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6.xml" ContentType="application/vnd.openxmlformats-officedocument.spreadsheetml.comments+xml"/>
  <Override PartName="/xl/comments10.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9.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40.xml" ContentType="application/vnd.openxmlformats-officedocument.spreadsheetml.comments+xml"/>
  <Override PartName="/xl/threadedComments/threadedComment6.xml" ContentType="application/vnd.ms-excel.threadedcomments+xml"/>
  <Override PartName="/xl/metadata.xml" ContentType="application/vnd.openxmlformats-officedocument.spreadsheetml.sheetMetadata+xml"/>
  <Override PartName="/xl/persons/person.xml" ContentType="application/vnd.ms-excel.person+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hidePivotFieldList="true"/>
  <bookViews>
    <workbookView firstSheet="3" activeTab="3"/>
  </bookViews>
  <sheets>
    <sheet name="README" sheetId="1" r:id="rId1" state="hidden"/>
    <sheet name="Input" sheetId="2" r:id="rId2" state="hidden"/>
    <sheet name="Pivot" sheetId="3" r:id="rId3" state="hidden"/>
    <sheet name="Master Grouping" sheetId="4" r:id="rId4"/>
    <sheet name="TB BVS 31.3.25" sheetId="5" r:id="rId5"/>
    <sheet name="TB BVS 31.03.26" sheetId="6" r:id="rId6"/>
    <sheet name="BS" sheetId="7" r:id="rId7"/>
    <sheet name="PL" sheetId="8" r:id="rId8"/>
    <sheet name="CFS Working" sheetId="9" r:id="rId9" state="hidden"/>
    <sheet name="IT Computation_FY24" sheetId="10" r:id="rId10" state="hidden"/>
    <sheet name="IT Comp workings_FY24" sheetId="11" r:id="rId11" state="hidden"/>
    <sheet name="Cash Flow_FY26" sheetId="12" r:id="rId12"/>
    <sheet name="SOCIE" sheetId="13" r:id="rId13"/>
    <sheet name="PPE- note 3" sheetId="14" r:id="rId14"/>
    <sheet name="Draft-TC" sheetId="15" r:id="rId15" state="hidden"/>
    <sheet name="DT-FY26" sheetId="16" r:id="rId16" state="hidden"/>
    <sheet name="WA-Shares" sheetId="17" r:id="rId17" state="hidden"/>
    <sheet name="BS  Notes  4-19" sheetId="18" r:id="rId18"/>
    <sheet name="PL Notes 20-27" sheetId="19" r:id="rId19"/>
    <sheet name="Note 28-31" sheetId="20" r:id="rId20"/>
    <sheet name="Segment" sheetId="21" r:id="rId21" state="hidden"/>
    <sheet name="FI -32" sheetId="22" r:id="rId22"/>
    <sheet name="Ratios -33" sheetId="23" r:id="rId23"/>
    <sheet name="Note - 34-35" sheetId="24" r:id="rId24"/>
    <sheet name="Note -36" sheetId="25" r:id="rId25"/>
    <sheet name="Note - 40" sheetId="26" r:id="rId26"/>
    <sheet name="DT" sheetId="27" r:id="rId27" state="hidden"/>
    <sheet name="WA Share Working" sheetId="28" r:id="rId28" state="hidden"/>
    <sheet name="IT Com" sheetId="29" r:id="rId29" state="hidden"/>
    <sheet name="DT_V1-Final" sheetId="30" r:id="rId30" state="hidden"/>
    <sheet name="IT Dep" sheetId="31" r:id="rId31" state="hidden"/>
    <sheet name="CA Dep" sheetId="32" r:id="rId32" state="hidden"/>
    <sheet name="SAP TB_FY24" sheetId="33" r:id="rId33" state="hidden"/>
    <sheet name="Client TB 23" sheetId="34" r:id="rId34" state="hidden"/>
    <sheet name="Ind AS 101 - Note 22 &amp; 23" sheetId="35" r:id="rId35" state="hidden"/>
    <sheet name="Workings &gt;&gt;&gt;" sheetId="36" r:id="rId36" state="hidden"/>
    <sheet name="TB BVS 31.3.23" sheetId="37" r:id="rId37" state="hidden"/>
    <sheet name="GL Summary" sheetId="38" r:id="rId38" state="hidden"/>
    <sheet name="TB BVS 31.3.22" sheetId="39" r:id="rId39" state="hidden"/>
    <sheet name="OCPS - BVS" sheetId="40" r:id="rId40" state="hidden"/>
  </sheets>
  <definedNames>
    <definedName name="_xlnm._FilterDatabase" localSheetId="33" hidden="1">'Client TB 23'!H2:I34</definedName>
    <definedName name="_xlnm._FilterDatabase" localSheetId="21" hidden="1">'FI -32'!$A$62:$I$64</definedName>
    <definedName name="_xlnm._FilterDatabase" localSheetId="37" hidden="1">'GL Summary'!$A$1:$G$62</definedName>
    <definedName name="_xlnm._FilterDatabase" localSheetId="3" hidden="1">'Master Grouping'!A1:C237</definedName>
    <definedName name="_xlnm._FilterDatabase" localSheetId="19" hidden="1">'Note 28-31'!$A$23:$G$44</definedName>
    <definedName name="_xlnm._FilterDatabase" localSheetId="32" hidden="1">'SAP TB_FY24'!A1:C117</definedName>
    <definedName name="_xlnm._FilterDatabase" localSheetId="5" hidden="1">'TB BVS 31.03.26'!A6:XFC300</definedName>
    <definedName name="_xlnm._FilterDatabase" localSheetId="38" hidden="1">'TB BVS 31.3.22'!A4:U41</definedName>
    <definedName name="_xlnm._FilterDatabase" localSheetId="36" hidden="1">'TB BVS 31.3.23'!A4:Z107</definedName>
    <definedName name="_xlnm._FilterDatabase" localSheetId="4" hidden="1">'TB BVS 31.3.25'!A6:XFC232</definedName>
    <definedName name="AS2DocOpenMode" hidden="1">"AS2DocumentEdit"</definedName>
    <definedName name="_xlnm.Print_Area" localSheetId="6">BS!$A$1:$G$83</definedName>
    <definedName name="_xlnm.Print_Area" localSheetId="17">'BS  Notes  4-19'!$A$1:$H$475</definedName>
    <definedName name="_xlnm.Print_Area" localSheetId="11">'Cash Flow_FY26'!$A$1:$E$124</definedName>
    <definedName name="_xlnm.Print_Area" localSheetId="21">'FI -32'!$A$1:$I$127</definedName>
    <definedName name="_xlnm.Print_Area" localSheetId="34">'Ind AS 101 - Note 22 &amp; 23'!$A$1:$H$131</definedName>
    <definedName name="_xlnm.Print_Area" localSheetId="23">'Note - 34-35'!$A$1:$F$18</definedName>
    <definedName name="_xlnm.Print_Area" localSheetId="25">'Note - 40'!$A$1:$H$35</definedName>
    <definedName name="_xlnm.Print_Area" localSheetId="19">'Note 28-31'!$A$1:$G$87</definedName>
    <definedName name="_xlnm.Print_Area" localSheetId="24">'Note -36'!$A$1:$F$110</definedName>
    <definedName name="_xlnm.Print_Area" localSheetId="7">PL!$A$1:$F$60</definedName>
    <definedName name="_xlnm.Print_Area" localSheetId="18">'PL Notes 20-27'!$A$1:$E$122</definedName>
    <definedName name="_xlnm.Print_Area" localSheetId="13">'PPE- note 3'!$A$1:$K$151</definedName>
    <definedName name="_xlnm.Print_Area" localSheetId="22">'Ratios -33'!$A$1:$H$21</definedName>
    <definedName name="_xlnm.Print_Area" localSheetId="12">SOCIE!$A$1:$E$86</definedName>
    <definedName name="_xlnm.Print_Titles" localSheetId="6">BS!$1:$3</definedName>
    <definedName name="_xlnm.Print_Titles" localSheetId="17">'BS  Notes  4-19'!$1:$2</definedName>
    <definedName name="_xlnm.Print_Titles" localSheetId="21">'FI -32'!$1:$2</definedName>
    <definedName name="_xlnm.Print_Titles" localSheetId="34">'Ind AS 101 - Note 22 &amp; 23'!$1:$2</definedName>
    <definedName name="_xlnm.Print_Titles" localSheetId="25">'Note - 40'!$1:$3</definedName>
    <definedName name="_xlnm.Print_Titles" localSheetId="24">'Note -36'!$1:$3</definedName>
    <definedName name="_xlnm.Print_Titles" localSheetId="7">PL!$1:$3</definedName>
    <definedName name="_xlnm.Print_Titles" localSheetId="18">'PL Notes 20-27'!$1:$5</definedName>
    <definedName name="_xlnm.Print_Titles" localSheetId="13">'PPE- note 3'!$1:$2</definedName>
    <definedName name="Z_3836E531_56F0_46EE_9CE3_F6F572738B86_.wvu.PrintArea" localSheetId="6" hidden="1">BS!$A$3:$C$62</definedName>
    <definedName name="Z_3836E531_56F0_46EE_9CE3_F6F572738B86_.wvu.PrintArea" localSheetId="7" hidden="1">PL!$A$2:$F$40</definedName>
    <definedName name="Z_6F790F0E_238E_49B9_A956_830B052D36CD_.wvu.PrintArea" localSheetId="6" hidden="1">BS!$A$3:$C$62</definedName>
    <definedName name="Z_6F790F0E_238E_49B9_A956_830B052D36CD_.wvu.PrintArea" localSheetId="7" hidden="1">PL!$A$2:$F$40</definedName>
    <definedName name="Z_B317919B_ACB2_4159_9A3C_C8284BB28E2A_.wvu.PrintArea" localSheetId="6" hidden="1">BS!$A$3:$C$62</definedName>
    <definedName name="Z_B317919B_ACB2_4159_9A3C_C8284BB28E2A_.wvu.PrintArea" localSheetId="7" hidden="1">PL!$A$2:$F$40</definedName>
    <definedName name="Z_FAFB7874_3C1B_49A1_B7CB_634E10D10B91_.wvu.PrintArea" localSheetId="6" hidden="1">BS!$A$3:$C$62</definedName>
    <definedName name="Z_FAFB7874_3C1B_49A1_B7CB_634E10D10B91_.wvu.PrintArea" localSheetId="7" hidden="1">PL!$A$2:$F$40</definedName>
  </definedNames>
</workbook>
</file>

<file path=xl/comments6.xml><?xml version="1.0" encoding="utf-8"?>
<comments xmlns="http://schemas.openxmlformats.org/spreadsheetml/2006/main">
  <authors>
    <author>Saakshi SOMANI</author>
    <author>tc={54EE7951-7262-4200-6969-000000000000}</author>
  </authors>
  <commentList>
    <comment ref="J102" authorId="1">
      <text>
        <t/>
      </text>
    </comment>
  </commentList>
</comments>
</file>

<file path=xl/comments10.xml><?xml version="1.0" encoding="utf-8"?>
<comments xmlns="http://schemas.openxmlformats.org/spreadsheetml/2006/main">
  <authors>
    <author>Krishna Murthy Raju R</author>
  </authors>
  <commentList>
    <comment ref="D46" authorId="0">
      <text>
        <t xml:space="preserve">Krishna Murthy Raju R:
Taken from ICD interest workings file</t>
      </text>
    </comment>
  </commentList>
</comments>
</file>

<file path=xl/comments15.xml><?xml version="1.0" encoding="utf-8"?>
<comments xmlns="http://schemas.openxmlformats.org/spreadsheetml/2006/main">
  <authors>
    <author>Krishna Murthy Raju R</author>
  </authors>
  <commentList>
    <comment ref="D38" authorId="0">
      <text>
        <t xml:space="preserve">Krishna Murthy Raju R:
Taken from Intimation U/s. 143(1)</t>
      </text>
    </comment>
    <comment ref="C66" authorId="0">
      <text>
        <t xml:space="preserve">Krishna Murthy Raju R:
As on 27/05/2025</t>
      </text>
    </comment>
  </commentList>
</comments>
</file>

<file path=xl/comments16.xml><?xml version="1.0" encoding="utf-8"?>
<comments xmlns="http://schemas.openxmlformats.org/spreadsheetml/2006/main">
  <authors>
    <author>Rahul Shah</author>
  </authors>
  <commentList>
    <comment ref="C24" authorId="0">
      <text>
        <t xml:space="preserve">Rahul Shah:
Reversal of PY</t>
      </text>
    </comment>
    <comment ref="C25" authorId="0">
      <text>
        <t xml:space="preserve">Rahul Shah:
Reversal of PY</t>
      </text>
    </comment>
  </commentList>
</comments>
</file>

<file path=xl/comments19.xml><?xml version="1.0" encoding="utf-8"?>
<comments xmlns="http://schemas.openxmlformats.org/spreadsheetml/2006/main">
  <authors>
    <author>Jagrati</author>
  </authors>
  <commentList>
    <comment ref="E91" authorId="0">
      <text>
        <t xml:space="preserve">Jagrati:
R/Off</t>
      </text>
    </comment>
  </commentList>
</comments>
</file>

<file path=xl/comments29.xml><?xml version="1.0" encoding="utf-8"?>
<comments xmlns="http://schemas.openxmlformats.org/spreadsheetml/2006/main">
  <authors>
    <author>Krishna Murthy Raju R</author>
  </authors>
  <commentList>
    <comment ref="C75" authorId="0">
      <text>
        <t xml:space="preserve">Krishna Murthy Raju R:
As on 27/05/2025</t>
      </text>
    </comment>
  </commentList>
</comments>
</file>

<file path=xl/comments30.xml><?xml version="1.0" encoding="utf-8"?>
<comments xmlns="http://schemas.openxmlformats.org/spreadsheetml/2006/main">
  <authors>
    <author>Rahul Shah</author>
    <author>Krishna Murthy Raju R</author>
  </authors>
  <commentList>
    <comment ref="E23" authorId="0">
      <text>
        <t xml:space="preserve">Rahul Shah:
Taken from FY2023-24 DT file</t>
      </text>
    </comment>
    <comment ref="K23" authorId="1">
      <text>
        <t xml:space="preserve">Krishna Murthy Raju R:
DTL</t>
      </text>
    </comment>
    <comment ref="I25" authorId="0">
      <text>
        <t xml:space="preserve">Rahul Shah:
Reversal of PY</t>
      </text>
    </comment>
    <comment ref="I26" authorId="0">
      <text>
        <t xml:space="preserve">Rahul Shah:
Reversal of PY</t>
      </text>
    </comment>
  </commentList>
</comments>
</file>

<file path=xl/comments40.xml><?xml version="1.0" encoding="utf-8"?>
<comments xmlns="http://schemas.openxmlformats.org/spreadsheetml/2006/main">
  <authors>
    <author>Bhavya Shah</author>
  </authors>
  <commentList>
    <comment ref="B17" authorId="0">
      <text>
        <t xml:space="preserve">Bhavya Shah:
3M T-Bill + 4% as rate of Interest for preference share.
i.e. 3.27% + 4% = 7.27%</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7">
    <numFmt numFmtId="41" formatCode="_(* #,##0_);_(* \(#,##0\);_(* &quot;-&quot;_);_(@_)"/>
    <numFmt numFmtId="43" formatCode="_(* #,##0.00_);_(* \(#,##0.00\);_(* &quot;-&quot;??_);_(@_)"/>
    <numFmt numFmtId="44" formatCode="_(&quot;$&quot;* #,##0.00_);_(&quot;$&quot;* \(#,##0.00\);_(&quot;$&quot;* &quot;-&quot;??_);_(@_)"/>
    <numFmt numFmtId="56" formatCode="&quot;上午/下午 &quot;hh&quot;時&quot;mm&quot;分&quot;ss&quot;秒 &quot;"/>
    <numFmt numFmtId="164" formatCode="_ * #,##0.00_ ;_ * \-#,##0.00_ ;_ * &quot;-&quot;??_ ;_ @_ "/>
    <numFmt numFmtId="165" formatCode="0_);\(0\)"/>
    <numFmt numFmtId="166" formatCode="#,##0;\-#,##0;&quot;-&quot;"/>
    <numFmt numFmtId="167" formatCode="#,##0.00;\-#,##0.00;&quot;-&quot;"/>
    <numFmt numFmtId="168" formatCode="#,##0%;\-#,##0%;&quot;- &quot;"/>
    <numFmt numFmtId="169" formatCode="#,##0.0%;\-#,##0.0%;&quot;- &quot;"/>
    <numFmt numFmtId="170" formatCode="#,##0.00%;\-#,##0.00%;&quot;- &quot;"/>
    <numFmt numFmtId="171" formatCode="#,##0.0;\-#,##0.0;&quot;-&quot;"/>
    <numFmt numFmtId="172" formatCode="#,##0.00\ ;&quot; (&quot;#,##0.00\);&quot; -&quot;#\ ;@\ "/>
    <numFmt numFmtId="173" formatCode="_(* #,##0_);_(* \(#,##0\);_(* &quot;-&quot;??_);_(@_)"/>
    <numFmt numFmtId="174" formatCode="0.00_)"/>
    <numFmt numFmtId="175" formatCode="_-[$€]* #,##0.00_-;\-[$€]* #,##0.00_-;_-[$€]* &quot;-&quot;??_-;_-@_-"/>
    <numFmt numFmtId="176" formatCode="[Red]0%;[Red]\(0%\)"/>
    <numFmt numFmtId="177" formatCode="0%;\(0%\)"/>
    <numFmt numFmtId="178" formatCode="[$$-409]#,##0.00;[Red]&quot;-&quot;[$$-409]#,##0.00"/>
    <numFmt numFmtId="179" formatCode="\ \ @"/>
    <numFmt numFmtId="180" formatCode="\ \ \ \ @"/>
    <numFmt numFmtId="181" formatCode="_(* #,##0.00_);_(* \(#,##0.00\);_(* \-??_);_(@_)"/>
    <numFmt numFmtId="182" formatCode="_ * #,##0_ ;_ * \-#,##0_ ;_ * &quot;-&quot;??_ ;_ @_ "/>
    <numFmt numFmtId="183" formatCode="&quot;&quot;0"/>
    <numFmt numFmtId="184" formatCode="&quot;&quot;0.00"/>
    <numFmt numFmtId="185" formatCode="[$€-2]\ #,##0.00_);[Red]\([$€-2]\ #,##0.00\)"/>
    <numFmt numFmtId="186" formatCode="dd\ mmmm\ yyyy"/>
    <numFmt numFmtId="187" formatCode="_(* #,##0_);_(* \(#,##0\);_(* \-??_);_(@_)"/>
    <numFmt numFmtId="188" formatCode="[$-F400]h:mm:ss\ AM/PM"/>
    <numFmt numFmtId="189" formatCode="_(* #,##0_);_(* \(#,##0\);_(* &quot;-&quot;?_);_(@_)"/>
    <numFmt numFmtId="190" formatCode="_(* #,##0_);_(* \(#,##0\)"/>
    <numFmt numFmtId="191" formatCode="_ * #,##0.000_ ;_ * \-#,##0.000_ ;_ * &quot;-&quot;??_ ;_ @_ "/>
    <numFmt numFmtId="192" formatCode="0.0%"/>
    <numFmt numFmtId="193" formatCode="_(* #,##0.00000_);_(* \(#,##0.00000\);_(* &quot;-&quot;??_);_(@_)"/>
    <numFmt numFmtId="194" formatCode="0.0"/>
    <numFmt numFmtId="195" formatCode="[$-14009]dd\-mm\-yyyy"/>
    <numFmt numFmtId="196" formatCode="_ * #,##0.0_ ;_ * \-#,##0.0_ ;_ * &quot;-&quot;??_ ;_ @_ "/>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theme" Target="theme/theme1.xml"/><Relationship Id="rId42" Type="http://schemas.openxmlformats.org/officeDocument/2006/relationships/styles" Target="styles.xml"/><Relationship Id="rId43" Type="http://schemas.openxmlformats.org/officeDocument/2006/relationships/sheetMetadata" Target="metadata.xml"/><Relationship Id="rId4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heetJ5" id="{54EE7950-7262-4200-6969-000000000000}" userId="SheetJ5" providerId="None"/>
  <person displayName="Saakshi SOMANI" id="{54EE7950-7262-4200-6969-000000000001}" userId="Saakshi SOMANI"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6.xml><?xml version="1.0" encoding="utf-8"?>
<ThreadedComments xmlns="http://schemas.microsoft.com/office/spreadsheetml/2018/threadedcomments">
  <threadedComment ref="J102" id="{54EE7951-7262-4200-6969-000000000000}" personId="{54EE7950-7262-4200-6969-000000000001}">
    <text>Investment in JSW</text>
  </threadedComment>
</ThreadedComment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microsoft.com/office/2017/10/relationships/threadedComment" Target="../threadedComments/threadedComment6.xml"/><Relationship Id="rId3"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9.xml.rels><?xml version="1.0" encoding="UTF-8" standalone="yes"?>
<Relationships xmlns="http://schemas.openxmlformats.org/package/2006/relationships"><Relationship Id="rId1" Type="http://schemas.openxmlformats.org/officeDocument/2006/relationships/vmlDrawing" Target="../drawings/vmlDrawing29.vml"/><Relationship Id="rId2"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sheet1.xml><?xml version="1.0" encoding="utf-8"?>
<worksheet xmlns="http://schemas.openxmlformats.org/spreadsheetml/2006/main" xmlns:r="http://schemas.openxmlformats.org/officeDocument/2006/relationships">
  <dimension ref="A2:D4"/>
  <sheetViews>
    <sheetView workbookViewId="0" rightToLeft="0"/>
  </sheetViews>
  <sheetData>
    <row r="2">
      <c r="A2" t="str">
        <v>SN</v>
      </c>
      <c r="B2" t="str">
        <v>Particulars</v>
      </c>
      <c r="C2" t="str">
        <v>Remarks</v>
      </c>
    </row>
    <row r="3">
      <c r="A3">
        <v>1</v>
      </c>
      <c r="B3" t="str">
        <v>Deferred Tax Working + Effective Tax Reconciliation</v>
      </c>
    </row>
    <row r="4">
      <c r="A4">
        <v>2</v>
      </c>
      <c r="B4" t="str">
        <v>Inter Company Loan Outstanding Balance Current Year and PY - Please reconcile once. We believe there is some mismatch to the tune of INR 388000.</v>
      </c>
      <c r="D4" t="str">
        <v>Done</v>
      </c>
    </row>
  </sheetData>
  <pageMargins left="0.7" right="0.7" top="0.75" bottom="0.75" header="0.3" footer="0.3"/>
  <ignoredErrors>
    <ignoredError numberStoredAsText="1" sqref="A2:D4"/>
  </ignoredErrors>
</worksheet>
</file>

<file path=xl/worksheets/sheet2.xml><?xml version="1.0" encoding="utf-8"?>
<worksheet xmlns="http://schemas.openxmlformats.org/spreadsheetml/2006/main" xmlns:r="http://schemas.openxmlformats.org/officeDocument/2006/relationships">
  <dimension ref="B1:H122"/>
  <sheetViews>
    <sheetView workbookViewId="0" rightToLeft="0"/>
  </sheetViews>
  <sheetData>
    <row r="1">
      <c r="B1" t="str">
        <v>XYZ</v>
      </c>
      <c r="C1" t="str">
        <v>CIN : U00000DL2026PTC000001</v>
      </c>
      <c r="E1" t="str">
        <v>Decimal</v>
      </c>
    </row>
    <row r="2">
      <c r="B2" t="str">
        <v>Rounding Off</v>
      </c>
      <c r="C2">
        <v>100000</v>
      </c>
      <c r="D2" t="str">
        <f>IF(C2=100000,"(₹ in Lakh)","(₹ in '000)")</f>
        <v>(₹ in Lakh)</v>
      </c>
      <c r="E2">
        <v>0</v>
      </c>
    </row>
    <row r="4">
      <c r="B4" t="str">
        <v>Date - CY</v>
      </c>
      <c r="C4" t="str">
        <v>31 March 2024</v>
      </c>
      <c r="D4" t="str">
        <v>1 April 2024</v>
      </c>
      <c r="E4" t="str">
        <f>UPPER(C4)</f>
        <v>31 MARCH 2024</v>
      </c>
      <c r="F4" t="str">
        <f>UPPER(D4)</f>
        <v>1 APRIL 2024</v>
      </c>
      <c r="H4" t="str">
        <v>2023-24</v>
      </c>
    </row>
    <row r="5">
      <c r="B5" t="str">
        <v>Date - PY</v>
      </c>
      <c r="C5" t="str">
        <v>31 March 2023</v>
      </c>
      <c r="D5" t="str">
        <v>1 April 2023</v>
      </c>
      <c r="E5" t="str">
        <f>UPPER(C5)</f>
        <v>31 MARCH 2023</v>
      </c>
      <c r="F5" t="str">
        <f>UPPER(D5)</f>
        <v>1 APRIL 2023</v>
      </c>
      <c r="H5" t="str">
        <v>2022-23</v>
      </c>
    </row>
    <row r="6">
      <c r="C6" t="str">
        <v>31 March 2022</v>
      </c>
      <c r="D6" t="str">
        <v>1 April 2022</v>
      </c>
      <c r="E6" t="str">
        <f>UPPER(C6)</f>
        <v>31 MARCH 2022</v>
      </c>
      <c r="F6" t="str">
        <f>UPPER(D6)</f>
        <v>1 APRIL 2022</v>
      </c>
      <c r="H6" t="str">
        <v>2021-22</v>
      </c>
    </row>
    <row r="7">
      <c r="C7" t="str">
        <v>31 March 2021</v>
      </c>
    </row>
    <row r="8">
      <c r="C8" t="str">
        <v>1 April 2021</v>
      </c>
      <c r="E8" t="str">
        <f>UPPER(C8)</f>
        <v>1 APRIL 2021</v>
      </c>
      <c r="F8" t="str">
        <v>5 July 2021</v>
      </c>
      <c r="H8" t="str">
        <v>2020-21</v>
      </c>
    </row>
    <row r="10">
      <c r="C10" t="str">
        <v>Corporate Information</v>
      </c>
      <c r="D10">
        <v>1</v>
      </c>
    </row>
    <row r="11">
      <c r="C11" t="str">
        <v>Significant Accounting Policies</v>
      </c>
      <c r="D11">
        <f>D10+1</f>
        <v>2</v>
      </c>
    </row>
    <row r="12">
      <c r="B12" t="str">
        <v>Non Current Assets</v>
      </c>
    </row>
    <row r="13">
      <c r="B13" t="str">
        <v>(a)</v>
      </c>
      <c r="C13" t="str">
        <v>Property, Plant and Equipment</v>
      </c>
      <c r="D13">
        <f>D11+1</f>
        <v>3</v>
      </c>
    </row>
    <row r="14">
      <c r="B14" t="str">
        <v>(b)</v>
      </c>
      <c r="C14" t="str">
        <v>Right of Use Assets</v>
      </c>
    </row>
    <row r="15">
      <c r="B15" t="str">
        <v>(c)</v>
      </c>
      <c r="C15" t="str">
        <v>Capital work-in-progress</v>
      </c>
    </row>
    <row r="16">
      <c r="B16" t="str">
        <v>(d)</v>
      </c>
      <c r="C16" t="str">
        <v>Intangible Assets</v>
      </c>
    </row>
    <row r="17">
      <c r="B17" t="str">
        <v>(e)</v>
      </c>
      <c r="C17" t="str">
        <v>Financial Assets</v>
      </c>
    </row>
    <row r="18">
      <c r="C18" t="str">
        <v>Loans</v>
      </c>
      <c r="D18">
        <v>5</v>
      </c>
    </row>
    <row r="19">
      <c r="C19" t="str">
        <v>Other Financial Assets</v>
      </c>
      <c r="D19">
        <v>6</v>
      </c>
    </row>
    <row r="20">
      <c r="B20" t="str">
        <v>(f)</v>
      </c>
      <c r="C20" t="str">
        <v>Deferred Tax Assets (Net)</v>
      </c>
      <c r="D20">
        <f>D13+1</f>
        <v>4</v>
      </c>
    </row>
    <row r="21">
      <c r="B21" t="str">
        <v>(g)</v>
      </c>
      <c r="C21" t="str">
        <v>Other Non Current Assets</v>
      </c>
      <c r="D21">
        <f>D20+1</f>
        <v>5</v>
      </c>
    </row>
    <row r="22">
      <c r="C22" t="str">
        <v>Total Non Current Assets</v>
      </c>
    </row>
    <row r="23">
      <c r="B23" t="str">
        <v>Current Assets</v>
      </c>
    </row>
    <row r="24">
      <c r="B24" t="str">
        <v>(a)</v>
      </c>
      <c r="C24" t="str">
        <v>Inventories</v>
      </c>
      <c r="D24">
        <v>7</v>
      </c>
    </row>
    <row r="25">
      <c r="B25" t="str">
        <v>(a)</v>
      </c>
      <c r="C25" t="str">
        <v>Financial Assets</v>
      </c>
    </row>
    <row r="26">
      <c r="C26" t="str">
        <v>Trade Receivables</v>
      </c>
      <c r="D26">
        <v>8</v>
      </c>
    </row>
    <row r="27">
      <c r="C27" t="str">
        <v>Cash and Cash Equivalents</v>
      </c>
      <c r="D27">
        <v>9</v>
      </c>
    </row>
    <row r="28">
      <c r="C28" t="str">
        <v>Other Bank Balance</v>
      </c>
      <c r="D28">
        <v>10</v>
      </c>
    </row>
    <row r="29">
      <c r="C29" t="str">
        <v>Loans</v>
      </c>
    </row>
    <row r="30">
      <c r="C30" t="str">
        <v>Other Financial Assets</v>
      </c>
    </row>
    <row r="31">
      <c r="B31" t="str">
        <v>(b)</v>
      </c>
      <c r="C31" t="str">
        <v>Other Current Assets</v>
      </c>
      <c r="D31">
        <v>11</v>
      </c>
    </row>
    <row r="32">
      <c r="C32" t="str">
        <v>Total Current Assets</v>
      </c>
    </row>
    <row r="33">
      <c r="C33" t="str">
        <v>Total Assets</v>
      </c>
    </row>
    <row r="34">
      <c r="B34" t="str">
        <v>EQUITY AND LIABILITIES</v>
      </c>
    </row>
    <row r="35">
      <c r="B35" t="str">
        <v>Equity</v>
      </c>
    </row>
    <row r="36">
      <c r="B36" t="str">
        <v xml:space="preserve">(a) </v>
      </c>
      <c r="C36" t="str">
        <v>Equity Share Capital</v>
      </c>
      <c r="D36">
        <v>12</v>
      </c>
    </row>
    <row r="37">
      <c r="B37" t="str">
        <v>(b)</v>
      </c>
      <c r="C37" t="str">
        <v>Other Equity</v>
      </c>
      <c r="D37">
        <v>13</v>
      </c>
    </row>
    <row r="38">
      <c r="C38" t="str">
        <v>Total Equity</v>
      </c>
    </row>
    <row r="39">
      <c r="B39" t="str">
        <v>Liabilities</v>
      </c>
    </row>
    <row r="40">
      <c r="B40" t="str">
        <v>Non Current Liabilities</v>
      </c>
    </row>
    <row r="41">
      <c r="B41" t="str">
        <v>(a)</v>
      </c>
      <c r="C41" t="str">
        <v>Financial Liabilities</v>
      </c>
    </row>
    <row r="42">
      <c r="C42" t="str">
        <v>Borrowings</v>
      </c>
      <c r="D42">
        <f>D37+1</f>
        <v>14</v>
      </c>
    </row>
    <row r="43">
      <c r="C43" t="str">
        <v>Lease Liability</v>
      </c>
    </row>
    <row r="44">
      <c r="B44" t="str">
        <v>(b)</v>
      </c>
      <c r="C44" t="str">
        <v>Provisions</v>
      </c>
    </row>
    <row r="45">
      <c r="B45" t="str">
        <v>(c)</v>
      </c>
      <c r="C45" t="str">
        <v>Deferred Tax Liabilities (Net)</v>
      </c>
      <c r="D45">
        <f>D20</f>
        <v>4</v>
      </c>
    </row>
    <row r="46">
      <c r="C46" t="str">
        <v>Total Non Current Liabilities</v>
      </c>
    </row>
    <row r="47">
      <c r="B47" t="str">
        <v>Current Liabilities</v>
      </c>
    </row>
    <row r="48">
      <c r="B48" t="str">
        <v>(a)</v>
      </c>
      <c r="C48" t="str">
        <v>Financial Liabilities</v>
      </c>
    </row>
    <row r="49">
      <c r="C49" t="str">
        <v>Borrowings</v>
      </c>
      <c r="D49">
        <f>D42</f>
        <v>14</v>
      </c>
    </row>
    <row r="50">
      <c r="C50" t="str">
        <v>Lease Liability</v>
      </c>
    </row>
    <row r="51">
      <c r="C51" t="str">
        <v>Trade Payables</v>
      </c>
      <c r="D51">
        <v>15</v>
      </c>
    </row>
    <row r="52">
      <c r="C52" t="str">
        <v xml:space="preserve">          -Dues of micro enterprises and small enterprises</v>
      </c>
    </row>
    <row r="53">
      <c r="C53" t="str">
        <v xml:space="preserve">          -Dues of creditors other than micro enterprises and small enterprises </v>
      </c>
    </row>
    <row r="54">
      <c r="C54" t="str">
        <v>Other Financial Liabilities</v>
      </c>
      <c r="D54">
        <v>16</v>
      </c>
    </row>
    <row r="55">
      <c r="B55" t="str">
        <v>(b)</v>
      </c>
      <c r="C55" t="str">
        <v>Provisions</v>
      </c>
    </row>
    <row r="56">
      <c r="B56" t="str">
        <v>(d)</v>
      </c>
      <c r="C56" t="str">
        <v>Other Current Liabilities</v>
      </c>
      <c r="D56">
        <v>17</v>
      </c>
    </row>
    <row r="57">
      <c r="C57" t="str">
        <v>Total Current Liabilities</v>
      </c>
    </row>
    <row r="58">
      <c r="C58" t="str">
        <v>Total Liabilities</v>
      </c>
    </row>
    <row r="59">
      <c r="C59" t="str">
        <v>Total Equity and Liabilities</v>
      </c>
    </row>
    <row r="61">
      <c r="B61" t="str">
        <v>I</v>
      </c>
      <c r="C61" t="str">
        <v>Revenue from Operations</v>
      </c>
      <c r="D61">
        <v>18</v>
      </c>
    </row>
    <row r="62">
      <c r="B62" t="str">
        <v>II</v>
      </c>
      <c r="C62" t="str">
        <v>Other Income</v>
      </c>
      <c r="D62">
        <v>19</v>
      </c>
    </row>
    <row r="63">
      <c r="B63" t="str">
        <v>III</v>
      </c>
      <c r="C63" t="str">
        <v>Total Income (I+II)</v>
      </c>
    </row>
    <row r="64">
      <c r="B64" t="str">
        <v>IV</v>
      </c>
      <c r="C64" t="str">
        <v>Expenses:</v>
      </c>
    </row>
    <row r="65">
      <c r="C65" t="str">
        <v>Cost of material consumed</v>
      </c>
      <c r="D65">
        <v>20</v>
      </c>
    </row>
    <row r="66">
      <c r="C66" t="str">
        <v xml:space="preserve">Changes in inventories of finished goods and work-in-progress </v>
      </c>
      <c r="D66">
        <v>21</v>
      </c>
    </row>
    <row r="67">
      <c r="C67" t="str">
        <v>Employee Benefits Expense</v>
      </c>
      <c r="D67">
        <v>22</v>
      </c>
    </row>
    <row r="68">
      <c r="C68" t="str">
        <v>Finance Costs</v>
      </c>
      <c r="D68">
        <v>23</v>
      </c>
    </row>
    <row r="69">
      <c r="C69" t="str">
        <v>Depreciation and Amortization Expenses</v>
      </c>
      <c r="D69">
        <f>D13</f>
        <v>3</v>
      </c>
    </row>
    <row r="70">
      <c r="C70" t="str">
        <v>Other Expenses</v>
      </c>
      <c r="D70">
        <f>D68+1</f>
        <v>24</v>
      </c>
    </row>
    <row r="71">
      <c r="C71" t="str">
        <v>Total Expense (IV)</v>
      </c>
    </row>
    <row r="72">
      <c r="B72" t="str">
        <v>V</v>
      </c>
      <c r="C72" t="str">
        <v>Profit Before Tax (III-IV)</v>
      </c>
    </row>
    <row r="73">
      <c r="B73" t="str">
        <v>VI</v>
      </c>
      <c r="C73" t="str">
        <v>Tax Expenses</v>
      </c>
    </row>
    <row r="74">
      <c r="C74" t="str">
        <v>(a) Current Tax</v>
      </c>
      <c r="D74">
        <f>D20</f>
        <v>4</v>
      </c>
    </row>
    <row r="75">
      <c r="C75" t="str">
        <v>(b) Deferred Tax Expense/(Benefit)</v>
      </c>
      <c r="D75">
        <f>D74</f>
        <v>4</v>
      </c>
    </row>
    <row r="77">
      <c r="C77" t="str">
        <v>Total Tax Expenses</v>
      </c>
    </row>
    <row r="78">
      <c r="B78" t="str">
        <v>VII</v>
      </c>
      <c r="C78" t="str">
        <v>Profit for the Year (V-VI)</v>
      </c>
    </row>
    <row r="79">
      <c r="B79" t="str">
        <v>VIII</v>
      </c>
      <c r="C79" t="str">
        <v>Other Comprehensive Income</v>
      </c>
      <c r="D79">
        <f>D20</f>
        <v>4</v>
      </c>
    </row>
    <row r="80">
      <c r="C80" t="str">
        <v>Earnings Per Share (Face Value of ₹ 10 each)</v>
      </c>
      <c r="D80">
        <f>D70+1</f>
        <v>25</v>
      </c>
    </row>
    <row r="87">
      <c r="C87" t="str">
        <v>Other Statutory Information</v>
      </c>
      <c r="D87">
        <f>D94+1</f>
        <v>27</v>
      </c>
    </row>
    <row r="88">
      <c r="C88" t="str">
        <v>Segment Reporting</v>
      </c>
      <c r="D88">
        <f>D87+1</f>
        <v>28</v>
      </c>
    </row>
    <row r="89">
      <c r="C89" t="str">
        <v>Leases</v>
      </c>
      <c r="D89">
        <f>D88+1</f>
        <v>29</v>
      </c>
    </row>
    <row r="90">
      <c r="C90" t="str">
        <v>BORROWING COSTS CAPITALISATION</v>
      </c>
      <c r="D90">
        <f>D89+1</f>
        <v>30</v>
      </c>
    </row>
    <row r="91">
      <c r="C91" t="str">
        <v>Revenue from contracts with customers</v>
      </c>
    </row>
    <row r="92">
      <c r="C92" t="str">
        <v>Employee Benefits</v>
      </c>
    </row>
    <row r="93">
      <c r="C93" t="str">
        <v>Derivative Instrument</v>
      </c>
    </row>
    <row r="94">
      <c r="C94" t="str">
        <v>Related party transactions</v>
      </c>
      <c r="D94">
        <f>D80+1</f>
        <v>26</v>
      </c>
    </row>
    <row r="95">
      <c r="C95" t="str">
        <v>Share based payments</v>
      </c>
    </row>
    <row r="96">
      <c r="C96" t="str">
        <v>Contingent Liabilties</v>
      </c>
    </row>
    <row r="97">
      <c r="C97" t="str">
        <v>Capital Commitments</v>
      </c>
    </row>
    <row r="98">
      <c r="C98" t="str">
        <v>Financial Instruments</v>
      </c>
      <c r="D98">
        <f>D90+1</f>
        <v>31</v>
      </c>
    </row>
    <row r="99">
      <c r="C99" t="str">
        <v>Financial Ratios</v>
      </c>
      <c r="D99">
        <f>D98+1</f>
        <v>32</v>
      </c>
    </row>
    <row r="100">
      <c r="C100" t="str">
        <v>Ind AS 101 Note</v>
      </c>
    </row>
    <row r="101">
      <c r="C101" t="str">
        <v>Capital Management</v>
      </c>
      <c r="D101">
        <v>33</v>
      </c>
    </row>
    <row r="109">
      <c r="C109" t="str">
        <v>Checks</v>
      </c>
    </row>
    <row r="110">
      <c r="B110" t="str">
        <v>Balance sheet</v>
      </c>
      <c r="C110">
        <f>BS!$G$62</f>
        <v>0</v>
      </c>
    </row>
    <row r="111">
      <c r="C111">
        <f>BS!$H$62</f>
        <v>0</v>
      </c>
    </row>
    <row r="112">
      <c r="B112" t="str">
        <v>P &amp; L</v>
      </c>
      <c r="C112">
        <f>PL!$G$18</f>
        <v>15404670.300885439</v>
      </c>
    </row>
    <row r="113">
      <c r="C113">
        <f>PL!$H$18</f>
        <v>0</v>
      </c>
    </row>
    <row r="114">
      <c r="B114" t="str">
        <v>SOCIE</v>
      </c>
      <c r="C114" t="e">
        <f>SOCIE!$G$31</f>
        <v>#REF!</v>
      </c>
    </row>
    <row r="115">
      <c r="C115">
        <f>SOCIE!$G$36</f>
        <v>25683.576420300007</v>
      </c>
    </row>
    <row r="116">
      <c r="B116" t="str">
        <v>Cash flow</v>
      </c>
      <c r="C116" t="e">
        <f>#REF!</f>
        <v>#REF!</v>
      </c>
    </row>
    <row r="117">
      <c r="C117" t="e">
        <f>#REF!</f>
        <v>#REF!</v>
      </c>
    </row>
    <row r="118">
      <c r="C118" t="e">
        <f>#REF!</f>
        <v>#REF!</v>
      </c>
    </row>
    <row r="119">
      <c r="C119" t="e">
        <f>#REF!</f>
        <v>#REF!</v>
      </c>
    </row>
    <row r="120">
      <c r="C120" t="e">
        <f>#REF!</f>
        <v>#REF!</v>
      </c>
    </row>
    <row r="121">
      <c r="C121" t="e">
        <f>#REF!</f>
        <v>#REF!</v>
      </c>
    </row>
    <row r="122">
      <c r="B122" t="str">
        <v>BS Notes</v>
      </c>
    </row>
  </sheetData>
  <pageMargins left="0.7" right="0.7" top="0.75" bottom="0.75" header="0.3" footer="0.3"/>
  <ignoredErrors>
    <ignoredError numberStoredAsText="1" sqref="B1:H122"/>
  </ignoredErrors>
</worksheet>
</file>

<file path=xl/worksheets/sheet3.xml><?xml version="1.0" encoding="utf-8"?>
<worksheet xmlns="http://schemas.openxmlformats.org/spreadsheetml/2006/main" xmlns:r="http://schemas.openxmlformats.org/officeDocument/2006/relationships">
  <dimension ref="A3:L40"/>
  <sheetViews>
    <sheetView workbookViewId="0" rightToLeft="0"/>
  </sheetViews>
  <sheetData>
    <row r="3">
      <c r="D3" t="str">
        <v>Values</v>
      </c>
    </row>
    <row r="4">
      <c r="A4" t="str">
        <v>Type</v>
      </c>
      <c r="B4" t="str">
        <v>Note</v>
      </c>
      <c r="C4" t="str">
        <v>Ind AS Head</v>
      </c>
      <c r="D4" t="str">
        <v>Sum of Current</v>
      </c>
      <c r="E4" t="str">
        <v>Sum of Non-Current</v>
      </c>
      <c r="F4" t="str">
        <v>Sum of Total</v>
      </c>
    </row>
    <row r="5">
      <c r="A5" t="str">
        <v>Equity</v>
      </c>
      <c r="B5">
        <v>13</v>
      </c>
      <c r="C5" t="str">
        <v>Equity share capital</v>
      </c>
      <c r="D5">
        <v>0</v>
      </c>
      <c r="E5">
        <v>-1365970</v>
      </c>
      <c r="F5">
        <v>-1365970</v>
      </c>
    </row>
    <row r="6">
      <c r="C6" t="str">
        <v>Other equity</v>
      </c>
      <c r="D6">
        <v>0</v>
      </c>
      <c r="E6">
        <v>-1999973649</v>
      </c>
      <c r="F6">
        <v>-1999973649</v>
      </c>
      <c r="I6" t="str">
        <v>CY Profit</v>
      </c>
    </row>
    <row r="7">
      <c r="B7">
        <v>14</v>
      </c>
      <c r="C7" t="str">
        <v>Other equity</v>
      </c>
      <c r="D7">
        <v>0</v>
      </c>
      <c r="E7">
        <v>-879181093.9300003</v>
      </c>
      <c r="F7">
        <v>-879181093.9300003</v>
      </c>
      <c r="H7">
        <f>-823214.934735809*1000</f>
        <v>-823214934.735809</v>
      </c>
      <c r="I7">
        <f>F7-H7</f>
        <v>-55966159.19419134</v>
      </c>
    </row>
    <row r="8">
      <c r="A8" t="str">
        <v>Equity Total</v>
      </c>
      <c r="D8">
        <v>0</v>
      </c>
      <c r="E8">
        <v>-2880520712.9300003</v>
      </c>
      <c r="F8">
        <v>-2880520712.9300003</v>
      </c>
    </row>
    <row r="9">
      <c r="A9" t="str">
        <v>Liabilities</v>
      </c>
      <c r="B9">
        <v>4</v>
      </c>
      <c r="C9" t="str">
        <v>Deferred Tax Liabilities (Net)</v>
      </c>
      <c r="D9">
        <v>-142606.2099999991</v>
      </c>
      <c r="E9">
        <v>0</v>
      </c>
      <c r="F9">
        <v>-142606.2099999991</v>
      </c>
    </row>
    <row r="10">
      <c r="B10">
        <v>7</v>
      </c>
      <c r="C10" t="str">
        <v>Other Tax Assets (Net)</v>
      </c>
      <c r="D10">
        <v>0</v>
      </c>
      <c r="E10">
        <v>0</v>
      </c>
      <c r="F10">
        <v>0</v>
      </c>
    </row>
    <row r="11">
      <c r="B11">
        <v>15</v>
      </c>
      <c r="C11" t="str">
        <v>Borrowings</v>
      </c>
      <c r="D11">
        <v>-241522713.41</v>
      </c>
      <c r="E11">
        <v>-2605955342.139999</v>
      </c>
      <c r="F11">
        <v>-2847478055.5499988</v>
      </c>
    </row>
    <row r="12">
      <c r="B12">
        <v>16</v>
      </c>
      <c r="C12" t="str">
        <v>Provisions</v>
      </c>
      <c r="D12">
        <v>-388605</v>
      </c>
      <c r="E12">
        <v>-1839333</v>
      </c>
      <c r="F12">
        <v>-2227938</v>
      </c>
    </row>
    <row r="13">
      <c r="B13">
        <v>17</v>
      </c>
      <c r="C13" t="str">
        <v>Trade payables</v>
      </c>
      <c r="D13">
        <v>-126619086.08999898</v>
      </c>
      <c r="E13">
        <v>0</v>
      </c>
      <c r="F13">
        <v>-126619086.08999898</v>
      </c>
    </row>
    <row r="14">
      <c r="B14">
        <v>18</v>
      </c>
      <c r="C14" t="str">
        <v>Other financial liabilities</v>
      </c>
      <c r="D14">
        <v>-142591582.16</v>
      </c>
      <c r="E14">
        <v>0</v>
      </c>
      <c r="F14">
        <v>-142591582.16</v>
      </c>
    </row>
    <row r="15">
      <c r="B15">
        <v>19</v>
      </c>
      <c r="C15" t="str">
        <v>Other Current Liabilities</v>
      </c>
      <c r="D15">
        <v>-5827827.859999989</v>
      </c>
      <c r="E15">
        <v>0</v>
      </c>
      <c r="F15">
        <v>-5827827.859999989</v>
      </c>
    </row>
    <row r="16">
      <c r="A16" t="str">
        <v>Liabilities Total</v>
      </c>
      <c r="D16">
        <v>-517092420.72999895</v>
      </c>
      <c r="E16">
        <v>-2607794675.139999</v>
      </c>
      <c r="F16">
        <v>-3124887095.869998</v>
      </c>
    </row>
    <row r="17">
      <c r="A17" t="str">
        <v>Asset</v>
      </c>
      <c r="B17">
        <v>3</v>
      </c>
      <c r="C17" t="str">
        <v>Property, Plant and Equipment</v>
      </c>
      <c r="D17">
        <v>0</v>
      </c>
      <c r="E17">
        <v>5325218463.939991</v>
      </c>
      <c r="F17">
        <v>5325218463.939991</v>
      </c>
    </row>
    <row r="18">
      <c r="B18">
        <v>6</v>
      </c>
      <c r="C18" t="str">
        <v>Other financial assets</v>
      </c>
      <c r="D18">
        <v>0</v>
      </c>
      <c r="E18">
        <v>33715120.71</v>
      </c>
      <c r="F18">
        <v>33715120.71</v>
      </c>
    </row>
    <row r="19">
      <c r="B19">
        <v>7</v>
      </c>
      <c r="C19" t="str">
        <v>Other Tax Assets (Net)</v>
      </c>
      <c r="D19">
        <v>0</v>
      </c>
      <c r="E19">
        <v>1012555.049999999</v>
      </c>
      <c r="F19">
        <v>1012555.049999999</v>
      </c>
    </row>
    <row r="20">
      <c r="B20">
        <v>8</v>
      </c>
      <c r="C20" t="str">
        <v>Non Current Assets</v>
      </c>
      <c r="D20">
        <v>0</v>
      </c>
      <c r="E20">
        <v>0</v>
      </c>
      <c r="F20">
        <v>0</v>
      </c>
    </row>
    <row r="21">
      <c r="B21">
        <v>9</v>
      </c>
      <c r="C21" t="str">
        <v>Inventories</v>
      </c>
      <c r="D21">
        <v>45600578.32999988</v>
      </c>
      <c r="E21">
        <v>0</v>
      </c>
      <c r="F21">
        <v>45600578.32999988</v>
      </c>
    </row>
    <row r="22">
      <c r="B22">
        <v>10</v>
      </c>
      <c r="C22" t="str">
        <v>Trade receivables</v>
      </c>
      <c r="D22">
        <v>13928476.719999991</v>
      </c>
      <c r="E22">
        <v>0</v>
      </c>
      <c r="F22">
        <v>13928476.719999991</v>
      </c>
    </row>
    <row r="23">
      <c r="B23">
        <v>11</v>
      </c>
      <c r="C23" t="str">
        <v>Cash &amp; Cash Equivalents</v>
      </c>
      <c r="D23">
        <v>8972905.769989967</v>
      </c>
      <c r="E23">
        <v>0</v>
      </c>
      <c r="F23">
        <v>8972905.769989967</v>
      </c>
    </row>
    <row r="24">
      <c r="B24">
        <v>12</v>
      </c>
      <c r="C24" t="str">
        <v>Other Current Assets</v>
      </c>
      <c r="D24">
        <v>520997435.21</v>
      </c>
      <c r="E24">
        <v>0</v>
      </c>
      <c r="F24">
        <v>520997435.21</v>
      </c>
    </row>
    <row r="25">
      <c r="A25" t="str">
        <v>Asset Total</v>
      </c>
      <c r="D25">
        <v>589499396.0299898</v>
      </c>
      <c r="E25">
        <v>5359946139.699991</v>
      </c>
      <c r="F25">
        <v>5949445535.729981</v>
      </c>
    </row>
    <row r="26">
      <c r="A26" t="str">
        <v>Expenses</v>
      </c>
      <c r="B26">
        <v>3</v>
      </c>
      <c r="C26" t="str">
        <v>Depreciation and Amortisation Expense</v>
      </c>
      <c r="D26">
        <v>0</v>
      </c>
      <c r="E26">
        <v>0</v>
      </c>
      <c r="F26">
        <v>51221253.9</v>
      </c>
    </row>
    <row r="27">
      <c r="B27">
        <v>22</v>
      </c>
      <c r="C27" t="str">
        <v>Cost of material consumed</v>
      </c>
      <c r="D27">
        <v>0</v>
      </c>
      <c r="E27">
        <v>0</v>
      </c>
      <c r="F27">
        <v>44815226.849999994</v>
      </c>
    </row>
    <row r="28">
      <c r="B28">
        <v>23</v>
      </c>
      <c r="C28" t="str">
        <v xml:space="preserve">Changes in inventories of finished goods and work-in-progress </v>
      </c>
      <c r="D28">
        <v>0</v>
      </c>
      <c r="E28">
        <v>0</v>
      </c>
      <c r="F28">
        <v>-2769259.880000014</v>
      </c>
    </row>
    <row r="29">
      <c r="B29">
        <v>24</v>
      </c>
      <c r="C29" t="str">
        <v>Employee benefits expense</v>
      </c>
      <c r="D29">
        <v>0</v>
      </c>
      <c r="E29">
        <v>0</v>
      </c>
      <c r="F29">
        <v>7060371.99999999</v>
      </c>
    </row>
    <row r="30">
      <c r="B30">
        <v>25</v>
      </c>
      <c r="C30" t="str">
        <v>Finance costs</v>
      </c>
      <c r="D30">
        <v>0</v>
      </c>
      <c r="E30">
        <v>0</v>
      </c>
      <c r="F30">
        <v>14199565.25</v>
      </c>
    </row>
    <row r="31">
      <c r="B31">
        <v>26</v>
      </c>
      <c r="C31" t="str">
        <v>Other expenses</v>
      </c>
      <c r="D31">
        <v>0</v>
      </c>
      <c r="E31">
        <v>0</v>
      </c>
      <c r="F31">
        <v>14492002.519999987</v>
      </c>
    </row>
    <row r="32">
      <c r="B32" t="str">
        <v>-</v>
      </c>
      <c r="C32" t="str">
        <v>Current income tax</v>
      </c>
      <c r="D32">
        <v>0</v>
      </c>
      <c r="E32">
        <v>0</v>
      </c>
      <c r="F32">
        <v>1495489</v>
      </c>
    </row>
    <row r="33">
      <c r="C33" t="str">
        <v>Tax Expense</v>
      </c>
      <c r="D33">
        <v>0</v>
      </c>
      <c r="E33">
        <v>0</v>
      </c>
      <c r="F33">
        <v>0</v>
      </c>
    </row>
    <row r="34">
      <c r="A34" t="str">
        <v>Expenses Total</v>
      </c>
      <c r="D34">
        <v>0</v>
      </c>
      <c r="E34">
        <v>0</v>
      </c>
      <c r="F34">
        <v>130514649.63999996</v>
      </c>
    </row>
    <row r="35">
      <c r="A35" t="str">
        <v>Income</v>
      </c>
      <c r="B35">
        <v>20</v>
      </c>
      <c r="C35" t="str">
        <v>Other Income</v>
      </c>
      <c r="D35">
        <v>0</v>
      </c>
      <c r="E35">
        <v>0</v>
      </c>
      <c r="F35">
        <v>-67940.1799999999</v>
      </c>
    </row>
    <row r="36">
      <c r="C36" t="str">
        <v>Revenue from operations</v>
      </c>
      <c r="D36">
        <v>0</v>
      </c>
      <c r="E36">
        <v>0</v>
      </c>
      <c r="F36">
        <v>-68979136.8999999</v>
      </c>
    </row>
    <row r="37">
      <c r="B37">
        <v>21</v>
      </c>
      <c r="C37" t="str">
        <v>Other Income</v>
      </c>
      <c r="D37">
        <v>0</v>
      </c>
      <c r="E37">
        <v>0</v>
      </c>
      <c r="F37">
        <v>-5505299.489999989</v>
      </c>
    </row>
    <row r="38">
      <c r="A38" t="str">
        <v>Income Total</v>
      </c>
      <c r="D38">
        <v>0</v>
      </c>
      <c r="E38">
        <v>0</v>
      </c>
      <c r="F38">
        <v>-74552376.5699999</v>
      </c>
      <c r="I38">
        <f>F38+F34</f>
        <v>55962273.07000005</v>
      </c>
      <c r="J38">
        <f>-PL!D34*1000</f>
        <v>5945239.960800001</v>
      </c>
      <c r="K38">
        <f>I38-J38</f>
        <v>50017033.10920005</v>
      </c>
    </row>
    <row r="39">
      <c r="A39" t="str">
        <v>Grand Total</v>
      </c>
      <c r="D39">
        <v>72406975.29999083</v>
      </c>
      <c r="E39">
        <v>-128369248.37000869</v>
      </c>
      <c r="F39">
        <v>-0.00001638568937778473</v>
      </c>
    </row>
  </sheetData>
  <pageMargins left="0.7" right="0.7" top="0.75" bottom="0.75" header="0.3" footer="0.3"/>
  <ignoredErrors>
    <ignoredError numberStoredAsText="1" sqref="A3:L40"/>
  </ignoredErrors>
</worksheet>
</file>

<file path=xl/worksheets/sheet4.xml><?xml version="1.0" encoding="utf-8"?>
<worksheet xmlns="http://schemas.openxmlformats.org/spreadsheetml/2006/main" xmlns:r="http://schemas.openxmlformats.org/officeDocument/2006/relationships">
  <dimension ref="A1:C237"/>
  <sheetViews>
    <sheetView workbookViewId="0" rightToLeft="0"/>
  </sheetViews>
  <sheetData>
    <row r="1">
      <c r="A1" t="str">
        <v>Code</v>
      </c>
      <c r="B1" t="str">
        <v>INDAS Head</v>
      </c>
      <c r="C1" t="str">
        <v>INDAS Sub Head</v>
      </c>
    </row>
    <row r="2">
      <c r="A2">
        <v>10000000</v>
      </c>
      <c r="B2" t="str">
        <v>Equity share capital</v>
      </c>
      <c r="C2" t="str">
        <f>VLOOKUP(A2,'TB BVS 31.03.26'!B:E,4,0)</f>
        <v>315,940 (previous year: 315,940) equity shares of Rs 10 each fully paid up</v>
      </c>
    </row>
    <row r="3">
      <c r="A3">
        <v>10000004</v>
      </c>
      <c r="B3" t="str">
        <v>Equity share capital</v>
      </c>
      <c r="C3" t="str">
        <f>VLOOKUP(A3,'TB BVS 31.03.26'!B:E,4,0)</f>
        <v>Pref Shar CCPS-BVCPL</v>
      </c>
    </row>
    <row r="4">
      <c r="A4">
        <v>10100000</v>
      </c>
      <c r="B4" t="str">
        <v>Other equity</v>
      </c>
      <c r="C4" t="str">
        <f>VLOOKUP(A4,'TB BVS 31.03.26'!B:E,4,0)</f>
        <v>Closing balance - Securities Premium</v>
      </c>
    </row>
    <row r="5">
      <c r="A5">
        <v>10100001</v>
      </c>
      <c r="B5" t="str">
        <v>Other equity</v>
      </c>
      <c r="C5" t="str">
        <f>VLOOKUP(A5,'TB BVS 31.03.26'!B:E,4,0)</f>
        <v>Closing balance - Retained Earnings</v>
      </c>
    </row>
    <row r="6">
      <c r="A6">
        <v>10100002</v>
      </c>
      <c r="B6" t="str">
        <v>Other equity</v>
      </c>
      <c r="C6" t="str">
        <f>VLOOKUP(A6,'TB BVS 31.03.26'!B:E,4,0)</f>
        <v>Closing balance - Retained Earnings</v>
      </c>
    </row>
    <row r="7">
      <c r="A7">
        <v>10100009</v>
      </c>
      <c r="B7" t="str">
        <v>Other equity</v>
      </c>
      <c r="C7" t="str">
        <f>VLOOKUP(A7,'TB BVS 31.03.26'!B:E,4,0)</f>
        <v>Closing balance - Retained Earnings</v>
      </c>
    </row>
    <row r="8">
      <c r="A8">
        <v>10200015</v>
      </c>
      <c r="B8" t="str">
        <v>Borrowings</v>
      </c>
      <c r="C8" t="str">
        <f>VLOOKUP(A8,'TB BVS 31.03.26'!B:E,4,0)</f>
        <v>Term Loan from Bank*</v>
      </c>
    </row>
    <row r="9">
      <c r="A9">
        <v>10200016</v>
      </c>
      <c r="B9" t="str">
        <v>Borrowings</v>
      </c>
      <c r="C9" t="str">
        <f>VLOOKUP(A9,'TB BVS 31.03.26'!B:E,4,0)</f>
        <v>Term Loan from Bank*</v>
      </c>
    </row>
    <row r="10">
      <c r="A10">
        <v>10200018</v>
      </c>
      <c r="B10" t="str">
        <v>Borrowings</v>
      </c>
      <c r="C10" t="str">
        <f>VLOOKUP(A10,'TB BVS 31.03.26'!B:E,4,0)</f>
        <v>Term Loan from Bank*</v>
      </c>
    </row>
    <row r="11">
      <c r="A11">
        <v>10300002</v>
      </c>
      <c r="B11" t="str">
        <v>Borrowings</v>
      </c>
      <c r="C11" t="str">
        <f>VLOOKUP(A11,'TB BVS 31.03.26'!B:E,4,0)</f>
        <v>Term Loan from Bank*</v>
      </c>
    </row>
    <row r="12">
      <c r="A12">
        <v>10400001</v>
      </c>
      <c r="B12" t="str">
        <v>Deferred Tax Liabilities (Net)</v>
      </c>
      <c r="C12" t="str">
        <f>VLOOKUP(A12,'TB BVS 31.03.26'!B:E,4,0)</f>
        <v>Deferred Tax</v>
      </c>
    </row>
    <row r="13">
      <c r="A13">
        <v>10500000</v>
      </c>
      <c r="B13" t="str">
        <v>Provisions</v>
      </c>
      <c r="C13" t="str">
        <f>VLOOKUP(A13,'TB BVS 31.03.26'!B:E,4,0)</f>
        <v>Provision for employee benefits - Gratuity</v>
      </c>
    </row>
    <row r="14">
      <c r="A14">
        <v>10500001</v>
      </c>
      <c r="B14" t="str">
        <v>Provisions</v>
      </c>
      <c r="C14" t="str">
        <f>VLOOKUP(A14,'TB BVS 31.03.26'!B:E,4,0)</f>
        <v>Provision for compensated absences</v>
      </c>
    </row>
    <row r="15">
      <c r="A15">
        <v>10600010</v>
      </c>
      <c r="B15" t="str">
        <v>Borrowings</v>
      </c>
      <c r="C15" t="str">
        <f>VLOOKUP(A15,'TB BVS 31.03.26'!B:E,4,0)</f>
        <v>Unsecured loan from related parties</v>
      </c>
    </row>
    <row r="16">
      <c r="A16">
        <v>10800000</v>
      </c>
      <c r="B16" t="str">
        <v>Trade payables</v>
      </c>
      <c r="C16" t="str">
        <f>VLOOKUP(A16,'TB BVS 31.03.26'!B:E,4,0)</f>
        <v>Total outstanding dues of creditors other than micro enterprises and small enterprises</v>
      </c>
    </row>
    <row r="17">
      <c r="A17">
        <v>10800001</v>
      </c>
      <c r="B17" t="str">
        <v>Trade payables</v>
      </c>
      <c r="C17" t="str">
        <f>VLOOKUP(A17,'TB BVS 31.03.26'!B:E,4,0)</f>
        <v>Total outstanding dues of creditors other than micro enterprises and small enterprises</v>
      </c>
    </row>
    <row r="18">
      <c r="A18">
        <v>10800002</v>
      </c>
      <c r="B18" t="str">
        <v>Trade payables</v>
      </c>
      <c r="C18" t="str">
        <f>VLOOKUP(A18,'TB BVS 31.03.26'!B:E,4,0)</f>
        <v>Total outstanding dues of creditors other than micro enterprises and small enterprises</v>
      </c>
    </row>
    <row r="19">
      <c r="A19">
        <v>10800003</v>
      </c>
      <c r="B19" t="str">
        <v>Trade payables</v>
      </c>
      <c r="C19" t="str">
        <f>VLOOKUP(A19,'TB BVS 31.03.26'!B:E,4,0)</f>
        <v>Total outstanding dues of creditors other than micro enterprises and small enterprises</v>
      </c>
    </row>
    <row r="20">
      <c r="A20">
        <v>10800004</v>
      </c>
      <c r="B20" t="str">
        <v>Trade payables</v>
      </c>
      <c r="C20" t="str">
        <f>VLOOKUP(A20,'TB BVS 31.03.26'!B:E,4,0)</f>
        <v>Total outstanding dues of creditors other than micro enterprises and small enterprises</v>
      </c>
    </row>
    <row r="21">
      <c r="A21">
        <v>10800005</v>
      </c>
      <c r="B21" t="str">
        <v>Other financial liabilities</v>
      </c>
      <c r="C21" t="str">
        <f>VLOOKUP(A21,'TB BVS 31.03.26'!B:E,4,0)</f>
        <v>Employee benefits payable</v>
      </c>
    </row>
    <row r="22">
      <c r="A22">
        <v>10900000</v>
      </c>
      <c r="B22" t="str">
        <v>Trade payables</v>
      </c>
      <c r="C22" t="str">
        <f>VLOOKUP(A22,'TB BVS 31.03.26'!B:E,4,0)</f>
        <v>Total outstanding dues of creditors other than micro enterprises and small enterprises</v>
      </c>
    </row>
    <row r="23">
      <c r="A23">
        <v>20100001</v>
      </c>
      <c r="B23" t="str">
        <v>Trade payables</v>
      </c>
      <c r="C23" t="str">
        <f>VLOOKUP(A23,'TB BVS 31.03.26'!B:E,4,0)</f>
        <v>Total outstanding dues of creditors other than micro enterprises and small enterprises</v>
      </c>
    </row>
    <row r="24">
      <c r="A24">
        <v>10900003</v>
      </c>
      <c r="B24" t="str">
        <v>Other financial liabilities</v>
      </c>
      <c r="C24" t="str">
        <f>VLOOKUP(A24,'TB BVS 31.03.26'!B:E,4,0)</f>
        <v xml:space="preserve">Statutory liabilities </v>
      </c>
    </row>
    <row r="25">
      <c r="A25">
        <v>10900018</v>
      </c>
      <c r="B25" t="str">
        <v>Other financial liabilities</v>
      </c>
      <c r="C25" t="str">
        <f>VLOOKUP(A25,'TB BVS 31.03.26'!B:E,4,0)</f>
        <v>Employee benefits payable</v>
      </c>
    </row>
    <row r="26">
      <c r="A26">
        <v>11000001</v>
      </c>
      <c r="B26" t="str">
        <v>Other Current Liabilities</v>
      </c>
      <c r="C26" t="str">
        <f>VLOOKUP(A26,'TB BVS 31.03.26'!B:E,4,0)</f>
        <v xml:space="preserve">Statutory liabilities </v>
      </c>
    </row>
    <row r="27">
      <c r="A27">
        <v>11000002</v>
      </c>
      <c r="B27" t="str">
        <v>Other Current Liabilities</v>
      </c>
      <c r="C27" t="str">
        <f>VLOOKUP(A27,'TB BVS 31.03.26'!B:E,4,0)</f>
        <v xml:space="preserve">Statutory liabilities </v>
      </c>
    </row>
    <row r="28">
      <c r="A28">
        <v>11000003</v>
      </c>
      <c r="B28" t="str">
        <v>Other Current Liabilities</v>
      </c>
      <c r="C28" t="str">
        <f>VLOOKUP(A28,'TB BVS 31.03.26'!B:E,4,0)</f>
        <v xml:space="preserve">Statutory liabilities </v>
      </c>
    </row>
    <row r="29">
      <c r="A29">
        <v>11000005</v>
      </c>
      <c r="B29" t="str">
        <v>Other Current Liabilities</v>
      </c>
      <c r="C29" t="str">
        <f>VLOOKUP(A29,'TB BVS 31.03.26'!B:E,4,0)</f>
        <v xml:space="preserve">Statutory liabilities </v>
      </c>
    </row>
    <row r="30">
      <c r="A30">
        <v>11000006</v>
      </c>
      <c r="B30" t="str">
        <v>Other Current Liabilities</v>
      </c>
      <c r="C30" t="str">
        <f>VLOOKUP(A30,'TB BVS 31.03.26'!B:E,4,0)</f>
        <v xml:space="preserve">Statutory liabilities </v>
      </c>
    </row>
    <row r="31">
      <c r="A31">
        <v>11000007</v>
      </c>
      <c r="B31" t="str">
        <v>Other Current Liabilities</v>
      </c>
      <c r="C31" t="str">
        <f>VLOOKUP(A31,'TB BVS 31.03.26'!B:E,4,0)</f>
        <v xml:space="preserve">Statutory liabilities </v>
      </c>
    </row>
    <row r="32">
      <c r="A32">
        <v>11000011</v>
      </c>
      <c r="B32" t="str">
        <v>Other Current Liabilities</v>
      </c>
      <c r="C32" t="str">
        <f>VLOOKUP(A32,'TB BVS 31.03.26'!B:E,4,0)</f>
        <v xml:space="preserve">Statutory liabilities </v>
      </c>
    </row>
    <row r="33">
      <c r="A33">
        <v>11000012</v>
      </c>
      <c r="B33" t="str">
        <v>Other Current Liabilities</v>
      </c>
      <c r="C33" t="str">
        <f>VLOOKUP(A33,'TB BVS 31.03.26'!B:E,4,0)</f>
        <v xml:space="preserve">Statutory liabilities </v>
      </c>
    </row>
    <row r="34">
      <c r="A34">
        <v>11100002</v>
      </c>
      <c r="B34" t="str">
        <v>Other financial liabilities</v>
      </c>
      <c r="C34" t="str">
        <f>VLOOKUP(A34,'TB BVS 31.03.26'!B:E,4,0)</f>
        <v>Payable for capital goods (including retention amount)</v>
      </c>
    </row>
    <row r="35">
      <c r="A35">
        <v>21000008</v>
      </c>
      <c r="B35" t="str">
        <v>Other Current Liabilities</v>
      </c>
      <c r="C35" t="str">
        <f>VLOOKUP(A35,'TB BVS 31.03.26'!B:E,4,0)</f>
        <v xml:space="preserve">Statutory liabilities </v>
      </c>
    </row>
    <row r="36">
      <c r="A36">
        <v>21000009</v>
      </c>
      <c r="B36" t="str">
        <v>Other Current Liabilities</v>
      </c>
      <c r="C36" t="str">
        <f>VLOOKUP(A36,'TB BVS 31.03.26'!B:E,4,0)</f>
        <v xml:space="preserve">Statutory liabilities </v>
      </c>
    </row>
    <row r="37">
      <c r="A37">
        <v>21000010</v>
      </c>
      <c r="B37" t="str">
        <v>Other Current Liabilities</v>
      </c>
      <c r="C37" t="str">
        <f>VLOOKUP(A37,'TB BVS 31.03.26'!B:E,4,0)</f>
        <v xml:space="preserve">Statutory liabilities </v>
      </c>
    </row>
    <row r="38">
      <c r="A38">
        <v>80000000</v>
      </c>
      <c r="B38" t="str">
        <v>Trade payables</v>
      </c>
      <c r="C38" t="str">
        <f>VLOOKUP(A38,'TB BVS 31.03.26'!B:E,4,0)</f>
        <v>Total outstanding dues of creditors other than micro enterprises and small enterprises</v>
      </c>
    </row>
    <row r="39">
      <c r="A39">
        <v>80000002</v>
      </c>
      <c r="B39" t="str">
        <v>Trade payables</v>
      </c>
      <c r="C39" t="str">
        <f>VLOOKUP(A39,'TB BVS 31.03.26'!B:E,4,0)</f>
        <v>Total outstanding dues of creditors other than micro enterprises and small enterprises</v>
      </c>
    </row>
    <row r="40">
      <c r="A40">
        <v>80000003</v>
      </c>
      <c r="B40" t="str">
        <v>Trade payables</v>
      </c>
      <c r="C40" t="str">
        <f>VLOOKUP(A40,'TB BVS 31.03.26'!B:E,4,0)</f>
        <v>Total outstanding dues of creditors other than micro enterprises and small enterprises</v>
      </c>
    </row>
    <row r="41">
      <c r="A41">
        <v>80000008</v>
      </c>
      <c r="B41" t="str">
        <v>Trade payables</v>
      </c>
      <c r="C41" t="str">
        <f>VLOOKUP(A41,'TB BVS 31.03.26'!B:E,4,0)</f>
        <v>Total outstanding dues of creditors other than micro enterprises and small enterprises</v>
      </c>
    </row>
    <row r="42">
      <c r="A42">
        <v>80000022</v>
      </c>
      <c r="B42" t="str">
        <v>Trade payables</v>
      </c>
      <c r="C42" t="str">
        <f>VLOOKUP(A42,'TB BVS 31.03.26'!B:E,4,0)</f>
        <v>Total outstanding dues of creditors other than micro enterprises and small enterprises</v>
      </c>
    </row>
    <row r="43">
      <c r="A43">
        <v>10800007</v>
      </c>
      <c r="B43" t="str">
        <v>Trade payables</v>
      </c>
      <c r="C43" t="str">
        <f>VLOOKUP(A43,'TB BVS 31.03.26'!B:E,4,0)</f>
        <v>Total outstanding dues of creditors other than micro enterprises and small enterprises</v>
      </c>
    </row>
    <row r="44">
      <c r="A44">
        <v>10900016</v>
      </c>
      <c r="B44" t="str">
        <v>Other financial liabilities</v>
      </c>
      <c r="C44" t="str">
        <f>VLOOKUP(A44,'TB BVS 31.03.26'!B:E,4,0)</f>
        <v>Employee benefits payable</v>
      </c>
    </row>
    <row r="45">
      <c r="A45">
        <v>10900013</v>
      </c>
      <c r="B45" t="str">
        <v>Trade payables</v>
      </c>
      <c r="C45" t="str">
        <f>VLOOKUP(A45,'TB BVS 31.03.26'!B:E,4,0)</f>
        <v>Total outstanding dues of creditors other than micro enterprises and small enterprises</v>
      </c>
    </row>
    <row r="46">
      <c r="A46">
        <v>10900015</v>
      </c>
      <c r="B46" t="str">
        <v>Other Tax Assets (Net)</v>
      </c>
      <c r="C46" t="str">
        <f>VLOOKUP(A46,'TB BVS 31.03.26'!B:E,4,0)</f>
        <v>Income tax liabilities (Net)</v>
      </c>
    </row>
    <row r="47">
      <c r="A47">
        <v>20000000</v>
      </c>
      <c r="B47" t="str">
        <v>Property, Plant and Equipment</v>
      </c>
      <c r="C47" t="str">
        <f>VLOOKUP(A47,'TB BVS 31.03.26'!B:E,4,0)</f>
        <v>Property, plant &amp; equipment</v>
      </c>
    </row>
    <row r="48">
      <c r="A48">
        <v>20000001</v>
      </c>
      <c r="B48" t="str">
        <v>Property, Plant and Equipment</v>
      </c>
      <c r="C48" t="str">
        <f>VLOOKUP(A48,'TB BVS 31.03.26'!B:E,4,0)</f>
        <v>Building</v>
      </c>
    </row>
    <row r="49">
      <c r="A49">
        <v>20000002</v>
      </c>
      <c r="B49" t="str">
        <v>Property, Plant and Equipment</v>
      </c>
      <c r="C49" t="str">
        <f>VLOOKUP(A49,'TB BVS 31.03.26'!B:E,4,0)</f>
        <v>Building</v>
      </c>
    </row>
    <row r="50">
      <c r="A50">
        <v>20000003</v>
      </c>
      <c r="B50" t="str">
        <v>Property, Plant and Equipment</v>
      </c>
      <c r="C50" t="str">
        <f>VLOOKUP(A50,'TB BVS 31.03.26'!B:E,4,0)</f>
        <v>Property, plant &amp; equipment</v>
      </c>
    </row>
    <row r="51">
      <c r="A51">
        <v>20000004</v>
      </c>
      <c r="B51" t="str">
        <v>Property, Plant and Equipment</v>
      </c>
      <c r="C51" t="str">
        <f>VLOOKUP(A51,'TB BVS 31.03.26'!B:E,4,0)</f>
        <v>Property, plant &amp; equipment</v>
      </c>
    </row>
    <row r="52">
      <c r="A52">
        <v>20000007</v>
      </c>
      <c r="B52" t="str">
        <v>Property, Plant and Equipment</v>
      </c>
      <c r="C52" t="str">
        <f>VLOOKUP(A52,'TB BVS 31.03.26'!B:E,4,0)</f>
        <v>Computers</v>
      </c>
    </row>
    <row r="53">
      <c r="A53">
        <v>20000008</v>
      </c>
      <c r="B53" t="str">
        <v>Property, Plant and Equipment</v>
      </c>
      <c r="C53" t="str">
        <f>VLOOKUP(A53,'TB BVS 31.03.26'!B:E,4,0)</f>
        <v>Computers</v>
      </c>
    </row>
    <row r="54">
      <c r="A54">
        <v>20000006</v>
      </c>
      <c r="B54" t="str">
        <v>Property, Plant and Equipment</v>
      </c>
      <c r="C54" t="str">
        <f>VLOOKUP(A54,'TB BVS 31.03.26'!B:E,4,0)</f>
        <v>Office Equipment</v>
      </c>
    </row>
    <row r="55">
      <c r="A55">
        <v>20000010</v>
      </c>
      <c r="B55" t="str">
        <v>Property, Plant and Equipment</v>
      </c>
      <c r="C55" t="str">
        <f>VLOOKUP(A55,'TB BVS 31.03.26'!B:E,4,0)</f>
        <v>Furniture &amp; Fixture</v>
      </c>
    </row>
    <row r="56">
      <c r="A56">
        <v>20000012</v>
      </c>
      <c r="B56" t="str">
        <v>Property, Plant and Equipment</v>
      </c>
      <c r="C56" t="str">
        <f>VLOOKUP(A56,'TB BVS 31.03.26'!B:E,4,0)</f>
        <v>Electrical Fittings</v>
      </c>
    </row>
    <row r="57">
      <c r="A57">
        <v>20000016</v>
      </c>
      <c r="B57" t="str">
        <v>Property, Plant and Equipment</v>
      </c>
      <c r="C57" t="str">
        <f>VLOOKUP(A57,'TB BVS 31.03.26'!B:E,4,0)</f>
        <v>Intangible Assets</v>
      </c>
    </row>
    <row r="58">
      <c r="A58">
        <v>20000017</v>
      </c>
      <c r="B58" t="str">
        <v>Property, Plant and Equipment</v>
      </c>
      <c r="C58" t="str">
        <f>VLOOKUP(A58,'TB BVS 31.03.26'!B:E,4,0)</f>
        <v>Right of Use Assets</v>
      </c>
    </row>
    <row r="59">
      <c r="A59">
        <v>20000018</v>
      </c>
      <c r="B59" t="str">
        <v>Property, Plant and Equipment</v>
      </c>
      <c r="C59" t="str">
        <f>VLOOKUP(A59,'TB BVS 31.03.26'!B:E,4,0)</f>
        <v>Right of Use Assets</v>
      </c>
    </row>
    <row r="60">
      <c r="A60">
        <v>20100000</v>
      </c>
      <c r="B60" t="str">
        <v>Property, Plant and Equipment</v>
      </c>
      <c r="C60" t="str">
        <f>VLOOKUP(A60,'TB BVS 31.03.26'!B:E,4,0)</f>
        <v>Capital work-in-progress</v>
      </c>
    </row>
    <row r="61">
      <c r="A61">
        <v>20100002</v>
      </c>
      <c r="B61" t="str">
        <v>Property, Plant and Equipment</v>
      </c>
      <c r="C61" t="str">
        <f>VLOOKUP(A61,'TB BVS 31.03.26'!B:E,4,0)</f>
        <v>Capital work-in-progress</v>
      </c>
    </row>
    <row r="62">
      <c r="A62">
        <v>20100004</v>
      </c>
      <c r="B62" t="str">
        <v>Property, Plant and Equipment</v>
      </c>
      <c r="C62" t="str">
        <f>VLOOKUP(A62,'TB BVS 31.03.26'!B:E,4,0)</f>
        <v>Capital work-in-progress</v>
      </c>
    </row>
    <row r="63">
      <c r="A63">
        <v>40700034</v>
      </c>
      <c r="B63" t="str">
        <v>Property, Plant and Equipment</v>
      </c>
      <c r="C63" t="str">
        <f>VLOOKUP(A63,'TB BVS 31.03.26'!B:E,4,0)</f>
        <v>Capital work-in-progress</v>
      </c>
    </row>
    <row r="64">
      <c r="A64">
        <v>20000005</v>
      </c>
      <c r="B64" t="str">
        <v>Property, Plant and Equipment</v>
      </c>
      <c r="C64" t="str">
        <f>VLOOKUP(A64,'TB BVS 31.03.26'!B:E,4,0)</f>
        <v>Office Equipment</v>
      </c>
    </row>
    <row r="65">
      <c r="A65">
        <v>20000009</v>
      </c>
      <c r="B65" t="str">
        <v>Property, Plant and Equipment</v>
      </c>
      <c r="C65" t="str">
        <f>VLOOKUP(A65,'TB BVS 31.03.26'!B:E,4,0)</f>
        <v>Furniture &amp; Fixture</v>
      </c>
    </row>
    <row r="66">
      <c r="A66">
        <v>20000011</v>
      </c>
      <c r="B66" t="str">
        <v>Property, Plant and Equipment</v>
      </c>
      <c r="C66" t="str">
        <f>VLOOKUP(A66,'TB BVS 31.03.26'!B:E,4,0)</f>
        <v>Electrical Fittings</v>
      </c>
    </row>
    <row r="67">
      <c r="A67">
        <v>20000015</v>
      </c>
      <c r="B67" t="str">
        <v>Property, Plant and Equipment</v>
      </c>
      <c r="C67" t="str">
        <f>VLOOKUP(A67,'TB BVS 31.03.26'!B:E,4,0)</f>
        <v>Intangible Assets</v>
      </c>
    </row>
    <row r="68">
      <c r="A68">
        <v>20100003</v>
      </c>
      <c r="B68" t="str">
        <v>Property, Plant and Equipment</v>
      </c>
      <c r="C68" t="str">
        <f>VLOOKUP(A68,'TB BVS 31.03.26'!B:E,4,0)</f>
        <v>Capital work-in-progress</v>
      </c>
    </row>
    <row r="69">
      <c r="A69">
        <v>20300000</v>
      </c>
      <c r="B69" t="str">
        <v>Other financial assets</v>
      </c>
      <c r="C69" t="str">
        <f>VLOOKUP(A69,'TB BVS 31.03.26'!B:E,4,0)</f>
        <v>Security deposits</v>
      </c>
    </row>
    <row r="70">
      <c r="A70">
        <v>20300004</v>
      </c>
      <c r="B70" t="str">
        <v>Other financial assets</v>
      </c>
      <c r="C70" t="str">
        <f>VLOOKUP(A70,'TB BVS 31.03.26'!B:E,4,0)</f>
        <v>Security deposits</v>
      </c>
    </row>
    <row r="71">
      <c r="A71">
        <v>20400001</v>
      </c>
      <c r="B71" t="str">
        <v>Deferred Tax Liabilities (Net)</v>
      </c>
      <c r="C71" t="str">
        <f>VLOOKUP(A71,'TB BVS 31.03.26'!B:E,4,0)</f>
        <v>Deferred Tax Liabilities (Net)</v>
      </c>
    </row>
    <row r="72">
      <c r="A72">
        <v>20500000</v>
      </c>
      <c r="B72" t="str">
        <v>Inventories</v>
      </c>
      <c r="C72" t="str">
        <f>VLOOKUP(A72,'TB BVS 31.03.26'!B:E,4,0)</f>
        <v>Raw materials**</v>
      </c>
    </row>
    <row r="73">
      <c r="A73">
        <v>20500001</v>
      </c>
      <c r="B73" t="str">
        <v>Inventories</v>
      </c>
      <c r="C73" t="str">
        <f>VLOOKUP(A73,'TB BVS 31.03.26'!B:E,4,0)</f>
        <v>Packing material</v>
      </c>
    </row>
    <row r="74">
      <c r="A74">
        <v>20500002</v>
      </c>
      <c r="B74" t="str">
        <v>Inventories</v>
      </c>
      <c r="C74" t="str">
        <f>VLOOKUP(A74,'TB BVS 31.03.26'!B:E,4,0)</f>
        <v>Stores and spares</v>
      </c>
    </row>
    <row r="75">
      <c r="A75">
        <v>20500003</v>
      </c>
      <c r="B75" t="str">
        <v>Inventories</v>
      </c>
      <c r="C75" t="str">
        <f>VLOOKUP(A75,'TB BVS 31.03.26'!B:E,4,0)</f>
        <v>Work-in-progress</v>
      </c>
    </row>
    <row r="76">
      <c r="A76">
        <v>20500005</v>
      </c>
      <c r="B76" t="str">
        <v>Inventories</v>
      </c>
      <c r="C76" t="str">
        <f>VLOOKUP(A76,'TB BVS 31.03.26'!B:E,4,0)</f>
        <v>Stores and spares</v>
      </c>
    </row>
    <row r="77">
      <c r="A77">
        <v>20500006</v>
      </c>
      <c r="B77" t="str">
        <v>Inventories</v>
      </c>
      <c r="C77" t="str">
        <f>VLOOKUP(A77,'TB BVS 31.03.26'!B:E,4,0)</f>
        <v>Finished goods*</v>
      </c>
    </row>
    <row r="78">
      <c r="A78">
        <v>20500008</v>
      </c>
      <c r="B78" t="str">
        <v>Inventories</v>
      </c>
      <c r="C78" t="str">
        <f>VLOOKUP(A78,'TB BVS 31.03.26'!B:E,4,0)</f>
        <v>Work-in-progress</v>
      </c>
    </row>
    <row r="79">
      <c r="A79">
        <v>20600001</v>
      </c>
      <c r="B79" t="str">
        <v>Trade receivables</v>
      </c>
      <c r="C79" t="str">
        <f>VLOOKUP(A79,'TB BVS 31.03.26'!B:E,4,0)</f>
        <v>Considered good - unsecured</v>
      </c>
    </row>
    <row r="80">
      <c r="A80">
        <v>20600004</v>
      </c>
      <c r="B80" t="str">
        <v>Trade receivables</v>
      </c>
      <c r="C80" t="str">
        <f>VLOOKUP(A80,'TB BVS 31.03.26'!B:E,4,0)</f>
        <v>Considered good - unsecured</v>
      </c>
    </row>
    <row r="81">
      <c r="A81">
        <v>20600006</v>
      </c>
      <c r="B81" t="str">
        <v>Trade receivables</v>
      </c>
      <c r="C81" t="str">
        <f>VLOOKUP(A81,'TB BVS 31.03.26'!B:E,4,0)</f>
        <v>Considered good - unsecured</v>
      </c>
    </row>
    <row r="82">
      <c r="A82">
        <v>20600009</v>
      </c>
      <c r="B82" t="str">
        <v>Trade receivables</v>
      </c>
      <c r="C82" t="str">
        <f>VLOOKUP(A82,'TB BVS 31.03.26'!B:E,4,0)</f>
        <v>Considered good - unsecured</v>
      </c>
    </row>
    <row r="83">
      <c r="A83">
        <v>20800110</v>
      </c>
      <c r="B83" t="str">
        <v>Borrowings</v>
      </c>
      <c r="C83" t="str">
        <f>VLOOKUP(A83,'TB BVS 31.03.26'!B:E,4,0)</f>
        <v>Balance with banks</v>
      </c>
    </row>
    <row r="84">
      <c r="A84">
        <v>20800111</v>
      </c>
      <c r="B84" t="str">
        <v>Borrowings</v>
      </c>
      <c r="C84" t="str">
        <f>VLOOKUP(A84,'TB BVS 31.03.26'!B:E,4,0)</f>
        <v>Balance with banks</v>
      </c>
    </row>
    <row r="85">
      <c r="A85">
        <v>20800112</v>
      </c>
      <c r="B85" t="str">
        <v>Borrowings</v>
      </c>
      <c r="C85" t="str">
        <f>VLOOKUP(A85,'TB BVS 31.03.26'!B:E,4,0)</f>
        <v>Balance with banks</v>
      </c>
    </row>
    <row r="86">
      <c r="A86">
        <v>20800121</v>
      </c>
      <c r="B86" t="str">
        <v>Cash &amp; Cash Equivalents</v>
      </c>
      <c r="C86" t="str">
        <f>VLOOKUP(A86,'TB BVS 31.03.26'!B:E,4,0)</f>
        <v>Balance with banks</v>
      </c>
    </row>
    <row r="87">
      <c r="A87">
        <v>20800122</v>
      </c>
      <c r="B87" t="str">
        <v>Cash &amp; Cash Equivalents</v>
      </c>
      <c r="C87" t="str">
        <f>VLOOKUP(A87,'TB BVS 31.03.26'!B:E,4,0)</f>
        <v>Balance with banks</v>
      </c>
    </row>
    <row r="88">
      <c r="A88">
        <v>20900003</v>
      </c>
      <c r="B88" t="str">
        <v>Other financial assets</v>
      </c>
      <c r="C88" t="str">
        <f>VLOOKUP(A88,'TB BVS 31.03.26'!B:E,4,0)</f>
        <v>Deposits with original maturity for more than 3 months and less than 12 Months</v>
      </c>
    </row>
    <row r="89">
      <c r="A89">
        <v>21000003</v>
      </c>
      <c r="B89" t="str">
        <v>Other Tax Assets (Net)</v>
      </c>
      <c r="C89" t="str">
        <f>VLOOKUP(A89,'TB BVS 31.03.26'!B:E,4,0)</f>
        <v>Other Tax Asset (Net)</v>
      </c>
    </row>
    <row r="90">
      <c r="A90">
        <v>21000004</v>
      </c>
      <c r="B90" t="str">
        <v>Other Tax Assets (Net)</v>
      </c>
      <c r="C90" t="str">
        <f>VLOOKUP(A90,'TB BVS 31.03.26'!B:E,4,0)</f>
        <v>Other Tax Asset (Net)</v>
      </c>
    </row>
    <row r="91">
      <c r="A91">
        <v>21000011</v>
      </c>
      <c r="B91" t="str">
        <v>Other Current Assets</v>
      </c>
      <c r="C91" t="str">
        <f>VLOOKUP(A91,'TB BVS 31.03.26'!B:E,4,0)</f>
        <v>Balances with Government Authorities</v>
      </c>
    </row>
    <row r="92">
      <c r="A92">
        <v>21000012</v>
      </c>
      <c r="B92" t="str">
        <v>Other Current Assets</v>
      </c>
      <c r="C92" t="str">
        <f>VLOOKUP(A92,'TB BVS 31.03.26'!B:E,4,0)</f>
        <v>Balances with Government Authorities</v>
      </c>
    </row>
    <row r="93">
      <c r="A93">
        <v>21000013</v>
      </c>
      <c r="B93" t="str">
        <v>Other Current Assets</v>
      </c>
      <c r="C93" t="str">
        <f>VLOOKUP(A93,'TB BVS 31.03.26'!B:E,4,0)</f>
        <v>Balances with Government Authorities</v>
      </c>
    </row>
    <row r="94">
      <c r="A94">
        <v>21000016</v>
      </c>
      <c r="B94" t="str">
        <v>Other Tax Assets (Net)</v>
      </c>
      <c r="C94" t="str">
        <f>VLOOKUP(A94,'TB BVS 31.03.26'!B:E,4,0)</f>
        <v>Other Tax Asset (Net)</v>
      </c>
    </row>
    <row r="95">
      <c r="A95">
        <v>21000018</v>
      </c>
      <c r="B95" t="str">
        <v>Other Current Assets</v>
      </c>
      <c r="C95" t="str">
        <f>VLOOKUP(A95,'TB BVS 31.03.26'!B:E,4,0)</f>
        <v>Balances with Government Authorities</v>
      </c>
    </row>
    <row r="96">
      <c r="A96">
        <v>21100004</v>
      </c>
      <c r="B96" t="str">
        <v>Other Current Assets</v>
      </c>
      <c r="C96" t="str">
        <f>VLOOKUP(A96,'TB BVS 31.03.26'!B:E,4,0)</f>
        <v>Advance to employees</v>
      </c>
    </row>
    <row r="97">
      <c r="A97">
        <v>21100008</v>
      </c>
      <c r="B97" t="str">
        <v>Other Current Assets</v>
      </c>
      <c r="C97" t="str">
        <f>VLOOKUP(A97,'TB BVS 31.03.26'!B:E,4,0)</f>
        <v>Prepaid Expenses</v>
      </c>
    </row>
    <row r="98">
      <c r="A98">
        <v>21100011</v>
      </c>
      <c r="B98" t="str">
        <v>Trade payables</v>
      </c>
      <c r="C98" t="str">
        <f>VLOOKUP(A98,'TB BVS 31.03.26'!B:E,4,0)</f>
        <v>Total outstanding dues of creditors other than micro enterprises and small enterprises</v>
      </c>
    </row>
    <row r="99">
      <c r="A99">
        <v>21100014</v>
      </c>
      <c r="B99" t="str">
        <v>Other financial assets</v>
      </c>
      <c r="C99" t="str">
        <f>VLOOKUP(A99,'TB BVS 31.03.26'!B:E,4,0)</f>
        <v>Finance lease receivable (Unsecured - considered good)</v>
      </c>
    </row>
    <row r="100">
      <c r="A100">
        <v>30000000</v>
      </c>
      <c r="B100" t="str">
        <v>Revenue from operations</v>
      </c>
      <c r="C100" t="str">
        <f>VLOOKUP(A100,'TB BVS 31.03.26'!B:E,4,0)</f>
        <v>Sales of Products</v>
      </c>
    </row>
    <row r="101">
      <c r="A101">
        <v>30000001</v>
      </c>
      <c r="B101" t="str">
        <v>Revenue from operations</v>
      </c>
      <c r="C101" t="str">
        <f>VLOOKUP(A101,'TB BVS 31.03.26'!B:E,4,0)</f>
        <v>Sales of Products</v>
      </c>
    </row>
    <row r="102">
      <c r="A102">
        <v>30000004</v>
      </c>
      <c r="B102" t="str">
        <v>Revenue from operations</v>
      </c>
      <c r="C102" t="str">
        <f>VLOOKUP(A102,'TB BVS 31.03.26'!B:E,4,0)</f>
        <v>Scrap Sales</v>
      </c>
    </row>
    <row r="103">
      <c r="A103">
        <v>30000007</v>
      </c>
      <c r="B103" t="str">
        <v>Revenue from operations</v>
      </c>
      <c r="C103" t="str">
        <f>VLOOKUP(A103,'TB BVS 31.03.26'!B:E,4,0)</f>
        <v>Sales of Products</v>
      </c>
    </row>
    <row r="104">
      <c r="A104">
        <v>30000008</v>
      </c>
      <c r="B104" t="str">
        <v>Revenue from operations</v>
      </c>
      <c r="C104" t="str">
        <f>VLOOKUP(A104,'TB BVS 31.03.26'!B:E,4,0)</f>
        <v>Sales of Products</v>
      </c>
    </row>
    <row r="105">
      <c r="A105">
        <v>30100001</v>
      </c>
      <c r="B105" t="str">
        <v>Other Income</v>
      </c>
      <c r="C105" t="str">
        <f>VLOOKUP(A105,'TB BVS 31.03.26'!B:E,4,0)</f>
        <v>Foreign exchange gain (net)</v>
      </c>
    </row>
    <row r="106">
      <c r="A106">
        <v>30100004</v>
      </c>
      <c r="B106" t="str">
        <v>Other Income</v>
      </c>
      <c r="C106" t="str">
        <f>VLOOKUP(A106,'TB BVS 31.03.26'!B:E,4,0)</f>
        <v>- From banks</v>
      </c>
    </row>
    <row r="107">
      <c r="A107">
        <v>30100005</v>
      </c>
      <c r="B107" t="str">
        <v>Other Income</v>
      </c>
      <c r="C107" t="str">
        <f>VLOOKUP(A107,'TB BVS 31.03.26'!B:E,4,0)</f>
        <v>- From others</v>
      </c>
    </row>
    <row r="108">
      <c r="A108">
        <v>30100013</v>
      </c>
      <c r="B108" t="str">
        <v>Other Income</v>
      </c>
      <c r="C108" t="str">
        <f>VLOOKUP(A108,'TB BVS 31.03.26'!B:E,4,0)</f>
        <v>Profit on Sale of Mutual Fund</v>
      </c>
    </row>
    <row r="109">
      <c r="A109">
        <v>30100015</v>
      </c>
      <c r="B109" t="str">
        <v>Other Income</v>
      </c>
      <c r="C109" t="str">
        <f>VLOOKUP(A109,'TB BVS 31.03.26'!B:E,4,0)</f>
        <v>- From others</v>
      </c>
    </row>
    <row r="110">
      <c r="A110">
        <v>30100000</v>
      </c>
      <c r="B110" t="str">
        <v>Other Income</v>
      </c>
      <c r="C110" t="str">
        <f>VLOOKUP(A110,'TB BVS 31.03.26'!B:E,4,0)</f>
        <v>Foreign exchange gain (net)</v>
      </c>
    </row>
    <row r="111">
      <c r="A111">
        <v>40100000</v>
      </c>
      <c r="B111" t="str">
        <v>Cost of material consumed</v>
      </c>
      <c r="C111" t="str">
        <f>VLOOKUP(A111,'TB BVS 31.03.26'!B:E,4,0)</f>
        <v>Add : Purchases -RM</v>
      </c>
    </row>
    <row r="112">
      <c r="A112">
        <v>40100001</v>
      </c>
      <c r="B112" t="str">
        <v>Cost of material consumed</v>
      </c>
      <c r="C112" t="str">
        <f>VLOOKUP(A112,'TB BVS 31.03.26'!B:E,4,0)</f>
        <v>Add : Purchases -RM</v>
      </c>
    </row>
    <row r="113">
      <c r="A113">
        <v>40100002</v>
      </c>
      <c r="B113" t="str">
        <v>Cost of material consumed</v>
      </c>
      <c r="C113" t="str">
        <f>VLOOKUP(A113,'TB BVS 31.03.26'!B:E,4,0)</f>
        <v>Add : Purchases -RM</v>
      </c>
    </row>
    <row r="114">
      <c r="A114">
        <v>40100005</v>
      </c>
      <c r="B114" t="str">
        <v>Cost of material consumed</v>
      </c>
      <c r="C114" t="str">
        <f>VLOOKUP(A114,'TB BVS 31.03.26'!B:E,4,0)</f>
        <v>Add : Purchases -RM</v>
      </c>
    </row>
    <row r="115">
      <c r="A115">
        <v>40100008</v>
      </c>
      <c r="B115" t="str">
        <v>Cost of material consumed</v>
      </c>
      <c r="C115" t="str">
        <f>VLOOKUP(A115,'TB BVS 31.03.26'!B:E,4,0)</f>
        <v>Add : Purchases -RM</v>
      </c>
    </row>
    <row r="116">
      <c r="A116">
        <v>40200003</v>
      </c>
      <c r="B116" t="str">
        <v>Cost of material consumed</v>
      </c>
      <c r="C116" t="str">
        <f>VLOOKUP(A116,'TB BVS 31.03.26'!B:E,4,0)</f>
        <v>Add : Purchases -RM</v>
      </c>
    </row>
    <row r="117">
      <c r="A117">
        <v>40100011</v>
      </c>
      <c r="B117" t="str">
        <v>Cost of material consumed</v>
      </c>
      <c r="C117" t="str">
        <f>VLOOKUP(A117,'TB BVS 31.03.26'!B:E,4,0)</f>
        <v>Add : Purchases -PM</v>
      </c>
    </row>
    <row r="118">
      <c r="A118">
        <v>40100007</v>
      </c>
      <c r="B118" t="str">
        <v xml:space="preserve">Changes in inventories of finished goods and work-in-progress </v>
      </c>
      <c r="C118" t="str">
        <f>VLOOKUP(A118,'TB BVS 31.03.26'!B:E,4,0)</f>
        <v>Changes in inventories of finished goods and work in progress</v>
      </c>
    </row>
    <row r="119">
      <c r="A119">
        <v>40100009</v>
      </c>
      <c r="B119" t="str">
        <v xml:space="preserve">Changes in inventories of finished goods and work-in-progress </v>
      </c>
      <c r="C119" t="str">
        <f>VLOOKUP(A119,'TB BVS 31.03.26'!B:E,4,0)</f>
        <v>Changes in inventories of finished goods and work in progress</v>
      </c>
    </row>
    <row r="120">
      <c r="A120">
        <v>40200000</v>
      </c>
      <c r="B120" t="str">
        <v xml:space="preserve">Changes in inventories of finished goods and work-in-progress </v>
      </c>
      <c r="C120" t="str">
        <f>VLOOKUP(A120,'TB BVS 31.03.26'!B:E,4,0)</f>
        <v>Changes in inventories of finished goods and work in progress</v>
      </c>
    </row>
    <row r="121">
      <c r="A121">
        <v>40200001</v>
      </c>
      <c r="B121" t="str">
        <v xml:space="preserve">Changes in inventories of finished goods and work-in-progress </v>
      </c>
      <c r="C121" t="str">
        <f>VLOOKUP(A121,'TB BVS 31.03.26'!B:E,4,0)</f>
        <v>Changes in inventories of finished goods and work in progress</v>
      </c>
    </row>
    <row r="122">
      <c r="A122">
        <v>40200004</v>
      </c>
      <c r="B122" t="str">
        <v xml:space="preserve">Changes in inventories of finished goods and work-in-progress </v>
      </c>
      <c r="C122" t="str">
        <f>VLOOKUP(A122,'TB BVS 31.03.26'!B:E,4,0)</f>
        <v>Changes in inventories of finished goods and work in progress</v>
      </c>
    </row>
    <row r="123">
      <c r="A123">
        <v>40200006</v>
      </c>
      <c r="B123" t="str">
        <v xml:space="preserve">Changes in inventories of finished goods and work-in-progress </v>
      </c>
      <c r="C123" t="str">
        <f>VLOOKUP(A123,'TB BVS 31.03.26'!B:E,4,0)</f>
        <v>Changes in inventories of finished goods and work in progress</v>
      </c>
    </row>
    <row r="124">
      <c r="A124">
        <v>40200011</v>
      </c>
      <c r="B124" t="str">
        <v xml:space="preserve">Changes in inventories of finished goods and work-in-progress </v>
      </c>
      <c r="C124" t="str">
        <f>VLOOKUP(A124,'TB BVS 31.03.26'!B:E,4,0)</f>
        <v>Changes in inventories of finished goods and work in progress</v>
      </c>
    </row>
    <row r="125">
      <c r="A125">
        <v>40300004</v>
      </c>
      <c r="B125" t="str">
        <v>Employee benefits expense</v>
      </c>
      <c r="C125" t="str">
        <f>VLOOKUP(A125,'TB BVS 31.03.26'!B:E,4,0)</f>
        <v>Salary, Wages, Allowances and Bonus</v>
      </c>
    </row>
    <row r="126">
      <c r="A126">
        <v>40400009</v>
      </c>
      <c r="B126" t="str">
        <v>Finance costs</v>
      </c>
      <c r="C126" t="str">
        <f>VLOOKUP(A126,'TB BVS 31.03.26'!B:E,4,0)</f>
        <v>- From Bank (Secured Loan)</v>
      </c>
    </row>
    <row r="127">
      <c r="A127">
        <v>40400014</v>
      </c>
      <c r="B127" t="str">
        <v>Finance costs</v>
      </c>
      <c r="C127" t="str">
        <f>VLOOKUP(A127,'TB BVS 31.03.26'!B:E,4,0)</f>
        <v>Other Borrowing Cost</v>
      </c>
    </row>
    <row r="128">
      <c r="A128">
        <v>40400019</v>
      </c>
      <c r="B128" t="str">
        <v>Finance costs</v>
      </c>
      <c r="C128" t="str">
        <f>VLOOKUP(A128,'TB BVS 31.03.26'!B:E,4,0)</f>
        <v>- From Bank (Secured Loan)</v>
      </c>
    </row>
    <row r="129">
      <c r="A129">
        <v>40400000</v>
      </c>
      <c r="B129" t="str">
        <v>Finance costs</v>
      </c>
      <c r="C129" t="str">
        <f>VLOOKUP(A129,'TB BVS 31.03.26'!B:E,4,0)</f>
        <v>Other Interest Expenses</v>
      </c>
    </row>
    <row r="130">
      <c r="A130">
        <v>40400004</v>
      </c>
      <c r="B130" t="str">
        <v>Other expenses</v>
      </c>
      <c r="C130" t="str">
        <f>VLOOKUP(A130,'TB BVS 31.03.26'!B:E,4,0)</f>
        <v>Bank charges</v>
      </c>
    </row>
    <row r="131">
      <c r="A131">
        <v>40600000</v>
      </c>
      <c r="B131" t="str">
        <v>Other expenses</v>
      </c>
      <c r="C131" t="str">
        <f>VLOOKUP(A131,'TB BVS 31.03.26'!B:E,4,0)</f>
        <v>Power and fuel</v>
      </c>
    </row>
    <row r="132">
      <c r="A132">
        <v>40600002</v>
      </c>
      <c r="B132" t="str">
        <v>Other expenses</v>
      </c>
      <c r="C132" t="str">
        <f>VLOOKUP(A132,'TB BVS 31.03.26'!B:E,4,0)</f>
        <v>Consumption of stores and spares</v>
      </c>
    </row>
    <row r="133">
      <c r="A133">
        <v>40600003</v>
      </c>
      <c r="B133" t="str">
        <v>Other expenses</v>
      </c>
      <c r="C133" t="str">
        <f>VLOOKUP(A133,'TB BVS 31.03.26'!B:E,4,0)</f>
        <v>Consumption of stores and spares</v>
      </c>
    </row>
    <row r="134">
      <c r="A134">
        <v>40600004</v>
      </c>
      <c r="B134" t="str">
        <v>Other expenses</v>
      </c>
      <c r="C134" t="str">
        <f>VLOOKUP(A134,'TB BVS 31.03.26'!B:E,4,0)</f>
        <v>Power and fuel</v>
      </c>
    </row>
    <row r="135">
      <c r="A135">
        <v>40600005</v>
      </c>
      <c r="B135" t="str">
        <v>Other expenses</v>
      </c>
      <c r="C135" t="str">
        <f>VLOOKUP(A135,'TB BVS 31.03.26'!B:E,4,0)</f>
        <v>Job work and labour charges</v>
      </c>
    </row>
    <row r="136">
      <c r="A136">
        <v>40600007</v>
      </c>
      <c r="B136" t="str">
        <v>Other expenses</v>
      </c>
      <c r="C136" t="str">
        <f>VLOOKUP(A136,'TB BVS 31.03.26'!B:E,4,0)</f>
        <v>Job work and labour charges</v>
      </c>
    </row>
    <row r="137">
      <c r="A137">
        <v>40600008</v>
      </c>
      <c r="B137" t="str">
        <v>Other expenses</v>
      </c>
      <c r="C137" t="str">
        <f>VLOOKUP(A137,'TB BVS 31.03.26'!B:E,4,0)</f>
        <v>Rent expenses</v>
      </c>
    </row>
    <row r="138">
      <c r="A138">
        <v>40700001</v>
      </c>
      <c r="B138" t="str">
        <v>Other expenses</v>
      </c>
      <c r="C138" t="str">
        <f>VLOOKUP(A138,'TB BVS 31.03.26'!B:E,4,0)</f>
        <v>Travelling and conveyance</v>
      </c>
    </row>
    <row r="139">
      <c r="A139">
        <v>40700003</v>
      </c>
      <c r="B139" t="str">
        <v>Other expenses</v>
      </c>
      <c r="C139" t="str">
        <f>VLOOKUP(A139,'TB BVS 31.03.26'!B:E,4,0)</f>
        <v>Travelling and conveyance</v>
      </c>
    </row>
    <row r="140">
      <c r="A140">
        <v>40700004</v>
      </c>
      <c r="B140" t="str">
        <v>Other expenses</v>
      </c>
      <c r="C140" t="str">
        <f>VLOOKUP(A140,'TB BVS 31.03.26'!B:E,4,0)</f>
        <v>Miscellaneous expenses</v>
      </c>
    </row>
    <row r="141">
      <c r="A141">
        <v>40700006</v>
      </c>
      <c r="B141" t="str">
        <v>Other expenses</v>
      </c>
      <c r="C141" t="str">
        <f>VLOOKUP(A141,'TB BVS 31.03.26'!B:E,4,0)</f>
        <v>Power and fuel</v>
      </c>
    </row>
    <row r="142">
      <c r="A142">
        <v>40700010</v>
      </c>
      <c r="B142" t="str">
        <v>Other expenses</v>
      </c>
      <c r="C142" t="str">
        <f>VLOOKUP(A142,'TB BVS 31.03.26'!B:E,4,0)</f>
        <v>Legal &amp; Professional Fees</v>
      </c>
    </row>
    <row r="143">
      <c r="A143">
        <v>40700011</v>
      </c>
      <c r="B143" t="str">
        <v>Other expenses</v>
      </c>
      <c r="C143" t="str">
        <f>VLOOKUP(A143,'TB BVS 31.03.26'!B:E,4,0)</f>
        <v>Rates &amp; Taxes</v>
      </c>
    </row>
    <row r="144">
      <c r="A144">
        <v>40700021</v>
      </c>
      <c r="B144" t="str">
        <v>Other expenses</v>
      </c>
      <c r="C144" t="str">
        <f>VLOOKUP(A144,'TB BVS 31.03.26'!B:E,4,0)</f>
        <v>Selling and distribution expenses</v>
      </c>
    </row>
    <row r="145">
      <c r="A145">
        <v>40700023</v>
      </c>
      <c r="B145" t="str">
        <v>Other expenses</v>
      </c>
      <c r="C145" t="str">
        <f>VLOOKUP(A145,'TB BVS 31.03.26'!B:E,4,0)</f>
        <v>Security charges</v>
      </c>
    </row>
    <row r="146">
      <c r="A146">
        <v>40700024</v>
      </c>
      <c r="B146" t="str">
        <v>Other expenses</v>
      </c>
      <c r="C146" t="str">
        <f>VLOOKUP(A146,'TB BVS 31.03.26'!B:E,4,0)</f>
        <v>Miscellaneous expenses</v>
      </c>
    </row>
    <row r="147">
      <c r="A147">
        <v>40700028</v>
      </c>
      <c r="B147" t="str">
        <v>Other expenses</v>
      </c>
      <c r="C147" t="str">
        <f>VLOOKUP(A147,'TB BVS 31.03.26'!B:E,4,0)</f>
        <v>Miscellaneous expenses</v>
      </c>
    </row>
    <row r="148">
      <c r="A148">
        <v>40700045</v>
      </c>
      <c r="B148" t="str">
        <v>Current income tax</v>
      </c>
      <c r="C148" t="str">
        <f>VLOOKUP(A148,'TB BVS 31.03.26'!B:E,4,0)</f>
        <v>(a) Current Tax</v>
      </c>
    </row>
    <row r="149">
      <c r="A149">
        <v>40700007</v>
      </c>
      <c r="B149" t="str">
        <v>Other expenses</v>
      </c>
      <c r="C149" t="str">
        <f>VLOOKUP(A149,'TB BVS 31.03.26'!B:E,4,0)</f>
        <v>Legal &amp; Professional Fees</v>
      </c>
    </row>
    <row r="150">
      <c r="A150">
        <v>40700008</v>
      </c>
      <c r="B150" t="str">
        <v>Other expenses</v>
      </c>
      <c r="C150" t="str">
        <f>VLOOKUP(A150,'TB BVS 31.03.26'!B:E,4,0)</f>
        <v>Rates &amp; Taxes</v>
      </c>
    </row>
    <row r="151">
      <c r="A151">
        <v>40700014</v>
      </c>
      <c r="B151" t="str">
        <v>Other expenses</v>
      </c>
      <c r="C151" t="str">
        <f>VLOOKUP(A151,'TB BVS 31.03.26'!B:E,4,0)</f>
        <v>Insurance Expenses</v>
      </c>
    </row>
    <row r="152">
      <c r="A152">
        <v>40700015</v>
      </c>
      <c r="B152" t="str">
        <v>Other expenses</v>
      </c>
      <c r="C152" t="str">
        <f>VLOOKUP(A152,'TB BVS 31.03.26'!B:E,4,0)</f>
        <v>Miscellaneous expenses</v>
      </c>
    </row>
    <row r="153">
      <c r="A153">
        <v>40700022</v>
      </c>
      <c r="B153" t="str">
        <v>Other expenses</v>
      </c>
      <c r="C153" t="str">
        <f>VLOOKUP(A153,'TB BVS 31.03.26'!B:E,4,0)</f>
        <v>Consumption of stores and spares</v>
      </c>
    </row>
    <row r="154">
      <c r="A154">
        <v>40700025</v>
      </c>
      <c r="B154" t="str">
        <v>Other expenses</v>
      </c>
      <c r="C154" t="str">
        <f>VLOOKUP(A154,'TB BVS 31.03.26'!B:E,4,0)</f>
        <v>Miscellaneous expenses</v>
      </c>
    </row>
    <row r="155">
      <c r="A155">
        <v>40700040</v>
      </c>
      <c r="B155" t="str">
        <v>Other expenses</v>
      </c>
      <c r="C155" t="str">
        <f>VLOOKUP(A155,'TB BVS 31.03.26'!B:E,4,0)</f>
        <v>(b) Deferred Tax</v>
      </c>
    </row>
    <row r="156">
      <c r="A156">
        <v>40500000</v>
      </c>
      <c r="B156" t="str">
        <v>Depreciation and Amortisation Expense</v>
      </c>
      <c r="C156" t="str">
        <f>VLOOKUP(A156,'TB BVS 31.03.26'!B:E,4,0)</f>
        <v>Depreciation and Amortisation Expense</v>
      </c>
    </row>
    <row r="157">
      <c r="A157">
        <v>40500001</v>
      </c>
      <c r="B157" t="str">
        <v>Depreciation and Amortisation Expense</v>
      </c>
      <c r="C157" t="str">
        <f>VLOOKUP(A157,'TB BVS 31.03.26'!B:E,4,0)</f>
        <v>Depreciation and Amortisation Expense</v>
      </c>
    </row>
    <row r="158">
      <c r="A158">
        <v>40500003</v>
      </c>
      <c r="B158" t="str">
        <v>Depreciation and Amortisation Expense</v>
      </c>
      <c r="C158" t="str">
        <f>VLOOKUP(A158,'TB BVS 31.03.26'!B:E,4,0)</f>
        <v>Depreciation and Amortisation Expense</v>
      </c>
    </row>
    <row r="159">
      <c r="A159">
        <v>40500008</v>
      </c>
      <c r="B159" t="str">
        <v>Depreciation and Amortisation Expense</v>
      </c>
      <c r="C159" t="str">
        <f>VLOOKUP(A159,'TB BVS 31.03.26'!B:E,4,0)</f>
        <v>Depreciation and Amortisation Expense</v>
      </c>
    </row>
    <row r="160">
      <c r="A160">
        <v>40500002</v>
      </c>
      <c r="B160" t="str">
        <v>Depreciation and Amortisation Expense</v>
      </c>
      <c r="C160" t="str">
        <f>VLOOKUP(A160,'TB BVS 31.03.26'!B:E,4,0)</f>
        <v>Depreciation and Amortisation Expense</v>
      </c>
    </row>
    <row r="161">
      <c r="A161">
        <v>40500004</v>
      </c>
      <c r="B161" t="str">
        <v>Depreciation and Amortisation Expense</v>
      </c>
      <c r="C161" t="str">
        <f>VLOOKUP(A161,'TB BVS 31.03.26'!B:E,4,0)</f>
        <v>Depreciation and Amortisation Expense</v>
      </c>
    </row>
    <row r="162">
      <c r="A162">
        <v>40500005</v>
      </c>
      <c r="B162" t="str">
        <v>Depreciation and Amortisation Expense</v>
      </c>
      <c r="C162" t="str">
        <f>VLOOKUP(A162,'TB BVS 31.03.26'!B:E,4,0)</f>
        <v>Depreciation and Amortisation Expense</v>
      </c>
    </row>
    <row r="163">
      <c r="A163">
        <v>40500007</v>
      </c>
      <c r="B163" t="str">
        <v>Depreciation and Amortisation Expense</v>
      </c>
      <c r="C163" t="str">
        <f>VLOOKUP(A163,'TB BVS 31.03.26'!B:E,4,0)</f>
        <v>Depreciation and Amortisation Expense</v>
      </c>
    </row>
    <row r="164">
      <c r="A164">
        <v>40700041</v>
      </c>
      <c r="B164" t="str">
        <v>Tax Expense</v>
      </c>
      <c r="C164" t="str">
        <f>VLOOKUP(A164,'TB BVS 31.03.26'!B:E,4,0)</f>
        <v>(a) Current Tax</v>
      </c>
    </row>
    <row r="165">
      <c r="A165">
        <v>40300000</v>
      </c>
      <c r="B165" t="str">
        <v>Employee benefits expense</v>
      </c>
      <c r="C165" t="str">
        <f>VLOOKUP(A165,'TB BVS 31.03.26'!B:E,4,0)</f>
        <v>Staff welfare expenses</v>
      </c>
    </row>
    <row r="166">
      <c r="A166">
        <v>40300002</v>
      </c>
      <c r="B166" t="str">
        <v>Employee benefits expense</v>
      </c>
      <c r="C166" t="str">
        <f>VLOOKUP(A166,'TB BVS 31.03.26'!B:E,4,0)</f>
        <v>Staff welfare expenses</v>
      </c>
    </row>
    <row r="167">
      <c r="A167">
        <v>40300012</v>
      </c>
      <c r="B167" t="str">
        <v>Employee benefits expense</v>
      </c>
      <c r="C167" t="str">
        <f>VLOOKUP(A167,'TB BVS 31.03.26'!B:E,4,0)</f>
        <v>Salary, Wages, Allowances and Bonus</v>
      </c>
    </row>
    <row r="168">
      <c r="A168">
        <v>40300010</v>
      </c>
      <c r="B168" t="str">
        <v>Employee benefits expense</v>
      </c>
      <c r="C168" t="str">
        <f>VLOOKUP(A168,'TB BVS 31.03.26'!B:E,4,0)</f>
        <v>Salary, Wages, Allowances and Bonus</v>
      </c>
    </row>
    <row r="169">
      <c r="A169">
        <v>10900017</v>
      </c>
      <c r="B169" t="str">
        <v>Other financial liabilities</v>
      </c>
      <c r="C169" t="str">
        <f>VLOOKUP(A169,'TB BVS 31.03.26'!B:E,4,0)</f>
        <v>Employee benefits payable</v>
      </c>
    </row>
    <row r="170">
      <c r="A170">
        <v>11100000</v>
      </c>
      <c r="B170" t="str">
        <v>Borrowings</v>
      </c>
      <c r="C170" t="str">
        <f>VLOOKUP(A170,'TB BVS 31.03.26'!B:E,4,0)</f>
        <v>Working Capital Loans from Bank</v>
      </c>
    </row>
    <row r="171">
      <c r="A171">
        <v>21100003</v>
      </c>
      <c r="B171" t="str">
        <v>Other financial assets</v>
      </c>
      <c r="C171" t="str">
        <f>VLOOKUP(A171,'TB BVS 31.03.26'!B:E,4,0)</f>
        <v>Other Receivables</v>
      </c>
    </row>
    <row r="172">
      <c r="A172">
        <v>30000009</v>
      </c>
      <c r="B172" t="str">
        <v>Revenue from operations</v>
      </c>
      <c r="C172" t="str">
        <f>VLOOKUP(A172,'TB BVS 31.03.26'!B:E,4,0)</f>
        <v>Sales of Products</v>
      </c>
    </row>
    <row r="173">
      <c r="A173">
        <v>30100003</v>
      </c>
      <c r="B173" t="str">
        <v>Other Income</v>
      </c>
      <c r="C173" t="str">
        <f>VLOOKUP(A173,'TB BVS 31.03.26'!B:E,4,0)</f>
        <v>- From banks</v>
      </c>
    </row>
    <row r="174">
      <c r="A174">
        <v>30100008</v>
      </c>
      <c r="B174" t="str">
        <v>Other Income</v>
      </c>
      <c r="C174" t="str">
        <f>VLOOKUP(A174,'TB BVS 31.03.26'!B:E,4,0)</f>
        <v>- From others</v>
      </c>
    </row>
    <row r="175">
      <c r="A175">
        <v>40100012</v>
      </c>
      <c r="B175" t="str">
        <v>Cost of material consumed</v>
      </c>
      <c r="C175" t="str">
        <f>VLOOKUP(A175,'TB BVS 31.03.26'!B:E,4,0)</f>
        <v>Add : Purchases -RM</v>
      </c>
    </row>
    <row r="176">
      <c r="A176">
        <v>40100014</v>
      </c>
      <c r="B176" t="str">
        <v>Cost of material consumed</v>
      </c>
      <c r="C176" t="str">
        <f>VLOOKUP(A176,'TB BVS 31.03.26'!B:E,4,0)</f>
        <v>Add : Purchases -RM</v>
      </c>
    </row>
    <row r="177">
      <c r="A177">
        <v>40300003</v>
      </c>
      <c r="B177" t="str">
        <v>Employee benefits expense</v>
      </c>
      <c r="C177" t="str">
        <f>VLOOKUP(A177,'TB BVS 31.03.26'!B:E,4,0)</f>
        <v>Contribution to Provident and Other funds</v>
      </c>
    </row>
    <row r="178">
      <c r="A178">
        <v>40300005</v>
      </c>
      <c r="B178" t="str">
        <v>Employee benefits expense</v>
      </c>
      <c r="C178" t="str">
        <f>VLOOKUP(A178,'TB BVS 31.03.26'!B:E,4,0)</f>
        <v>Salary, Wages, Allowances and Bonus</v>
      </c>
    </row>
    <row r="179">
      <c r="A179">
        <v>40300006</v>
      </c>
      <c r="B179" t="str">
        <v>Employee benefits expense</v>
      </c>
      <c r="C179" t="str">
        <f>VLOOKUP(A179,'TB BVS 31.03.26'!B:E,4,0)</f>
        <v>Contribution to Provident and Other funds</v>
      </c>
    </row>
    <row r="180">
      <c r="A180">
        <v>40300008</v>
      </c>
      <c r="B180" t="str">
        <v>Employee benefits expense</v>
      </c>
      <c r="C180" t="str">
        <f>VLOOKUP(A180,'TB BVS 31.03.26'!B:E,4,0)</f>
        <v>Salary, Wages, Allowances and Bonus</v>
      </c>
    </row>
    <row r="181">
      <c r="A181">
        <v>40300011</v>
      </c>
      <c r="B181" t="str">
        <v>Employee benefits expense</v>
      </c>
      <c r="C181" t="str">
        <f>VLOOKUP(A181,'TB BVS 31.03.26'!B:E,4,0)</f>
        <v>Salary, Wages, Allowances and Bonus</v>
      </c>
    </row>
    <row r="182">
      <c r="A182">
        <v>40300015</v>
      </c>
      <c r="B182" t="str">
        <v>Employee benefits expense</v>
      </c>
      <c r="C182" t="str">
        <f>VLOOKUP(A182,'TB BVS 31.03.26'!B:E,4,0)</f>
        <v>Staff welfare expenses</v>
      </c>
    </row>
    <row r="183">
      <c r="A183">
        <v>40300016</v>
      </c>
      <c r="B183" t="str">
        <v>Employee benefits expense</v>
      </c>
      <c r="C183" t="str">
        <f>VLOOKUP(A183,'TB BVS 31.03.26'!B:E,4,0)</f>
        <v>Salary, Wages, Allowances and Bonus</v>
      </c>
    </row>
    <row r="184">
      <c r="A184">
        <v>40300019</v>
      </c>
      <c r="B184" t="str">
        <v>Employee benefits expense</v>
      </c>
      <c r="C184" t="str">
        <f>VLOOKUP(A184,'TB BVS 31.03.26'!B:E,4,0)</f>
        <v>Salary, Wages, Allowances and Bonus</v>
      </c>
    </row>
    <row r="185">
      <c r="A185">
        <v>40300024</v>
      </c>
      <c r="B185" t="str">
        <v>Employee benefits expense</v>
      </c>
      <c r="C185" t="str">
        <f>VLOOKUP(A185,'TB BVS 31.03.26'!B:E,4,0)</f>
        <v>Salary, Wages, Allowances and Bonus</v>
      </c>
    </row>
    <row r="186">
      <c r="A186">
        <v>40400001</v>
      </c>
      <c r="B186" t="str">
        <v>Other expenses</v>
      </c>
      <c r="C186" t="str">
        <f>VLOOKUP(A186,'TB BVS 31.03.26'!B:E,4,0)</f>
        <v>Bank charges</v>
      </c>
    </row>
    <row r="187">
      <c r="A187">
        <v>40400008</v>
      </c>
      <c r="B187" t="str">
        <v>Finance costs</v>
      </c>
      <c r="C187" t="str">
        <f>VLOOKUP(A187,'TB BVS 31.03.26'!B:E,4,0)</f>
        <v>- From Bank (Secured Loan)</v>
      </c>
    </row>
    <row r="188">
      <c r="A188">
        <v>40700000</v>
      </c>
      <c r="B188" t="str">
        <v>Other expenses</v>
      </c>
      <c r="C188" t="str">
        <f>VLOOKUP(A188,'TB BVS 31.03.26'!B:E,4,0)</f>
        <v>- Plant and machinery</v>
      </c>
    </row>
    <row r="189">
      <c r="A189">
        <v>40700009</v>
      </c>
      <c r="B189" t="str">
        <v>Other expenses</v>
      </c>
      <c r="C189" t="str">
        <f>VLOOKUP(A189,'TB BVS 31.03.26'!B:E,4,0)</f>
        <v>Rent expenses</v>
      </c>
    </row>
    <row r="190">
      <c r="A190">
        <v>40700018</v>
      </c>
      <c r="B190" t="str">
        <v>Other expenses</v>
      </c>
      <c r="C190" t="str">
        <f>VLOOKUP(A190,'TB BVS 31.03.26'!B:E,4,0)</f>
        <v>EHS Expenses</v>
      </c>
    </row>
    <row r="191">
      <c r="A191">
        <v>40700020</v>
      </c>
      <c r="B191" t="str">
        <v>Other expenses</v>
      </c>
      <c r="C191" t="str">
        <f>VLOOKUP(A191,'TB BVS 31.03.26'!B:E,4,0)</f>
        <v>Selling and distribution expenses</v>
      </c>
    </row>
    <row r="192">
      <c r="A192">
        <v>40700027</v>
      </c>
      <c r="B192" t="str">
        <v>Other expenses</v>
      </c>
      <c r="C192" t="str">
        <f>VLOOKUP(A192,'TB BVS 31.03.26'!B:E,4,0)</f>
        <v>Membership and subscription</v>
      </c>
    </row>
    <row r="193">
      <c r="A193">
        <v>40700032</v>
      </c>
      <c r="B193" t="str">
        <v>Other expenses</v>
      </c>
      <c r="C193" t="str">
        <f>VLOOKUP(A193,'TB BVS 31.03.26'!B:E,4,0)</f>
        <v>Miscellaneous expenses</v>
      </c>
    </row>
    <row r="194">
      <c r="A194">
        <v>40700035</v>
      </c>
      <c r="B194" t="str">
        <v>Cost of material consumed</v>
      </c>
      <c r="C194" t="str">
        <f>VLOOKUP(A194,'TB BVS 31.03.26'!B:E,4,0)</f>
        <v>Add : Purchases -RM</v>
      </c>
    </row>
    <row r="195">
      <c r="A195">
        <v>20100001</v>
      </c>
      <c r="B195" t="str">
        <v>Non Current Assets</v>
      </c>
      <c r="C195" t="str">
        <f>VLOOKUP(A195,'TB BVS 31.03.26'!B:E,4,0)</f>
        <v>Total outstanding dues of creditors other than micro enterprises and small enterprises</v>
      </c>
    </row>
    <row r="196">
      <c r="A196">
        <v>21100011</v>
      </c>
      <c r="B196" t="str">
        <v>Other Current Assets</v>
      </c>
      <c r="C196" t="str">
        <f>VLOOKUP(A196,'TB BVS 31.03.26'!B:E,4,0)</f>
        <v>Total outstanding dues of creditors other than micro enterprises and small enterprises</v>
      </c>
    </row>
    <row r="197">
      <c r="A197">
        <v>11100002</v>
      </c>
      <c r="B197" t="str">
        <v>Other financial liabilities</v>
      </c>
      <c r="C197" t="str">
        <f>VLOOKUP(A197,'TB BVS 31.03.26'!B:E,4,0)</f>
        <v>Payable for capital goods (including retention amount)</v>
      </c>
    </row>
    <row r="198">
      <c r="A198">
        <v>10000004</v>
      </c>
      <c r="B198" t="str">
        <v>Equity share capital</v>
      </c>
      <c r="C198" t="str">
        <f>VLOOKUP(A198,'TB BVS 31.03.26'!B:E,4,0)</f>
        <v>Pref Shar CCPS-BVCPL</v>
      </c>
    </row>
    <row r="199">
      <c r="A199">
        <v>10100000</v>
      </c>
      <c r="B199" t="str">
        <v>Other equity</v>
      </c>
      <c r="C199" t="str">
        <f>VLOOKUP(A199,'TB BVS 31.03.26'!B:E,4,0)</f>
        <v>Closing balance - Securities Premium</v>
      </c>
    </row>
    <row r="200">
      <c r="A200">
        <v>10000004</v>
      </c>
      <c r="B200" t="str">
        <v>Other equity</v>
      </c>
      <c r="C200" t="str">
        <f>VLOOKUP(A200,'TB BVS 31.03.26'!B:E,4,0)</f>
        <v>Pref Shar CCPS-BVCPL</v>
      </c>
    </row>
    <row r="201">
      <c r="A201">
        <v>30000001</v>
      </c>
      <c r="B201" t="str">
        <v>Revenue from operations</v>
      </c>
      <c r="C201" t="str">
        <f>VLOOKUP(A201,'TB BVS 31.03.26'!B:E,4,0)</f>
        <v>Sales of Products</v>
      </c>
    </row>
    <row r="202">
      <c r="A202">
        <v>30000001</v>
      </c>
      <c r="B202" t="str">
        <v>Revenue from operations</v>
      </c>
      <c r="C202" t="str">
        <f>VLOOKUP(A202,'TB BVS 31.03.26'!B:E,4,0)</f>
        <v>Sales of Products</v>
      </c>
    </row>
    <row r="203">
      <c r="A203">
        <v>21100003</v>
      </c>
      <c r="B203" t="str">
        <v>Other financial assets</v>
      </c>
      <c r="C203" t="str">
        <f>VLOOKUP(A203,'TB BVS 31.03.26'!B:E,4,0)</f>
        <v>Other Receivables</v>
      </c>
    </row>
    <row r="204">
      <c r="A204">
        <v>20300000</v>
      </c>
      <c r="B204" t="str">
        <v>Other financial assets</v>
      </c>
      <c r="C204" t="str">
        <f>VLOOKUP(A204,'TB BVS 31.03.26'!B:E,4,0)</f>
        <v>Security deposits</v>
      </c>
    </row>
    <row r="205">
      <c r="A205">
        <v>20100001</v>
      </c>
      <c r="B205" t="str">
        <v>Non Current Assets</v>
      </c>
      <c r="C205" t="str">
        <f>VLOOKUP(A205,'TB BVS 31.03.26'!B:E,4,0)</f>
        <v>Total outstanding dues of creditors other than micro enterprises and small enterprises</v>
      </c>
    </row>
    <row r="206">
      <c r="A206">
        <v>11100002</v>
      </c>
      <c r="B206" t="str">
        <v>Other financial liabilities</v>
      </c>
      <c r="C206" t="str">
        <f>VLOOKUP(A206,'TB BVS 31.03.26'!B:E,4,0)</f>
        <v>Payable for capital goods (including retention amount)</v>
      </c>
    </row>
    <row r="207">
      <c r="A207">
        <v>40400009</v>
      </c>
      <c r="B207" t="str">
        <v>Finance costs</v>
      </c>
      <c r="C207" t="str">
        <f>VLOOKUP(A207,'TB BVS 31.03.26'!B:E,4,0)</f>
        <v>- From Bank (Secured Loan)</v>
      </c>
    </row>
    <row r="208">
      <c r="A208">
        <v>20000003</v>
      </c>
      <c r="B208" t="str">
        <v>Property, Plant and Equipment</v>
      </c>
      <c r="C208" t="str">
        <f>VLOOKUP(A208,'TB BVS 31.03.26'!B:E,4,0)</f>
        <v>Property, plant &amp; equipment</v>
      </c>
    </row>
    <row r="209">
      <c r="A209">
        <v>40300010</v>
      </c>
      <c r="B209" t="str">
        <v>Employee benefits expense</v>
      </c>
      <c r="C209" t="str">
        <f>VLOOKUP(A209,'TB BVS 31.03.26'!B:E,4,0)</f>
        <v>Salary, Wages, Allowances and Bonus</v>
      </c>
    </row>
    <row r="210">
      <c r="A210">
        <v>10400001</v>
      </c>
      <c r="B210" t="str">
        <v>Deferred Tax Liabilities (Net)</v>
      </c>
      <c r="C210" t="str">
        <f>VLOOKUP(A210,'TB BVS 31.03.26'!B:E,4,0)</f>
        <v>Deferred Tax</v>
      </c>
    </row>
    <row r="211">
      <c r="A211">
        <v>20400001</v>
      </c>
      <c r="B211" t="str">
        <v>Deferred Tax Liabilities (Net)</v>
      </c>
      <c r="C211" t="str">
        <f>VLOOKUP(A211,'TB BVS 31.03.26'!B:E,4,0)</f>
        <v>Deferred Tax Liabilities (Net)</v>
      </c>
    </row>
    <row r="212">
      <c r="A212">
        <v>40700040</v>
      </c>
      <c r="B212" t="str">
        <v>Other expenses</v>
      </c>
      <c r="C212" t="str">
        <f>VLOOKUP(A212,'TB BVS 31.03.26'!B:E,4,0)</f>
        <v>(b) Deferred Tax</v>
      </c>
    </row>
    <row r="213">
      <c r="A213">
        <v>10600014</v>
      </c>
      <c r="B213" t="str">
        <v>Borrowings</v>
      </c>
      <c r="C213" t="str">
        <f>VLOOKUP(A213,'TB BVS 31.03.26'!B:E,4,0)</f>
        <v>Working Capital Loans from Bank</v>
      </c>
    </row>
    <row r="214">
      <c r="A214">
        <v>10900012</v>
      </c>
      <c r="B214" t="str">
        <v>Trade Payables</v>
      </c>
      <c r="C214" t="str">
        <f>VLOOKUP(A214,'TB BVS 31.03.26'!B:E,4,0)</f>
        <v>Total outstanding dues of creditors other than micro enterprises and small enterprises</v>
      </c>
    </row>
    <row r="215">
      <c r="A215">
        <v>11000009</v>
      </c>
      <c r="B215" t="str">
        <v>Other Current Liabilities</v>
      </c>
      <c r="C215" t="str">
        <f>VLOOKUP(A215,'TB BVS 31.03.26'!B:E,4,0)</f>
        <v xml:space="preserve">Statutory liabilities </v>
      </c>
    </row>
    <row r="216">
      <c r="A216">
        <v>20500004</v>
      </c>
      <c r="B216" t="str">
        <v>Inventories</v>
      </c>
      <c r="C216" t="str">
        <f>VLOOKUP(A216,'TB BVS 31.03.26'!B:E,4,0)</f>
        <v>Finished goods*</v>
      </c>
    </row>
    <row r="217">
      <c r="A217">
        <v>20600000</v>
      </c>
      <c r="B217" t="str">
        <v>Trade receivables</v>
      </c>
      <c r="C217" t="str">
        <f>VLOOKUP(A217,'TB BVS 31.03.26'!B:E,4,0)</f>
        <v>Considered good - unsecured</v>
      </c>
    </row>
    <row r="218">
      <c r="A218">
        <v>20600002</v>
      </c>
      <c r="B218" t="str">
        <v>Trade receivables</v>
      </c>
      <c r="C218" t="str">
        <f>VLOOKUP(A218,'TB BVS 31.03.26'!B:E,4,0)</f>
        <v>Considered good - unsecured</v>
      </c>
    </row>
    <row r="219">
      <c r="A219">
        <v>20600007</v>
      </c>
      <c r="B219" t="str">
        <v>Trade receivables</v>
      </c>
      <c r="C219" t="str">
        <f>VLOOKUP(A219,'TB BVS 31.03.26'!B:E,4,0)</f>
        <v>Considered good - unsecured</v>
      </c>
    </row>
    <row r="220">
      <c r="A220">
        <v>20800152</v>
      </c>
      <c r="B220" t="str">
        <v>Borrowings</v>
      </c>
      <c r="C220" t="str">
        <f>VLOOKUP(A220,'TB BVS 31.03.26'!B:E,4,0)</f>
        <v>Working Capital Loans from Bank</v>
      </c>
    </row>
    <row r="221">
      <c r="A221">
        <v>21000007</v>
      </c>
      <c r="B221" t="str">
        <v>Other Current Assets</v>
      </c>
      <c r="C221" t="str">
        <f>VLOOKUP(A221,'TB BVS 31.03.26'!B:E,4,0)</f>
        <v>Balances with Government Authorities</v>
      </c>
    </row>
    <row r="222">
      <c r="A222">
        <v>40100006</v>
      </c>
      <c r="B222" t="str">
        <v>Cost of material consumed</v>
      </c>
      <c r="C222" t="str">
        <f>VLOOKUP(A222,'TB BVS 31.03.26'!B:E,4,0)</f>
        <v>Add : Purchases -PM</v>
      </c>
    </row>
    <row r="223">
      <c r="A223">
        <v>40200010</v>
      </c>
      <c r="B223" t="str">
        <v xml:space="preserve">Changes in inventories of finished goods and work-in-progress </v>
      </c>
      <c r="C223" t="str">
        <f>VLOOKUP(A223,'TB BVS 31.03.26'!B:E,4,0)</f>
        <v>Changes in inventories of finished goods and work in progress</v>
      </c>
    </row>
    <row r="224">
      <c r="A224">
        <v>40300001</v>
      </c>
      <c r="B224" t="str">
        <v>Employee benefits expense</v>
      </c>
      <c r="C224" t="str">
        <f>VLOOKUP(A224,'TB BVS 31.03.26'!B:E,4,0)</f>
        <v>Staff welfare expenses</v>
      </c>
    </row>
    <row r="225">
      <c r="A225">
        <v>40300013</v>
      </c>
      <c r="B225" t="str">
        <v>Employee benefits expense</v>
      </c>
      <c r="C225" t="str">
        <f>VLOOKUP(A225,'TB BVS 31.03.26'!B:E,4,0)</f>
        <v>Staff welfare expenses</v>
      </c>
    </row>
    <row r="226">
      <c r="A226">
        <v>40300017</v>
      </c>
      <c r="B226" t="str">
        <v>Employee benefits expense</v>
      </c>
      <c r="C226" t="str">
        <f>VLOOKUP(A226,'TB BVS 31.03.26'!B:E,4,0)</f>
        <v>Salary, Wages, Allowances and Bonus</v>
      </c>
    </row>
    <row r="227">
      <c r="A227">
        <v>40300018</v>
      </c>
      <c r="B227" t="str">
        <v>Employee benefits expense</v>
      </c>
      <c r="C227" t="str">
        <f>VLOOKUP(A227,'TB BVS 31.03.26'!B:E,4,0)</f>
        <v>Salary, Wages, Allowances and Bonus</v>
      </c>
    </row>
    <row r="228">
      <c r="A228">
        <v>40300020</v>
      </c>
      <c r="B228" t="str">
        <v>Employee benefits expense</v>
      </c>
      <c r="C228" t="str">
        <f>VLOOKUP(A228,'TB BVS 31.03.26'!B:E,4,0)</f>
        <v>Salary, Wages, Allowances and Bonus</v>
      </c>
    </row>
    <row r="229">
      <c r="A229">
        <v>40400005</v>
      </c>
      <c r="B229" t="str">
        <v>Other expenses</v>
      </c>
      <c r="C229" t="str">
        <f>VLOOKUP(A229,'TB BVS 31.03.26'!B:E,4,0)</f>
        <v>Bank Charges</v>
      </c>
    </row>
    <row r="230">
      <c r="A230">
        <v>40400024</v>
      </c>
      <c r="B230" t="str">
        <v>Finance costs</v>
      </c>
      <c r="C230" t="str">
        <f>VLOOKUP(A230,'TB BVS 31.03.26'!B:E,4,0)</f>
        <v>- From Bank (Secured Loan)</v>
      </c>
    </row>
    <row r="231">
      <c r="A231">
        <v>40600006</v>
      </c>
      <c r="B231" t="str">
        <v>Other expenses</v>
      </c>
      <c r="C231" t="str">
        <f>VLOOKUP(A231,'TB BVS 31.03.26'!B:E,4,0)</f>
        <v>Job work and labour charges</v>
      </c>
    </row>
    <row r="232">
      <c r="A232">
        <v>40700016</v>
      </c>
      <c r="B232" t="str">
        <v>Other expenses</v>
      </c>
      <c r="C232" t="str">
        <f>VLOOKUP(A232,'TB BVS 31.03.26'!B:E,4,0)</f>
        <v>Other Interest Expenses</v>
      </c>
    </row>
    <row r="233">
      <c r="A233">
        <v>40700036</v>
      </c>
      <c r="B233" t="str">
        <v>Cost of material consumed</v>
      </c>
      <c r="C233" t="str">
        <f>VLOOKUP(A233,'TB BVS 31.03.26'!B:E,4,0)</f>
        <v>Add : Purchases -RM</v>
      </c>
    </row>
    <row r="234">
      <c r="A234">
        <v>80000001</v>
      </c>
      <c r="B234" t="str">
        <v>Trade Payables</v>
      </c>
      <c r="C234" t="str">
        <f>VLOOKUP(A234,'TB BVS 31.03.26'!B:E,4,0)</f>
        <v>Total outstanding dues of creditors other than micro enterprises and small enterprises</v>
      </c>
    </row>
    <row r="235">
      <c r="A235">
        <v>80000006</v>
      </c>
      <c r="B235" t="str">
        <v>Trade Payables</v>
      </c>
      <c r="C235" t="e">
        <f>VLOOKUP(A235,'TB BVS 31.03.26'!B:E,4,0)</f>
        <v>#N/A</v>
      </c>
    </row>
    <row r="236">
      <c r="A236">
        <v>80000009</v>
      </c>
      <c r="B236" t="str">
        <v>Trade Payables</v>
      </c>
      <c r="C236" t="e">
        <f>VLOOKUP(A236,'TB BVS 31.03.26'!B:E,4,0)</f>
        <v>#N/A</v>
      </c>
    </row>
    <row r="237">
      <c r="A237">
        <v>10000001</v>
      </c>
      <c r="B237" t="str">
        <v>Equity share capital</v>
      </c>
      <c r="C237" t="e">
        <f>VLOOKUP(A237,'TB BVS 31.03.26'!B:E,4,0)</f>
        <v>#N/A</v>
      </c>
    </row>
  </sheetData>
  <autoFilter ref="A1:C237"/>
  <pageMargins left="0.7" right="0.7" top="0.75" bottom="0.75" header="0.3" footer="0.3"/>
  <ignoredErrors>
    <ignoredError numberStoredAsText="1" sqref="A1:C237"/>
  </ignoredErrors>
</worksheet>
</file>

<file path=xl/worksheets/sheet5.xml><?xml version="1.0" encoding="utf-8"?>
<worksheet xmlns="http://schemas.openxmlformats.org/spreadsheetml/2006/main" xmlns:r="http://schemas.openxmlformats.org/officeDocument/2006/relationships">
  <dimension ref="A1:XFC232"/>
  <sheetViews>
    <sheetView workbookViewId="0" rightToLeft="0"/>
  </sheetViews>
  <sheetData>
    <row r="1">
      <c r="G1" t="str">
        <v>BS</v>
      </c>
      <c r="H1" t="str">
        <v>CFS</v>
      </c>
    </row>
    <row r="2">
      <c r="G2">
        <f>BS!G61</f>
        <v>0.5488683232397307</v>
      </c>
      <c r="H2" t="e">
        <f>#REF!</f>
        <v>#REF!</v>
      </c>
    </row>
    <row r="3">
      <c r="A3" t="str">
        <f>Input!B1</f>
        <v>XYZ</v>
      </c>
      <c r="G3">
        <v>0</v>
      </c>
    </row>
    <row r="4">
      <c r="A4" t="str">
        <v>Trial Balance as on 31 March 2024</v>
      </c>
      <c r="G4">
        <f>SUBTOTAL(9,G7:G1096)</f>
        <v>15739687831.559975</v>
      </c>
      <c r="H4">
        <f>SUBTOTAL(9,H7:H1096)</f>
        <v>-15739687831.559978</v>
      </c>
      <c r="I4">
        <f>SUBTOTAL(9,I7:I1096)</f>
        <v>0.0000021457672119140625</v>
      </c>
      <c r="J4">
        <f>SUBTOTAL(9,J7:J1096)</f>
        <v>-100945298.40374854</v>
      </c>
      <c r="K4">
        <f>SUBTOTAL(9,K7:K1096)</f>
        <v>-95868897.40624869</v>
      </c>
      <c r="L4">
        <f>SUBTOTAL(9,L7:L115)</f>
        <v>0</v>
      </c>
    </row>
    <row r="5">
      <c r="C5" t="str">
        <v>Ind AS</v>
      </c>
    </row>
    <row r="6">
      <c r="A6" t="str">
        <v>Type</v>
      </c>
      <c r="B6" t="str">
        <v>Code No.</v>
      </c>
      <c r="C6" t="str">
        <v>Note</v>
      </c>
      <c r="D6" t="str">
        <v>Ind AS Head</v>
      </c>
      <c r="E6" t="str">
        <v>Ind AS Sub Head</v>
      </c>
      <c r="F6" t="str">
        <v>Particulars</v>
      </c>
      <c r="G6" t="str">
        <v>Debit</v>
      </c>
      <c r="H6" t="str">
        <v>Credit</v>
      </c>
      <c r="I6" t="str">
        <v>Total</v>
      </c>
      <c r="J6" t="str">
        <v>Current</v>
      </c>
      <c r="K6" t="str">
        <v>Non-Current</v>
      </c>
      <c r="L6" t="str">
        <v>Check</v>
      </c>
    </row>
    <row r="7">
      <c r="A7" t="str">
        <v>Equity</v>
      </c>
      <c r="B7">
        <v>10000000</v>
      </c>
      <c r="C7">
        <v>13</v>
      </c>
      <c r="D7" t="str">
        <v>Equity share capital</v>
      </c>
      <c r="E7" t="str">
        <v>315,940 (previous year: 315,940) equity shares of Rs 10 each fully paid up</v>
      </c>
      <c r="F7" t="str">
        <v>Equity Share Capital</v>
      </c>
      <c r="G7">
        <v>0</v>
      </c>
      <c r="H7">
        <v>-1365970</v>
      </c>
      <c r="I7">
        <f>G7+H7</f>
        <v>-1365970</v>
      </c>
      <c r="J7">
        <v>0</v>
      </c>
      <c r="K7">
        <f>I7-J7</f>
        <v>-1365970</v>
      </c>
      <c r="L7">
        <f>I7-J7-K7</f>
        <v>0</v>
      </c>
    </row>
    <row r="8">
      <c r="A8" t="str">
        <v>Equity</v>
      </c>
      <c r="B8">
        <v>10000004</v>
      </c>
      <c r="C8">
        <v>13</v>
      </c>
      <c r="D8" t="str">
        <v>Equity share capital</v>
      </c>
      <c r="E8" t="str">
        <v>Pref Shar CCPS-BVCPL</v>
      </c>
      <c r="F8" t="str">
        <v>0.01% Non-Cumulative CCPS</v>
      </c>
      <c r="G8">
        <v>0</v>
      </c>
      <c r="H8">
        <v>-868680</v>
      </c>
      <c r="I8">
        <f>G8+H8</f>
        <v>-868680</v>
      </c>
      <c r="J8">
        <v>0</v>
      </c>
      <c r="K8">
        <f>I8-J8</f>
        <v>-868680</v>
      </c>
      <c r="L8">
        <f>I8-J8-K8</f>
        <v>0</v>
      </c>
    </row>
    <row r="9">
      <c r="A9" t="str">
        <v>Equity</v>
      </c>
      <c r="B9">
        <v>10100000</v>
      </c>
      <c r="C9">
        <v>14</v>
      </c>
      <c r="D9" t="str">
        <v>Other equity</v>
      </c>
      <c r="E9" t="str">
        <v>Closing balance - Securities Premium</v>
      </c>
      <c r="F9" t="str">
        <v>Security Premium Account</v>
      </c>
      <c r="G9">
        <v>0</v>
      </c>
      <c r="H9">
        <v>-2888560445.96</v>
      </c>
      <c r="I9">
        <f>G9+H9</f>
        <v>-2888560445.96</v>
      </c>
      <c r="J9">
        <v>0</v>
      </c>
      <c r="K9">
        <f>I9-J9</f>
        <v>-2888560445.96</v>
      </c>
      <c r="L9">
        <f>I9-J9-K9</f>
        <v>0</v>
      </c>
      <c r="P9" t="str">
        <v>Opening</v>
      </c>
      <c r="Q9" t="str">
        <v>CY</v>
      </c>
      <c r="R9" t="str">
        <v>Closing</v>
      </c>
    </row>
    <row r="10">
      <c r="A10" t="str">
        <v>Equity</v>
      </c>
      <c r="B10">
        <v>10100001</v>
      </c>
      <c r="C10">
        <v>14</v>
      </c>
      <c r="D10" t="str">
        <v>Other equity</v>
      </c>
      <c r="E10" t="str">
        <v>Closing balance - Retained Earnings</v>
      </c>
      <c r="F10" t="str">
        <v>Retained earnings</v>
      </c>
      <c r="G10">
        <v>2371971.39</v>
      </c>
      <c r="H10">
        <v>0</v>
      </c>
      <c r="I10">
        <f>G10+H10</f>
        <v>2371971.39</v>
      </c>
      <c r="J10">
        <v>0</v>
      </c>
      <c r="K10">
        <f>I10-J10</f>
        <v>2371971.39</v>
      </c>
      <c r="L10">
        <f>I10-J10-K10</f>
        <v>0</v>
      </c>
      <c r="P10">
        <f>-'BS  Notes  4-19'!H243*1000</f>
        <v>2029035.1560580817</v>
      </c>
      <c r="Q10">
        <v>386615.03</v>
      </c>
      <c r="R10">
        <f>SUBTOTAL(9,P10:Q10)</f>
        <v>2415650.1860580817</v>
      </c>
    </row>
    <row r="11">
      <c r="A11" t="str">
        <v>Equity</v>
      </c>
      <c r="B11">
        <v>10100002</v>
      </c>
      <c r="C11">
        <v>14</v>
      </c>
      <c r="D11" t="str">
        <v>Other equity</v>
      </c>
      <c r="E11" t="str">
        <v>Closing balance - Retained Earnings</v>
      </c>
      <c r="F11" t="str">
        <v>Profit &amp; Loss Account</v>
      </c>
      <c r="G11">
        <v>7941080.54</v>
      </c>
      <c r="H11">
        <v>0</v>
      </c>
      <c r="I11">
        <f>G11+H11</f>
        <v>7941080.54</v>
      </c>
      <c r="J11">
        <v>0</v>
      </c>
      <c r="K11">
        <f>I11-J11</f>
        <v>7941080.54</v>
      </c>
      <c r="L11">
        <f>I11-J11-K11</f>
        <v>0</v>
      </c>
      <c r="P11">
        <f>I11</f>
        <v>7941080.54</v>
      </c>
      <c r="R11">
        <f>SUBTOTAL(9,P11:Q11)</f>
        <v>7941080.54</v>
      </c>
    </row>
    <row r="12">
      <c r="A12" t="str">
        <v>Equity</v>
      </c>
      <c r="B12">
        <v>10100009</v>
      </c>
      <c r="C12">
        <v>14</v>
      </c>
      <c r="D12" t="str">
        <v>Other equity</v>
      </c>
      <c r="E12" t="str">
        <v>Closing balance - Retained Earnings</v>
      </c>
      <c r="F12" t="str">
        <v>IND AS - Opening Balance - Retained Earnings</v>
      </c>
      <c r="G12">
        <v>0</v>
      </c>
      <c r="H12">
        <v>-38668.9</v>
      </c>
      <c r="I12">
        <f>G12+H12</f>
        <v>-38668.9</v>
      </c>
      <c r="J12">
        <v>0</v>
      </c>
      <c r="K12">
        <f>I12-J12</f>
        <v>-38668.9</v>
      </c>
      <c r="L12">
        <f>I12-J12-K12</f>
        <v>0</v>
      </c>
    </row>
    <row r="13">
      <c r="A13" t="str">
        <v>Liabilities</v>
      </c>
      <c r="B13">
        <v>10200015</v>
      </c>
      <c r="C13">
        <v>15</v>
      </c>
      <c r="D13" t="str">
        <v>Borrowings</v>
      </c>
      <c r="E13" t="str">
        <v>Term Loan from Bank</v>
      </c>
      <c r="F13" t="str">
        <v>IND AS - Transaction Cost Impact on TL</v>
      </c>
      <c r="G13">
        <v>1284522.42999999</v>
      </c>
      <c r="H13">
        <v>0</v>
      </c>
      <c r="I13">
        <f>G13+H13</f>
        <v>1284522.42999999</v>
      </c>
      <c r="J13">
        <v>0</v>
      </c>
      <c r="K13">
        <f>I13-J13</f>
        <v>1284522.42999999</v>
      </c>
      <c r="L13">
        <f>I13-J13-K13</f>
        <v>0</v>
      </c>
      <c r="P13">
        <f>I13</f>
        <v>1284522.42999999</v>
      </c>
      <c r="R13">
        <f>SUBTOTAL(9,P13:Q13)</f>
        <v>1284522.42999999</v>
      </c>
    </row>
    <row r="14">
      <c r="A14" t="str">
        <v>Liabilities</v>
      </c>
      <c r="B14">
        <v>10200016</v>
      </c>
      <c r="C14">
        <v>15</v>
      </c>
      <c r="D14" t="str">
        <v>Borrowings</v>
      </c>
      <c r="E14" t="str">
        <v>Term Loan from Bank</v>
      </c>
      <c r="F14" t="str">
        <v>TL_AXIS_ 923060053143888</v>
      </c>
      <c r="G14">
        <v>0</v>
      </c>
      <c r="H14">
        <v>-2000000000</v>
      </c>
      <c r="I14">
        <f>G14+H14</f>
        <v>-2000000000</v>
      </c>
      <c r="J14">
        <v>-233100000</v>
      </c>
      <c r="K14">
        <f>I14-J14</f>
        <v>-1766900000</v>
      </c>
      <c r="L14">
        <f>I14-J14-K14</f>
        <v>0</v>
      </c>
    </row>
    <row r="15">
      <c r="A15" t="str">
        <v>Liabilities</v>
      </c>
      <c r="B15">
        <v>10200018</v>
      </c>
      <c r="C15">
        <v>15</v>
      </c>
      <c r="D15" t="str">
        <v>Borrowings</v>
      </c>
      <c r="E15" t="str">
        <v>Term Loan from Bank</v>
      </c>
      <c r="F15" t="str">
        <v>TL_AXIS_924060051723539</v>
      </c>
      <c r="G15">
        <v>0</v>
      </c>
      <c r="H15">
        <v>-400000000</v>
      </c>
      <c r="I15">
        <f>G15+H15</f>
        <v>-400000000</v>
      </c>
      <c r="J15">
        <v>-46900000</v>
      </c>
      <c r="K15">
        <f>I15-J15</f>
        <v>-353100000</v>
      </c>
      <c r="L15">
        <f>I15-J15-K15</f>
        <v>0</v>
      </c>
    </row>
    <row r="16">
      <c r="A16" t="str">
        <v>Liabilities</v>
      </c>
      <c r="B16">
        <v>10300002</v>
      </c>
      <c r="C16">
        <v>15</v>
      </c>
      <c r="D16" t="str">
        <v>Borrowings</v>
      </c>
      <c r="E16" t="str">
        <v>Term Loan from Bank</v>
      </c>
      <c r="F16" t="str">
        <v>TL_HDFC_02400930000746</v>
      </c>
      <c r="G16">
        <v>0</v>
      </c>
      <c r="H16">
        <v>-247462601.789999</v>
      </c>
      <c r="I16">
        <f>G16+H16</f>
        <v>-247462601.789999</v>
      </c>
      <c r="J16">
        <v>-30932825.22375</v>
      </c>
      <c r="K16">
        <f>I16-J16</f>
        <v>-216529776.566249</v>
      </c>
      <c r="L16">
        <f>I16-J16-K16</f>
        <v>0</v>
      </c>
    </row>
    <row r="17">
      <c r="A17" t="str">
        <v>Liabilities</v>
      </c>
      <c r="B17">
        <v>10400001</v>
      </c>
      <c r="C17">
        <v>4</v>
      </c>
      <c r="D17" t="str">
        <v>Deferred Tax Liabilities (Net)</v>
      </c>
      <c r="E17" t="str">
        <v>Deferred Tax</v>
      </c>
      <c r="F17" t="str">
        <v>IND AS - Deferred Tax Liability</v>
      </c>
      <c r="G17">
        <v>0</v>
      </c>
      <c r="H17">
        <v>-238523.489999999</v>
      </c>
      <c r="I17">
        <f>G17+H17</f>
        <v>-238523.489999999</v>
      </c>
      <c r="J17">
        <f>I17</f>
        <v>-238523.489999999</v>
      </c>
      <c r="K17">
        <f>I17-J17</f>
        <v>0</v>
      </c>
      <c r="L17">
        <f>I17-J17-K17</f>
        <v>0</v>
      </c>
    </row>
    <row r="18">
      <c r="A18" t="str">
        <v>Liabilities</v>
      </c>
      <c r="B18">
        <v>10500000</v>
      </c>
      <c r="C18">
        <v>16</v>
      </c>
      <c r="D18" t="str">
        <v>Provisions</v>
      </c>
      <c r="E18" t="str">
        <v>Provision for employee benefits - Gratuity</v>
      </c>
      <c r="F18" t="str">
        <v>Provision for Gratuity</v>
      </c>
      <c r="G18">
        <v>0</v>
      </c>
      <c r="H18">
        <v>-1940219</v>
      </c>
      <c r="I18">
        <f>G18+H18</f>
        <v>-1940219</v>
      </c>
      <c r="J18">
        <v>-198583</v>
      </c>
      <c r="K18">
        <f>I18-J18</f>
        <v>-1741636</v>
      </c>
      <c r="L18">
        <f>I18-J18-K18</f>
        <v>0</v>
      </c>
    </row>
    <row r="19">
      <c r="A19" t="str">
        <v>Liabilities</v>
      </c>
      <c r="B19">
        <v>10500001</v>
      </c>
      <c r="C19">
        <v>16</v>
      </c>
      <c r="D19" t="str">
        <v>Provisions</v>
      </c>
      <c r="E19" t="str">
        <v>Provision for compensated absences</v>
      </c>
      <c r="F19" t="str">
        <v>Provision for Leave Salary</v>
      </c>
      <c r="G19">
        <v>0</v>
      </c>
      <c r="H19">
        <v>-2662538</v>
      </c>
      <c r="I19">
        <f>G19+H19</f>
        <v>-2662538</v>
      </c>
      <c r="J19">
        <v>-506035</v>
      </c>
      <c r="K19">
        <f>I19-J19</f>
        <v>-2156503</v>
      </c>
      <c r="L19">
        <f>I19-J19-K19</f>
        <v>0</v>
      </c>
    </row>
    <row r="20">
      <c r="A20" t="str">
        <v>Liabilities</v>
      </c>
      <c r="B20">
        <v>10600010</v>
      </c>
      <c r="C20">
        <v>15</v>
      </c>
      <c r="D20" t="str">
        <v>Borrowings</v>
      </c>
      <c r="E20" t="str">
        <v>Unsecured loan from related parties</v>
      </c>
      <c r="F20" t="str">
        <v>Best Value Chem Pvt Ltd.</v>
      </c>
      <c r="G20">
        <v>0</v>
      </c>
      <c r="H20">
        <v>-265968343.41</v>
      </c>
      <c r="I20">
        <f>G20+H20</f>
        <v>-265968343.41</v>
      </c>
      <c r="J20">
        <v>0</v>
      </c>
      <c r="K20">
        <f>I20-J20</f>
        <v>-265968343.41</v>
      </c>
      <c r="L20">
        <f>I20-J20-K20</f>
        <v>0</v>
      </c>
    </row>
    <row r="21">
      <c r="A21" t="str">
        <v>Liabilities</v>
      </c>
      <c r="B21">
        <v>10800000</v>
      </c>
      <c r="C21">
        <v>17</v>
      </c>
      <c r="D21" t="str">
        <v>Trade payables</v>
      </c>
      <c r="E21" t="str">
        <v>Total outstanding dues of creditors other than micro enterprises and small enterprises</v>
      </c>
      <c r="F21" t="str">
        <v>Payable - Raw Material Import</v>
      </c>
      <c r="G21">
        <v>0</v>
      </c>
      <c r="H21">
        <v>-23799281.01</v>
      </c>
      <c r="I21">
        <f>G21+H21</f>
        <v>-23799281.01</v>
      </c>
      <c r="J21">
        <f>I21</f>
        <v>-23799281.01</v>
      </c>
      <c r="K21">
        <f>I21-J21</f>
        <v>0</v>
      </c>
      <c r="L21">
        <f>I21-J21-K21</f>
        <v>0</v>
      </c>
    </row>
    <row r="22">
      <c r="A22" t="str">
        <v>Liabilities</v>
      </c>
      <c r="B22">
        <v>10800001</v>
      </c>
      <c r="C22">
        <v>17</v>
      </c>
      <c r="D22" t="str">
        <v>Trade payables</v>
      </c>
      <c r="E22" t="str">
        <v>Total outstanding dues of creditors other than micro enterprises and small enterprises</v>
      </c>
      <c r="F22" t="str">
        <v>Payable - Raw Material Domestic</v>
      </c>
      <c r="G22">
        <v>0</v>
      </c>
      <c r="H22">
        <v>-53207755.67</v>
      </c>
      <c r="I22">
        <f>G22+H22</f>
        <v>-53207755.67</v>
      </c>
      <c r="J22">
        <f>I22</f>
        <v>-53207755.67</v>
      </c>
      <c r="K22">
        <f>I22-J22</f>
        <v>0</v>
      </c>
      <c r="L22">
        <f>I22-J22-K22</f>
        <v>0</v>
      </c>
    </row>
    <row r="23">
      <c r="A23" t="str">
        <v>Liabilities</v>
      </c>
      <c r="B23">
        <v>10800002</v>
      </c>
      <c r="C23">
        <v>17</v>
      </c>
      <c r="D23" t="str">
        <v>Trade payables</v>
      </c>
      <c r="E23" t="str">
        <v>Total outstanding dues of creditors other than micro enterprises and small enterprises</v>
      </c>
      <c r="F23" t="str">
        <v>Payable - Packing Material</v>
      </c>
      <c r="G23">
        <v>0</v>
      </c>
      <c r="H23">
        <v>-6382962</v>
      </c>
      <c r="I23">
        <f>G23+H23</f>
        <v>-6382962</v>
      </c>
      <c r="J23">
        <f>I23</f>
        <v>-6382962</v>
      </c>
      <c r="K23">
        <f>I23-J23</f>
        <v>0</v>
      </c>
      <c r="L23">
        <f>I23-J23-K23</f>
        <v>0</v>
      </c>
    </row>
    <row r="24">
      <c r="A24" t="str">
        <v>Liabilities</v>
      </c>
      <c r="B24">
        <v>10800003</v>
      </c>
      <c r="C24">
        <v>17</v>
      </c>
      <c r="D24" t="str">
        <v>Trade payables</v>
      </c>
      <c r="E24" t="str">
        <v>Total outstanding dues of creditors other than micro enterprises and small enterprises</v>
      </c>
      <c r="F24" t="str">
        <v>Payable - Fuel</v>
      </c>
      <c r="G24">
        <v>0</v>
      </c>
      <c r="H24">
        <v>-7927826.01999999</v>
      </c>
      <c r="I24">
        <f>G24+H24</f>
        <v>-7927826.01999999</v>
      </c>
      <c r="J24">
        <f>I24</f>
        <v>-7927826.01999999</v>
      </c>
      <c r="K24">
        <f>I24-J24</f>
        <v>0</v>
      </c>
      <c r="L24">
        <f>I24-J24-K24</f>
        <v>0</v>
      </c>
    </row>
    <row r="25">
      <c r="A25" t="str">
        <v>Liabilities</v>
      </c>
      <c r="B25">
        <v>10800004</v>
      </c>
      <c r="C25">
        <v>17</v>
      </c>
      <c r="D25" t="str">
        <v>Trade payables</v>
      </c>
      <c r="E25" t="str">
        <v>Total outstanding dues of creditors other than micro enterprises and small enterprises</v>
      </c>
      <c r="F25" t="str">
        <v>Payable - Others</v>
      </c>
      <c r="G25">
        <v>0</v>
      </c>
      <c r="H25">
        <v>-167825540.699999</v>
      </c>
      <c r="I25">
        <f>G25+H25</f>
        <v>-167825540.699999</v>
      </c>
      <c r="J25">
        <f>I25</f>
        <v>-167825540.699999</v>
      </c>
      <c r="K25">
        <f>I25-J25</f>
        <v>0</v>
      </c>
      <c r="L25">
        <f>I25-J25-K25</f>
        <v>0</v>
      </c>
    </row>
    <row r="26">
      <c r="A26" t="str">
        <v>Liabilities</v>
      </c>
      <c r="B26">
        <v>10800005</v>
      </c>
      <c r="C26">
        <v>18</v>
      </c>
      <c r="D26" t="str">
        <v>Other financial liabilities</v>
      </c>
      <c r="E26" t="str">
        <v>Employee benefits payable</v>
      </c>
      <c r="F26" t="str">
        <v>Payables - Employees</v>
      </c>
      <c r="G26">
        <v>0</v>
      </c>
      <c r="H26">
        <v>-78704.7799999999</v>
      </c>
      <c r="I26">
        <f>G26+H26</f>
        <v>-78704.7799999999</v>
      </c>
      <c r="J26">
        <f>I26</f>
        <v>-78704.7799999999</v>
      </c>
      <c r="K26">
        <f>I26-J26</f>
        <v>0</v>
      </c>
      <c r="L26">
        <f>I26-J26-K26</f>
        <v>0</v>
      </c>
    </row>
    <row r="27">
      <c r="A27" t="str">
        <v>Liabilities</v>
      </c>
      <c r="B27">
        <v>10900000</v>
      </c>
      <c r="C27">
        <v>17</v>
      </c>
      <c r="D27" t="str">
        <v>Trade payables</v>
      </c>
      <c r="E27" t="str">
        <v>Total outstanding dues of creditors other than micro enterprises and small enterprises</v>
      </c>
      <c r="F27" t="str">
        <v>Provision_Other Expenses</v>
      </c>
      <c r="G27">
        <v>0</v>
      </c>
      <c r="H27">
        <v>-48270629.7</v>
      </c>
      <c r="I27">
        <f>G27+H27</f>
        <v>-48270629.7</v>
      </c>
      <c r="J27">
        <f>I27</f>
        <v>-48270629.7</v>
      </c>
      <c r="K27">
        <f>I27-J27</f>
        <v>0</v>
      </c>
      <c r="L27">
        <f>I27-J27-K27</f>
        <v>0</v>
      </c>
    </row>
    <row r="28">
      <c r="A28" t="str">
        <v>Liabilities</v>
      </c>
      <c r="B28">
        <v>20100001</v>
      </c>
      <c r="C28">
        <v>17</v>
      </c>
      <c r="D28" t="str">
        <v>Trade payables</v>
      </c>
      <c r="E28" t="str">
        <v>Total outstanding dues of creditors other than micro enterprises and small enterprises</v>
      </c>
      <c r="F28" t="str">
        <v>Capital Advances</v>
      </c>
      <c r="G28">
        <v>11010528.06</v>
      </c>
      <c r="H28">
        <v>0</v>
      </c>
      <c r="I28">
        <f>G28+H28</f>
        <v>11010528.06</v>
      </c>
      <c r="J28">
        <f>I28</f>
        <v>11010528.06</v>
      </c>
      <c r="K28">
        <f>I28-J28</f>
        <v>0</v>
      </c>
      <c r="L28">
        <f>I28-J28-K28</f>
        <v>0</v>
      </c>
    </row>
    <row r="29">
      <c r="A29" t="str">
        <v>Liabilities</v>
      </c>
      <c r="B29">
        <v>10900003</v>
      </c>
      <c r="C29">
        <v>18</v>
      </c>
      <c r="D29" t="str">
        <v>Other financial liabilities</v>
      </c>
      <c r="E29" t="str">
        <v>Employee benefits payable</v>
      </c>
      <c r="F29" t="str">
        <v>Provision_PF and ESIC Contribution by Company</v>
      </c>
      <c r="G29">
        <v>0</v>
      </c>
      <c r="H29">
        <v>-311807</v>
      </c>
      <c r="I29">
        <f>G29+H29</f>
        <v>-311807</v>
      </c>
      <c r="J29">
        <f>I29</f>
        <v>-311807</v>
      </c>
    </row>
    <row r="30">
      <c r="A30" t="str">
        <v>Liabilities</v>
      </c>
      <c r="B30">
        <v>10900018</v>
      </c>
      <c r="C30">
        <v>18</v>
      </c>
      <c r="D30" t="str">
        <v>Other financial liabilities</v>
      </c>
      <c r="E30" t="str">
        <v>Employee benefits payable</v>
      </c>
      <c r="F30" t="str">
        <v>Salary Payable</v>
      </c>
      <c r="G30">
        <v>0</v>
      </c>
      <c r="H30">
        <v>-6010925.99</v>
      </c>
      <c r="I30">
        <f>G30+H30</f>
        <v>-6010925.99</v>
      </c>
      <c r="J30">
        <f>I30</f>
        <v>-6010925.99</v>
      </c>
      <c r="K30">
        <f>I30-J30</f>
        <v>0</v>
      </c>
      <c r="L30">
        <f>I30-J30-K30</f>
        <v>0</v>
      </c>
    </row>
    <row r="31">
      <c r="A31" t="str">
        <v>Liabilities</v>
      </c>
      <c r="B31">
        <v>11000001</v>
      </c>
      <c r="C31">
        <v>19</v>
      </c>
      <c r="D31" t="str">
        <v>Other Current Liabilities</v>
      </c>
      <c r="E31" t="str">
        <v xml:space="preserve">Statutory liabilities </v>
      </c>
      <c r="F31" t="str">
        <v>TDS_Professional and Consulting_194J</v>
      </c>
      <c r="G31">
        <v>0</v>
      </c>
      <c r="H31">
        <v>-604915.06</v>
      </c>
      <c r="I31">
        <f>G31+H31</f>
        <v>-604915.06</v>
      </c>
      <c r="J31">
        <f>I31</f>
        <v>-604915.06</v>
      </c>
      <c r="K31">
        <f>I31-J31</f>
        <v>0</v>
      </c>
      <c r="L31">
        <f>I31-J31-K31</f>
        <v>0</v>
      </c>
    </row>
    <row r="32">
      <c r="A32" t="str">
        <v>Liabilities</v>
      </c>
      <c r="B32">
        <v>11000002</v>
      </c>
      <c r="C32">
        <v>19</v>
      </c>
      <c r="D32" t="str">
        <v>Other Current Liabilities</v>
      </c>
      <c r="E32" t="str">
        <v xml:space="preserve">Statutory liabilities </v>
      </c>
      <c r="F32" t="str">
        <v>TDS_Contractors_194C</v>
      </c>
      <c r="G32">
        <v>0</v>
      </c>
      <c r="H32">
        <v>-1218102.76</v>
      </c>
      <c r="I32">
        <f>G32+H32</f>
        <v>-1218102.76</v>
      </c>
      <c r="J32">
        <f>I32</f>
        <v>-1218102.76</v>
      </c>
      <c r="K32">
        <f>I32-J32</f>
        <v>0</v>
      </c>
      <c r="L32">
        <f>I32-J32-K32</f>
        <v>0</v>
      </c>
    </row>
    <row r="33">
      <c r="A33" t="str">
        <v>Liabilities</v>
      </c>
      <c r="B33">
        <v>11000003</v>
      </c>
      <c r="C33">
        <v>19</v>
      </c>
      <c r="D33" t="str">
        <v>Other Current Liabilities</v>
      </c>
      <c r="E33" t="str">
        <v xml:space="preserve">Statutory liabilities </v>
      </c>
      <c r="F33" t="str">
        <v>TDS_Interest on borrowing_194A</v>
      </c>
      <c r="G33">
        <v>0</v>
      </c>
      <c r="H33">
        <v>-995290.17</v>
      </c>
      <c r="I33">
        <f>G33+H33</f>
        <v>-995290.17</v>
      </c>
      <c r="J33">
        <f>I33</f>
        <v>-995290.17</v>
      </c>
      <c r="K33">
        <f>I33-J33</f>
        <v>0</v>
      </c>
      <c r="L33">
        <f>I33-J33-K33</f>
        <v>0</v>
      </c>
    </row>
    <row r="34">
      <c r="A34" t="str">
        <v>Liabilities</v>
      </c>
      <c r="B34">
        <v>11000005</v>
      </c>
      <c r="C34">
        <v>19</v>
      </c>
      <c r="D34" t="str">
        <v>Other Current Liabilities</v>
      </c>
      <c r="E34" t="str">
        <v xml:space="preserve">Statutory liabilities </v>
      </c>
      <c r="F34" t="str">
        <v>TDS_Rent_194I</v>
      </c>
      <c r="G34">
        <v>0</v>
      </c>
      <c r="H34">
        <v>-21113</v>
      </c>
      <c r="I34">
        <f>G34+H34</f>
        <v>-21113</v>
      </c>
      <c r="J34">
        <f>I34</f>
        <v>-21113</v>
      </c>
      <c r="K34">
        <f>I34-J34</f>
        <v>0</v>
      </c>
      <c r="L34">
        <f>I34-J34-K34</f>
        <v>0</v>
      </c>
    </row>
    <row r="35">
      <c r="A35" t="str">
        <v>Liabilities</v>
      </c>
      <c r="B35">
        <v>11000006</v>
      </c>
      <c r="C35">
        <v>19</v>
      </c>
      <c r="D35" t="str">
        <v>Other Current Liabilities</v>
      </c>
      <c r="E35" t="str">
        <v xml:space="preserve">Statutory liabilities </v>
      </c>
      <c r="F35" t="str">
        <v>TDS_Purchase on Goods_194Q</v>
      </c>
      <c r="G35">
        <v>0</v>
      </c>
      <c r="H35">
        <v>-64627</v>
      </c>
      <c r="I35">
        <f>G35+H35</f>
        <v>-64627</v>
      </c>
      <c r="J35">
        <f>I35</f>
        <v>-64627</v>
      </c>
      <c r="K35">
        <f>I35-J35</f>
        <v>0</v>
      </c>
      <c r="L35">
        <f>I35-J35-K35</f>
        <v>0</v>
      </c>
    </row>
    <row r="36">
      <c r="A36" t="str">
        <v>Liabilities</v>
      </c>
      <c r="B36">
        <v>11000007</v>
      </c>
      <c r="C36">
        <v>19</v>
      </c>
      <c r="D36" t="str">
        <v>Other Current Liabilities</v>
      </c>
      <c r="E36" t="str">
        <v xml:space="preserve">Statutory liabilities </v>
      </c>
      <c r="F36" t="str">
        <v>TDS_Salary_192</v>
      </c>
      <c r="G36">
        <v>0</v>
      </c>
      <c r="H36">
        <v>-627704</v>
      </c>
      <c r="I36">
        <f>G36+H36</f>
        <v>-627704</v>
      </c>
      <c r="J36">
        <f>I36</f>
        <v>-627704</v>
      </c>
      <c r="K36">
        <f>I36-J36</f>
        <v>0</v>
      </c>
      <c r="L36">
        <f>I36-J36-K36</f>
        <v>0</v>
      </c>
    </row>
    <row r="37">
      <c r="A37" t="str">
        <v>Liabilities</v>
      </c>
      <c r="B37">
        <v>11000011</v>
      </c>
      <c r="C37">
        <v>19</v>
      </c>
      <c r="D37" t="str">
        <v>Other Current Liabilities</v>
      </c>
      <c r="E37" t="str">
        <v xml:space="preserve">Statutory liabilities </v>
      </c>
      <c r="F37" t="str">
        <v>PF Employee Contribution</v>
      </c>
      <c r="G37">
        <v>0</v>
      </c>
      <c r="H37">
        <v>-288873</v>
      </c>
      <c r="I37">
        <f>G37+H37</f>
        <v>-288873</v>
      </c>
      <c r="J37">
        <f>I37</f>
        <v>-288873</v>
      </c>
      <c r="K37">
        <f>I37-J37</f>
        <v>0</v>
      </c>
      <c r="L37">
        <f>I37-J37-K37</f>
        <v>0</v>
      </c>
    </row>
    <row r="38">
      <c r="A38" t="str">
        <v>Liabilities</v>
      </c>
      <c r="B38">
        <v>11000012</v>
      </c>
      <c r="C38">
        <v>19</v>
      </c>
      <c r="D38" t="str">
        <v>Other Current Liabilities</v>
      </c>
      <c r="E38" t="str">
        <v xml:space="preserve">Statutory liabilities </v>
      </c>
      <c r="F38" t="str">
        <v>Professional Tax</v>
      </c>
      <c r="G38">
        <v>0</v>
      </c>
      <c r="H38">
        <v>-31400</v>
      </c>
      <c r="I38">
        <f>G38+H38</f>
        <v>-31400</v>
      </c>
      <c r="J38">
        <f>I38</f>
        <v>-31400</v>
      </c>
      <c r="K38">
        <f>I38-J38</f>
        <v>0</v>
      </c>
      <c r="L38">
        <f>I38-J38-K38</f>
        <v>0</v>
      </c>
    </row>
    <row r="39">
      <c r="A39" t="str">
        <v>Liabilities</v>
      </c>
      <c r="B39">
        <v>11100002</v>
      </c>
      <c r="C39">
        <v>18</v>
      </c>
      <c r="D39" t="str">
        <v>Other financial liabilities</v>
      </c>
      <c r="E39" t="str">
        <v>Payable for capital goods (including retention amount)</v>
      </c>
      <c r="F39" t="str">
        <v>Retention Money</v>
      </c>
      <c r="G39">
        <v>0</v>
      </c>
      <c r="H39">
        <v>-104173676.48</v>
      </c>
      <c r="I39">
        <f>G39+H39</f>
        <v>-104173676.48</v>
      </c>
      <c r="J39">
        <f>I39</f>
        <v>-104173676.48</v>
      </c>
      <c r="K39">
        <f>I39-J39</f>
        <v>0</v>
      </c>
      <c r="L39">
        <f>I39-J39-K39</f>
        <v>0</v>
      </c>
    </row>
    <row r="40">
      <c r="A40" t="str">
        <v>Liabilities</v>
      </c>
      <c r="B40">
        <v>21000008</v>
      </c>
      <c r="C40">
        <v>19</v>
      </c>
      <c r="D40" t="str">
        <v>Other Current Liabilities</v>
      </c>
      <c r="E40" t="str">
        <v xml:space="preserve">Statutory liabilities </v>
      </c>
      <c r="F40" t="str">
        <v>CGST Payable</v>
      </c>
      <c r="G40">
        <v>0</v>
      </c>
      <c r="H40">
        <v>-16738.6399999999</v>
      </c>
      <c r="I40">
        <f>G40+H40</f>
        <v>-16738.6399999999</v>
      </c>
      <c r="J40">
        <f>I40</f>
        <v>-16738.6399999999</v>
      </c>
      <c r="K40">
        <f>I40-J40</f>
        <v>0</v>
      </c>
      <c r="L40">
        <f>I40-J40-K40</f>
        <v>0</v>
      </c>
    </row>
    <row r="41">
      <c r="A41" t="str">
        <v>Liabilities</v>
      </c>
      <c r="B41">
        <v>21000009</v>
      </c>
      <c r="C41">
        <v>19</v>
      </c>
      <c r="D41" t="str">
        <v>Other Current Liabilities</v>
      </c>
      <c r="E41" t="str">
        <v xml:space="preserve">Statutory liabilities </v>
      </c>
      <c r="F41" t="str">
        <v>SGST Payable</v>
      </c>
      <c r="G41">
        <v>0</v>
      </c>
      <c r="H41">
        <v>-16738.6399999999</v>
      </c>
      <c r="I41">
        <f>G41+H41</f>
        <v>-16738.6399999999</v>
      </c>
      <c r="J41">
        <f>I41</f>
        <v>-16738.6399999999</v>
      </c>
      <c r="K41">
        <f>I41-J41</f>
        <v>0</v>
      </c>
      <c r="L41">
        <f>I41-J41-K41</f>
        <v>0</v>
      </c>
    </row>
    <row r="42">
      <c r="A42" t="str">
        <v>Liabilities</v>
      </c>
      <c r="B42">
        <v>21000010</v>
      </c>
      <c r="C42">
        <v>19</v>
      </c>
      <c r="D42" t="str">
        <v>Other Current Liabilities</v>
      </c>
      <c r="E42" t="str">
        <v xml:space="preserve">Statutory liabilities </v>
      </c>
      <c r="F42" t="str">
        <v>IGST Payable</v>
      </c>
      <c r="G42">
        <v>0</v>
      </c>
      <c r="H42">
        <v>-11013.7999999999</v>
      </c>
      <c r="I42">
        <f>G42+H42</f>
        <v>-11013.7999999999</v>
      </c>
      <c r="J42">
        <f>I42</f>
        <v>-11013.7999999999</v>
      </c>
      <c r="K42">
        <f>I42-J42</f>
        <v>0</v>
      </c>
      <c r="L42">
        <f>I42-J42-K42</f>
        <v>0</v>
      </c>
    </row>
    <row r="43">
      <c r="A43" t="str">
        <v>Liabilities</v>
      </c>
      <c r="B43">
        <v>80000000</v>
      </c>
      <c r="C43">
        <v>17</v>
      </c>
      <c r="D43" t="str">
        <v>Trade payables</v>
      </c>
      <c r="E43" t="str">
        <v>Total outstanding dues of creditors other than micro enterprises and small enterprises</v>
      </c>
      <c r="F43" t="str">
        <v>Clearing Material</v>
      </c>
      <c r="G43">
        <v>0</v>
      </c>
      <c r="H43">
        <v>-1435975.90999999</v>
      </c>
      <c r="I43">
        <f>G43+H43</f>
        <v>-1435975.90999999</v>
      </c>
      <c r="J43">
        <f>I43</f>
        <v>-1435975.90999999</v>
      </c>
      <c r="K43">
        <f>I43-J43</f>
        <v>0</v>
      </c>
      <c r="L43">
        <f>I43-J43-K43</f>
        <v>0</v>
      </c>
    </row>
    <row r="44">
      <c r="A44" t="str">
        <v>Liabilities</v>
      </c>
      <c r="B44">
        <v>80000002</v>
      </c>
      <c r="C44">
        <v>17</v>
      </c>
      <c r="D44" t="str">
        <v>Trade payables</v>
      </c>
      <c r="E44" t="str">
        <v>Total outstanding dues of creditors other than micro enterprises and small enterprises</v>
      </c>
      <c r="F44" t="str">
        <v>Cntrl Stores&amp; Spares</v>
      </c>
      <c r="G44">
        <v>0</v>
      </c>
      <c r="H44">
        <v>-1266811.1</v>
      </c>
      <c r="I44">
        <f>G44+H44</f>
        <v>-1266811.1</v>
      </c>
      <c r="J44">
        <f>I44</f>
        <v>-1266811.1</v>
      </c>
      <c r="K44">
        <f>I44-J44</f>
        <v>0</v>
      </c>
      <c r="L44">
        <f>I44-J44-K44</f>
        <v>0</v>
      </c>
    </row>
    <row r="45">
      <c r="A45" t="str">
        <v>Liabilities</v>
      </c>
      <c r="B45">
        <v>80000003</v>
      </c>
      <c r="C45">
        <v>17</v>
      </c>
      <c r="D45" t="str">
        <v>Trade payables</v>
      </c>
      <c r="E45" t="str">
        <v>Total outstanding dues of creditors other than micro enterprises and small enterprises</v>
      </c>
      <c r="F45" t="str">
        <v>Import cost Ctrl GL</v>
      </c>
      <c r="G45">
        <v>0</v>
      </c>
      <c r="H45">
        <v>0</v>
      </c>
      <c r="I45">
        <f>G45+H45</f>
        <v>0</v>
      </c>
      <c r="J45">
        <f>I45</f>
        <v>0</v>
      </c>
      <c r="K45">
        <f>I45-J45</f>
        <v>0</v>
      </c>
      <c r="L45">
        <f>I45-J45-K45</f>
        <v>0</v>
      </c>
    </row>
    <row r="46">
      <c r="A46" t="str">
        <v>Liabilities</v>
      </c>
      <c r="B46">
        <v>80000008</v>
      </c>
      <c r="C46">
        <v>17</v>
      </c>
      <c r="D46" t="str">
        <v>Trade payables</v>
      </c>
      <c r="E46" t="str">
        <v>Total outstanding dues of creditors other than micro enterprises and small enterprises</v>
      </c>
      <c r="F46" t="str">
        <v>Clearing  Services</v>
      </c>
      <c r="G46">
        <v>0</v>
      </c>
      <c r="H46">
        <v>-4175105.66999999</v>
      </c>
      <c r="I46">
        <f>G46+H46</f>
        <v>-4175105.66999999</v>
      </c>
      <c r="J46">
        <f>I46</f>
        <v>-4175105.66999999</v>
      </c>
      <c r="K46">
        <f>I46-J46</f>
        <v>0</v>
      </c>
      <c r="L46">
        <f>I46-J46-K46</f>
        <v>0</v>
      </c>
    </row>
    <row r="47">
      <c r="A47" t="str">
        <v>Liabilities</v>
      </c>
      <c r="B47">
        <v>80000022</v>
      </c>
      <c r="C47">
        <v>17</v>
      </c>
      <c r="D47" t="str">
        <v>Trade payables</v>
      </c>
      <c r="E47" t="str">
        <v>Total outstanding dues of creditors other than micro enterprises and small enterprises</v>
      </c>
      <c r="F47" t="str">
        <v>AUC Down Payment</v>
      </c>
      <c r="G47">
        <v>0</v>
      </c>
      <c r="H47">
        <v>0</v>
      </c>
      <c r="I47">
        <f>G47+H47</f>
        <v>0</v>
      </c>
      <c r="J47">
        <f>I47</f>
        <v>0</v>
      </c>
      <c r="K47">
        <f>I47-J47</f>
        <v>0</v>
      </c>
      <c r="L47">
        <f>I47-J47-K47</f>
        <v>0</v>
      </c>
    </row>
    <row r="48">
      <c r="A48" t="str">
        <v>Liabilities</v>
      </c>
      <c r="B48">
        <v>10800007</v>
      </c>
      <c r="C48">
        <v>17</v>
      </c>
      <c r="D48" t="str">
        <v>Trade payables</v>
      </c>
      <c r="E48" t="str">
        <v>Total outstanding dues of creditors other than micro enterprises and small enterprises</v>
      </c>
      <c r="F48" t="str">
        <v>Payable - Forex</v>
      </c>
      <c r="G48">
        <v>179382.89</v>
      </c>
      <c r="H48">
        <v>0</v>
      </c>
      <c r="I48">
        <f>G48+H48</f>
        <v>179382.89</v>
      </c>
      <c r="J48">
        <f>I48</f>
        <v>179382.89</v>
      </c>
      <c r="K48">
        <f>I48-J48</f>
        <v>0</v>
      </c>
      <c r="L48">
        <f>I48-J48-K48</f>
        <v>0</v>
      </c>
    </row>
    <row r="49">
      <c r="A49" t="str">
        <v>Liabilities</v>
      </c>
      <c r="B49">
        <v>10900016</v>
      </c>
      <c r="C49">
        <v>18</v>
      </c>
      <c r="D49" t="str">
        <v>Other financial liabilities</v>
      </c>
      <c r="E49" t="str">
        <v>Employee benefits payable</v>
      </c>
      <c r="F49" t="str">
        <v>Provision_Incentive</v>
      </c>
      <c r="G49">
        <v>0</v>
      </c>
      <c r="H49">
        <v>-2295777</v>
      </c>
      <c r="I49">
        <f>G49+H49</f>
        <v>-2295777</v>
      </c>
      <c r="J49">
        <f>I49</f>
        <v>-2295777</v>
      </c>
      <c r="K49">
        <f>I49-J49</f>
        <v>0</v>
      </c>
      <c r="L49">
        <f>I49-J49-K49</f>
        <v>0</v>
      </c>
    </row>
    <row r="50">
      <c r="A50" t="str">
        <v>Liabilities</v>
      </c>
      <c r="B50">
        <v>10900013</v>
      </c>
      <c r="C50">
        <v>17</v>
      </c>
      <c r="D50" t="str">
        <v>Trade payables</v>
      </c>
      <c r="E50" t="str">
        <v>Total outstanding dues of creditors other than micro enterprises and small enterprises</v>
      </c>
      <c r="F50" t="str">
        <v>Provision_MSME Interest</v>
      </c>
      <c r="G50">
        <v>0</v>
      </c>
      <c r="H50">
        <v>-6369417.54</v>
      </c>
      <c r="I50">
        <f>G50+H50</f>
        <v>-6369417.54</v>
      </c>
      <c r="J50">
        <f>I50</f>
        <v>-6369417.54</v>
      </c>
      <c r="K50">
        <f>I50-J50</f>
        <v>0</v>
      </c>
      <c r="L50">
        <f>I50-J50-K50</f>
        <v>0</v>
      </c>
    </row>
    <row r="51">
      <c r="A51" t="str">
        <v>Liabilities</v>
      </c>
      <c r="B51">
        <v>10900015</v>
      </c>
      <c r="C51">
        <v>7</v>
      </c>
      <c r="D51" t="str">
        <v>Other Tax Assets (Net)</v>
      </c>
      <c r="E51" t="str">
        <v>Income tax liabilities (Net)</v>
      </c>
      <c r="F51" t="str">
        <v>Provision_Income Tax</v>
      </c>
      <c r="G51">
        <v>0</v>
      </c>
      <c r="H51">
        <v>0</v>
      </c>
      <c r="I51">
        <f>G51+H51</f>
        <v>0</v>
      </c>
      <c r="J51">
        <f>I51</f>
        <v>0</v>
      </c>
      <c r="K51">
        <f>I51-J51</f>
        <v>0</v>
      </c>
      <c r="L51">
        <f>I51-J51-K51</f>
        <v>0</v>
      </c>
    </row>
    <row r="52">
      <c r="A52" t="str">
        <v>Asset</v>
      </c>
      <c r="B52">
        <v>20000000</v>
      </c>
      <c r="C52">
        <v>3</v>
      </c>
      <c r="D52" t="str">
        <v>Property, Plant and Equipment</v>
      </c>
      <c r="E52" t="str">
        <v>Property, plant &amp; equipment</v>
      </c>
      <c r="F52" t="str">
        <v>Freehold land</v>
      </c>
      <c r="G52">
        <v>93599471</v>
      </c>
      <c r="H52">
        <v>0</v>
      </c>
      <c r="I52">
        <f>G52+H52</f>
        <v>93599471</v>
      </c>
      <c r="J52">
        <v>0</v>
      </c>
      <c r="K52">
        <f>I52-J52</f>
        <v>93599471</v>
      </c>
      <c r="L52">
        <f>I52-J52-K52</f>
        <v>0</v>
      </c>
    </row>
    <row r="53">
      <c r="A53" t="str">
        <v>Asset</v>
      </c>
      <c r="B53">
        <v>20000001</v>
      </c>
      <c r="C53">
        <v>3</v>
      </c>
      <c r="D53" t="str">
        <v>Property, Plant and Equipment</v>
      </c>
      <c r="E53" t="str">
        <v>Building</v>
      </c>
      <c r="F53" t="str">
        <v>Building</v>
      </c>
      <c r="G53">
        <v>1517693671.8</v>
      </c>
      <c r="H53">
        <v>0</v>
      </c>
      <c r="I53">
        <f>G53+H53</f>
        <v>1517693671.8</v>
      </c>
      <c r="J53">
        <v>0</v>
      </c>
      <c r="K53">
        <f>I53-J53</f>
        <v>1517693671.8</v>
      </c>
      <c r="L53">
        <v>0</v>
      </c>
    </row>
    <row r="54">
      <c r="A54" t="str">
        <v>Asset</v>
      </c>
      <c r="B54">
        <v>20000002</v>
      </c>
      <c r="C54">
        <v>3</v>
      </c>
      <c r="D54" t="str">
        <v>Property, Plant and Equipment</v>
      </c>
      <c r="E54" t="str">
        <v>Building</v>
      </c>
      <c r="F54" t="str">
        <v>ACC_DEP_Building</v>
      </c>
      <c r="G54">
        <v>0</v>
      </c>
      <c r="H54">
        <v>-23940314.8799999</v>
      </c>
      <c r="I54">
        <f>G54+H54</f>
        <v>-23940314.8799999</v>
      </c>
      <c r="J54">
        <v>0</v>
      </c>
      <c r="K54">
        <f>I54-J54</f>
        <v>-23940314.8799999</v>
      </c>
      <c r="L54">
        <v>0</v>
      </c>
    </row>
    <row r="55">
      <c r="A55" t="str">
        <v>Asset</v>
      </c>
      <c r="B55">
        <v>20000003</v>
      </c>
      <c r="C55">
        <v>3</v>
      </c>
      <c r="D55" t="str">
        <v>Property, Plant and Equipment</v>
      </c>
      <c r="E55" t="str">
        <v>Property, plant &amp; equipment</v>
      </c>
      <c r="F55" t="str">
        <v>Plant and machinery</v>
      </c>
      <c r="G55">
        <v>3385169564.52</v>
      </c>
      <c r="H55">
        <v>0</v>
      </c>
      <c r="I55">
        <f>G55+H55</f>
        <v>3385169564.52</v>
      </c>
      <c r="J55">
        <v>0</v>
      </c>
      <c r="K55">
        <f>I55-J55</f>
        <v>3385169564.52</v>
      </c>
      <c r="L55">
        <f>I55-J55-K55</f>
        <v>0</v>
      </c>
    </row>
    <row r="56">
      <c r="A56" t="str">
        <v>Asset</v>
      </c>
      <c r="B56">
        <v>20000004</v>
      </c>
      <c r="C56">
        <v>3</v>
      </c>
      <c r="D56" t="str">
        <v>Property, Plant and Equipment</v>
      </c>
      <c r="E56" t="str">
        <v>Property, plant &amp; equipment</v>
      </c>
      <c r="F56" t="str">
        <v>ACC_DEP_Plant and machinery</v>
      </c>
      <c r="G56">
        <v>0</v>
      </c>
      <c r="H56">
        <v>-98387307.7999999</v>
      </c>
      <c r="I56">
        <f>G56+H56</f>
        <v>-98387307.7999999</v>
      </c>
      <c r="J56">
        <v>0</v>
      </c>
      <c r="K56">
        <f>I56-J56</f>
        <v>-98387307.7999999</v>
      </c>
      <c r="L56">
        <f>I56-J56-K56</f>
        <v>0</v>
      </c>
    </row>
    <row r="57">
      <c r="A57" t="str">
        <v>Asset</v>
      </c>
      <c r="B57">
        <v>20000007</v>
      </c>
      <c r="C57">
        <v>3</v>
      </c>
      <c r="D57" t="str">
        <v>Property, Plant and Equipment</v>
      </c>
      <c r="E57" t="str">
        <v>Computers</v>
      </c>
      <c r="F57" t="str">
        <v>Computers</v>
      </c>
      <c r="G57">
        <v>16903685.71</v>
      </c>
      <c r="H57">
        <v>0</v>
      </c>
      <c r="I57">
        <f>G57+H57</f>
        <v>16903685.71</v>
      </c>
      <c r="J57">
        <v>0</v>
      </c>
      <c r="K57">
        <f>I57-J57</f>
        <v>16903685.71</v>
      </c>
      <c r="L57">
        <f>I57-J57-K57</f>
        <v>0</v>
      </c>
    </row>
    <row r="58">
      <c r="A58" t="str">
        <v>Asset</v>
      </c>
      <c r="B58">
        <v>20000008</v>
      </c>
      <c r="C58">
        <v>3</v>
      </c>
      <c r="D58" t="str">
        <v>Property, Plant and Equipment</v>
      </c>
      <c r="E58" t="str">
        <v>Computers</v>
      </c>
      <c r="F58" t="str">
        <v>ACC_DEP_Computers</v>
      </c>
      <c r="G58">
        <v>0</v>
      </c>
      <c r="H58">
        <v>-1509878.12</v>
      </c>
      <c r="I58">
        <f>G58+H58</f>
        <v>-1509878.12</v>
      </c>
      <c r="J58">
        <v>0</v>
      </c>
      <c r="K58">
        <f>I58-J58</f>
        <v>-1509878.12</v>
      </c>
      <c r="L58">
        <f>I58-J58-K58</f>
        <v>0</v>
      </c>
    </row>
    <row r="59">
      <c r="A59" t="str">
        <v>Asset</v>
      </c>
      <c r="B59">
        <v>20000006</v>
      </c>
      <c r="C59">
        <v>3</v>
      </c>
      <c r="D59" t="str">
        <v>Property, Plant and Equipment</v>
      </c>
      <c r="E59" t="str">
        <v>Office Equipment</v>
      </c>
      <c r="F59" t="str">
        <v>ACC_DEP_Office equim</v>
      </c>
      <c r="G59">
        <v>0</v>
      </c>
      <c r="H59">
        <v>-1127057.12</v>
      </c>
      <c r="I59">
        <f>G59+H59</f>
        <v>-1127057.12</v>
      </c>
    </row>
    <row r="60">
      <c r="A60" t="str">
        <v>Asset</v>
      </c>
      <c r="B60">
        <v>20000010</v>
      </c>
      <c r="C60">
        <v>3</v>
      </c>
      <c r="D60" t="str">
        <v>Property, Plant and Equipment</v>
      </c>
      <c r="E60" t="str">
        <v>Furniture &amp; Fixture</v>
      </c>
      <c r="F60" t="str">
        <v>ACC_DEP_Furniture an</v>
      </c>
      <c r="G60">
        <v>0</v>
      </c>
      <c r="H60">
        <v>-594660.099999999</v>
      </c>
      <c r="I60">
        <f>G60+H60</f>
        <v>-594660.099999999</v>
      </c>
    </row>
    <row r="61">
      <c r="A61" t="str">
        <v>Asset</v>
      </c>
      <c r="B61">
        <v>20000012</v>
      </c>
      <c r="C61">
        <v>3</v>
      </c>
      <c r="D61" t="str">
        <v>Property, Plant and Equipment</v>
      </c>
      <c r="E61" t="str">
        <v>Electrical Fittings</v>
      </c>
      <c r="F61" t="str">
        <v>ACC_DEP_Electrical f</v>
      </c>
      <c r="G61">
        <v>0</v>
      </c>
      <c r="H61">
        <v>-3890620.14999999</v>
      </c>
      <c r="I61">
        <f>G61+H61</f>
        <v>-3890620.14999999</v>
      </c>
    </row>
    <row r="62">
      <c r="A62" t="str">
        <v>Asset</v>
      </c>
      <c r="B62">
        <v>20000016</v>
      </c>
      <c r="C62">
        <v>3</v>
      </c>
      <c r="D62" t="str">
        <v>Property, Plant and Equipment</v>
      </c>
      <c r="E62" t="str">
        <v>Computer Software</v>
      </c>
      <c r="F62" t="str">
        <v>ACC_DEP_Computer Sof</v>
      </c>
      <c r="G62">
        <v>0</v>
      </c>
      <c r="H62">
        <v>-314295.849999999</v>
      </c>
      <c r="I62">
        <f>G62+H62</f>
        <v>-314295.849999999</v>
      </c>
    </row>
    <row r="63">
      <c r="A63" t="str">
        <v>Asset</v>
      </c>
      <c r="B63">
        <v>20000017</v>
      </c>
      <c r="C63">
        <v>3</v>
      </c>
      <c r="D63" t="str">
        <v>Property, Plant and Equipment</v>
      </c>
      <c r="E63" t="str">
        <v>Right of Use Assets</v>
      </c>
      <c r="F63" t="str">
        <v>Leasehold Land</v>
      </c>
      <c r="G63">
        <v>324389641</v>
      </c>
      <c r="H63">
        <v>0</v>
      </c>
      <c r="I63">
        <f>G63+H63</f>
        <v>324389641</v>
      </c>
      <c r="J63">
        <v>0</v>
      </c>
      <c r="K63">
        <f>I63-J63</f>
        <v>324389641</v>
      </c>
      <c r="L63">
        <f>I63-J63-K63</f>
        <v>0</v>
      </c>
    </row>
    <row r="64">
      <c r="A64" t="str">
        <v>Asset</v>
      </c>
      <c r="B64">
        <v>20000018</v>
      </c>
      <c r="C64">
        <v>3</v>
      </c>
      <c r="D64" t="str">
        <v>Property, Plant and Equipment</v>
      </c>
      <c r="E64" t="str">
        <v>Right of Use Assets</v>
      </c>
      <c r="F64" t="str">
        <v>ACC_DEP_Leased Land</v>
      </c>
      <c r="G64">
        <v>0</v>
      </c>
      <c r="H64">
        <v>-9297332.92999999</v>
      </c>
      <c r="I64">
        <f>G64+H64</f>
        <v>-9297332.92999999</v>
      </c>
      <c r="J64">
        <v>0</v>
      </c>
      <c r="K64">
        <f>I64-J64</f>
        <v>-9297332.92999999</v>
      </c>
      <c r="L64">
        <f>I64-J64-K64</f>
        <v>0</v>
      </c>
    </row>
    <row r="65">
      <c r="A65" t="str">
        <v>Asset</v>
      </c>
      <c r="B65">
        <v>20100000</v>
      </c>
      <c r="C65">
        <v>3</v>
      </c>
      <c r="D65" t="str">
        <v>Property, Plant and Equipment</v>
      </c>
      <c r="E65" t="str">
        <v>Capital work-in-progress</v>
      </c>
      <c r="F65" t="str">
        <v>Capital Work In Progress</v>
      </c>
      <c r="G65">
        <v>60.24</v>
      </c>
      <c r="H65">
        <v>0</v>
      </c>
      <c r="I65">
        <f>G65+H65</f>
        <v>60.24</v>
      </c>
      <c r="J65">
        <v>0</v>
      </c>
      <c r="K65">
        <f>I65-J65</f>
        <v>60.24</v>
      </c>
      <c r="L65">
        <f>I65-J65-K65</f>
        <v>0</v>
      </c>
    </row>
    <row r="66">
      <c r="A66" t="str">
        <v>Asset</v>
      </c>
      <c r="B66">
        <v>20100002</v>
      </c>
      <c r="C66">
        <v>3</v>
      </c>
      <c r="D66" t="str">
        <v>Property, Plant and Equipment</v>
      </c>
      <c r="E66" t="str">
        <v>Capital work-in-progress</v>
      </c>
      <c r="F66" t="str">
        <v>Capital Work In Progress - Internal Orders</v>
      </c>
      <c r="G66">
        <v>0</v>
      </c>
      <c r="H66">
        <v>0</v>
      </c>
      <c r="I66">
        <f>G66+H66</f>
        <v>0</v>
      </c>
      <c r="J66">
        <v>0</v>
      </c>
      <c r="K66">
        <f>I66-J66</f>
        <v>0</v>
      </c>
      <c r="L66">
        <f>I66-J66-K66</f>
        <v>0</v>
      </c>
    </row>
    <row r="67">
      <c r="A67" t="str">
        <v>Asset</v>
      </c>
      <c r="B67">
        <v>20100004</v>
      </c>
      <c r="C67">
        <v>3</v>
      </c>
      <c r="D67" t="str">
        <v>Property, Plant and Equipment</v>
      </c>
      <c r="E67" t="str">
        <v>Capital work-in-progress</v>
      </c>
      <c r="F67" t="str">
        <v>AUC Cost</v>
      </c>
      <c r="G67">
        <v>41000</v>
      </c>
      <c r="H67">
        <v>0</v>
      </c>
      <c r="I67">
        <f>G67+H67</f>
        <v>41000</v>
      </c>
      <c r="J67">
        <v>0</v>
      </c>
      <c r="K67">
        <f>I67-J67</f>
        <v>41000</v>
      </c>
      <c r="L67">
        <f>I67-J67-K67</f>
        <v>0</v>
      </c>
    </row>
    <row r="68">
      <c r="A68" t="str">
        <v>Asset</v>
      </c>
      <c r="B68">
        <v>40700034</v>
      </c>
      <c r="C68">
        <v>3</v>
      </c>
      <c r="D68" t="str">
        <v>Property, Plant and Equipment</v>
      </c>
      <c r="E68" t="str">
        <v>Capital work-in-progress</v>
      </c>
      <c r="F68" t="str">
        <v>Project Expenses</v>
      </c>
      <c r="G68">
        <v>0</v>
      </c>
      <c r="H68">
        <v>0</v>
      </c>
      <c r="I68">
        <f>G68+H68</f>
        <v>0</v>
      </c>
      <c r="J68">
        <v>0</v>
      </c>
      <c r="K68">
        <f>I68-J68</f>
        <v>0</v>
      </c>
      <c r="L68">
        <f>I68-J68-K68</f>
        <v>0</v>
      </c>
    </row>
    <row r="69">
      <c r="A69" t="str">
        <v>Asset</v>
      </c>
      <c r="B69">
        <v>20000005</v>
      </c>
      <c r="C69">
        <v>3</v>
      </c>
      <c r="D69" t="str">
        <v>Property, Plant and Equipment</v>
      </c>
      <c r="E69" t="str">
        <v>Office Equipment</v>
      </c>
      <c r="F69" t="str">
        <v>Office Equipment</v>
      </c>
      <c r="G69">
        <v>19595727</v>
      </c>
      <c r="H69">
        <v>0</v>
      </c>
      <c r="I69">
        <f>G69+H69</f>
        <v>19595727</v>
      </c>
      <c r="J69">
        <v>0</v>
      </c>
      <c r="K69">
        <f>I69-J69</f>
        <v>19595727</v>
      </c>
    </row>
    <row r="70">
      <c r="A70" t="str">
        <v>Asset</v>
      </c>
      <c r="B70">
        <v>20000009</v>
      </c>
      <c r="C70">
        <v>3</v>
      </c>
      <c r="D70" t="str">
        <v>Property, Plant and Equipment</v>
      </c>
      <c r="E70" t="str">
        <v>Furniture &amp; Fixture</v>
      </c>
      <c r="F70" t="str">
        <v>Furniture &amp; Fixture</v>
      </c>
      <c r="G70">
        <v>20587570.1099999</v>
      </c>
      <c r="H70">
        <v>0</v>
      </c>
      <c r="I70">
        <f>G70+H70</f>
        <v>20587570.1099999</v>
      </c>
      <c r="J70">
        <v>0</v>
      </c>
      <c r="K70">
        <f>I70-J70</f>
        <v>20587570.1099999</v>
      </c>
    </row>
    <row r="71">
      <c r="A71" t="str">
        <v>Asset</v>
      </c>
      <c r="B71">
        <v>20000011</v>
      </c>
      <c r="C71">
        <v>3</v>
      </c>
      <c r="D71" t="str">
        <v>Property, Plant and Equipment</v>
      </c>
      <c r="E71" t="str">
        <v>Electrical Fittings</v>
      </c>
      <c r="F71" t="str">
        <v>Electrical Fittings</v>
      </c>
      <c r="G71">
        <v>133494755.59</v>
      </c>
      <c r="H71">
        <v>0</v>
      </c>
      <c r="I71">
        <f>G71+H71</f>
        <v>133494755.59</v>
      </c>
      <c r="J71">
        <v>0</v>
      </c>
      <c r="K71">
        <f>I71-J71</f>
        <v>133494755.59</v>
      </c>
    </row>
    <row r="72">
      <c r="A72" t="str">
        <v>Asset</v>
      </c>
      <c r="B72">
        <v>20000015</v>
      </c>
      <c r="C72">
        <v>3</v>
      </c>
      <c r="D72" t="str">
        <v>Property, Plant and Equipment</v>
      </c>
      <c r="E72" t="str">
        <v>Computer Software</v>
      </c>
      <c r="F72" t="str">
        <v>Computer Software</v>
      </c>
      <c r="G72">
        <v>4679369.24</v>
      </c>
      <c r="H72">
        <v>0</v>
      </c>
      <c r="I72">
        <f>G72+H72</f>
        <v>4679369.24</v>
      </c>
      <c r="J72">
        <v>0</v>
      </c>
      <c r="K72">
        <f>I72-J72</f>
        <v>4679369.24</v>
      </c>
    </row>
    <row r="73">
      <c r="A73" t="str">
        <v>Asset</v>
      </c>
      <c r="B73">
        <v>20100003</v>
      </c>
      <c r="C73">
        <v>3</v>
      </c>
      <c r="D73" t="str">
        <v>Property, Plant and Equipment</v>
      </c>
      <c r="E73" t="str">
        <v>Capital work-in-progress</v>
      </c>
      <c r="F73" t="str">
        <v>Capita Adv Audit Adj</v>
      </c>
      <c r="G73">
        <v>0</v>
      </c>
      <c r="H73">
        <v>-41060</v>
      </c>
      <c r="I73">
        <f>G73+H73</f>
        <v>-41060</v>
      </c>
      <c r="J73">
        <v>0</v>
      </c>
      <c r="K73">
        <f>I73-J73</f>
        <v>-41060</v>
      </c>
    </row>
    <row r="74">
      <c r="A74" t="str">
        <v>Asset</v>
      </c>
      <c r="B74">
        <v>20300000</v>
      </c>
      <c r="C74">
        <f>VLOOKUP(D74,[2]Input!C:D,2,0)</f>
        <v>6</v>
      </c>
      <c r="D74" t="str">
        <v>Other financial assets</v>
      </c>
      <c r="E74" t="str">
        <v>Security deposits</v>
      </c>
      <c r="F74" t="str">
        <v>Deposit_Other</v>
      </c>
      <c r="G74">
        <v>27413904</v>
      </c>
      <c r="H74">
        <v>0</v>
      </c>
      <c r="I74">
        <f>G74+H74</f>
        <v>27413904</v>
      </c>
      <c r="J74">
        <v>0</v>
      </c>
      <c r="K74">
        <f>I74-J74</f>
        <v>27413904</v>
      </c>
      <c r="L74">
        <f>I74-J74-K74</f>
        <v>0</v>
      </c>
    </row>
    <row r="75">
      <c r="A75" t="str">
        <v>Asset</v>
      </c>
      <c r="B75">
        <v>20300004</v>
      </c>
      <c r="C75">
        <f>VLOOKUP(D75,[2]Input!C:D,2,0)</f>
        <v>6</v>
      </c>
      <c r="D75" t="str">
        <v>Other financial assets</v>
      </c>
      <c r="E75" t="str">
        <v>Security deposits</v>
      </c>
      <c r="F75" t="str">
        <v>Deposit_Prohibition and Excise</v>
      </c>
      <c r="G75">
        <v>1000</v>
      </c>
      <c r="H75">
        <v>0</v>
      </c>
      <c r="I75">
        <f>G75+H75</f>
        <v>1000</v>
      </c>
      <c r="J75">
        <v>0</v>
      </c>
      <c r="K75">
        <f>I75-J75</f>
        <v>1000</v>
      </c>
      <c r="L75">
        <f>I75-J75-K75</f>
        <v>0</v>
      </c>
    </row>
    <row r="76">
      <c r="A76" t="str">
        <v>Liabilities</v>
      </c>
      <c r="B76">
        <v>20400001</v>
      </c>
      <c r="C76">
        <f>VLOOKUP(D76,[2]Input!C:D,2,0)</f>
        <v>4</v>
      </c>
      <c r="D76" t="str">
        <v>Deferred Tax Liabilities (Net)</v>
      </c>
      <c r="E76" t="str">
        <v>Deferred Tax Liabilities (Net)</v>
      </c>
      <c r="F76" t="str">
        <v>IND AS - Deferred Tax Assets</v>
      </c>
      <c r="G76">
        <v>95917.2799999999</v>
      </c>
      <c r="H76">
        <v>0</v>
      </c>
      <c r="I76">
        <f>G76+H76</f>
        <v>95917.2799999999</v>
      </c>
      <c r="J76">
        <f>I76</f>
        <v>95917.2799999999</v>
      </c>
      <c r="K76">
        <f>I76-J76</f>
        <v>0</v>
      </c>
      <c r="L76">
        <f>I76-J76-K76</f>
        <v>0</v>
      </c>
    </row>
    <row r="77">
      <c r="A77" t="str">
        <v>Asset</v>
      </c>
      <c r="B77">
        <v>20500000</v>
      </c>
      <c r="C77">
        <v>9</v>
      </c>
      <c r="D77" t="str">
        <v>Inventories</v>
      </c>
      <c r="E77" t="str">
        <v>Raw materials</v>
      </c>
      <c r="F77" t="str">
        <v>Raw Material Stock</v>
      </c>
      <c r="G77">
        <v>32146506.07</v>
      </c>
      <c r="H77">
        <v>0</v>
      </c>
      <c r="I77">
        <f>G77+H77</f>
        <v>32146506.07</v>
      </c>
      <c r="J77">
        <f>I77</f>
        <v>32146506.07</v>
      </c>
      <c r="K77">
        <f>I77-J77</f>
        <v>0</v>
      </c>
      <c r="L77">
        <f>I77-J77-K77</f>
        <v>0</v>
      </c>
    </row>
    <row r="78">
      <c r="A78" t="str">
        <v>Asset</v>
      </c>
      <c r="B78">
        <v>20500001</v>
      </c>
      <c r="C78">
        <v>9</v>
      </c>
      <c r="D78" t="str">
        <v>Inventories</v>
      </c>
      <c r="E78" t="str">
        <v>Packing material</v>
      </c>
      <c r="F78" t="str">
        <v>Packing Material Stock</v>
      </c>
      <c r="G78">
        <v>2090466.13999999</v>
      </c>
      <c r="H78">
        <v>0</v>
      </c>
      <c r="I78">
        <f>G78+H78</f>
        <v>2090466.13999999</v>
      </c>
      <c r="J78">
        <f>I78</f>
        <v>2090466.13999999</v>
      </c>
      <c r="K78">
        <f>I78-J78</f>
        <v>0</v>
      </c>
      <c r="L78">
        <f>I78-J78-K78</f>
        <v>0</v>
      </c>
    </row>
    <row r="79">
      <c r="A79" t="str">
        <v>Asset</v>
      </c>
      <c r="B79">
        <v>20500002</v>
      </c>
      <c r="C79">
        <v>9</v>
      </c>
      <c r="D79" t="str">
        <v>Inventories</v>
      </c>
      <c r="E79" t="str">
        <v>Stores and spares</v>
      </c>
      <c r="F79" t="str">
        <v>Fuel Stock</v>
      </c>
      <c r="G79">
        <v>1514975.18999999</v>
      </c>
      <c r="H79">
        <v>0</v>
      </c>
      <c r="I79">
        <f>G79+H79</f>
        <v>1514975.18999999</v>
      </c>
      <c r="J79">
        <f>I79</f>
        <v>1514975.18999999</v>
      </c>
      <c r="K79">
        <f>I79-J79</f>
        <v>0</v>
      </c>
      <c r="L79">
        <f>I79-J79-K79</f>
        <v>0</v>
      </c>
    </row>
    <row r="80">
      <c r="A80" t="str">
        <v>Asset</v>
      </c>
      <c r="B80">
        <v>20500003</v>
      </c>
      <c r="C80">
        <v>9</v>
      </c>
      <c r="D80" t="str">
        <v>Inventories</v>
      </c>
      <c r="E80" t="str">
        <v>Work-in-progress</v>
      </c>
      <c r="F80" t="str">
        <v>SFG Stock in Plants</v>
      </c>
      <c r="G80">
        <v>0</v>
      </c>
      <c r="H80">
        <v>0</v>
      </c>
      <c r="I80">
        <f>G80+H80</f>
        <v>0</v>
      </c>
      <c r="J80">
        <f>I80</f>
        <v>0</v>
      </c>
      <c r="K80">
        <f>I80-J80</f>
        <v>0</v>
      </c>
      <c r="L80">
        <f>I80-J80-K80</f>
        <v>0</v>
      </c>
    </row>
    <row r="81">
      <c r="A81" t="str">
        <v>Asset</v>
      </c>
      <c r="B81">
        <v>20500005</v>
      </c>
      <c r="C81">
        <v>9</v>
      </c>
      <c r="D81" t="str">
        <v>Inventories</v>
      </c>
      <c r="E81" t="str">
        <v>Stores and spares</v>
      </c>
      <c r="F81" t="str">
        <v>Store and Spares -</v>
      </c>
      <c r="G81">
        <v>5470168.63999999</v>
      </c>
      <c r="H81">
        <v>0</v>
      </c>
      <c r="I81">
        <f>G81+H81</f>
        <v>5470168.63999999</v>
      </c>
      <c r="J81">
        <f>I81</f>
        <v>5470168.63999999</v>
      </c>
      <c r="K81">
        <f>I81-J81</f>
        <v>0</v>
      </c>
      <c r="L81">
        <f>I81-J81-K81</f>
        <v>0</v>
      </c>
    </row>
    <row r="82">
      <c r="A82" t="str">
        <v>Asset</v>
      </c>
      <c r="B82">
        <v>20500006</v>
      </c>
      <c r="C82">
        <v>9</v>
      </c>
      <c r="D82" t="str">
        <v>Inventories</v>
      </c>
      <c r="E82" t="str">
        <v>Finished goods*</v>
      </c>
      <c r="F82" t="str">
        <v>Goods In Transit - Sales</v>
      </c>
      <c r="G82">
        <v>0</v>
      </c>
      <c r="H82">
        <v>0</v>
      </c>
      <c r="I82">
        <f>G82+H82</f>
        <v>0</v>
      </c>
      <c r="J82">
        <f>I82</f>
        <v>0</v>
      </c>
      <c r="K82">
        <f>I82-J82</f>
        <v>0</v>
      </c>
      <c r="L82">
        <f>I82-J82-K82</f>
        <v>0</v>
      </c>
    </row>
    <row r="83">
      <c r="A83" t="str">
        <v>Asset</v>
      </c>
      <c r="B83">
        <v>20500008</v>
      </c>
      <c r="C83">
        <v>9</v>
      </c>
      <c r="D83" t="str">
        <v>Inventories</v>
      </c>
      <c r="E83" t="str">
        <v>Work-in-progress</v>
      </c>
      <c r="F83" t="str">
        <v>Inventory_Manual Entry</v>
      </c>
      <c r="G83">
        <v>39908783.71</v>
      </c>
      <c r="H83">
        <v>0</v>
      </c>
      <c r="I83">
        <f>G83+H83</f>
        <v>39908783.71</v>
      </c>
      <c r="J83">
        <f>I83</f>
        <v>39908783.71</v>
      </c>
      <c r="K83">
        <f>I83-J83</f>
        <v>0</v>
      </c>
      <c r="L83">
        <f>I83-J83-K83</f>
        <v>0</v>
      </c>
    </row>
    <row r="84">
      <c r="A84" t="str">
        <v>Asset</v>
      </c>
      <c r="B84">
        <v>20600001</v>
      </c>
      <c r="C84">
        <v>10</v>
      </c>
      <c r="D84" t="str">
        <v>Trade receivables</v>
      </c>
      <c r="E84" t="str">
        <v>Considered good - unsecured</v>
      </c>
      <c r="F84" t="str">
        <v>Receivables-Domestic</v>
      </c>
      <c r="G84">
        <v>44942032.4799999</v>
      </c>
      <c r="H84">
        <v>0</v>
      </c>
      <c r="I84">
        <f>G84+H84</f>
        <v>44942032.4799999</v>
      </c>
      <c r="J84">
        <f>I84</f>
        <v>44942032.4799999</v>
      </c>
      <c r="K84">
        <f>I84-J84</f>
        <v>0</v>
      </c>
      <c r="L84">
        <f>I84-J84-K84</f>
        <v>0</v>
      </c>
    </row>
    <row r="85">
      <c r="A85" t="str">
        <v>Asset</v>
      </c>
      <c r="B85">
        <v>20600004</v>
      </c>
      <c r="C85">
        <v>10</v>
      </c>
      <c r="D85" t="str">
        <v>Trade receivables</v>
      </c>
      <c r="E85" t="str">
        <v>Considered good - unsecured</v>
      </c>
      <c r="F85" t="str">
        <v>Receivables- Scrap</v>
      </c>
      <c r="G85">
        <v>633961.3</v>
      </c>
      <c r="H85">
        <v>0</v>
      </c>
      <c r="I85">
        <f>G85+H85</f>
        <v>633961.3</v>
      </c>
      <c r="J85">
        <f>I85</f>
        <v>633961.3</v>
      </c>
      <c r="K85">
        <f>I85-J85</f>
        <v>0</v>
      </c>
      <c r="L85">
        <f>I85-J85-K85</f>
        <v>0</v>
      </c>
    </row>
    <row r="86">
      <c r="A86" t="str">
        <v>Asset</v>
      </c>
      <c r="B86">
        <v>20600006</v>
      </c>
      <c r="C86">
        <v>10</v>
      </c>
      <c r="D86" t="str">
        <v>Trade receivables</v>
      </c>
      <c r="E86" t="str">
        <v>Considered good - unsecured</v>
      </c>
      <c r="F86" t="str">
        <v>Receivables- GIT</v>
      </c>
      <c r="G86">
        <v>0</v>
      </c>
      <c r="H86">
        <v>0</v>
      </c>
      <c r="I86">
        <f>G86+H86</f>
        <v>0</v>
      </c>
      <c r="J86">
        <f>I86</f>
        <v>0</v>
      </c>
      <c r="K86">
        <f>I86-J86</f>
        <v>0</v>
      </c>
      <c r="L86">
        <f>I86-J86-K86</f>
        <v>0</v>
      </c>
    </row>
    <row r="87">
      <c r="A87" t="str">
        <v>Asset</v>
      </c>
      <c r="B87">
        <v>20600009</v>
      </c>
      <c r="C87">
        <v>10</v>
      </c>
      <c r="D87" t="str">
        <v>Trade receivables</v>
      </c>
      <c r="E87" t="str">
        <v>Considered good - unsecured</v>
      </c>
      <c r="F87" t="str">
        <v>Receivables- Advance</v>
      </c>
      <c r="G87">
        <v>0</v>
      </c>
      <c r="H87">
        <v>-191373.5</v>
      </c>
      <c r="I87">
        <f>G87+H87</f>
        <v>-191373.5</v>
      </c>
      <c r="J87">
        <f>I87</f>
        <v>-191373.5</v>
      </c>
      <c r="K87">
        <f>I87-J87</f>
        <v>0</v>
      </c>
      <c r="L87">
        <f>I87-J87-K87</f>
        <v>0</v>
      </c>
    </row>
    <row r="88">
      <c r="A88" t="str">
        <v>Asset</v>
      </c>
      <c r="B88">
        <v>20800110</v>
      </c>
      <c r="C88">
        <v>11</v>
      </c>
      <c r="D88" t="str">
        <v>Borrowings</v>
      </c>
      <c r="E88" t="str">
        <v>Working Capital Loans from Bank</v>
      </c>
      <c r="F88" t="str">
        <v>CA_HDFC_57500000732637</v>
      </c>
      <c r="G88">
        <v>475424.479999999</v>
      </c>
      <c r="H88">
        <v>0</v>
      </c>
      <c r="I88">
        <f>G88+H88</f>
        <v>475424.479999999</v>
      </c>
      <c r="J88">
        <f>I88</f>
        <v>475424.479999999</v>
      </c>
      <c r="K88">
        <f>I88-J88</f>
        <v>0</v>
      </c>
      <c r="L88">
        <f>I88-J88-K88</f>
        <v>0</v>
      </c>
    </row>
    <row r="89">
      <c r="A89" t="str">
        <v>Asset</v>
      </c>
      <c r="B89">
        <v>20800111</v>
      </c>
      <c r="C89">
        <v>11</v>
      </c>
      <c r="D89" t="str">
        <v>Borrowings</v>
      </c>
      <c r="E89" t="str">
        <v>Working Capital Loans from Bank</v>
      </c>
      <c r="F89" t="str">
        <v>CA_HDFC_57500000732637</v>
      </c>
      <c r="G89">
        <v>1194993284.86999</v>
      </c>
      <c r="H89">
        <v>0</v>
      </c>
      <c r="I89">
        <f>G89+H89</f>
        <v>1194993284.86999</v>
      </c>
      <c r="J89">
        <f>I89</f>
        <v>1194993284.86999</v>
      </c>
      <c r="K89">
        <f>I89-J89</f>
        <v>0</v>
      </c>
      <c r="L89">
        <f>I89-J89-K89</f>
        <v>0</v>
      </c>
    </row>
    <row r="90">
      <c r="A90" t="str">
        <v>Asset</v>
      </c>
      <c r="B90">
        <v>20800112</v>
      </c>
      <c r="C90">
        <v>11</v>
      </c>
      <c r="D90" t="str">
        <v>Borrowings</v>
      </c>
      <c r="E90" t="str">
        <v>Working Capital Loans from Bank</v>
      </c>
      <c r="F90" t="str">
        <v>CA_HDFC_57500000732637</v>
      </c>
      <c r="G90">
        <v>0</v>
      </c>
      <c r="H90">
        <v>-1196902487.32999</v>
      </c>
      <c r="I90">
        <f>G90+H90</f>
        <v>-1196902487.32999</v>
      </c>
      <c r="J90">
        <f>I90</f>
        <v>-1196902487.32999</v>
      </c>
      <c r="K90">
        <f>I90-J90</f>
        <v>0</v>
      </c>
      <c r="L90">
        <f>I90-J90-K90</f>
        <v>0</v>
      </c>
    </row>
    <row r="91">
      <c r="A91" t="str">
        <v>Asset</v>
      </c>
      <c r="B91">
        <v>20800121</v>
      </c>
      <c r="C91">
        <v>11</v>
      </c>
      <c r="D91" t="str">
        <v>Cash &amp; Cash Equivalents</v>
      </c>
      <c r="E91" t="str">
        <v>Balance with banks</v>
      </c>
      <c r="F91" t="str">
        <v>CA_Axis_923020022099965</v>
      </c>
      <c r="G91">
        <v>5669741007.07999</v>
      </c>
      <c r="H91">
        <v>0</v>
      </c>
      <c r="I91">
        <f>G91+H91</f>
        <v>5669741007.07999</v>
      </c>
      <c r="J91">
        <f>I91</f>
        <v>5669741007.07999</v>
      </c>
      <c r="K91">
        <f>I91-J91</f>
        <v>0</v>
      </c>
      <c r="L91">
        <f>I91-J91-K91</f>
        <v>0</v>
      </c>
    </row>
    <row r="92">
      <c r="A92" t="str">
        <v>Asset</v>
      </c>
      <c r="B92">
        <v>20800122</v>
      </c>
      <c r="C92">
        <v>11</v>
      </c>
      <c r="D92" t="str">
        <v>Cash &amp; Cash Equivalents</v>
      </c>
      <c r="E92" t="str">
        <v>Balance with banks</v>
      </c>
      <c r="F92" t="str">
        <v>CA_Axis_923020022099965</v>
      </c>
      <c r="G92">
        <v>0</v>
      </c>
      <c r="H92">
        <v>-5667521755.07999</v>
      </c>
      <c r="I92">
        <f>G92+H92</f>
        <v>-5667521755.07999</v>
      </c>
      <c r="J92">
        <f>I92</f>
        <v>-5667521755.07999</v>
      </c>
      <c r="K92">
        <f>I92-J92</f>
        <v>0</v>
      </c>
      <c r="L92">
        <f>I92-J92-K92</f>
        <v>0</v>
      </c>
    </row>
    <row r="93">
      <c r="A93" t="str">
        <v>Asset</v>
      </c>
      <c r="B93">
        <v>20900003</v>
      </c>
      <c r="C93">
        <v>6</v>
      </c>
      <c r="D93" t="str">
        <v>Other financial assets</v>
      </c>
      <c r="E93" t="str">
        <v>Bank Deposit with more than 12 months of maturity</v>
      </c>
      <c r="F93" t="str">
        <v>FD_Axis</v>
      </c>
      <c r="G93">
        <v>5036678</v>
      </c>
      <c r="H93">
        <v>0</v>
      </c>
      <c r="I93">
        <f>G93+H93</f>
        <v>5036678</v>
      </c>
      <c r="J93">
        <v>0</v>
      </c>
      <c r="K93">
        <f>I93-J93</f>
        <v>5036678</v>
      </c>
      <c r="L93">
        <f>I93-J93-K93</f>
        <v>0</v>
      </c>
    </row>
    <row r="94">
      <c r="A94" t="str">
        <v>Asset</v>
      </c>
      <c r="B94">
        <v>21000003</v>
      </c>
      <c r="C94">
        <v>7</v>
      </c>
      <c r="D94" t="str">
        <v>Other Tax Assets (Net)</v>
      </c>
      <c r="E94" t="str">
        <v>Other Tax Asset (Net)</v>
      </c>
      <c r="F94" t="str">
        <v>TDS Receiveable_194Q</v>
      </c>
      <c r="G94">
        <v>35799</v>
      </c>
      <c r="H94">
        <v>0</v>
      </c>
      <c r="I94">
        <f>G94+H94</f>
        <v>35799</v>
      </c>
      <c r="J94">
        <v>0</v>
      </c>
      <c r="K94">
        <f>I94-J94</f>
        <v>35799</v>
      </c>
      <c r="L94">
        <f>I94-J94-K94</f>
        <v>0</v>
      </c>
    </row>
    <row r="95">
      <c r="A95" t="str">
        <v>Asset</v>
      </c>
      <c r="B95">
        <v>21000004</v>
      </c>
      <c r="C95">
        <v>7</v>
      </c>
      <c r="D95" t="str">
        <v>Other Tax Assets (Net)</v>
      </c>
      <c r="E95" t="str">
        <v>Other Tax Asset (Net)</v>
      </c>
      <c r="F95" t="str">
        <v>TDS Receivable_Other</v>
      </c>
      <c r="G95">
        <v>1281187.08</v>
      </c>
      <c r="H95">
        <v>0</v>
      </c>
      <c r="I95">
        <f>G95+H95</f>
        <v>1281187.08</v>
      </c>
      <c r="J95">
        <v>0</v>
      </c>
      <c r="K95">
        <f>I95-J95</f>
        <v>1281187.08</v>
      </c>
      <c r="L95">
        <f>I95-J95-K95</f>
        <v>0</v>
      </c>
    </row>
    <row r="96">
      <c r="A96" t="str">
        <v>Asset</v>
      </c>
      <c r="B96">
        <v>21000011</v>
      </c>
      <c r="C96">
        <v>12</v>
      </c>
      <c r="D96" t="str">
        <v>Other Current Assets</v>
      </c>
      <c r="E96" t="str">
        <v>Balances with Government Authorities</v>
      </c>
      <c r="F96" t="str">
        <v>CGST Receivable</v>
      </c>
      <c r="G96">
        <v>212112768.58</v>
      </c>
      <c r="H96">
        <v>0</v>
      </c>
      <c r="I96">
        <f>G96+H96</f>
        <v>212112768.58</v>
      </c>
      <c r="J96">
        <f>I96</f>
        <v>212112768.58</v>
      </c>
      <c r="K96">
        <f>I96-J96</f>
        <v>0</v>
      </c>
      <c r="L96">
        <f>I96-J96-K96</f>
        <v>0</v>
      </c>
    </row>
    <row r="97">
      <c r="A97" t="str">
        <v>Asset</v>
      </c>
      <c r="B97">
        <v>21000012</v>
      </c>
      <c r="C97">
        <v>12</v>
      </c>
      <c r="D97" t="str">
        <v>Other Current Assets</v>
      </c>
      <c r="E97" t="str">
        <v>Balances with Government Authorities</v>
      </c>
      <c r="F97" t="str">
        <v>IGST Receivable</v>
      </c>
      <c r="G97">
        <v>87084777</v>
      </c>
      <c r="H97">
        <v>0</v>
      </c>
      <c r="I97">
        <f>G97+H97</f>
        <v>87084777</v>
      </c>
      <c r="J97">
        <f>I97</f>
        <v>87084777</v>
      </c>
      <c r="K97">
        <f>I97-J97</f>
        <v>0</v>
      </c>
      <c r="L97">
        <f>I97-J97-K97</f>
        <v>0</v>
      </c>
    </row>
    <row r="98">
      <c r="A98" t="str">
        <v>Asset</v>
      </c>
      <c r="B98">
        <v>21000013</v>
      </c>
      <c r="C98">
        <v>12</v>
      </c>
      <c r="D98" t="str">
        <v>Other Current Assets</v>
      </c>
      <c r="E98" t="str">
        <v>Balances with Government Authorities</v>
      </c>
      <c r="F98" t="str">
        <v>SGST Receivable</v>
      </c>
      <c r="G98">
        <v>212112768.58</v>
      </c>
      <c r="H98">
        <v>0</v>
      </c>
      <c r="I98">
        <f>G98+H98</f>
        <v>212112768.58</v>
      </c>
      <c r="J98">
        <f>I98</f>
        <v>212112768.58</v>
      </c>
      <c r="K98">
        <f>I98-J98</f>
        <v>0</v>
      </c>
      <c r="L98">
        <f>I98-J98-K98</f>
        <v>0</v>
      </c>
    </row>
    <row r="99">
      <c r="A99" t="str">
        <v>Asset</v>
      </c>
      <c r="B99">
        <v>21000016</v>
      </c>
      <c r="C99">
        <v>7</v>
      </c>
      <c r="D99" t="str">
        <v>Other Tax Assets (Net)</v>
      </c>
      <c r="E99" t="str">
        <v>Other Tax Asset (Net)</v>
      </c>
      <c r="F99" t="str">
        <v>TCS Receivable</v>
      </c>
      <c r="G99">
        <v>24208.97</v>
      </c>
      <c r="H99">
        <v>0</v>
      </c>
      <c r="I99">
        <f>G99+H99</f>
        <v>24208.97</v>
      </c>
      <c r="J99">
        <v>0</v>
      </c>
      <c r="K99">
        <f>I99-J99</f>
        <v>24208.97</v>
      </c>
      <c r="L99">
        <f>I99-J99-K99</f>
        <v>0</v>
      </c>
    </row>
    <row r="100">
      <c r="A100" t="str">
        <v>Asset</v>
      </c>
      <c r="B100">
        <v>21000018</v>
      </c>
      <c r="C100">
        <v>12</v>
      </c>
      <c r="D100" t="str">
        <v>Other Current Assets</v>
      </c>
      <c r="E100" t="str">
        <v>Balances with Government Authorities</v>
      </c>
      <c r="F100" t="str">
        <v>ITC not in GSTR 2B</v>
      </c>
      <c r="G100">
        <v>1497682</v>
      </c>
      <c r="H100">
        <v>0</v>
      </c>
      <c r="I100">
        <f>G100+H100</f>
        <v>1497682</v>
      </c>
      <c r="J100">
        <f>I100</f>
        <v>1497682</v>
      </c>
      <c r="K100">
        <f>I100-J100</f>
        <v>0</v>
      </c>
      <c r="L100">
        <f>I100-J100-K100</f>
        <v>0</v>
      </c>
    </row>
    <row r="101">
      <c r="A101" t="str">
        <v>Asset</v>
      </c>
      <c r="B101">
        <v>21100004</v>
      </c>
      <c r="C101">
        <v>12</v>
      </c>
      <c r="D101" t="str">
        <v>Other Current Assets</v>
      </c>
      <c r="E101" t="str">
        <v>Advance to employees</v>
      </c>
      <c r="F101" t="str">
        <v>Advances to Employees_IOU</v>
      </c>
      <c r="G101">
        <v>758</v>
      </c>
      <c r="H101">
        <v>0</v>
      </c>
      <c r="I101">
        <f>G101+H101</f>
        <v>758</v>
      </c>
      <c r="J101">
        <f>I101</f>
        <v>758</v>
      </c>
      <c r="K101">
        <f>I101-J101</f>
        <v>0</v>
      </c>
      <c r="L101">
        <f>I101-J101-K101</f>
        <v>0</v>
      </c>
    </row>
    <row r="102">
      <c r="A102" t="str">
        <v>Asset</v>
      </c>
      <c r="B102">
        <v>21100008</v>
      </c>
      <c r="C102">
        <v>12</v>
      </c>
      <c r="D102" t="str">
        <v>Other Current Assets</v>
      </c>
      <c r="E102" t="str">
        <v>Prepaid Expenses</v>
      </c>
      <c r="F102" t="str">
        <v>Prepaid Expenses</v>
      </c>
      <c r="G102">
        <v>6901653.5</v>
      </c>
      <c r="H102">
        <v>0</v>
      </c>
      <c r="I102">
        <f>G102+H102</f>
        <v>6901653.5</v>
      </c>
      <c r="J102">
        <f>I102</f>
        <v>6901653.5</v>
      </c>
      <c r="K102">
        <f>I102-J102</f>
        <v>0</v>
      </c>
      <c r="L102">
        <f>I102-J102-K102</f>
        <v>0</v>
      </c>
    </row>
    <row r="103">
      <c r="A103" t="str">
        <v>Liabilities</v>
      </c>
      <c r="B103">
        <v>21100011</v>
      </c>
      <c r="C103">
        <v>17</v>
      </c>
      <c r="D103" t="str">
        <v>Trade payables</v>
      </c>
      <c r="E103" t="str">
        <v>Total outstanding dues of creditors other than micro enterprises and small enterprises</v>
      </c>
      <c r="F103" t="str">
        <v>Advance to Vendor</v>
      </c>
      <c r="G103">
        <v>1424896.12999999</v>
      </c>
      <c r="H103">
        <v>0</v>
      </c>
      <c r="I103">
        <f>G103+H103</f>
        <v>1424896.12999999</v>
      </c>
      <c r="J103">
        <f>I103</f>
        <v>1424896.12999999</v>
      </c>
      <c r="K103">
        <f>I103-J103</f>
        <v>0</v>
      </c>
      <c r="L103">
        <f>I103-J103-K103</f>
        <v>0</v>
      </c>
    </row>
    <row r="104">
      <c r="A104" t="str">
        <v>Asset</v>
      </c>
      <c r="B104">
        <v>21100014</v>
      </c>
      <c r="C104">
        <f>VLOOKUP(D104,[2]Input!C:D,2,0)</f>
        <v>6</v>
      </c>
      <c r="D104" t="str">
        <v>Other financial assets</v>
      </c>
      <c r="E104" t="str">
        <v>Finance lease receivable (Unsecured - considered good)</v>
      </c>
      <c r="F104" t="str">
        <v>IND AS - Receivable from employee (Finance Lease)</v>
      </c>
      <c r="G104">
        <v>1230728.43999999</v>
      </c>
      <c r="H104">
        <v>0</v>
      </c>
      <c r="I104">
        <f>G104+H104</f>
        <v>1230728.43999999</v>
      </c>
      <c r="J104">
        <v>0</v>
      </c>
      <c r="K104">
        <f>I104-J104</f>
        <v>1230728.43999999</v>
      </c>
      <c r="L104">
        <f>I104-J104-K104</f>
        <v>0</v>
      </c>
    </row>
    <row r="105">
      <c r="A105" t="str">
        <v>Income</v>
      </c>
      <c r="B105">
        <v>30000000</v>
      </c>
      <c r="C105">
        <v>20</v>
      </c>
      <c r="D105" t="str">
        <v>Revenue from operations</v>
      </c>
      <c r="E105" t="str">
        <v>Sales of Products</v>
      </c>
      <c r="F105" t="str">
        <v>Sales Export</v>
      </c>
      <c r="G105">
        <v>0</v>
      </c>
      <c r="H105">
        <v>-2896800</v>
      </c>
      <c r="I105">
        <f>G105+H105</f>
        <v>-2896800</v>
      </c>
      <c r="J105">
        <v>0</v>
      </c>
      <c r="K105">
        <v>0</v>
      </c>
      <c r="L105">
        <v>0</v>
      </c>
    </row>
    <row r="106">
      <c r="A106" t="str">
        <v>Income</v>
      </c>
      <c r="B106">
        <v>30000001</v>
      </c>
      <c r="C106">
        <v>20</v>
      </c>
      <c r="D106" t="str">
        <v>Revenue from operations</v>
      </c>
      <c r="E106" t="str">
        <v>Sales of Products</v>
      </c>
      <c r="F106" t="str">
        <v>Domestic Sales</v>
      </c>
      <c r="G106">
        <v>0</v>
      </c>
      <c r="H106">
        <v>-36004816.2</v>
      </c>
      <c r="I106">
        <f>G106+H106</f>
        <v>-36004816.2</v>
      </c>
      <c r="J106">
        <v>0</v>
      </c>
      <c r="K106">
        <v>0</v>
      </c>
      <c r="L106">
        <v>0</v>
      </c>
    </row>
    <row r="107">
      <c r="A107" t="str">
        <v>Income</v>
      </c>
      <c r="B107">
        <v>30000004</v>
      </c>
      <c r="C107">
        <v>20</v>
      </c>
      <c r="D107" t="str">
        <v>Revenue from operations</v>
      </c>
      <c r="E107" t="str">
        <v>Sales of Products</v>
      </c>
      <c r="F107" t="str">
        <v>Scrap Sales</v>
      </c>
      <c r="G107">
        <v>0</v>
      </c>
      <c r="H107">
        <v>-4811525</v>
      </c>
      <c r="I107">
        <f>G107+H107</f>
        <v>-4811525</v>
      </c>
      <c r="J107">
        <v>0</v>
      </c>
      <c r="K107">
        <v>0</v>
      </c>
      <c r="L107">
        <v>0</v>
      </c>
    </row>
    <row r="108">
      <c r="A108" t="str">
        <v>Income</v>
      </c>
      <c r="B108">
        <v>30000007</v>
      </c>
      <c r="C108">
        <v>20</v>
      </c>
      <c r="D108" t="str">
        <v>Revenue from operations</v>
      </c>
      <c r="E108" t="str">
        <v>Sales of Products</v>
      </c>
      <c r="F108" t="str">
        <v>Sales In transit</v>
      </c>
      <c r="G108">
        <v>0</v>
      </c>
      <c r="H108">
        <v>-1375000</v>
      </c>
      <c r="I108">
        <f>G108+H108</f>
        <v>-1375000</v>
      </c>
      <c r="J108">
        <v>0</v>
      </c>
      <c r="K108">
        <v>0</v>
      </c>
      <c r="L108">
        <v>0</v>
      </c>
      <c r="M108" t="str">
        <v>Re-Class Entry</v>
      </c>
    </row>
    <row r="109">
      <c r="A109" t="str">
        <v>Income</v>
      </c>
      <c r="B109">
        <v>30000008</v>
      </c>
      <c r="C109">
        <v>20</v>
      </c>
      <c r="D109" t="str">
        <v>Revenue from operations</v>
      </c>
      <c r="E109" t="str">
        <v>Sales of Products</v>
      </c>
      <c r="F109" t="str">
        <v>Domestic Sales Inter Company</v>
      </c>
      <c r="G109">
        <v>0</v>
      </c>
      <c r="H109">
        <v>-69165987.2399999</v>
      </c>
      <c r="I109">
        <f>G109+H109</f>
        <v>-69165987.2399999</v>
      </c>
      <c r="J109">
        <v>0</v>
      </c>
      <c r="K109">
        <v>0</v>
      </c>
      <c r="L109">
        <v>0</v>
      </c>
      <c r="M109" t="str">
        <v>Re-Class Entry</v>
      </c>
    </row>
    <row r="110">
      <c r="A110" t="str">
        <v>Income</v>
      </c>
      <c r="B110">
        <v>30100001</v>
      </c>
      <c r="C110">
        <v>21</v>
      </c>
      <c r="D110" t="str">
        <v>Other Income</v>
      </c>
      <c r="E110" t="str">
        <v>Foreign exchange gain (net)</v>
      </c>
      <c r="F110" t="str">
        <v>Realised Forex Gain/loss</v>
      </c>
      <c r="G110">
        <v>0</v>
      </c>
      <c r="H110">
        <v>-226317.04</v>
      </c>
      <c r="I110">
        <f>G110+H110</f>
        <v>-226317.04</v>
      </c>
      <c r="J110">
        <v>0</v>
      </c>
      <c r="K110">
        <v>0</v>
      </c>
      <c r="L110">
        <v>0</v>
      </c>
    </row>
    <row r="111">
      <c r="A111" t="str">
        <v>Income</v>
      </c>
      <c r="B111">
        <v>30100004</v>
      </c>
      <c r="C111">
        <v>21</v>
      </c>
      <c r="D111" t="str">
        <v>Other Income</v>
      </c>
      <c r="E111" t="str">
        <v>- From banks</v>
      </c>
      <c r="F111" t="str">
        <v>Interest on Bank Deposit</v>
      </c>
      <c r="G111">
        <v>0</v>
      </c>
      <c r="H111">
        <v>-250440</v>
      </c>
      <c r="I111">
        <f>G111+H111</f>
        <v>-250440</v>
      </c>
      <c r="J111">
        <v>0</v>
      </c>
      <c r="K111">
        <v>0</v>
      </c>
      <c r="L111">
        <v>0</v>
      </c>
    </row>
    <row r="112">
      <c r="A112" t="str">
        <v>Income</v>
      </c>
      <c r="B112">
        <v>30100005</v>
      </c>
      <c r="C112">
        <v>21</v>
      </c>
      <c r="D112" t="str">
        <v>Other Income</v>
      </c>
      <c r="E112" t="str">
        <v>- From others</v>
      </c>
      <c r="F112" t="str">
        <v>Other Income</v>
      </c>
      <c r="G112">
        <v>0</v>
      </c>
      <c r="H112">
        <v>-67940.1799999999</v>
      </c>
      <c r="I112">
        <f>G112+H112</f>
        <v>-67940.1799999999</v>
      </c>
      <c r="J112">
        <v>0</v>
      </c>
      <c r="K112">
        <v>0</v>
      </c>
      <c r="L112">
        <v>0</v>
      </c>
    </row>
    <row r="113">
      <c r="A113" t="str">
        <v>Income</v>
      </c>
      <c r="B113">
        <v>30100013</v>
      </c>
      <c r="C113">
        <v>21</v>
      </c>
      <c r="D113" t="str">
        <v>Other Income</v>
      </c>
      <c r="E113" t="str">
        <v>Profit on Sale of Mutual Fund</v>
      </c>
      <c r="F113" t="str">
        <v>Gain / Loss from MF Investment</v>
      </c>
      <c r="G113">
        <v>0</v>
      </c>
      <c r="H113">
        <v>-4891456.12999999</v>
      </c>
      <c r="I113">
        <f>G113+H113</f>
        <v>-4891456.12999999</v>
      </c>
      <c r="J113">
        <v>0</v>
      </c>
      <c r="K113">
        <v>0</v>
      </c>
      <c r="L113">
        <v>0</v>
      </c>
    </row>
    <row r="114">
      <c r="A114" t="str">
        <v>Income</v>
      </c>
      <c r="B114">
        <v>30100015</v>
      </c>
      <c r="C114">
        <v>21</v>
      </c>
      <c r="D114" t="str">
        <v>Other Income</v>
      </c>
      <c r="E114" t="str">
        <v>- From others</v>
      </c>
      <c r="F114" t="str">
        <v>IND AS - Interest Income</v>
      </c>
      <c r="G114">
        <v>0</v>
      </c>
      <c r="H114">
        <v>-90892.4799999999</v>
      </c>
      <c r="I114">
        <f>G114+H114</f>
        <v>-90892.4799999999</v>
      </c>
      <c r="J114">
        <v>0</v>
      </c>
      <c r="K114">
        <v>0</v>
      </c>
      <c r="L114">
        <v>0</v>
      </c>
    </row>
    <row r="115">
      <c r="A115" t="str">
        <v>Income</v>
      </c>
      <c r="B115">
        <v>30100000</v>
      </c>
      <c r="C115">
        <v>21</v>
      </c>
      <c r="D115" t="str">
        <v>Other Income</v>
      </c>
      <c r="E115" t="str">
        <v>Foreign exchange gain (net)</v>
      </c>
      <c r="F115" t="str">
        <v>Unrealised Forex Gain/loss</v>
      </c>
      <c r="G115">
        <v>0</v>
      </c>
      <c r="H115">
        <v>-118301.89</v>
      </c>
      <c r="I115">
        <f>G115+H115</f>
        <v>-118301.89</v>
      </c>
      <c r="J115">
        <v>0</v>
      </c>
      <c r="K115">
        <v>0</v>
      </c>
      <c r="L115">
        <v>0</v>
      </c>
    </row>
    <row r="116">
      <c r="A116" t="str">
        <v>Expenses</v>
      </c>
      <c r="B116">
        <v>40100000</v>
      </c>
      <c r="C116">
        <v>22</v>
      </c>
      <c r="D116" t="str">
        <v>Cost of material consumed</v>
      </c>
      <c r="E116" t="str">
        <v>Add : Purchases -RM</v>
      </c>
      <c r="F116" t="str">
        <v>Custom Duty</v>
      </c>
      <c r="G116">
        <v>0</v>
      </c>
      <c r="H116">
        <v>0</v>
      </c>
      <c r="I116">
        <f>G116+H116</f>
        <v>0</v>
      </c>
      <c r="J116">
        <v>0</v>
      </c>
      <c r="K116">
        <v>0</v>
      </c>
      <c r="L116">
        <v>0</v>
      </c>
      <c r="M116" t="str">
        <v>Manual Entry</v>
      </c>
    </row>
    <row r="117">
      <c r="A117" t="str">
        <v>Expenses</v>
      </c>
      <c r="B117">
        <v>40100001</v>
      </c>
      <c r="C117">
        <v>22</v>
      </c>
      <c r="D117" t="str">
        <v>Cost of material consumed</v>
      </c>
      <c r="E117" t="str">
        <v>Add : Purchases -RM</v>
      </c>
      <c r="F117" t="str">
        <v>Import Cost on Material</v>
      </c>
      <c r="G117">
        <v>0</v>
      </c>
      <c r="H117">
        <v>-0.08</v>
      </c>
      <c r="I117">
        <f>G117+H117</f>
        <v>-0.08</v>
      </c>
      <c r="J117">
        <v>0</v>
      </c>
      <c r="K117">
        <v>0</v>
      </c>
      <c r="L117">
        <v>0</v>
      </c>
      <c r="M117" t="str">
        <v>Manual Entry</v>
      </c>
    </row>
    <row r="118">
      <c r="A118" t="str">
        <v>Expenses</v>
      </c>
      <c r="B118">
        <v>40100002</v>
      </c>
      <c r="C118">
        <v>22</v>
      </c>
      <c r="D118" t="str">
        <v>Cost of material consumed</v>
      </c>
      <c r="E118" t="str">
        <v>Add : Purchases -RM</v>
      </c>
      <c r="F118" t="str">
        <v>Freight Inward Local</v>
      </c>
      <c r="G118">
        <v>234308.82</v>
      </c>
      <c r="H118">
        <v>0</v>
      </c>
      <c r="I118">
        <f>G118+H118</f>
        <v>234308.82</v>
      </c>
      <c r="J118">
        <v>0</v>
      </c>
      <c r="K118">
        <v>0</v>
      </c>
      <c r="L118">
        <v>0</v>
      </c>
      <c r="M118" t="str">
        <v>Manual Entry</v>
      </c>
    </row>
    <row r="119">
      <c r="A119" t="str">
        <v>Expenses</v>
      </c>
      <c r="B119">
        <v>40100005</v>
      </c>
      <c r="C119">
        <v>22</v>
      </c>
      <c r="D119" t="str">
        <v>Cost of material consumed</v>
      </c>
      <c r="E119" t="str">
        <v>Add : Purchases -RM</v>
      </c>
      <c r="F119" t="str">
        <v>Interest on Custom Duty</v>
      </c>
      <c r="G119">
        <v>10000.2999999999</v>
      </c>
      <c r="H119">
        <v>0</v>
      </c>
      <c r="I119">
        <f>G119+H119</f>
        <v>10000.2999999999</v>
      </c>
      <c r="J119">
        <v>0</v>
      </c>
      <c r="K119">
        <v>0</v>
      </c>
      <c r="L119">
        <v>0</v>
      </c>
      <c r="M119" t="str">
        <v>Manual Entry</v>
      </c>
    </row>
    <row r="120">
      <c r="A120" t="str">
        <v>Expenses</v>
      </c>
      <c r="B120">
        <v>40100008</v>
      </c>
      <c r="C120">
        <v>22</v>
      </c>
      <c r="D120" t="str">
        <v>Cost of material consumed</v>
      </c>
      <c r="E120" t="str">
        <v>Add : Purchases -RM</v>
      </c>
      <c r="F120" t="str">
        <v>Consumption of Raw Material</v>
      </c>
      <c r="G120">
        <v>72442537.9</v>
      </c>
      <c r="H120">
        <v>0</v>
      </c>
      <c r="I120">
        <f>G120+H120</f>
        <v>72442537.9</v>
      </c>
      <c r="J120">
        <v>0</v>
      </c>
      <c r="K120">
        <v>0</v>
      </c>
      <c r="L120">
        <v>0</v>
      </c>
      <c r="M120" t="str">
        <v>Manual Entry</v>
      </c>
    </row>
    <row r="121">
      <c r="A121" t="str">
        <v>Expenses</v>
      </c>
      <c r="B121">
        <v>40200003</v>
      </c>
      <c r="C121">
        <v>22</v>
      </c>
      <c r="D121" t="str">
        <v>Cost of material consumed</v>
      </c>
      <c r="E121" t="str">
        <v>Add : Purchases -RM</v>
      </c>
      <c r="F121" t="str">
        <v>Price Difference Material</v>
      </c>
      <c r="G121">
        <v>1072575.36</v>
      </c>
      <c r="H121">
        <v>0</v>
      </c>
      <c r="I121">
        <f>G121+H121</f>
        <v>1072575.36</v>
      </c>
      <c r="J121">
        <v>0</v>
      </c>
      <c r="K121">
        <v>0</v>
      </c>
      <c r="L121">
        <v>0</v>
      </c>
      <c r="M121" t="str">
        <v>Manual Entry</v>
      </c>
    </row>
    <row r="122">
      <c r="A122" t="str">
        <v>Expenses</v>
      </c>
      <c r="B122">
        <v>40100011</v>
      </c>
      <c r="C122">
        <v>22</v>
      </c>
      <c r="D122" t="str">
        <v>Cost of material consumed</v>
      </c>
      <c r="E122" t="str">
        <v>Add : Purchases -PM</v>
      </c>
      <c r="F122" t="str">
        <v>Consumption of Packing Material</v>
      </c>
      <c r="G122">
        <v>3966283.85999999</v>
      </c>
      <c r="H122">
        <v>0</v>
      </c>
      <c r="I122">
        <f>G122+H122</f>
        <v>3966283.85999999</v>
      </c>
      <c r="J122">
        <v>0</v>
      </c>
      <c r="K122">
        <v>0</v>
      </c>
      <c r="L122">
        <v>0</v>
      </c>
      <c r="M122" t="str">
        <v>Manual Entry</v>
      </c>
    </row>
    <row r="123">
      <c r="A123" t="str">
        <v>Expenses</v>
      </c>
      <c r="B123">
        <v>40100007</v>
      </c>
      <c r="C123">
        <v>23</v>
      </c>
      <c r="D123" t="str">
        <v xml:space="preserve">Changes in inventories of finished goods and work-in-progress </v>
      </c>
      <c r="E123" t="str">
        <v>Changes in inventories of finished goods and work in progress</v>
      </c>
      <c r="F123" t="str">
        <v>COGS SFG and FG</v>
      </c>
      <c r="G123">
        <v>34055264.18</v>
      </c>
      <c r="H123">
        <v>0</v>
      </c>
      <c r="I123">
        <f>G123+H123</f>
        <v>34055264.18</v>
      </c>
      <c r="J123">
        <v>0</v>
      </c>
      <c r="K123">
        <v>0</v>
      </c>
      <c r="L123">
        <v>0</v>
      </c>
      <c r="M123" t="str">
        <v>Manual Entry</v>
      </c>
      <c r="Q123">
        <f>I123</f>
        <v>34055264.18</v>
      </c>
    </row>
    <row r="124">
      <c r="A124" t="str">
        <v>Expenses</v>
      </c>
      <c r="B124">
        <v>40100009</v>
      </c>
      <c r="C124">
        <v>23</v>
      </c>
      <c r="D124" t="str">
        <v xml:space="preserve">Changes in inventories of finished goods and work-in-progress </v>
      </c>
      <c r="E124" t="str">
        <v>Changes in inventories of finished goods and work in progress</v>
      </c>
      <c r="F124" t="str">
        <v>Consumption of Semi-Finished Goods</v>
      </c>
      <c r="G124">
        <v>43648143.68</v>
      </c>
      <c r="H124">
        <v>0</v>
      </c>
      <c r="I124">
        <f>G124+H124</f>
        <v>43648143.68</v>
      </c>
      <c r="J124">
        <v>0</v>
      </c>
      <c r="K124">
        <v>0</v>
      </c>
      <c r="L124">
        <v>0</v>
      </c>
      <c r="M124" t="str">
        <v>Manual Entry</v>
      </c>
    </row>
    <row r="125">
      <c r="A125" t="str">
        <v>Expenses</v>
      </c>
      <c r="B125">
        <v>40200000</v>
      </c>
      <c r="C125">
        <v>23</v>
      </c>
      <c r="D125" t="str">
        <v xml:space="preserve">Changes in inventories of finished goods and work-in-progress </v>
      </c>
      <c r="E125" t="str">
        <v>Changes in inventories of finished goods and work in progress</v>
      </c>
      <c r="F125" t="str">
        <v>COGM Material</v>
      </c>
      <c r="G125">
        <v>0</v>
      </c>
      <c r="H125">
        <v>-76405643.7</v>
      </c>
      <c r="I125">
        <f>G125+H125</f>
        <v>-76405643.7</v>
      </c>
      <c r="J125">
        <v>0</v>
      </c>
      <c r="K125">
        <v>0</v>
      </c>
      <c r="L125">
        <v>0</v>
      </c>
      <c r="M125" t="str">
        <v>Manual Entry</v>
      </c>
    </row>
    <row r="126">
      <c r="A126" t="str">
        <v>Expenses</v>
      </c>
      <c r="B126">
        <v>40200001</v>
      </c>
      <c r="C126">
        <v>23</v>
      </c>
      <c r="D126" t="str">
        <v xml:space="preserve">Changes in inventories of finished goods and work-in-progress </v>
      </c>
      <c r="E126" t="str">
        <v>Changes in inventories of finished goods and work in progress</v>
      </c>
      <c r="F126" t="str">
        <v>COGM SFG and FG</v>
      </c>
      <c r="G126">
        <v>0</v>
      </c>
      <c r="H126">
        <v>0</v>
      </c>
      <c r="I126">
        <f>G126+H126</f>
        <v>0</v>
      </c>
      <c r="J126">
        <v>0</v>
      </c>
      <c r="K126">
        <v>0</v>
      </c>
      <c r="L126">
        <v>0</v>
      </c>
      <c r="M126" t="str">
        <v>Manual Entry</v>
      </c>
    </row>
    <row r="127">
      <c r="A127" t="str">
        <v>Expenses</v>
      </c>
      <c r="B127">
        <v>40200004</v>
      </c>
      <c r="C127">
        <v>23</v>
      </c>
      <c r="D127" t="str">
        <v xml:space="preserve">Changes in inventories of finished goods and work-in-progress </v>
      </c>
      <c r="E127" t="str">
        <v>Changes in inventories of finished goods and work in progress</v>
      </c>
      <c r="F127" t="str">
        <v>Price difference SFG and FG</v>
      </c>
      <c r="G127">
        <v>0</v>
      </c>
      <c r="H127">
        <v>-2669.65999999999</v>
      </c>
      <c r="I127">
        <f>G127+H127</f>
        <v>-2669.65999999999</v>
      </c>
      <c r="J127">
        <v>0</v>
      </c>
      <c r="K127">
        <v>0</v>
      </c>
      <c r="L127">
        <v>0</v>
      </c>
      <c r="M127" t="str">
        <v>Manual Entry</v>
      </c>
    </row>
    <row r="128">
      <c r="A128" t="str">
        <v>Expenses</v>
      </c>
      <c r="B128">
        <v>40200006</v>
      </c>
      <c r="C128">
        <v>23</v>
      </c>
      <c r="D128" t="str">
        <v xml:space="preserve">Changes in inventories of finished goods and work-in-progress </v>
      </c>
      <c r="E128" t="str">
        <v>Changes in inventories of finished goods and work in progress</v>
      </c>
      <c r="F128" t="str">
        <v>Month end Adjustment  - Material</v>
      </c>
      <c r="G128">
        <v>10988214.35</v>
      </c>
      <c r="H128">
        <v>0</v>
      </c>
      <c r="I128">
        <f>G128+H128</f>
        <v>10988214.35</v>
      </c>
      <c r="J128">
        <v>0</v>
      </c>
      <c r="K128">
        <v>0</v>
      </c>
      <c r="L128">
        <v>0</v>
      </c>
    </row>
    <row r="129">
      <c r="A129" t="str">
        <v>Expenses</v>
      </c>
      <c r="B129">
        <v>40200011</v>
      </c>
      <c r="C129">
        <v>23</v>
      </c>
      <c r="D129" t="str">
        <v xml:space="preserve">Changes in inventories of finished goods and work-in-progress </v>
      </c>
      <c r="E129" t="str">
        <v>Changes in inventories of finished goods and work in progress</v>
      </c>
      <c r="F129" t="str">
        <v>COGM Material_Manual Entry</v>
      </c>
      <c r="G129">
        <v>0</v>
      </c>
      <c r="H129">
        <v>-38423397.71</v>
      </c>
      <c r="I129">
        <f>G129+H129</f>
        <v>-38423397.71</v>
      </c>
      <c r="J129">
        <v>0</v>
      </c>
      <c r="K129">
        <v>0</v>
      </c>
      <c r="L129">
        <v>0</v>
      </c>
    </row>
    <row r="130">
      <c r="A130" t="str">
        <v>Expenses</v>
      </c>
      <c r="B130">
        <v>40300004</v>
      </c>
      <c r="C130">
        <v>24</v>
      </c>
      <c r="D130" t="str">
        <v>Employee benefits expense</v>
      </c>
      <c r="E130" t="str">
        <v xml:space="preserve">Salary, Wages, Allowances and Bonus etc. </v>
      </c>
      <c r="F130" t="str">
        <v>Basic Salary</v>
      </c>
      <c r="G130">
        <v>9562593.38</v>
      </c>
      <c r="H130">
        <v>0</v>
      </c>
      <c r="I130">
        <f>G130+H130</f>
        <v>9562593.38</v>
      </c>
      <c r="J130">
        <v>0</v>
      </c>
      <c r="K130">
        <v>0</v>
      </c>
      <c r="L130">
        <v>0</v>
      </c>
      <c r="M130" t="str">
        <v>Manual Entry</v>
      </c>
    </row>
    <row r="131">
      <c r="A131" t="str">
        <v>Expenses</v>
      </c>
      <c r="B131">
        <v>40400009</v>
      </c>
      <c r="C131">
        <v>25</v>
      </c>
      <c r="D131" t="str">
        <v>Finance costs</v>
      </c>
      <c r="E131" t="str">
        <v>- From Bank (Secured Loan)</v>
      </c>
      <c r="F131" t="str">
        <v>Interest on Term Loan</v>
      </c>
      <c r="G131">
        <v>31003761.25</v>
      </c>
      <c r="H131">
        <v>0</v>
      </c>
      <c r="I131">
        <f>G131+H131</f>
        <v>31003761.25</v>
      </c>
      <c r="J131">
        <v>0</v>
      </c>
      <c r="K131">
        <v>0</v>
      </c>
      <c r="L131">
        <v>0</v>
      </c>
      <c r="M131" t="str">
        <v>Manual Entry</v>
      </c>
    </row>
    <row r="132">
      <c r="A132" t="str">
        <v>Expenses</v>
      </c>
      <c r="B132">
        <v>40400014</v>
      </c>
      <c r="C132">
        <v>25</v>
      </c>
      <c r="D132" t="str">
        <v>Finance costs</v>
      </c>
      <c r="E132" t="str">
        <v>Other Borrowing Cost</v>
      </c>
      <c r="F132" t="str">
        <v>Processing and Stamp Duty Expense</v>
      </c>
      <c r="G132">
        <v>2007199</v>
      </c>
      <c r="H132">
        <v>0</v>
      </c>
      <c r="I132">
        <f>G132+H132</f>
        <v>2007199</v>
      </c>
      <c r="J132">
        <v>0</v>
      </c>
      <c r="K132">
        <v>0</v>
      </c>
      <c r="L132">
        <v>0</v>
      </c>
    </row>
    <row r="133">
      <c r="A133" t="str">
        <v>Expenses</v>
      </c>
      <c r="B133">
        <v>40400019</v>
      </c>
      <c r="C133">
        <v>25</v>
      </c>
      <c r="D133" t="str">
        <v>Finance costs</v>
      </c>
      <c r="E133" t="str">
        <v>- From Bank (Secured Loan)</v>
      </c>
      <c r="F133" t="str">
        <v>IND AS - Interest on TL</v>
      </c>
      <c r="G133">
        <v>47620</v>
      </c>
      <c r="H133">
        <v>0</v>
      </c>
      <c r="I133">
        <f>G133+H133</f>
        <v>47620</v>
      </c>
      <c r="J133">
        <v>0</v>
      </c>
      <c r="K133">
        <v>0</v>
      </c>
      <c r="L133">
        <v>0</v>
      </c>
      <c r="Q133">
        <f>J133</f>
        <v>0</v>
      </c>
    </row>
    <row r="134">
      <c r="A134" t="str">
        <v>Expenses</v>
      </c>
      <c r="B134">
        <v>40400000</v>
      </c>
      <c r="C134">
        <v>25</v>
      </c>
      <c r="D134" t="str">
        <v>Finance costs</v>
      </c>
      <c r="E134" t="str">
        <v>Interest on MSME</v>
      </c>
      <c r="F134" t="str">
        <v>Interest on MSME</v>
      </c>
      <c r="G134">
        <v>5013308</v>
      </c>
      <c r="H134">
        <v>0</v>
      </c>
      <c r="I134">
        <f>G134+H134</f>
        <v>5013308</v>
      </c>
      <c r="J134">
        <v>0</v>
      </c>
      <c r="K134">
        <v>0</v>
      </c>
      <c r="L134">
        <v>0</v>
      </c>
    </row>
    <row r="135">
      <c r="A135" t="str">
        <v>Expenses</v>
      </c>
      <c r="B135">
        <v>40400004</v>
      </c>
      <c r="C135">
        <v>26</v>
      </c>
      <c r="D135" t="str">
        <v>Other expenses</v>
      </c>
      <c r="E135" t="str">
        <v>Bank charges</v>
      </c>
      <c r="F135" t="str">
        <v>Import Payment_Charges</v>
      </c>
      <c r="G135">
        <v>50094.5599999999</v>
      </c>
      <c r="H135">
        <v>0</v>
      </c>
      <c r="I135">
        <f>G135+H135</f>
        <v>50094.5599999999</v>
      </c>
      <c r="J135">
        <v>0</v>
      </c>
      <c r="K135">
        <v>0</v>
      </c>
      <c r="L135">
        <v>0</v>
      </c>
    </row>
    <row r="136">
      <c r="A136" t="str">
        <v>Expenses</v>
      </c>
      <c r="B136">
        <v>40600000</v>
      </c>
      <c r="C136">
        <v>26</v>
      </c>
      <c r="D136" t="str">
        <v>Other expenses</v>
      </c>
      <c r="E136" t="str">
        <v>Power and fuel</v>
      </c>
      <c r="F136" t="str">
        <v>Consumption of Fuel</v>
      </c>
      <c r="G136">
        <v>9522573.55</v>
      </c>
      <c r="H136">
        <v>0</v>
      </c>
      <c r="I136">
        <f>G136+H136</f>
        <v>9522573.55</v>
      </c>
      <c r="J136">
        <v>0</v>
      </c>
      <c r="K136">
        <v>0</v>
      </c>
      <c r="L136">
        <v>0</v>
      </c>
    </row>
    <row r="137">
      <c r="A137" t="str">
        <v>Expenses</v>
      </c>
      <c r="B137">
        <v>40600002</v>
      </c>
      <c r="C137">
        <v>26</v>
      </c>
      <c r="D137" t="str">
        <v>Other expenses</v>
      </c>
      <c r="E137" t="str">
        <v>Consumption of stores and spares</v>
      </c>
      <c r="F137" t="str">
        <v>Consumption of Stores and Spares</v>
      </c>
      <c r="G137">
        <v>2027753.37999999</v>
      </c>
      <c r="H137">
        <v>0</v>
      </c>
      <c r="I137">
        <f>G137+H137</f>
        <v>2027753.37999999</v>
      </c>
      <c r="J137">
        <v>0</v>
      </c>
      <c r="K137">
        <v>0</v>
      </c>
      <c r="L137">
        <v>0</v>
      </c>
    </row>
    <row r="138">
      <c r="A138" t="str">
        <v>Expenses</v>
      </c>
      <c r="B138">
        <v>40600003</v>
      </c>
      <c r="C138">
        <v>26</v>
      </c>
      <c r="D138" t="str">
        <v>Other expenses</v>
      </c>
      <c r="E138" t="str">
        <v>Consumption of stores and spares</v>
      </c>
      <c r="F138" t="str">
        <v>Consumption of Consumable Item</v>
      </c>
      <c r="G138">
        <v>0</v>
      </c>
      <c r="H138">
        <v>-1570775.47</v>
      </c>
      <c r="I138">
        <f>G138+H138</f>
        <v>-1570775.47</v>
      </c>
      <c r="J138">
        <v>0</v>
      </c>
      <c r="K138">
        <v>0</v>
      </c>
      <c r="L138">
        <v>0</v>
      </c>
    </row>
    <row r="139">
      <c r="A139" t="str">
        <v>Expenses</v>
      </c>
      <c r="B139">
        <v>40600004</v>
      </c>
      <c r="C139">
        <v>26</v>
      </c>
      <c r="D139" t="str">
        <v>Other expenses</v>
      </c>
      <c r="E139" t="str">
        <v>Power and fuel</v>
      </c>
      <c r="F139" t="str">
        <v>Power Cost</v>
      </c>
      <c r="G139">
        <v>12173006.96</v>
      </c>
      <c r="H139">
        <v>0</v>
      </c>
      <c r="I139">
        <f>G139+H139</f>
        <v>12173006.96</v>
      </c>
      <c r="J139">
        <v>0</v>
      </c>
      <c r="K139">
        <v>0</v>
      </c>
      <c r="L139">
        <v>0</v>
      </c>
    </row>
    <row r="140">
      <c r="A140" t="str">
        <v>Expenses</v>
      </c>
      <c r="B140">
        <v>40600005</v>
      </c>
      <c r="C140">
        <v>26</v>
      </c>
      <c r="D140" t="str">
        <v>Other expenses</v>
      </c>
      <c r="E140" t="str">
        <v>Job work and labour charges</v>
      </c>
      <c r="F140" t="str">
        <v>Labour Charges</v>
      </c>
      <c r="G140">
        <v>3914159</v>
      </c>
      <c r="H140">
        <v>0</v>
      </c>
      <c r="I140">
        <f>G140+H140</f>
        <v>3914159</v>
      </c>
      <c r="J140">
        <v>0</v>
      </c>
      <c r="K140">
        <v>0</v>
      </c>
      <c r="L140">
        <v>0</v>
      </c>
    </row>
    <row r="141">
      <c r="A141" t="str">
        <v>Expenses</v>
      </c>
      <c r="B141">
        <v>40600007</v>
      </c>
      <c r="C141">
        <v>26</v>
      </c>
      <c r="D141" t="str">
        <v>Other expenses</v>
      </c>
      <c r="E141" t="str">
        <v>Job work and labour charges</v>
      </c>
      <c r="F141" t="str">
        <v>Effluent Treatment Charges</v>
      </c>
      <c r="G141">
        <v>643551.839999999</v>
      </c>
      <c r="H141">
        <v>0</v>
      </c>
      <c r="I141">
        <f>G141+H141</f>
        <v>643551.839999999</v>
      </c>
      <c r="J141">
        <v>0</v>
      </c>
      <c r="K141">
        <v>0</v>
      </c>
      <c r="L141">
        <v>0</v>
      </c>
    </row>
    <row r="142">
      <c r="A142" t="str">
        <v>Expenses</v>
      </c>
      <c r="B142">
        <v>40600008</v>
      </c>
      <c r="C142">
        <v>26</v>
      </c>
      <c r="D142" t="str">
        <v>Other expenses</v>
      </c>
      <c r="E142" t="str">
        <v>Rent expenses</v>
      </c>
      <c r="F142" t="str">
        <v>Lease Rent_Factory</v>
      </c>
      <c r="G142">
        <v>61500</v>
      </c>
      <c r="H142">
        <v>0</v>
      </c>
      <c r="I142">
        <f>G142+H142</f>
        <v>61500</v>
      </c>
      <c r="J142">
        <v>0</v>
      </c>
      <c r="K142">
        <v>0</v>
      </c>
      <c r="L142">
        <v>0</v>
      </c>
    </row>
    <row r="143">
      <c r="A143" t="str">
        <v>Expenses</v>
      </c>
      <c r="B143">
        <v>40700001</v>
      </c>
      <c r="C143">
        <v>26</v>
      </c>
      <c r="D143" t="str">
        <v>Other expenses</v>
      </c>
      <c r="E143" t="str">
        <v>Travelling and conveyance</v>
      </c>
      <c r="F143" t="str">
        <v>Conveyance Expenses</v>
      </c>
      <c r="G143">
        <v>40000</v>
      </c>
      <c r="H143">
        <v>0</v>
      </c>
      <c r="I143">
        <f>G143+H143</f>
        <v>40000</v>
      </c>
      <c r="J143">
        <v>0</v>
      </c>
      <c r="K143">
        <v>0</v>
      </c>
      <c r="L143">
        <v>0</v>
      </c>
    </row>
    <row r="144">
      <c r="A144" t="str">
        <v>Expenses</v>
      </c>
      <c r="B144">
        <v>40700003</v>
      </c>
      <c r="C144">
        <v>26</v>
      </c>
      <c r="D144" t="str">
        <v>Other expenses</v>
      </c>
      <c r="E144" t="str">
        <v>Travelling and conveyance</v>
      </c>
      <c r="F144" t="str">
        <v>Travelling Expenses_Domestic</v>
      </c>
      <c r="G144">
        <v>6665</v>
      </c>
      <c r="H144">
        <v>0</v>
      </c>
      <c r="I144">
        <f>G144+H144</f>
        <v>6665</v>
      </c>
      <c r="J144">
        <v>0</v>
      </c>
      <c r="K144">
        <v>0</v>
      </c>
      <c r="L144">
        <v>0</v>
      </c>
    </row>
    <row r="145">
      <c r="A145" t="str">
        <v>Expenses</v>
      </c>
      <c r="B145">
        <v>40700004</v>
      </c>
      <c r="C145">
        <v>26</v>
      </c>
      <c r="D145" t="str">
        <v>Other expenses</v>
      </c>
      <c r="E145" t="str">
        <v>Miscellaneous expenses</v>
      </c>
      <c r="F145" t="str">
        <v>Communication Expenses</v>
      </c>
      <c r="G145">
        <v>27691.04</v>
      </c>
      <c r="H145">
        <v>0</v>
      </c>
      <c r="I145">
        <f>G145+H145</f>
        <v>27691.04</v>
      </c>
      <c r="J145">
        <v>0</v>
      </c>
      <c r="K145">
        <v>0</v>
      </c>
      <c r="L145">
        <v>0</v>
      </c>
    </row>
    <row r="146">
      <c r="A146" t="str">
        <v>Expenses</v>
      </c>
      <c r="B146">
        <v>40700006</v>
      </c>
      <c r="C146">
        <v>26</v>
      </c>
      <c r="D146" t="str">
        <v>Other expenses</v>
      </c>
      <c r="E146" t="str">
        <v>Power and fuel</v>
      </c>
      <c r="F146" t="str">
        <v>Power Cost_Corporate office</v>
      </c>
      <c r="G146">
        <v>11098.82</v>
      </c>
      <c r="H146">
        <v>0</v>
      </c>
      <c r="I146">
        <f>G146+H146</f>
        <v>11098.82</v>
      </c>
      <c r="J146">
        <v>0</v>
      </c>
      <c r="K146">
        <v>0</v>
      </c>
      <c r="L146">
        <v>0</v>
      </c>
    </row>
    <row r="147">
      <c r="A147" t="str">
        <v>Expenses</v>
      </c>
      <c r="B147">
        <v>40700010</v>
      </c>
      <c r="C147">
        <v>26</v>
      </c>
      <c r="D147" t="str">
        <v>Other expenses</v>
      </c>
      <c r="E147" t="str">
        <v>Legal &amp; Professional Fees</v>
      </c>
      <c r="F147" t="str">
        <v>Reach Registration Charges</v>
      </c>
      <c r="G147">
        <v>8675890.59999999</v>
      </c>
      <c r="H147">
        <v>0</v>
      </c>
      <c r="I147">
        <f>G147+H147</f>
        <v>8675890.59999999</v>
      </c>
      <c r="J147">
        <v>0</v>
      </c>
      <c r="K147">
        <v>0</v>
      </c>
      <c r="L147">
        <v>0</v>
      </c>
    </row>
    <row r="148">
      <c r="A148" t="str">
        <v>Expenses</v>
      </c>
      <c r="B148">
        <v>40700011</v>
      </c>
      <c r="C148">
        <v>26</v>
      </c>
      <c r="D148" t="str">
        <v>Other expenses</v>
      </c>
      <c r="E148" t="str">
        <v>Rates &amp; Taxes</v>
      </c>
      <c r="F148" t="str">
        <v>Penalty Expense</v>
      </c>
      <c r="G148">
        <v>5000</v>
      </c>
      <c r="H148">
        <v>0</v>
      </c>
      <c r="I148">
        <f>G148+H148</f>
        <v>5000</v>
      </c>
      <c r="J148">
        <v>0</v>
      </c>
      <c r="K148">
        <v>0</v>
      </c>
      <c r="L148">
        <v>0</v>
      </c>
    </row>
    <row r="149">
      <c r="A149" t="str">
        <v>Expenses</v>
      </c>
      <c r="B149">
        <v>40700021</v>
      </c>
      <c r="C149">
        <v>26</v>
      </c>
      <c r="D149" t="str">
        <v>Other expenses</v>
      </c>
      <c r="E149" t="str">
        <v>Selling and distribution expenses</v>
      </c>
      <c r="F149" t="str">
        <v>Freight Outward</v>
      </c>
      <c r="G149">
        <v>330709.64</v>
      </c>
      <c r="H149">
        <v>0</v>
      </c>
      <c r="I149">
        <f>G149+H149</f>
        <v>330709.64</v>
      </c>
      <c r="J149">
        <v>0</v>
      </c>
      <c r="K149">
        <v>0</v>
      </c>
      <c r="L149">
        <v>0</v>
      </c>
    </row>
    <row r="150">
      <c r="A150" t="str">
        <v>Expenses</v>
      </c>
      <c r="B150">
        <v>40700023</v>
      </c>
      <c r="C150">
        <v>26</v>
      </c>
      <c r="D150" t="str">
        <v>Other expenses</v>
      </c>
      <c r="E150" t="str">
        <v>Security charges</v>
      </c>
      <c r="F150" t="str">
        <v>Security Charges</v>
      </c>
      <c r="G150">
        <v>1201187.3</v>
      </c>
      <c r="H150">
        <v>0</v>
      </c>
      <c r="I150">
        <f>G150+H150</f>
        <v>1201187.3</v>
      </c>
      <c r="J150">
        <v>0</v>
      </c>
      <c r="K150">
        <v>0</v>
      </c>
      <c r="L150">
        <v>0</v>
      </c>
    </row>
    <row r="151">
      <c r="A151" t="str">
        <v>Expenses</v>
      </c>
      <c r="B151">
        <v>40700024</v>
      </c>
      <c r="C151">
        <v>26</v>
      </c>
      <c r="D151" t="str">
        <v>Other expenses</v>
      </c>
      <c r="E151" t="str">
        <v>Miscellaneous expenses</v>
      </c>
      <c r="F151" t="str">
        <v>Printing and Stationery</v>
      </c>
      <c r="G151">
        <v>960</v>
      </c>
      <c r="H151">
        <v>0</v>
      </c>
      <c r="I151">
        <f>G151+H151</f>
        <v>960</v>
      </c>
      <c r="J151">
        <v>0</v>
      </c>
      <c r="K151">
        <v>0</v>
      </c>
      <c r="L151">
        <v>0</v>
      </c>
    </row>
    <row r="152">
      <c r="A152" t="str">
        <v>Expenses</v>
      </c>
      <c r="B152">
        <v>40700028</v>
      </c>
      <c r="C152">
        <v>26</v>
      </c>
      <c r="D152" t="str">
        <v>Other expenses</v>
      </c>
      <c r="E152" t="str">
        <v>Miscellaneous expenses</v>
      </c>
      <c r="F152" t="str">
        <v>Office Expenses</v>
      </c>
      <c r="G152">
        <v>240246.6</v>
      </c>
      <c r="H152">
        <v>0</v>
      </c>
      <c r="I152">
        <f>G152+H152</f>
        <v>240246.6</v>
      </c>
      <c r="J152">
        <v>0</v>
      </c>
      <c r="K152">
        <v>0</v>
      </c>
      <c r="L152">
        <v>0</v>
      </c>
    </row>
    <row r="153">
      <c r="A153" t="str">
        <v>Expenses</v>
      </c>
      <c r="B153">
        <v>40700045</v>
      </c>
      <c r="C153" t="str">
        <v>-</v>
      </c>
      <c r="D153" t="str">
        <v>Current income tax</v>
      </c>
      <c r="E153" t="str">
        <v>(a) Current Tax</v>
      </c>
      <c r="F153" t="str">
        <v>Prior year Tax Short/Excess</v>
      </c>
      <c r="G153">
        <v>1</v>
      </c>
      <c r="H153">
        <v>0</v>
      </c>
      <c r="I153">
        <f>G153+H153</f>
        <v>1</v>
      </c>
      <c r="J153">
        <v>0</v>
      </c>
      <c r="K153">
        <v>0</v>
      </c>
      <c r="L153">
        <v>0</v>
      </c>
    </row>
    <row r="154">
      <c r="A154" t="str">
        <v>Expenses</v>
      </c>
      <c r="B154">
        <v>40700007</v>
      </c>
      <c r="C154">
        <v>26</v>
      </c>
      <c r="D154" t="str">
        <v>Other expenses</v>
      </c>
      <c r="E154" t="str">
        <v>Legal &amp; Professional Fees</v>
      </c>
      <c r="F154" t="str">
        <v>Professional &amp; Consulting Fees</v>
      </c>
      <c r="G154">
        <v>2941967.12</v>
      </c>
      <c r="H154">
        <v>0</v>
      </c>
      <c r="I154">
        <f>G154+H154</f>
        <v>2941967.12</v>
      </c>
      <c r="J154">
        <v>0</v>
      </c>
      <c r="K154">
        <v>0</v>
      </c>
      <c r="L154">
        <v>0</v>
      </c>
    </row>
    <row r="155">
      <c r="A155" t="str">
        <v>Expenses</v>
      </c>
      <c r="B155">
        <v>40700008</v>
      </c>
      <c r="C155">
        <v>26</v>
      </c>
      <c r="D155" t="str">
        <v>Other expenses</v>
      </c>
      <c r="E155" t="str">
        <v>Rates &amp; Taxes</v>
      </c>
      <c r="F155" t="str">
        <v>Rates and Taxes</v>
      </c>
      <c r="G155">
        <v>555235.06</v>
      </c>
      <c r="H155">
        <v>0</v>
      </c>
      <c r="I155">
        <f>G155+H155</f>
        <v>555235.06</v>
      </c>
      <c r="J155">
        <v>0</v>
      </c>
      <c r="K155">
        <v>0</v>
      </c>
      <c r="L155">
        <v>0</v>
      </c>
    </row>
    <row r="156">
      <c r="A156" t="str">
        <v>Expenses</v>
      </c>
      <c r="B156">
        <v>40700014</v>
      </c>
      <c r="C156">
        <v>26</v>
      </c>
      <c r="D156" t="str">
        <v>Other expenses</v>
      </c>
      <c r="E156" t="str">
        <v>Insurance Expenses</v>
      </c>
      <c r="F156" t="str">
        <v>Insurance Expense</v>
      </c>
      <c r="G156">
        <v>1105604.24</v>
      </c>
      <c r="H156">
        <v>0</v>
      </c>
      <c r="I156">
        <f>G156+H156</f>
        <v>1105604.24</v>
      </c>
      <c r="J156">
        <v>0</v>
      </c>
      <c r="K156">
        <v>0</v>
      </c>
      <c r="L156">
        <v>0</v>
      </c>
    </row>
    <row r="157">
      <c r="A157" t="str">
        <v>Expenses</v>
      </c>
      <c r="B157">
        <v>40700015</v>
      </c>
      <c r="C157">
        <v>26</v>
      </c>
      <c r="D157" t="str">
        <v>Other expenses</v>
      </c>
      <c r="E157" t="str">
        <v>Miscellaneous expenses</v>
      </c>
      <c r="F157" t="str">
        <v>Rounding Adjustment</v>
      </c>
      <c r="G157">
        <v>0</v>
      </c>
      <c r="H157">
        <v>-547.419999999999</v>
      </c>
      <c r="I157">
        <f>G157+H157</f>
        <v>-547.419999999999</v>
      </c>
      <c r="J157">
        <v>0</v>
      </c>
      <c r="K157">
        <v>0</v>
      </c>
      <c r="L157">
        <v>0</v>
      </c>
    </row>
    <row r="158">
      <c r="A158" t="str">
        <v>Expenses</v>
      </c>
      <c r="B158">
        <v>40700022</v>
      </c>
      <c r="C158">
        <v>26</v>
      </c>
      <c r="D158" t="str">
        <v>Other expenses</v>
      </c>
      <c r="E158" t="str">
        <v>Consumption of stores and spares</v>
      </c>
      <c r="F158" t="str">
        <v>Consumable Items</v>
      </c>
      <c r="G158">
        <v>2022522.16999999</v>
      </c>
      <c r="H158">
        <v>0</v>
      </c>
      <c r="I158">
        <f>G158+H158</f>
        <v>2022522.16999999</v>
      </c>
      <c r="J158">
        <v>0</v>
      </c>
      <c r="K158">
        <v>0</v>
      </c>
      <c r="L158">
        <v>0</v>
      </c>
    </row>
    <row r="159">
      <c r="A159" t="str">
        <v>Expenses</v>
      </c>
      <c r="B159">
        <v>40700025</v>
      </c>
      <c r="C159">
        <v>26</v>
      </c>
      <c r="D159" t="str">
        <v>Other expenses</v>
      </c>
      <c r="E159" t="str">
        <v>Miscellaneous expenses</v>
      </c>
      <c r="F159" t="str">
        <v>IT Expenses</v>
      </c>
      <c r="G159">
        <v>216090</v>
      </c>
      <c r="H159">
        <v>0</v>
      </c>
      <c r="I159">
        <f>G159+H159</f>
        <v>216090</v>
      </c>
      <c r="J159">
        <v>0</v>
      </c>
      <c r="K159">
        <v>0</v>
      </c>
      <c r="L159">
        <v>0</v>
      </c>
    </row>
    <row r="160">
      <c r="A160" t="str">
        <v>Expenses</v>
      </c>
      <c r="B160">
        <v>40700040</v>
      </c>
      <c r="C160">
        <v>26</v>
      </c>
      <c r="D160" t="str">
        <v>Other expenses</v>
      </c>
      <c r="E160" t="str">
        <v>(b) Deferred Tax</v>
      </c>
      <c r="F160" t="str">
        <v>IND AS - Deferred Tax Expense</v>
      </c>
      <c r="G160">
        <v>0</v>
      </c>
      <c r="H160">
        <v>0</v>
      </c>
      <c r="I160">
        <f>G160+H160</f>
        <v>0</v>
      </c>
      <c r="J160">
        <v>0</v>
      </c>
      <c r="K160">
        <v>0</v>
      </c>
      <c r="L160">
        <v>0</v>
      </c>
    </row>
    <row r="161">
      <c r="A161" t="str">
        <v>Expenses</v>
      </c>
      <c r="B161">
        <v>40500000</v>
      </c>
      <c r="C161">
        <v>3</v>
      </c>
      <c r="D161" t="str">
        <v>Depreciation and Amortisation Expense</v>
      </c>
      <c r="E161" t="str">
        <v>Depreciation and Amortisation Expense</v>
      </c>
      <c r="F161" t="str">
        <v>ACC_DEP_Building</v>
      </c>
      <c r="G161">
        <v>22880378.75</v>
      </c>
      <c r="H161">
        <v>0</v>
      </c>
      <c r="I161">
        <f>G161+H161</f>
        <v>22880378.75</v>
      </c>
      <c r="J161">
        <v>0</v>
      </c>
      <c r="K161">
        <v>0</v>
      </c>
      <c r="L161">
        <v>0</v>
      </c>
      <c r="S161">
        <v>54406622.42</v>
      </c>
    </row>
    <row r="162">
      <c r="A162" t="str">
        <v>Expenses</v>
      </c>
      <c r="B162">
        <v>40500001</v>
      </c>
      <c r="C162">
        <v>3</v>
      </c>
      <c r="D162" t="str">
        <v>Depreciation and Amortisation Expense</v>
      </c>
      <c r="E162" t="str">
        <v>Depreciation and Amortisation Expense</v>
      </c>
      <c r="F162" t="str">
        <v>ACC_DEP_Plant and machinery</v>
      </c>
      <c r="G162">
        <v>95748628.15</v>
      </c>
      <c r="H162">
        <v>0</v>
      </c>
      <c r="I162">
        <f>G162+H162</f>
        <v>95748628.15</v>
      </c>
      <c r="J162">
        <v>0</v>
      </c>
      <c r="K162">
        <v>0</v>
      </c>
      <c r="L162">
        <v>0</v>
      </c>
    </row>
    <row r="163">
      <c r="A163" t="str">
        <v>Expenses</v>
      </c>
      <c r="B163">
        <v>40500003</v>
      </c>
      <c r="C163">
        <v>3</v>
      </c>
      <c r="D163" t="str">
        <v>Depreciation and Amortisation Expense</v>
      </c>
      <c r="E163" t="str">
        <v>Depreciation and Amortisation Expense</v>
      </c>
      <c r="F163" t="str">
        <v>ACC_DEP_Computers</v>
      </c>
      <c r="G163">
        <v>1467688.55</v>
      </c>
      <c r="H163">
        <v>0</v>
      </c>
      <c r="I163">
        <f>G163+H163</f>
        <v>1467688.55</v>
      </c>
      <c r="J163">
        <v>0</v>
      </c>
      <c r="K163">
        <v>0</v>
      </c>
      <c r="L163">
        <v>0</v>
      </c>
      <c r="S163">
        <v>149817084.54</v>
      </c>
    </row>
    <row r="164">
      <c r="A164" t="str">
        <v>Expenses</v>
      </c>
      <c r="B164">
        <v>40500008</v>
      </c>
      <c r="C164">
        <v>3</v>
      </c>
      <c r="D164" t="str">
        <v>Depreciation and Amortisation Expense</v>
      </c>
      <c r="E164" t="str">
        <v>Depreciation and Amortisation Expense</v>
      </c>
      <c r="F164" t="str">
        <v>ACC_DEP_Leasehold Land</v>
      </c>
      <c r="G164">
        <v>3467334.25</v>
      </c>
      <c r="H164">
        <v>0</v>
      </c>
      <c r="I164">
        <f>G164+H164</f>
        <v>3467334.25</v>
      </c>
      <c r="J164">
        <v>0</v>
      </c>
      <c r="K164">
        <v>0</v>
      </c>
      <c r="L164">
        <v>0</v>
      </c>
    </row>
    <row r="165">
      <c r="A165" t="str">
        <v>Expenses</v>
      </c>
      <c r="B165">
        <v>40500002</v>
      </c>
      <c r="C165">
        <v>3</v>
      </c>
      <c r="D165" t="str">
        <v>Depreciation and Amortisation Expense</v>
      </c>
      <c r="E165" t="str">
        <v>Depreciation and Amortisation Expense</v>
      </c>
      <c r="F165" t="str">
        <v>ACC_DEP_Office equim</v>
      </c>
      <c r="G165">
        <v>1127057.12</v>
      </c>
      <c r="H165">
        <v>0</v>
      </c>
      <c r="I165">
        <f>G165+H165</f>
        <v>1127057.12</v>
      </c>
      <c r="J165">
        <v>0</v>
      </c>
      <c r="K165">
        <v>0</v>
      </c>
      <c r="L165">
        <v>0</v>
      </c>
    </row>
    <row r="166">
      <c r="A166" t="str">
        <v>Expenses</v>
      </c>
      <c r="B166">
        <v>40500004</v>
      </c>
      <c r="C166">
        <v>3</v>
      </c>
      <c r="D166" t="str">
        <v>Depreciation and Amortisation Expense</v>
      </c>
      <c r="E166" t="str">
        <v>Depreciation and Amortisation Expense</v>
      </c>
      <c r="F166" t="str">
        <v>ACC_DEP_Furniture an</v>
      </c>
      <c r="G166">
        <v>594660.099999999</v>
      </c>
      <c r="H166">
        <v>0</v>
      </c>
      <c r="I166">
        <f>G166+H166</f>
        <v>594660.099999999</v>
      </c>
      <c r="J166">
        <v>0</v>
      </c>
      <c r="K166">
        <v>0</v>
      </c>
      <c r="L166">
        <v>0</v>
      </c>
    </row>
    <row r="167">
      <c r="A167" t="str">
        <v>Expenses</v>
      </c>
      <c r="B167">
        <v>40500005</v>
      </c>
      <c r="C167">
        <v>3</v>
      </c>
      <c r="D167" t="str">
        <v>Depreciation and Amortisation Expense</v>
      </c>
      <c r="E167" t="str">
        <v>Depreciation and Amortisation Expense</v>
      </c>
      <c r="F167" t="str">
        <v>ACC_DEP_Electrical f</v>
      </c>
      <c r="G167">
        <v>3890620.14999999</v>
      </c>
      <c r="H167">
        <v>0</v>
      </c>
      <c r="I167">
        <f>G167+H167</f>
        <v>3890620.14999999</v>
      </c>
      <c r="J167">
        <v>0</v>
      </c>
      <c r="K167">
        <v>0</v>
      </c>
      <c r="L167">
        <v>0</v>
      </c>
    </row>
    <row r="168">
      <c r="A168" t="str">
        <v>Expenses</v>
      </c>
      <c r="B168">
        <v>40500007</v>
      </c>
      <c r="C168">
        <v>3</v>
      </c>
      <c r="D168" t="str">
        <v>Depreciation and Amortisation Expense</v>
      </c>
      <c r="E168" t="str">
        <v>Depreciation and Amortisation Expense</v>
      </c>
      <c r="F168" t="str">
        <v>ACC_DEP_Computer Sof</v>
      </c>
      <c r="G168">
        <v>314295.849999999</v>
      </c>
      <c r="H168">
        <v>0</v>
      </c>
      <c r="I168">
        <f>G168+H168</f>
        <v>314295.849999999</v>
      </c>
      <c r="J168">
        <v>0</v>
      </c>
      <c r="K168">
        <v>0</v>
      </c>
      <c r="L168">
        <v>0</v>
      </c>
    </row>
    <row r="169">
      <c r="A169" t="str">
        <v>Expenses</v>
      </c>
      <c r="B169">
        <v>40700041</v>
      </c>
      <c r="C169" t="str">
        <v>-</v>
      </c>
      <c r="D169" t="str">
        <v>Tax Expense</v>
      </c>
      <c r="E169" t="str">
        <v>(a) Current Tax</v>
      </c>
      <c r="F169" t="str">
        <v>Income Tax Expense</v>
      </c>
      <c r="G169">
        <v>0</v>
      </c>
      <c r="H169">
        <v>0</v>
      </c>
      <c r="I169">
        <f>G169+H169</f>
        <v>0</v>
      </c>
      <c r="J169">
        <v>0</v>
      </c>
      <c r="K169">
        <v>0</v>
      </c>
      <c r="L169">
        <v>0</v>
      </c>
    </row>
    <row r="170">
      <c r="A170" t="str">
        <v>Expenses</v>
      </c>
      <c r="B170">
        <v>40300000</v>
      </c>
      <c r="C170">
        <v>24</v>
      </c>
      <c r="D170" t="str">
        <v>Employee benefits expense</v>
      </c>
      <c r="E170" t="str">
        <v>Staff welfare expenses</v>
      </c>
      <c r="F170" t="str">
        <v>Staff Welfare Expenses</v>
      </c>
      <c r="G170">
        <v>352846.7</v>
      </c>
      <c r="H170">
        <v>0</v>
      </c>
      <c r="I170">
        <f>G170+H170</f>
        <v>352846.7</v>
      </c>
      <c r="J170">
        <v>0</v>
      </c>
      <c r="K170">
        <v>0</v>
      </c>
      <c r="L170">
        <v>0</v>
      </c>
    </row>
    <row r="171">
      <c r="A171" t="str">
        <v>Expenses</v>
      </c>
      <c r="B171">
        <v>40300002</v>
      </c>
      <c r="C171">
        <v>24</v>
      </c>
      <c r="D171" t="str">
        <v>Employee benefits expense</v>
      </c>
      <c r="E171" t="str">
        <v>Staff welfare expenses</v>
      </c>
      <c r="F171" t="str">
        <v>Vehicle Hire Charges</v>
      </c>
      <c r="G171">
        <v>3015834.66999999</v>
      </c>
      <c r="H171">
        <v>0</v>
      </c>
      <c r="I171">
        <f>G171+H171</f>
        <v>3015834.66999999</v>
      </c>
      <c r="J171">
        <v>0</v>
      </c>
      <c r="K171">
        <v>0</v>
      </c>
      <c r="L171">
        <v>0</v>
      </c>
    </row>
    <row r="172">
      <c r="A172" t="str">
        <v>Expenses</v>
      </c>
      <c r="B172">
        <v>40300012</v>
      </c>
      <c r="C172">
        <v>24</v>
      </c>
      <c r="D172" t="str">
        <v>Employee benefits expense</v>
      </c>
      <c r="E172" t="str">
        <v xml:space="preserve">Salary, Wages, Allowances and Bonus etc. </v>
      </c>
      <c r="F172" t="str">
        <v>Leave Salary- BVCPL</v>
      </c>
      <c r="G172">
        <v>0</v>
      </c>
      <c r="H172">
        <v>-888759</v>
      </c>
      <c r="I172">
        <f>G172+H172</f>
        <v>-888759</v>
      </c>
      <c r="J172">
        <v>0</v>
      </c>
      <c r="K172">
        <v>0</v>
      </c>
      <c r="L172">
        <v>0</v>
      </c>
    </row>
    <row r="173">
      <c r="A173" t="str">
        <v>Expenses</v>
      </c>
      <c r="B173">
        <v>40300010</v>
      </c>
      <c r="C173">
        <v>24</v>
      </c>
      <c r="D173" t="str">
        <v>Employee benefits expense</v>
      </c>
      <c r="E173" t="str">
        <v xml:space="preserve">Salary, Wages, Allowances and Bonus etc. </v>
      </c>
      <c r="F173" t="str">
        <v>Gratuity Expenses</v>
      </c>
      <c r="G173">
        <v>0</v>
      </c>
      <c r="H173">
        <v>-1178846</v>
      </c>
      <c r="I173">
        <f>G173+H173</f>
        <v>-1178846</v>
      </c>
      <c r="J173">
        <v>0</v>
      </c>
      <c r="K173">
        <v>0</v>
      </c>
      <c r="L173">
        <v>0</v>
      </c>
    </row>
    <row r="174">
      <c r="A174" t="str">
        <v>Liabilities</v>
      </c>
      <c r="B174">
        <v>10900017</v>
      </c>
      <c r="C174">
        <v>18</v>
      </c>
      <c r="D174" t="str">
        <v>Other financial liabilities</v>
      </c>
      <c r="E174" t="str">
        <v>Employee benefits payable</v>
      </c>
      <c r="F174" t="str">
        <v>Provision_Bonus</v>
      </c>
      <c r="G174">
        <v>0</v>
      </c>
      <c r="H174">
        <v>-1443331.5</v>
      </c>
      <c r="I174">
        <f>G174+H174</f>
        <v>-1443331.5</v>
      </c>
      <c r="J174">
        <v>-1443331.5</v>
      </c>
      <c r="K174">
        <v>0</v>
      </c>
      <c r="L174">
        <v>0</v>
      </c>
    </row>
    <row r="175">
      <c r="A175" t="str">
        <v>Liabilities</v>
      </c>
      <c r="B175">
        <v>11100000</v>
      </c>
      <c r="C175">
        <v>15</v>
      </c>
      <c r="D175" t="str">
        <v>Borrowings</v>
      </c>
      <c r="E175" t="str">
        <v>Working Capital Loans from Bank</v>
      </c>
      <c r="F175" t="str">
        <v>Interest Accrued but</v>
      </c>
      <c r="G175">
        <v>0</v>
      </c>
      <c r="H175">
        <v>-1683162</v>
      </c>
      <c r="I175">
        <f>G175+H175</f>
        <v>-1683162</v>
      </c>
      <c r="J175">
        <v>-1683162</v>
      </c>
      <c r="K175">
        <v>0</v>
      </c>
      <c r="L175">
        <v>0</v>
      </c>
    </row>
    <row r="176">
      <c r="A176" t="str">
        <v>Assets</v>
      </c>
      <c r="B176">
        <v>21100003</v>
      </c>
      <c r="C176">
        <f>VLOOKUP(D176,[2]Input!C:D,2,0)</f>
        <v>6</v>
      </c>
      <c r="D176" t="str">
        <v>Other financial assets</v>
      </c>
      <c r="E176" t="str">
        <v>Other receivable</v>
      </c>
      <c r="F176" t="str">
        <v>Other Receivables</v>
      </c>
      <c r="G176">
        <v>1538643.27</v>
      </c>
      <c r="H176">
        <v>0</v>
      </c>
      <c r="I176">
        <f>G176+H176</f>
        <v>1538643.27</v>
      </c>
      <c r="J176">
        <v>1538643.27</v>
      </c>
      <c r="K176">
        <v>0</v>
      </c>
      <c r="L176">
        <v>0</v>
      </c>
    </row>
    <row r="177">
      <c r="A177" t="str">
        <v>Income</v>
      </c>
      <c r="B177">
        <v>30000009</v>
      </c>
      <c r="C177">
        <v>20</v>
      </c>
      <c r="D177" t="str">
        <v>Revenue from operations</v>
      </c>
      <c r="E177" t="str">
        <v>Sales of Products</v>
      </c>
      <c r="F177" t="str">
        <v>Sales adjut-Manual</v>
      </c>
      <c r="G177">
        <v>4811525</v>
      </c>
      <c r="H177">
        <v>0</v>
      </c>
      <c r="I177">
        <f>G177+H177</f>
        <v>4811525</v>
      </c>
      <c r="J177">
        <v>0</v>
      </c>
      <c r="K177">
        <v>0</v>
      </c>
      <c r="L177">
        <v>0</v>
      </c>
    </row>
    <row r="178">
      <c r="A178" t="str">
        <v>Income</v>
      </c>
      <c r="B178">
        <v>30100003</v>
      </c>
      <c r="C178">
        <v>21</v>
      </c>
      <c r="D178" t="str">
        <v>Other Income</v>
      </c>
      <c r="E178" t="str">
        <v>- From banks</v>
      </c>
      <c r="F178" t="str">
        <v>Interest On Deposit</v>
      </c>
      <c r="G178">
        <v>0</v>
      </c>
      <c r="H178">
        <v>-1538643.27</v>
      </c>
      <c r="I178">
        <f>G178+H178</f>
        <v>-1538643.27</v>
      </c>
      <c r="J178">
        <v>0</v>
      </c>
      <c r="K178">
        <v>0</v>
      </c>
      <c r="L178">
        <v>0</v>
      </c>
    </row>
    <row r="179">
      <c r="A179" t="str">
        <v>Income</v>
      </c>
      <c r="B179">
        <v>30100008</v>
      </c>
      <c r="C179">
        <v>21</v>
      </c>
      <c r="D179" t="str">
        <v>Other Income</v>
      </c>
      <c r="E179" t="str">
        <v>- From others</v>
      </c>
      <c r="F179" t="str">
        <v>Interest on Income T</v>
      </c>
      <c r="G179">
        <v>0</v>
      </c>
      <c r="H179">
        <v>-59812</v>
      </c>
      <c r="I179">
        <f>G179+H179</f>
        <v>-59812</v>
      </c>
      <c r="J179">
        <v>0</v>
      </c>
      <c r="K179">
        <v>0</v>
      </c>
      <c r="L179">
        <v>0</v>
      </c>
    </row>
    <row r="180">
      <c r="A180" t="str">
        <v>Expenses</v>
      </c>
      <c r="B180">
        <v>40100012</v>
      </c>
      <c r="C180">
        <v>22</v>
      </c>
      <c r="D180" t="str">
        <v>Cost of material consumed</v>
      </c>
      <c r="E180" t="str">
        <v>Add : Purchases -RM</v>
      </c>
      <c r="F180" t="str">
        <v>Freight on Job Work</v>
      </c>
      <c r="G180">
        <v>177795</v>
      </c>
      <c r="H180">
        <v>0</v>
      </c>
      <c r="I180">
        <f>G180+H180</f>
        <v>177795</v>
      </c>
      <c r="J180">
        <v>0</v>
      </c>
      <c r="K180">
        <v>0</v>
      </c>
      <c r="L180">
        <v>0</v>
      </c>
    </row>
    <row r="181">
      <c r="A181" t="str">
        <v>Expenses</v>
      </c>
      <c r="B181">
        <v>40100014</v>
      </c>
      <c r="C181">
        <v>22</v>
      </c>
      <c r="D181" t="str">
        <v>Cost of material consumed</v>
      </c>
      <c r="E181" t="str">
        <v>Add : Purchases -RM</v>
      </c>
      <c r="F181" t="str">
        <v>Consumption_Manual</v>
      </c>
      <c r="G181">
        <v>727168</v>
      </c>
      <c r="H181">
        <v>0</v>
      </c>
      <c r="I181">
        <f>G181+H181</f>
        <v>727168</v>
      </c>
      <c r="J181">
        <v>0</v>
      </c>
      <c r="K181">
        <v>0</v>
      </c>
      <c r="L181">
        <v>0</v>
      </c>
    </row>
    <row r="182">
      <c r="A182" t="str">
        <v>Expenses</v>
      </c>
      <c r="B182">
        <v>40300003</v>
      </c>
      <c r="C182">
        <v>24</v>
      </c>
      <c r="D182" t="str">
        <v>Employee benefits expense</v>
      </c>
      <c r="E182" t="str">
        <v>Contribution to Provident and Other funds</v>
      </c>
      <c r="F182" t="str">
        <v>Admin Charges on PF</v>
      </c>
      <c r="G182">
        <v>23295</v>
      </c>
      <c r="H182">
        <v>0</v>
      </c>
      <c r="I182">
        <f>G182+H182</f>
        <v>23295</v>
      </c>
      <c r="J182">
        <v>0</v>
      </c>
      <c r="K182">
        <v>0</v>
      </c>
      <c r="L182">
        <v>0</v>
      </c>
    </row>
    <row r="183">
      <c r="A183" t="str">
        <v>Expenses</v>
      </c>
      <c r="B183">
        <v>40300005</v>
      </c>
      <c r="C183">
        <v>24</v>
      </c>
      <c r="D183" t="str">
        <v>Employee benefits expense</v>
      </c>
      <c r="E183" t="str">
        <v xml:space="preserve">Salary, Wages, Allowances and Bonus etc. </v>
      </c>
      <c r="F183" t="str">
        <v>Bonus_BVC Employee</v>
      </c>
      <c r="G183">
        <v>62292</v>
      </c>
      <c r="H183">
        <v>0</v>
      </c>
      <c r="I183">
        <f>G183+H183</f>
        <v>62292</v>
      </c>
      <c r="J183">
        <v>0</v>
      </c>
      <c r="K183">
        <v>0</v>
      </c>
      <c r="L183">
        <v>0</v>
      </c>
    </row>
    <row r="184">
      <c r="A184" t="str">
        <v>Expenses</v>
      </c>
      <c r="B184">
        <v>40300006</v>
      </c>
      <c r="C184">
        <v>24</v>
      </c>
      <c r="D184" t="str">
        <v>Employee benefits expense</v>
      </c>
      <c r="E184" t="str">
        <v>Contribution to Provident and Other funds</v>
      </c>
      <c r="F184" t="str">
        <v>Company Contribution</v>
      </c>
      <c r="G184">
        <v>579629</v>
      </c>
      <c r="H184">
        <v>0</v>
      </c>
      <c r="I184">
        <f>G184+H184</f>
        <v>579629</v>
      </c>
      <c r="J184">
        <v>0</v>
      </c>
      <c r="K184">
        <v>0</v>
      </c>
      <c r="L184">
        <v>0</v>
      </c>
    </row>
    <row r="185">
      <c r="A185" t="str">
        <v>Expenses</v>
      </c>
      <c r="B185">
        <v>40300008</v>
      </c>
      <c r="C185">
        <v>24</v>
      </c>
      <c r="D185" t="str">
        <v>Employee benefits expense</v>
      </c>
      <c r="E185" t="str">
        <v xml:space="preserve">Salary, Wages, Allowances and Bonus etc. </v>
      </c>
      <c r="F185" t="str">
        <v>Education Allowance</v>
      </c>
      <c r="G185">
        <v>2632.26</v>
      </c>
      <c r="H185">
        <v>0</v>
      </c>
      <c r="I185">
        <f>G185+H185</f>
        <v>2632.26</v>
      </c>
      <c r="J185">
        <v>0</v>
      </c>
      <c r="K185">
        <v>0</v>
      </c>
      <c r="L185">
        <v>0</v>
      </c>
    </row>
    <row r="186">
      <c r="A186" t="str">
        <v>Expenses</v>
      </c>
      <c r="B186">
        <v>40300011</v>
      </c>
      <c r="C186">
        <v>24</v>
      </c>
      <c r="D186" t="str">
        <v>Employee benefits expense</v>
      </c>
      <c r="E186" t="str">
        <v xml:space="preserve">Salary, Wages, Allowances and Bonus etc. </v>
      </c>
      <c r="F186" t="str">
        <v>House Rent Allowance</v>
      </c>
      <c r="G186">
        <v>1240563.73</v>
      </c>
      <c r="H186">
        <v>0</v>
      </c>
      <c r="I186">
        <f>G186+H186</f>
        <v>1240563.73</v>
      </c>
      <c r="J186">
        <v>0</v>
      </c>
      <c r="K186">
        <v>0</v>
      </c>
      <c r="L186">
        <v>0</v>
      </c>
    </row>
    <row r="187">
      <c r="A187" t="str">
        <v>Expenses</v>
      </c>
      <c r="B187">
        <v>40300015</v>
      </c>
      <c r="C187">
        <v>24</v>
      </c>
      <c r="D187" t="str">
        <v>Employee benefits expense</v>
      </c>
      <c r="E187" t="str">
        <v>Staff welfare expenses</v>
      </c>
      <c r="F187" t="str">
        <v>Medical Expenses</v>
      </c>
      <c r="G187">
        <v>9500</v>
      </c>
      <c r="H187">
        <v>0</v>
      </c>
      <c r="I187">
        <f>G187+H187</f>
        <v>9500</v>
      </c>
      <c r="J187">
        <v>0</v>
      </c>
      <c r="K187">
        <v>0</v>
      </c>
      <c r="L187">
        <v>0</v>
      </c>
    </row>
    <row r="188">
      <c r="A188" t="str">
        <v>Expenses</v>
      </c>
      <c r="B188">
        <v>40300016</v>
      </c>
      <c r="C188">
        <v>24</v>
      </c>
      <c r="D188" t="str">
        <v>Employee benefits expense</v>
      </c>
      <c r="E188" t="str">
        <v xml:space="preserve">Salary, Wages, Allowances and Bonus etc. </v>
      </c>
      <c r="F188" t="str">
        <v>Other Allowance</v>
      </c>
      <c r="G188">
        <v>1534987.98</v>
      </c>
      <c r="H188">
        <v>0</v>
      </c>
      <c r="I188">
        <f>G188+H188</f>
        <v>1534987.98</v>
      </c>
      <c r="J188">
        <v>0</v>
      </c>
      <c r="K188">
        <v>0</v>
      </c>
      <c r="L188">
        <v>0</v>
      </c>
    </row>
    <row r="189">
      <c r="A189" t="str">
        <v>Expenses</v>
      </c>
      <c r="B189">
        <v>40300019</v>
      </c>
      <c r="C189">
        <v>24</v>
      </c>
      <c r="D189" t="str">
        <v>Employee benefits expense</v>
      </c>
      <c r="E189" t="str">
        <v xml:space="preserve">Salary, Wages, Allowances and Bonus etc. </v>
      </c>
      <c r="F189" t="str">
        <v>Helper Allowance</v>
      </c>
      <c r="G189">
        <v>8000</v>
      </c>
      <c r="H189">
        <v>0</v>
      </c>
      <c r="I189">
        <f>G189+H189</f>
        <v>8000</v>
      </c>
      <c r="J189">
        <v>0</v>
      </c>
      <c r="K189">
        <v>0</v>
      </c>
      <c r="L189">
        <v>0</v>
      </c>
    </row>
    <row r="190">
      <c r="A190" t="str">
        <v>Expenses</v>
      </c>
      <c r="B190">
        <v>40300024</v>
      </c>
      <c r="C190">
        <v>24</v>
      </c>
      <c r="D190" t="str">
        <v>Employee benefits expense</v>
      </c>
      <c r="E190" t="str">
        <v xml:space="preserve">Salary, Wages, Allowances and Bonus etc. </v>
      </c>
      <c r="F190" t="str">
        <v>Monthly Prod Incenti</v>
      </c>
      <c r="G190">
        <v>273238</v>
      </c>
      <c r="H190">
        <v>0</v>
      </c>
      <c r="I190">
        <f>G190+H190</f>
        <v>273238</v>
      </c>
      <c r="J190">
        <v>0</v>
      </c>
      <c r="K190">
        <v>0</v>
      </c>
      <c r="L190">
        <v>0</v>
      </c>
    </row>
    <row r="191">
      <c r="A191" t="str">
        <v>Expenses</v>
      </c>
      <c r="B191">
        <v>40400001</v>
      </c>
      <c r="C191">
        <v>26</v>
      </c>
      <c r="D191" t="str">
        <v>Other expenses</v>
      </c>
      <c r="E191" t="str">
        <v>Bank charges</v>
      </c>
      <c r="F191" t="str">
        <v>Other Bank Charges</v>
      </c>
      <c r="G191">
        <v>10135.67</v>
      </c>
      <c r="H191">
        <v>0</v>
      </c>
      <c r="I191">
        <f>G191+H191</f>
        <v>10135.67</v>
      </c>
      <c r="J191">
        <v>0</v>
      </c>
      <c r="K191">
        <v>0</v>
      </c>
      <c r="L191">
        <v>0</v>
      </c>
    </row>
    <row r="192">
      <c r="A192" t="str">
        <v>Expenses</v>
      </c>
      <c r="B192">
        <v>40400008</v>
      </c>
      <c r="C192">
        <v>25</v>
      </c>
      <c r="D192" t="str">
        <v>Finance costs</v>
      </c>
      <c r="E192" t="str">
        <v>- From Bank (Secured Loan)</v>
      </c>
      <c r="F192" t="str">
        <v>Interest on Cash Cre</v>
      </c>
      <c r="G192">
        <v>1192</v>
      </c>
      <c r="H192">
        <v>0</v>
      </c>
      <c r="I192">
        <f>G192+H192</f>
        <v>1192</v>
      </c>
      <c r="J192">
        <v>0</v>
      </c>
      <c r="K192">
        <v>0</v>
      </c>
      <c r="L192">
        <v>0</v>
      </c>
    </row>
    <row r="193">
      <c r="A193" t="str">
        <v>Expenses</v>
      </c>
      <c r="B193">
        <v>40700000</v>
      </c>
      <c r="C193">
        <v>26</v>
      </c>
      <c r="D193" t="str">
        <v>Other expenses</v>
      </c>
      <c r="E193" t="str">
        <v>- Plant and machinery</v>
      </c>
      <c r="F193" t="str">
        <v>Repair and Maintance</v>
      </c>
      <c r="G193">
        <v>1011893.11</v>
      </c>
      <c r="H193">
        <v>0</v>
      </c>
      <c r="I193">
        <f>G193+H193</f>
        <v>1011893.11</v>
      </c>
      <c r="J193">
        <v>0</v>
      </c>
      <c r="K193">
        <v>0</v>
      </c>
      <c r="L193">
        <v>0</v>
      </c>
    </row>
    <row r="194">
      <c r="A194" t="str">
        <v>Expenses</v>
      </c>
      <c r="B194">
        <v>40700009</v>
      </c>
      <c r="C194">
        <v>26</v>
      </c>
      <c r="D194" t="str">
        <v>Other expenses</v>
      </c>
      <c r="E194" t="str">
        <v>Rent expenses</v>
      </c>
      <c r="F194" t="str">
        <v>Lease Rent_Office</v>
      </c>
      <c r="G194">
        <v>120000</v>
      </c>
      <c r="H194">
        <v>0</v>
      </c>
      <c r="I194">
        <f>G194+H194</f>
        <v>120000</v>
      </c>
      <c r="J194">
        <v>0</v>
      </c>
      <c r="K194">
        <v>0</v>
      </c>
      <c r="L194">
        <v>0</v>
      </c>
    </row>
    <row r="195">
      <c r="A195" t="str">
        <v>Expenses</v>
      </c>
      <c r="B195">
        <v>40700018</v>
      </c>
      <c r="C195">
        <v>26</v>
      </c>
      <c r="D195" t="str">
        <v>Other expenses</v>
      </c>
      <c r="E195" t="str">
        <v>EHS Expenses</v>
      </c>
      <c r="F195" t="str">
        <v>EHS Expense</v>
      </c>
      <c r="G195">
        <v>512193</v>
      </c>
      <c r="H195">
        <v>0</v>
      </c>
      <c r="I195">
        <f>G195+H195</f>
        <v>512193</v>
      </c>
      <c r="J195">
        <v>0</v>
      </c>
      <c r="K195">
        <v>0</v>
      </c>
      <c r="L195">
        <v>0</v>
      </c>
    </row>
    <row r="196">
      <c r="A196" t="str">
        <v>Expenses</v>
      </c>
      <c r="B196">
        <v>40700020</v>
      </c>
      <c r="C196">
        <v>26</v>
      </c>
      <c r="D196" t="str">
        <v>Other expenses</v>
      </c>
      <c r="E196" t="str">
        <v>Selling and distribution expenses</v>
      </c>
      <c r="F196" t="str">
        <v>Selling and Distribu</v>
      </c>
      <c r="G196">
        <v>5000</v>
      </c>
      <c r="H196">
        <v>0</v>
      </c>
      <c r="I196">
        <f>G196+H196</f>
        <v>5000</v>
      </c>
      <c r="J196">
        <v>0</v>
      </c>
      <c r="K196">
        <v>0</v>
      </c>
      <c r="L196">
        <v>0</v>
      </c>
    </row>
    <row r="197">
      <c r="A197" t="str">
        <v>Expenses</v>
      </c>
      <c r="B197">
        <v>40700027</v>
      </c>
      <c r="C197">
        <v>26</v>
      </c>
      <c r="D197" t="str">
        <v>Other expenses</v>
      </c>
      <c r="E197" t="str">
        <v>Membership and subscription</v>
      </c>
      <c r="F197" t="str">
        <v>Membership and Subsc</v>
      </c>
      <c r="G197">
        <v>221276</v>
      </c>
      <c r="H197">
        <v>0</v>
      </c>
      <c r="I197">
        <f>G197+H197</f>
        <v>221276</v>
      </c>
      <c r="J197">
        <v>0</v>
      </c>
      <c r="K197">
        <v>0</v>
      </c>
      <c r="L197">
        <v>0</v>
      </c>
    </row>
    <row r="198">
      <c r="A198" t="str">
        <v>Expenses</v>
      </c>
      <c r="B198">
        <v>40700032</v>
      </c>
      <c r="C198">
        <v>26</v>
      </c>
      <c r="D198" t="str">
        <v>Other expenses</v>
      </c>
      <c r="E198" t="str">
        <v>Miscellaneous expenses</v>
      </c>
      <c r="F198" t="str">
        <v>Other expenses</v>
      </c>
      <c r="G198">
        <v>651224.579999999</v>
      </c>
      <c r="H198">
        <v>0</v>
      </c>
      <c r="I198">
        <f>G198+H198</f>
        <v>651224.579999999</v>
      </c>
      <c r="J198">
        <v>0</v>
      </c>
      <c r="K198">
        <v>0</v>
      </c>
      <c r="L198">
        <v>0</v>
      </c>
    </row>
    <row r="199">
      <c r="A199" t="str">
        <v>Expenses</v>
      </c>
      <c r="B199">
        <v>40700035</v>
      </c>
      <c r="C199">
        <v>22</v>
      </c>
      <c r="D199" t="str">
        <v>Cost of material consumed</v>
      </c>
      <c r="E199" t="str">
        <v>Add : Purchases -RM</v>
      </c>
      <c r="F199" t="str">
        <v>Detention Charges</v>
      </c>
      <c r="G199">
        <v>27726.13</v>
      </c>
      <c r="H199">
        <v>0</v>
      </c>
      <c r="I199">
        <f>G199+H199</f>
        <v>27726.13</v>
      </c>
      <c r="J199">
        <v>0</v>
      </c>
      <c r="K199">
        <v>0</v>
      </c>
      <c r="L199">
        <v>0</v>
      </c>
    </row>
    <row r="200">
      <c r="A200" t="str">
        <v>Asset</v>
      </c>
      <c r="B200">
        <v>20100001</v>
      </c>
      <c r="C200">
        <v>8</v>
      </c>
      <c r="D200" t="str">
        <v>Non Current Assets</v>
      </c>
      <c r="E200" t="str">
        <v>Capital Advance</v>
      </c>
      <c r="F200" t="str">
        <v>Capital Advances</v>
      </c>
      <c r="G200">
        <v>16081726.229999999</v>
      </c>
      <c r="H200">
        <v>0</v>
      </c>
      <c r="I200">
        <f>G200+H200</f>
        <v>16081726.229999999</v>
      </c>
      <c r="J200">
        <v>0</v>
      </c>
      <c r="K200">
        <f>I200-J200</f>
        <v>16081726.229999999</v>
      </c>
      <c r="L200">
        <f>I200-J200-K200</f>
        <v>0</v>
      </c>
    </row>
    <row r="201">
      <c r="A201" t="str">
        <v>Liabilities</v>
      </c>
      <c r="B201" t="str">
        <v>Manual Entries</v>
      </c>
      <c r="C201">
        <v>17</v>
      </c>
      <c r="D201" t="str">
        <v>Trade payables</v>
      </c>
      <c r="E201" t="str">
        <v>Total outstanding dues of creditors other than micro enterprises and small enterprises</v>
      </c>
      <c r="F201" t="str">
        <v>Total outstanding dues of creditors other than micro enterprises and small enterprises</v>
      </c>
      <c r="G201">
        <v>0</v>
      </c>
      <c r="H201">
        <v>-16081726.229999999</v>
      </c>
      <c r="I201">
        <f>G201+H201</f>
        <v>-16081726.229999999</v>
      </c>
      <c r="J201">
        <f>I201</f>
        <v>-16081726.229999999</v>
      </c>
      <c r="K201">
        <f>I201-J201</f>
        <v>0</v>
      </c>
      <c r="L201">
        <f>I201-J201-K201</f>
        <v>0</v>
      </c>
    </row>
    <row r="202">
      <c r="A202" t="str">
        <v>Liabilities</v>
      </c>
      <c r="B202">
        <v>21100011</v>
      </c>
      <c r="C202">
        <v>17</v>
      </c>
      <c r="D202" t="str">
        <v>Other Current Assets</v>
      </c>
      <c r="E202" t="str">
        <v>Advance to vendor</v>
      </c>
      <c r="F202" t="str">
        <v>Advance to Vendor</v>
      </c>
      <c r="G202">
        <v>1469425.22</v>
      </c>
      <c r="H202">
        <v>0</v>
      </c>
      <c r="I202">
        <f>G202+H202</f>
        <v>1469425.22</v>
      </c>
      <c r="J202">
        <f>I202</f>
        <v>1469425.22</v>
      </c>
      <c r="K202">
        <f>I202-J202</f>
        <v>0</v>
      </c>
      <c r="L202">
        <f>I202-J202-K202</f>
        <v>0</v>
      </c>
    </row>
    <row r="203">
      <c r="A203" t="str">
        <v>Liabilities</v>
      </c>
      <c r="B203" t="str">
        <v>Manual Entries</v>
      </c>
      <c r="C203">
        <v>17</v>
      </c>
      <c r="D203" t="str">
        <v>Trade payables</v>
      </c>
      <c r="E203" t="str">
        <v>Total outstanding dues of creditors other than micro enterprises and small enterprises</v>
      </c>
      <c r="F203" t="str">
        <v>Total outstanding dues of creditors other than micro enterprises and small enterprises</v>
      </c>
      <c r="G203">
        <v>0</v>
      </c>
      <c r="H203">
        <v>-1469425.22</v>
      </c>
      <c r="I203">
        <f>G203+H203</f>
        <v>-1469425.22</v>
      </c>
      <c r="J203">
        <f>I203</f>
        <v>-1469425.22</v>
      </c>
      <c r="K203">
        <f>I203-J203</f>
        <v>0</v>
      </c>
      <c r="L203">
        <f>I203-J203-K203</f>
        <v>0</v>
      </c>
    </row>
    <row r="204">
      <c r="A204" t="str">
        <v>Liabilities</v>
      </c>
      <c r="B204" t="str">
        <v>Manual Entries</v>
      </c>
      <c r="C204">
        <v>17</v>
      </c>
      <c r="D204" t="str">
        <v>Trade payables</v>
      </c>
      <c r="E204" t="str">
        <v>Total outstanding dues of creditors other than micro enterprises and small enterprises</v>
      </c>
      <c r="F204" t="str">
        <v>Total outstanding dues of creditors other than micro enterprises and small enterprises</v>
      </c>
      <c r="G204">
        <v>144265801.37</v>
      </c>
      <c r="H204">
        <v>0</v>
      </c>
      <c r="I204">
        <f>G204+H204</f>
        <v>144265801.37</v>
      </c>
      <c r="J204">
        <f>I204</f>
        <v>144265801.37</v>
      </c>
      <c r="K204">
        <f>I204-J204</f>
        <v>0</v>
      </c>
      <c r="L204">
        <f>I204-J204-K204</f>
        <v>0</v>
      </c>
    </row>
    <row r="205">
      <c r="A205" t="str">
        <v>Liabilities</v>
      </c>
      <c r="B205">
        <v>11100002</v>
      </c>
      <c r="C205">
        <v>18</v>
      </c>
      <c r="D205" t="str">
        <v>Other financial liabilities</v>
      </c>
      <c r="E205" t="str">
        <v>Payable for capital goods (including retention amount)</v>
      </c>
      <c r="F205" t="str">
        <v>Payable for capital goods</v>
      </c>
      <c r="G205">
        <v>0</v>
      </c>
      <c r="H205">
        <v>-144265801.37</v>
      </c>
      <c r="I205">
        <f>G205+H205</f>
        <v>-144265801.37</v>
      </c>
      <c r="J205">
        <f>I205</f>
        <v>-144265801.37</v>
      </c>
      <c r="K205">
        <f>I205-J205</f>
        <v>0</v>
      </c>
      <c r="L205">
        <f>I205-J205-K205</f>
        <v>0</v>
      </c>
    </row>
    <row r="206">
      <c r="A206" t="str">
        <v>Equity</v>
      </c>
      <c r="B206">
        <v>10000004</v>
      </c>
      <c r="C206">
        <v>13</v>
      </c>
      <c r="D206" t="str">
        <v>Equity share capital</v>
      </c>
      <c r="E206" t="str">
        <v>Pref Shar CCPS-BVCPL</v>
      </c>
      <c r="F206" t="str">
        <v>0.01% Non-Cumulative CCPS</v>
      </c>
      <c r="G206">
        <v>868680</v>
      </c>
      <c r="H206">
        <v>0</v>
      </c>
      <c r="I206">
        <f>G206+H206</f>
        <v>868680</v>
      </c>
      <c r="J206">
        <v>0</v>
      </c>
      <c r="K206">
        <f>I206-J206</f>
        <v>868680</v>
      </c>
      <c r="L206">
        <f>I206-J206-K206</f>
        <v>0</v>
      </c>
    </row>
    <row r="207">
      <c r="A207" t="str">
        <v>Equity</v>
      </c>
      <c r="B207">
        <v>10100000</v>
      </c>
      <c r="C207">
        <v>14</v>
      </c>
      <c r="D207" t="str">
        <v>Other equity</v>
      </c>
      <c r="E207" t="str">
        <v>Closing balance - Securities Premium</v>
      </c>
      <c r="F207" t="str">
        <v>Security Premium Account</v>
      </c>
      <c r="G207">
        <v>1999104969</v>
      </c>
      <c r="H207">
        <v>0</v>
      </c>
      <c r="I207">
        <f>G207+H207</f>
        <v>1999104969</v>
      </c>
      <c r="J207">
        <v>0</v>
      </c>
      <c r="K207">
        <f>I207-J207</f>
        <v>1999104969</v>
      </c>
      <c r="L207">
        <f>I207-J207-K207</f>
        <v>0</v>
      </c>
    </row>
    <row r="208">
      <c r="A208" t="str">
        <v>Equity</v>
      </c>
      <c r="B208">
        <v>10000004</v>
      </c>
      <c r="C208">
        <f>VLOOKUP(D208,[2]Input!C:D,2,0)</f>
        <v>13</v>
      </c>
      <c r="D208" t="str">
        <v>Other equity</v>
      </c>
      <c r="E208" t="str">
        <v>INSTRUMENT ENTIRELY EQUITY IN NATURE</v>
      </c>
      <c r="F208" t="str">
        <v>0.01% Non-Cumulative CCPS</v>
      </c>
      <c r="G208">
        <v>0</v>
      </c>
      <c r="H208">
        <v>-1999973649</v>
      </c>
      <c r="I208">
        <f>G208+H208</f>
        <v>-1999973649</v>
      </c>
      <c r="J208">
        <v>0</v>
      </c>
      <c r="K208">
        <f>I208-J208</f>
        <v>-1999973649</v>
      </c>
      <c r="L208">
        <f>I208-J208-K208</f>
        <v>0</v>
      </c>
    </row>
    <row r="209">
      <c r="A209" t="str">
        <v>Expenses</v>
      </c>
      <c r="B209" t="str">
        <v>Manual Entries - IGAAP</v>
      </c>
      <c r="C209">
        <v>26</v>
      </c>
      <c r="D209" t="str">
        <v>Other expenses</v>
      </c>
      <c r="E209" t="str">
        <v>Payment to Auditors</v>
      </c>
      <c r="F209" t="str">
        <v>Payment to Auditors</v>
      </c>
      <c r="G209">
        <v>600000</v>
      </c>
      <c r="H209">
        <v>0</v>
      </c>
      <c r="I209">
        <f>G209+H209</f>
        <v>600000</v>
      </c>
      <c r="J209">
        <v>0</v>
      </c>
      <c r="K209">
        <v>0</v>
      </c>
      <c r="L209">
        <v>0</v>
      </c>
    </row>
    <row r="210">
      <c r="A210" t="str">
        <v>Expenses</v>
      </c>
      <c r="B210" t="str">
        <v>Manual Entries - IGAAP</v>
      </c>
      <c r="C210">
        <v>26</v>
      </c>
      <c r="D210" t="str">
        <v>Other expenses</v>
      </c>
      <c r="E210" t="str">
        <v>Legal &amp; Professional Fees</v>
      </c>
      <c r="F210" t="str">
        <v>Legal &amp; Professional Fees</v>
      </c>
      <c r="G210">
        <v>0</v>
      </c>
      <c r="H210">
        <v>-600000</v>
      </c>
      <c r="I210">
        <f>G210+H210</f>
        <v>-600000</v>
      </c>
      <c r="J210">
        <v>0</v>
      </c>
      <c r="K210">
        <v>0</v>
      </c>
      <c r="L210">
        <v>0</v>
      </c>
    </row>
    <row r="211">
      <c r="A211" t="str">
        <v>Income</v>
      </c>
      <c r="B211">
        <v>30000001</v>
      </c>
      <c r="C211">
        <v>20</v>
      </c>
      <c r="D211" t="str">
        <v>Revenue from operations</v>
      </c>
      <c r="E211" t="str">
        <v>Sales of Products</v>
      </c>
      <c r="F211" t="str">
        <v>Domestic Sales</v>
      </c>
      <c r="G211">
        <v>39227049.10000001</v>
      </c>
      <c r="H211">
        <v>0</v>
      </c>
      <c r="I211">
        <f>G211+H211</f>
        <v>39227049.10000001</v>
      </c>
      <c r="J211">
        <v>0</v>
      </c>
      <c r="K211">
        <v>0</v>
      </c>
      <c r="L211">
        <v>0</v>
      </c>
    </row>
    <row r="212">
      <c r="A212" t="str">
        <v>Income</v>
      </c>
      <c r="B212">
        <v>30000001</v>
      </c>
      <c r="C212">
        <v>20</v>
      </c>
      <c r="D212" t="str">
        <v>Revenue from operations</v>
      </c>
      <c r="E212" t="str">
        <v>Job Work Income</v>
      </c>
      <c r="F212" t="str">
        <v>Job Work Income</v>
      </c>
      <c r="G212">
        <v>0</v>
      </c>
      <c r="H212">
        <f>-G211</f>
        <v>-39227049.10000001</v>
      </c>
      <c r="I212">
        <f>G212+H212</f>
        <v>-39227049.10000001</v>
      </c>
      <c r="J212">
        <v>0</v>
      </c>
      <c r="K212">
        <v>0</v>
      </c>
      <c r="L212">
        <v>0</v>
      </c>
    </row>
    <row r="213">
      <c r="A213" t="str">
        <v>Assets</v>
      </c>
      <c r="B213">
        <v>21100003</v>
      </c>
      <c r="C213">
        <f>VLOOKUP(D213,[2]Input!C:D,2,0)</f>
        <v>6</v>
      </c>
      <c r="D213" t="str">
        <v>Other financial assets</v>
      </c>
      <c r="E213" t="str">
        <v>Other receivable</v>
      </c>
      <c r="F213" t="str">
        <v>Other Receivables</v>
      </c>
      <c r="G213">
        <v>-1538643.27</v>
      </c>
      <c r="H213">
        <v>0</v>
      </c>
      <c r="I213">
        <f>G213+H213</f>
        <v>-1538643.27</v>
      </c>
      <c r="J213">
        <v>-1538643.27</v>
      </c>
      <c r="K213">
        <v>0</v>
      </c>
      <c r="L213">
        <v>0</v>
      </c>
    </row>
    <row r="214">
      <c r="A214" t="str">
        <v>Asset</v>
      </c>
      <c r="B214">
        <v>20300000</v>
      </c>
      <c r="C214">
        <f>VLOOKUP(D214,[2]Input!C:D,2,0)</f>
        <v>6</v>
      </c>
      <c r="D214" t="str">
        <v>Other financial assets</v>
      </c>
      <c r="E214" t="str">
        <v>Security deposits</v>
      </c>
      <c r="F214" t="str">
        <v>Deposit_Other</v>
      </c>
      <c r="H214">
        <f>-G213</f>
        <v>1538643.27</v>
      </c>
      <c r="I214">
        <f>G214+H214</f>
        <v>1538643.27</v>
      </c>
      <c r="J214">
        <v>0</v>
      </c>
      <c r="K214">
        <f>I214-J214</f>
        <v>1538643.27</v>
      </c>
      <c r="L214">
        <f>I214-J214-K214</f>
        <v>0</v>
      </c>
    </row>
    <row r="215">
      <c r="A215" t="str">
        <v>Asset</v>
      </c>
      <c r="B215">
        <v>20100001</v>
      </c>
      <c r="C215">
        <v>8</v>
      </c>
      <c r="D215" t="str">
        <v>Non Current Assets</v>
      </c>
      <c r="E215" t="str">
        <v>Capital Advance</v>
      </c>
      <c r="F215" t="str">
        <v>Capital Advances</v>
      </c>
      <c r="G215">
        <v>0</v>
      </c>
      <c r="H215">
        <f>-7702868.4</f>
        <v>-7702868.4</v>
      </c>
      <c r="I215">
        <f>G215+H215</f>
        <v>-7702868.4</v>
      </c>
      <c r="J215">
        <v>0</v>
      </c>
      <c r="K215">
        <f>I215</f>
        <v>-7702868.4</v>
      </c>
      <c r="L215">
        <v>0</v>
      </c>
    </row>
    <row r="216">
      <c r="A216" t="str">
        <v>Liabilities</v>
      </c>
      <c r="B216">
        <v>11100002</v>
      </c>
      <c r="C216">
        <v>18</v>
      </c>
      <c r="D216" t="str">
        <v>Other financial liabilities</v>
      </c>
      <c r="E216" t="str">
        <v>Payable for capital goods (including retention amount)</v>
      </c>
      <c r="F216" t="str">
        <v>Payable for capital goods</v>
      </c>
      <c r="G216">
        <f>-H215</f>
        <v>7702868.4</v>
      </c>
      <c r="H216">
        <v>0</v>
      </c>
      <c r="I216">
        <f>G216+H216</f>
        <v>7702868.4</v>
      </c>
      <c r="J216">
        <f>I216</f>
        <v>7702868.4</v>
      </c>
      <c r="K216">
        <v>0</v>
      </c>
      <c r="L216">
        <v>0</v>
      </c>
    </row>
    <row r="217">
      <c r="A217" t="str">
        <v>Expenses</v>
      </c>
      <c r="B217">
        <v>40400009</v>
      </c>
      <c r="C217">
        <v>25</v>
      </c>
      <c r="D217" t="str">
        <v>Finance costs</v>
      </c>
      <c r="E217" t="str">
        <v>- From Bank (Secured Loan)</v>
      </c>
      <c r="F217" t="str">
        <v>Interest on Term Loan</v>
      </c>
      <c r="G217">
        <v>38156077</v>
      </c>
      <c r="H217">
        <v>0</v>
      </c>
      <c r="I217">
        <f>G217+H217</f>
        <v>38156077</v>
      </c>
      <c r="J217">
        <v>0</v>
      </c>
      <c r="K217">
        <v>0</v>
      </c>
      <c r="L217">
        <v>0</v>
      </c>
    </row>
    <row r="218">
      <c r="A218" t="str">
        <v>Asset</v>
      </c>
      <c r="B218">
        <v>20000003</v>
      </c>
      <c r="C218">
        <v>3</v>
      </c>
      <c r="D218" t="str">
        <v>Property, Plant and Equipment</v>
      </c>
      <c r="E218" t="str">
        <v>Property, plant &amp; equipment</v>
      </c>
      <c r="F218" t="str">
        <v>Plant and machinery</v>
      </c>
      <c r="G218">
        <v>0</v>
      </c>
      <c r="H218">
        <f>-G217</f>
        <v>-38156077</v>
      </c>
      <c r="I218">
        <f>G218+H218</f>
        <v>-38156077</v>
      </c>
      <c r="J218">
        <v>0</v>
      </c>
      <c r="K218">
        <f>I218-J218</f>
        <v>-38156077</v>
      </c>
      <c r="L218">
        <f>I218-J218-K218</f>
        <v>0</v>
      </c>
    </row>
    <row r="219">
      <c r="A219" t="str">
        <v>Expenses</v>
      </c>
      <c r="B219">
        <v>40300010</v>
      </c>
      <c r="C219">
        <v>24</v>
      </c>
      <c r="D219" t="str">
        <v>Employee benefits expense</v>
      </c>
      <c r="E219" t="str">
        <v xml:space="preserve">Salary, Wages, Allowances and Bonus etc. </v>
      </c>
      <c r="F219" t="str">
        <v>Gratuity Expenses</v>
      </c>
      <c r="G219">
        <v>0</v>
      </c>
      <c r="H219">
        <v>-163445</v>
      </c>
      <c r="I219">
        <f>G219+H219</f>
        <v>-163445</v>
      </c>
      <c r="J219">
        <v>0</v>
      </c>
      <c r="K219">
        <v>0</v>
      </c>
      <c r="L219">
        <v>0</v>
      </c>
    </row>
    <row r="220">
      <c r="A220" t="str">
        <v>Other Comprehensive Income</v>
      </c>
      <c r="B220" t="str">
        <v>Manual Entry</v>
      </c>
      <c r="D220" t="str">
        <v>Other Comprehensive Income</v>
      </c>
      <c r="E220" t="str">
        <v>Remeasurement of defined benefit plans</v>
      </c>
      <c r="F220" t="str">
        <v>Remeasurement of defined benefit plans</v>
      </c>
      <c r="G220">
        <f>-H219</f>
        <v>163445</v>
      </c>
      <c r="I220">
        <f>G220+H220</f>
        <v>163445</v>
      </c>
      <c r="J220">
        <v>0</v>
      </c>
      <c r="K220">
        <v>0</v>
      </c>
      <c r="L220">
        <v>0</v>
      </c>
    </row>
    <row r="221">
      <c r="A221" t="str">
        <v>Other Comprehensive Income</v>
      </c>
      <c r="B221" t="str">
        <v>Manual Entry</v>
      </c>
      <c r="D221" t="str">
        <v>Other Comprehensive Income</v>
      </c>
      <c r="E221" t="str">
        <v>Income tax relating to items that will not be reclassified to profit or loss</v>
      </c>
      <c r="F221" t="str">
        <v>Income tax relating to items that will not be reclassified to profit or loss</v>
      </c>
      <c r="G221">
        <f>G220*25.17%*0</f>
        <v>0</v>
      </c>
      <c r="I221">
        <f>G221+H221</f>
        <v>0</v>
      </c>
      <c r="J221">
        <v>0</v>
      </c>
      <c r="K221">
        <v>0</v>
      </c>
      <c r="L221">
        <v>0</v>
      </c>
    </row>
    <row r="222">
      <c r="A222" t="str">
        <v>Equity</v>
      </c>
      <c r="B222" t="str">
        <v>Manual Entry</v>
      </c>
      <c r="D222" t="str">
        <v>Other equity</v>
      </c>
      <c r="E222" t="str">
        <v>Closing balance - Retained Earnings</v>
      </c>
      <c r="F222" t="str">
        <v>IND AS -I.Tax on OCI</v>
      </c>
      <c r="H222">
        <f>-G221</f>
        <v>0</v>
      </c>
      <c r="I222">
        <f>G222+H222</f>
        <v>0</v>
      </c>
      <c r="J222">
        <v>0</v>
      </c>
      <c r="K222">
        <v>0</v>
      </c>
      <c r="L222">
        <v>0</v>
      </c>
    </row>
    <row r="223">
      <c r="A223" t="str">
        <v>Liabilities</v>
      </c>
      <c r="B223">
        <v>10400001</v>
      </c>
      <c r="C223">
        <v>4</v>
      </c>
      <c r="D223" t="str">
        <v>Deferred Tax Liabilities (Net)</v>
      </c>
      <c r="E223" t="str">
        <v>Deferred Tax</v>
      </c>
      <c r="F223" t="str">
        <v>IND AS - Deferred Tax Liability</v>
      </c>
      <c r="G223">
        <v>238523.489999999</v>
      </c>
      <c r="H223">
        <v>0</v>
      </c>
      <c r="I223">
        <f>G223+H223</f>
        <v>238523.489999999</v>
      </c>
      <c r="J223">
        <f>I223</f>
        <v>238523.489999999</v>
      </c>
      <c r="K223">
        <f>I223-J223</f>
        <v>0</v>
      </c>
      <c r="L223">
        <f>I223-J223-K223</f>
        <v>0</v>
      </c>
    </row>
    <row r="224">
      <c r="A224" t="str">
        <v>Liabilities</v>
      </c>
      <c r="B224">
        <v>20400001</v>
      </c>
      <c r="C224">
        <f>VLOOKUP(D224,[2]Input!C:D,2,0)</f>
        <v>4</v>
      </c>
      <c r="D224" t="str">
        <v>Deferred Tax Liabilities (Net)</v>
      </c>
      <c r="E224" t="str">
        <v>Deferred Tax Liabilities (Net)</v>
      </c>
      <c r="F224" t="str">
        <v>IND AS - Deferred Tax Assets</v>
      </c>
      <c r="G224">
        <v>0</v>
      </c>
      <c r="H224">
        <v>-95917.2799999999</v>
      </c>
      <c r="I224">
        <f>G224+H224</f>
        <v>-95917.2799999999</v>
      </c>
      <c r="J224">
        <f>I224</f>
        <v>-95917.2799999999</v>
      </c>
      <c r="K224">
        <f>I224-J224</f>
        <v>0</v>
      </c>
      <c r="L224">
        <f>I224-J224-K224</f>
        <v>0</v>
      </c>
    </row>
    <row r="225">
      <c r="A225" t="str">
        <v>Expenses</v>
      </c>
      <c r="B225">
        <v>40700040</v>
      </c>
      <c r="C225">
        <v>26</v>
      </c>
      <c r="D225" t="str">
        <v>Other expenses</v>
      </c>
      <c r="E225" t="str">
        <v>(b) Deferred Tax</v>
      </c>
      <c r="F225" t="str">
        <v>IND AS - Deferred Tax Expense</v>
      </c>
      <c r="G225">
        <v>0</v>
      </c>
      <c r="H225">
        <v>-142606.2099999991</v>
      </c>
      <c r="I225">
        <f>G225+H225</f>
        <v>-142606.2099999991</v>
      </c>
      <c r="J225">
        <v>0</v>
      </c>
      <c r="K225">
        <v>0</v>
      </c>
      <c r="L225">
        <v>0</v>
      </c>
    </row>
    <row r="228">
      <c r="B228">
        <v>10900003</v>
      </c>
      <c r="C228">
        <v>18</v>
      </c>
      <c r="D228" t="str">
        <v>Other financial liabilities</v>
      </c>
      <c r="E228" t="str">
        <v>Employee benefits payable</v>
      </c>
      <c r="F228" t="str">
        <v>Provision_PF and ESIC Contribution by Company</v>
      </c>
      <c r="G228">
        <f>311807*0</f>
        <v>0</v>
      </c>
      <c r="I228">
        <f>G228+H228</f>
        <v>0</v>
      </c>
      <c r="J228">
        <f>I228</f>
        <v>0</v>
      </c>
    </row>
    <row r="229">
      <c r="C229">
        <v>19</v>
      </c>
      <c r="D229" t="str">
        <v>Other Current Liabilities</v>
      </c>
      <c r="E229" t="str">
        <v xml:space="preserve">Statutory liabilities </v>
      </c>
      <c r="F229" t="str">
        <v>Provision_PF and ESIC Contribution by Company</v>
      </c>
      <c r="H229">
        <f>-G228</f>
        <v>0</v>
      </c>
      <c r="I229">
        <f>G229+H229</f>
        <v>0</v>
      </c>
      <c r="J229">
        <f>I229</f>
        <v>0</v>
      </c>
    </row>
    <row r="230">
      <c r="I230">
        <f>G230+H230</f>
        <v>0</v>
      </c>
      <c r="J230">
        <f>I230</f>
        <v>0</v>
      </c>
    </row>
    <row r="231">
      <c r="B231">
        <v>40700032</v>
      </c>
      <c r="C231">
        <v>26</v>
      </c>
      <c r="D231" t="str">
        <v>Other expenses</v>
      </c>
      <c r="E231" t="str">
        <v>Miscellaneous expenses</v>
      </c>
      <c r="F231" t="str">
        <v>Other expenses</v>
      </c>
      <c r="H231">
        <f>-651224.58*0</f>
        <v>0</v>
      </c>
      <c r="I231">
        <f>G231+H231</f>
        <v>0</v>
      </c>
      <c r="J231">
        <f>I231</f>
        <v>0</v>
      </c>
    </row>
    <row r="232">
      <c r="B232">
        <v>40300004</v>
      </c>
      <c r="C232">
        <v>24</v>
      </c>
      <c r="D232" t="str">
        <v>Employee benefits expense</v>
      </c>
      <c r="E232" t="str">
        <v xml:space="preserve">Salary, Wages, Allowances and Bonus etc. </v>
      </c>
      <c r="F232" t="str">
        <v>Common Expense</v>
      </c>
      <c r="G232">
        <f>-H231</f>
        <v>0</v>
      </c>
      <c r="I232">
        <f>G232+H232</f>
        <v>0</v>
      </c>
      <c r="J232">
        <f>I232</f>
        <v>0</v>
      </c>
    </row>
  </sheetData>
  <autoFilter ref="A6:XFC232"/>
  <mergeCells count="1">
    <mergeCell ref="G5:K5"/>
  </mergeCells>
  <pageMargins left="0.7" right="0.7" top="0.75" bottom="0.75" header="0.3" footer="0.3"/>
  <ignoredErrors>
    <ignoredError numberStoredAsText="1" sqref="A1:XFC232"/>
  </ignoredErrors>
</worksheet>
</file>

<file path=xl/worksheets/sheet6.xml><?xml version="1.0" encoding="utf-8"?>
<worksheet xmlns="http://schemas.openxmlformats.org/spreadsheetml/2006/main" xmlns:r="http://schemas.openxmlformats.org/officeDocument/2006/relationships">
  <dimension ref="A1:XFC300"/>
  <sheetViews>
    <sheetView workbookViewId="0" rightToLeft="0"/>
  </sheetViews>
  <sheetData>
    <row r="1">
      <c r="G1" t="str">
        <v>BS</v>
      </c>
      <c r="H1" t="str">
        <v>CFS</v>
      </c>
      <c r="I1">
        <f>I4/100000</f>
        <v>-23491.91607240001</v>
      </c>
      <c r="J1">
        <f>+('TB BVS 31.03.26'!I17+'TB BVS 31.03.26'!I76)/1000</f>
        <v>-142.6062099999991</v>
      </c>
    </row>
    <row r="2">
      <c r="G2">
        <v>106141.51841999963</v>
      </c>
      <c r="H2" t="e">
        <v>#REF!</v>
      </c>
      <c r="I2">
        <f>I3+I4</f>
        <v>-1396596675.2400012</v>
      </c>
    </row>
    <row r="3">
      <c r="A3" t="str">
        <f>Input!B1</f>
        <v>XYZ</v>
      </c>
      <c r="I3">
        <v>952594932</v>
      </c>
      <c r="J3">
        <v>-19095.6605624999</v>
      </c>
    </row>
    <row r="4">
      <c r="A4" t="str">
        <v>Trial Balance as on 31st March 2026</v>
      </c>
      <c r="I4">
        <f>SUBTOTAL(9,I7:I971)</f>
        <v>-2349191607.240001</v>
      </c>
      <c r="J4">
        <f>SUBTOTAL(9,J7:J971)</f>
        <v>0</v>
      </c>
      <c r="K4">
        <f>SUBTOTAL(9,K7:K971)</f>
        <v>0</v>
      </c>
      <c r="L4">
        <f>SUBTOTAL(9,L7:L971)</f>
        <v>0</v>
      </c>
      <c r="O4">
        <f>O5/1000000</f>
        <v>0</v>
      </c>
      <c r="P4">
        <f>P5/1000000</f>
        <v>0</v>
      </c>
      <c r="AC4">
        <f>I4/1000000</f>
        <v>-2349.1916072400013</v>
      </c>
      <c r="AD4">
        <v>3151</v>
      </c>
    </row>
    <row r="5">
      <c r="C5" t="str">
        <v>Ind AS</v>
      </c>
      <c r="D5" t="str">
        <v>Ind AS</v>
      </c>
      <c r="E5" t="str">
        <v>Ind AS</v>
      </c>
      <c r="O5">
        <f>SUBTOTAL(9,O130:O217)</f>
        <v>0</v>
      </c>
      <c r="P5">
        <f>SUBTOTAL(9,P130:P217)</f>
        <v>0</v>
      </c>
    </row>
    <row r="6">
      <c r="A6" t="str">
        <v>Type</v>
      </c>
      <c r="B6" t="str">
        <v>Code No.</v>
      </c>
      <c r="C6" t="str">
        <v>Note</v>
      </c>
      <c r="D6" t="str">
        <v>Ind AS Head</v>
      </c>
      <c r="E6" t="str">
        <v>Ind AS Sub Head</v>
      </c>
      <c r="F6" t="str">
        <v>Particulars</v>
      </c>
      <c r="G6" t="str">
        <v>Debit</v>
      </c>
      <c r="H6" t="str">
        <v>Credit</v>
      </c>
      <c r="I6" t="str">
        <v>Total</v>
      </c>
      <c r="J6" t="str">
        <v>Current</v>
      </c>
      <c r="K6" t="str">
        <v>Non-Current</v>
      </c>
      <c r="L6" t="str">
        <v>Check</v>
      </c>
      <c r="O6" t="str">
        <v>Nov</v>
      </c>
      <c r="P6" t="str">
        <v>July</v>
      </c>
    </row>
    <row r="7">
      <c r="A7" t="str">
        <v>Equity</v>
      </c>
      <c r="B7">
        <v>10000000</v>
      </c>
      <c r="C7">
        <v>12</v>
      </c>
      <c r="D7" t="str">
        <v>Equity share capital</v>
      </c>
      <c r="E7" t="str">
        <v>315,940 (previous year: 315,940) equity shares of Rs 10 each fully paid up</v>
      </c>
      <c r="F7" t="str">
        <v>Equity Share Capital</v>
      </c>
      <c r="G7">
        <f>IFERROR(VLOOKUP(B7,[3]Sheet1!$C:$M,8,0),0)</f>
        <v>0</v>
      </c>
      <c r="H7">
        <f>IFERROR(VLOOKUP(B7,[3]Sheet1!$C:$M,9,0),0)</f>
        <v>-1597890</v>
      </c>
      <c r="I7">
        <f>G7+H7</f>
        <v>-1597890</v>
      </c>
      <c r="J7">
        <v>0</v>
      </c>
      <c r="K7">
        <v>0</v>
      </c>
      <c r="M7">
        <f>VLOOKUP(B7,[4]Sheet1!$D:$M,10,0)</f>
        <v>-1365970</v>
      </c>
      <c r="N7">
        <f>I7-M7</f>
        <v>-231920</v>
      </c>
      <c r="T7" t="e">
        <f>VLOOKUP(B7,[5]!Table1[GLAccountNo],1,0)</f>
        <v>#REF!</v>
      </c>
    </row>
    <row r="8">
      <c r="A8" t="str">
        <v>Equity</v>
      </c>
      <c r="B8">
        <v>10000004</v>
      </c>
      <c r="C8">
        <v>12</v>
      </c>
      <c r="D8" t="str">
        <v>Other equity</v>
      </c>
      <c r="E8" t="str">
        <v>Pref Shar CCPS-BVCPL</v>
      </c>
      <c r="F8" t="str">
        <v>0.01% Non-Cumulative CCPS</v>
      </c>
      <c r="G8">
        <f>IFERROR(VLOOKUP(B8,[3]Sheet1!$C:$M,8,0),0)</f>
        <v>0</v>
      </c>
      <c r="H8">
        <f>IFERROR(VLOOKUP(B8,[3]Sheet1!$C:$M,9,0),0)</f>
        <v>-1999973649</v>
      </c>
      <c r="I8">
        <f>G8+H8</f>
        <v>-1999973649</v>
      </c>
      <c r="J8">
        <v>0</v>
      </c>
      <c r="K8">
        <v>0</v>
      </c>
      <c r="M8">
        <f>VLOOKUP(B8,[4]Sheet1!$D:$M,10,0)</f>
        <v>-868680</v>
      </c>
      <c r="N8">
        <f>I8-M8</f>
        <v>-1999104969</v>
      </c>
    </row>
    <row r="9">
      <c r="A9" t="str">
        <v>Equity</v>
      </c>
      <c r="B9">
        <v>10100000</v>
      </c>
      <c r="C9">
        <v>13</v>
      </c>
      <c r="D9" t="str">
        <v>Other equity</v>
      </c>
      <c r="E9" t="str">
        <v>Closing balance - Securities Premium</v>
      </c>
      <c r="F9" t="str">
        <v>Security Premium Account</v>
      </c>
      <c r="G9">
        <f>IFERROR(VLOOKUP(B9,[3]Sheet1!$C:$M,8,0),0)</f>
        <v>0</v>
      </c>
      <c r="H9">
        <f>IFERROR(VLOOKUP(B9,[3]Sheet1!$C:$M,9,0),0)</f>
        <v>-1560237693.96</v>
      </c>
      <c r="I9">
        <f>G9+H9</f>
        <v>-1560237693.96</v>
      </c>
      <c r="J9">
        <v>0</v>
      </c>
      <c r="K9">
        <v>0</v>
      </c>
      <c r="M9">
        <f>VLOOKUP(B9,[4]Sheet1!$D:$M,10,0)</f>
        <v>-2888560445.96</v>
      </c>
      <c r="N9">
        <f>I9-M9</f>
        <v>1328322752</v>
      </c>
      <c r="P9" t="str">
        <v>Opening</v>
      </c>
      <c r="Q9" t="str">
        <v>CY</v>
      </c>
      <c r="R9" t="str">
        <v>Closing</v>
      </c>
    </row>
    <row r="10">
      <c r="A10" t="str">
        <v>Equity</v>
      </c>
      <c r="B10">
        <v>10100001</v>
      </c>
      <c r="C10">
        <v>13</v>
      </c>
      <c r="D10" t="str">
        <v>Other equity</v>
      </c>
      <c r="E10" t="str">
        <v>Closing balance - Retained Earnings</v>
      </c>
      <c r="F10" t="str">
        <v>Retained earnings</v>
      </c>
      <c r="G10">
        <f>IFERROR(VLOOKUP(B10,[3]Sheet1!$C:$M,8,0),0)</f>
        <v>205255407.87</v>
      </c>
      <c r="H10">
        <f>IFERROR(VLOOKUP(B10,[3]Sheet1!$C:$M,9,0),0)</f>
        <v>0</v>
      </c>
      <c r="I10">
        <f>G10+H10</f>
        <v>205255407.87</v>
      </c>
      <c r="J10">
        <v>0</v>
      </c>
      <c r="K10">
        <v>0</v>
      </c>
      <c r="M10">
        <f>VLOOKUP(B10,[4]Sheet1!$D:$M,10,0)</f>
        <v>205255407.87</v>
      </c>
      <c r="N10">
        <f>I10-M10</f>
        <v>0</v>
      </c>
      <c r="P10">
        <f>-'BS  Notes  4-19'!H243*1000</f>
        <v>2029035.1560580817</v>
      </c>
      <c r="Q10">
        <v>386615.03</v>
      </c>
      <c r="R10">
        <f>SUBTOTAL(9,P10:Q10)</f>
        <v>0</v>
      </c>
    </row>
    <row r="11">
      <c r="A11" t="str">
        <v>Equity</v>
      </c>
      <c r="B11">
        <v>10100002</v>
      </c>
      <c r="C11">
        <v>13</v>
      </c>
      <c r="D11" t="str">
        <v>Other equity</v>
      </c>
      <c r="E11" t="str">
        <v>Closing balance - Retained Earnings</v>
      </c>
      <c r="F11" t="str">
        <v>Profit &amp; Loss Account</v>
      </c>
      <c r="G11">
        <f>IFERROR(VLOOKUP(B11,[3]Sheet1!$C:$M,8,0),0)</f>
        <v>7941080.54</v>
      </c>
      <c r="H11">
        <f>IFERROR(VLOOKUP(B11,[3]Sheet1!$C:$M,9,0),0)</f>
        <v>0</v>
      </c>
      <c r="I11">
        <f>G11+H11</f>
        <v>7941080.54</v>
      </c>
      <c r="J11">
        <v>0</v>
      </c>
      <c r="K11">
        <v>0</v>
      </c>
      <c r="M11">
        <f>VLOOKUP(B11,[4]Sheet1!$D:$M,10,0)</f>
        <v>7941080.54</v>
      </c>
      <c r="N11">
        <f>I11-M11</f>
        <v>0</v>
      </c>
      <c r="P11">
        <f>I11</f>
        <v>7941080.54</v>
      </c>
      <c r="R11">
        <f>SUBTOTAL(9,P11:Q11)</f>
        <v>0</v>
      </c>
    </row>
    <row r="12">
      <c r="A12" t="str">
        <v>Equity</v>
      </c>
      <c r="B12">
        <v>10100009</v>
      </c>
      <c r="C12">
        <v>13</v>
      </c>
      <c r="D12" t="str">
        <v>Other equity</v>
      </c>
      <c r="E12" t="str">
        <v>Closing balance - Retained Earnings</v>
      </c>
      <c r="F12" t="str">
        <v>IND AS - Opening Balance - Retained Earnings</v>
      </c>
      <c r="G12">
        <f>IFERROR(VLOOKUP(B12,[3]Sheet1!$C:$M,8,0),0)</f>
        <v>0</v>
      </c>
      <c r="H12">
        <f>IFERROR(VLOOKUP(B12,[3]Sheet1!$C:$M,9,0),0)</f>
        <v>-38668.9</v>
      </c>
      <c r="I12">
        <f>G12+H12</f>
        <v>-38668.9</v>
      </c>
      <c r="J12">
        <v>0</v>
      </c>
      <c r="K12">
        <v>0</v>
      </c>
      <c r="M12">
        <f>VLOOKUP(B12,[4]Sheet1!$D:$M,10,0)</f>
        <v>-38668.9</v>
      </c>
      <c r="N12">
        <f>I12-M12</f>
        <v>0</v>
      </c>
      <c r="P12">
        <f>I12</f>
        <v>-38668.9</v>
      </c>
      <c r="R12">
        <f>SUBTOTAL(9,P12:Q12)</f>
        <v>0</v>
      </c>
    </row>
    <row r="13">
      <c r="A13" t="str">
        <v>Liabilities</v>
      </c>
      <c r="B13">
        <v>10200015</v>
      </c>
      <c r="C13">
        <v>14</v>
      </c>
      <c r="D13" t="str">
        <v>Borrowings</v>
      </c>
      <c r="E13" t="str">
        <v>Term Loan from Bank*</v>
      </c>
      <c r="F13" t="str">
        <v>IND AS - Transaction Cost Impact on TL</v>
      </c>
      <c r="G13">
        <f>IFERROR(VLOOKUP(B13,[3]Sheet1!$C:$M,8,0),0)</f>
        <v>2147916.43</v>
      </c>
      <c r="H13">
        <f>IFERROR(VLOOKUP(B13,[3]Sheet1!$C:$M,9,0),0)</f>
        <v>0</v>
      </c>
      <c r="I13">
        <f>G13+H13</f>
        <v>2147916.43</v>
      </c>
      <c r="J13">
        <v>0</v>
      </c>
      <c r="K13">
        <f>I13-J13</f>
        <v>2147916.43</v>
      </c>
      <c r="L13">
        <f>I13-J13-K13</f>
        <v>0</v>
      </c>
      <c r="M13">
        <f>VLOOKUP(B13,[4]Sheet1!$D:$M,10,0)</f>
        <v>1223808.42999999</v>
      </c>
      <c r="N13">
        <f>I13-M13</f>
        <v>924108.0000000102</v>
      </c>
    </row>
    <row r="14">
      <c r="A14" t="str">
        <v>Liabilities</v>
      </c>
      <c r="B14">
        <v>10200016</v>
      </c>
      <c r="C14">
        <v>14</v>
      </c>
      <c r="D14" t="str">
        <v>Borrowings</v>
      </c>
      <c r="E14" t="str">
        <v>Term Loan from Bank*</v>
      </c>
      <c r="F14" t="str">
        <v>TL_AXIS_ 923060053143888</v>
      </c>
      <c r="G14">
        <f>IFERROR(VLOOKUP(B14,[3]Sheet1!$C:$M,8,0),0)</f>
        <v>0</v>
      </c>
      <c r="H14">
        <f>IFERROR(VLOOKUP(B14,[3]Sheet1!$C:$M,9,0),0)</f>
        <v>-1766899999.11999</v>
      </c>
      <c r="I14">
        <f>G14+H14</f>
        <v>-1766899999.11999</v>
      </c>
      <c r="J14">
        <v>-399600000</v>
      </c>
      <c r="K14">
        <f>I14-J14</f>
        <v>-1367299999.11999</v>
      </c>
      <c r="L14">
        <f>I14-J14-K14</f>
        <v>0</v>
      </c>
      <c r="M14">
        <f>VLOOKUP(B14,[4]Sheet1!$D:$M,10,0)</f>
        <v>-2000000000</v>
      </c>
      <c r="N14">
        <f>I14-M14</f>
        <v>233100000.8800099</v>
      </c>
    </row>
    <row r="15">
      <c r="A15" t="str">
        <v>Liabilities</v>
      </c>
      <c r="B15">
        <v>10200018</v>
      </c>
      <c r="C15">
        <v>14</v>
      </c>
      <c r="D15" t="str">
        <v>Borrowings</v>
      </c>
      <c r="E15" t="str">
        <v>Term Loan from Bank*</v>
      </c>
      <c r="F15" t="str">
        <v>TL_AXIS_924060051723539</v>
      </c>
      <c r="G15">
        <f>IFERROR(VLOOKUP(B15,[3]Sheet1!$C:$M,8,0),0)</f>
        <v>0</v>
      </c>
      <c r="H15">
        <f>IFERROR(VLOOKUP(B15,[3]Sheet1!$C:$M,9,0),0)</f>
        <v>-362015481</v>
      </c>
      <c r="I15">
        <f>G15+H15</f>
        <v>-362015481</v>
      </c>
      <c r="J15">
        <v>-80400000</v>
      </c>
      <c r="K15">
        <f>I15-J15</f>
        <v>-281615481</v>
      </c>
      <c r="L15">
        <f>I15-J15-K15</f>
        <v>0</v>
      </c>
      <c r="M15">
        <f>VLOOKUP(B15,[4]Sheet1!$D:$M,10,0)</f>
        <v>-400000000</v>
      </c>
      <c r="N15">
        <f>I15-M15</f>
        <v>37984519</v>
      </c>
    </row>
    <row r="16">
      <c r="A16" t="str">
        <v>Liabilities</v>
      </c>
      <c r="B16">
        <v>10300002</v>
      </c>
      <c r="C16">
        <v>14</v>
      </c>
      <c r="D16" t="str">
        <v>Borrowings</v>
      </c>
      <c r="E16" t="str">
        <v>Term Loan from Bank*</v>
      </c>
      <c r="F16" t="str">
        <v>TL_HDFC_02400930000746</v>
      </c>
      <c r="G16">
        <f>IFERROR(VLOOKUP(B16,[3]Sheet1!$C:$M,8,0),0)</f>
        <v>0</v>
      </c>
      <c r="H16">
        <f>IFERROR(VLOOKUP(B16,[3]Sheet1!$C:$M,9,0),0)</f>
        <v>-349999163.35</v>
      </c>
      <c r="I16">
        <f>G16+H16</f>
        <v>-349999163.35</v>
      </c>
      <c r="J16">
        <v>-99999761</v>
      </c>
      <c r="K16">
        <f>I16-J16</f>
        <v>-249999402.35000002</v>
      </c>
      <c r="L16">
        <f>I16-J16-K16</f>
        <v>0</v>
      </c>
      <c r="M16">
        <f>VLOOKUP(B16,[4]Sheet1!$D:$M,10,0)</f>
        <v>-399999043.79</v>
      </c>
      <c r="N16">
        <f>I16-M16</f>
        <v>49999880.44</v>
      </c>
    </row>
    <row r="17">
      <c r="A17" t="str">
        <v>Liabilities</v>
      </c>
      <c r="B17">
        <v>10400001</v>
      </c>
      <c r="C17">
        <v>16</v>
      </c>
      <c r="D17" t="str">
        <v>Deferred Tax Liabilities (Net)</v>
      </c>
      <c r="E17" t="str">
        <v>Deferred Tax</v>
      </c>
      <c r="F17" t="str">
        <v>IND AS - Deferred Tax Liability</v>
      </c>
      <c r="G17">
        <v>0</v>
      </c>
      <c r="H17">
        <v>-238523.489999999</v>
      </c>
      <c r="I17">
        <f>G17+H17</f>
        <v>-238523.489999999</v>
      </c>
      <c r="K17">
        <f>I17-J17</f>
        <v>-238523.489999999</v>
      </c>
      <c r="L17">
        <f>I17-J17-K17</f>
        <v>0</v>
      </c>
      <c r="M17">
        <f>VLOOKUP(B17,[4]Sheet1!$D:$M,10,0)</f>
        <v>-238523.489999999</v>
      </c>
      <c r="N17">
        <f>I17-M17</f>
        <v>0</v>
      </c>
    </row>
    <row r="18">
      <c r="A18" t="str">
        <v>Liabilities</v>
      </c>
      <c r="B18">
        <v>10500000</v>
      </c>
      <c r="C18">
        <v>15</v>
      </c>
      <c r="D18" t="str">
        <v>Provisions</v>
      </c>
      <c r="E18" t="str">
        <v>Provision for employee benefits - Gratuity</v>
      </c>
      <c r="F18" t="str">
        <v>Provision for Gratuity</v>
      </c>
      <c r="G18">
        <f>IFERROR(VLOOKUP(B18,[3]Sheet1!$C:$M,8,0),0)</f>
        <v>0</v>
      </c>
      <c r="H18">
        <f>IFERROR(VLOOKUP(B18,[3]Sheet1!$C:$M,9,0),0)</f>
        <v>-4499741</v>
      </c>
      <c r="I18">
        <f>G18+H18</f>
        <v>-4499741</v>
      </c>
      <c r="J18">
        <v>-443965</v>
      </c>
      <c r="K18">
        <f>I18-J18</f>
        <v>-4055776</v>
      </c>
      <c r="L18">
        <f>I18-J18-K18</f>
        <v>0</v>
      </c>
      <c r="M18">
        <f>VLOOKUP(B18,[4]Sheet1!$D:$M,10,0)</f>
        <v>-2120219</v>
      </c>
      <c r="N18">
        <f>I18-M18</f>
        <v>-2379522</v>
      </c>
    </row>
    <row r="19">
      <c r="A19" t="str">
        <v>Liabilities</v>
      </c>
      <c r="B19">
        <v>10500001</v>
      </c>
      <c r="C19">
        <v>15</v>
      </c>
      <c r="D19" t="str">
        <v>Provisions</v>
      </c>
      <c r="E19" t="str">
        <v>Provision for compensated absences</v>
      </c>
      <c r="F19" t="str">
        <v>Provision for Leave Salary</v>
      </c>
      <c r="G19">
        <f>IFERROR(VLOOKUP(B19,[3]Sheet1!$C:$M,8,0),0)</f>
        <v>0</v>
      </c>
      <c r="H19">
        <f>IFERROR(VLOOKUP(B19,[3]Sheet1!$C:$M,9,0),0)</f>
        <v>-4772879</v>
      </c>
      <c r="I19">
        <f>G19+H19</f>
        <v>-4772879</v>
      </c>
      <c r="J19">
        <v>-824137</v>
      </c>
      <c r="K19">
        <f>I19-J19</f>
        <v>-3948742</v>
      </c>
      <c r="L19">
        <f>I19-J19-K19</f>
        <v>0</v>
      </c>
      <c r="M19">
        <f>VLOOKUP(B19,[4]Sheet1!$D:$M,10,0)</f>
        <v>-2607951</v>
      </c>
      <c r="N19">
        <f>I19-M19</f>
        <v>-2164928</v>
      </c>
    </row>
    <row r="20">
      <c r="A20" t="str">
        <v>Liabilities</v>
      </c>
      <c r="B20">
        <v>10600010</v>
      </c>
      <c r="C20">
        <v>14</v>
      </c>
      <c r="D20" t="str">
        <v>Borrowings</v>
      </c>
      <c r="E20" t="str">
        <v>Unsecured loan from related parties</v>
      </c>
      <c r="F20" t="str">
        <v>Best Value Chem Pvt Ltd.</v>
      </c>
      <c r="G20">
        <f>IFERROR(VLOOKUP(B20,[3]Sheet1!$C:$M,8,0),0)</f>
        <v>0</v>
      </c>
      <c r="H20">
        <f>IFERROR(VLOOKUP(B20,[3]Sheet1!$C:$M,9,0),0)</f>
        <v>-0.409999999999999</v>
      </c>
      <c r="I20">
        <f>G20+H20</f>
        <v>-0.409999999999999</v>
      </c>
      <c r="J20">
        <v>0</v>
      </c>
      <c r="K20">
        <v>0</v>
      </c>
      <c r="M20">
        <f>VLOOKUP(B20,[4]Sheet1!$D:$M,10,0)</f>
        <v>-265968343.41</v>
      </c>
      <c r="N20">
        <f>I20-M20</f>
        <v>265968343</v>
      </c>
    </row>
    <row r="21">
      <c r="A21" t="str">
        <v>Liabilities</v>
      </c>
      <c r="B21">
        <v>10800000</v>
      </c>
      <c r="C21">
        <v>17</v>
      </c>
      <c r="D21" t="str">
        <v>Trade payables</v>
      </c>
      <c r="E21" t="str">
        <v>Total outstanding dues of creditors other than micro enterprises and small enterprises</v>
      </c>
      <c r="F21" t="str">
        <v>Payable - Raw Material Import</v>
      </c>
      <c r="G21">
        <f>IFERROR(VLOOKUP(B21,[3]Sheet1!$C:$M,8,0),0)</f>
        <v>0</v>
      </c>
      <c r="H21">
        <f>IFERROR(VLOOKUP(B21,[3]Sheet1!$C:$M,9,0),0)</f>
        <v>-126396503.68</v>
      </c>
      <c r="I21">
        <f>G21+H21</f>
        <v>-126396503.68</v>
      </c>
      <c r="J21">
        <v>0</v>
      </c>
      <c r="K21">
        <v>0</v>
      </c>
      <c r="M21">
        <f>VLOOKUP(B21,[4]Sheet1!$D:$M,10,0)</f>
        <v>-84434755.43</v>
      </c>
      <c r="N21">
        <f>I21-M21</f>
        <v>-41961748.25</v>
      </c>
    </row>
    <row r="22">
      <c r="A22" t="str">
        <v>Liabilities</v>
      </c>
      <c r="B22">
        <v>10800001</v>
      </c>
      <c r="C22">
        <v>17</v>
      </c>
      <c r="D22" t="str">
        <v>Trade payables</v>
      </c>
      <c r="E22" t="str">
        <v>Total outstanding dues of creditors other than micro enterprises and small enterprises</v>
      </c>
      <c r="F22" t="str">
        <v>Payable - Raw Material Domestic</v>
      </c>
      <c r="G22">
        <f>IFERROR(VLOOKUP(B22,[3]Sheet1!$C:$M,8,0),0)</f>
        <v>0</v>
      </c>
      <c r="H22">
        <f>IFERROR(VLOOKUP(B22,[3]Sheet1!$C:$M,9,0),0)</f>
        <v>-154331338.31</v>
      </c>
      <c r="I22">
        <f>G22+H22</f>
        <v>-154331338.31</v>
      </c>
      <c r="J22">
        <v>0</v>
      </c>
      <c r="K22">
        <v>0</v>
      </c>
      <c r="M22">
        <f>VLOOKUP(B22,[4]Sheet1!$D:$M,10,0)</f>
        <v>-99935998.95</v>
      </c>
      <c r="N22">
        <f>I22-M22</f>
        <v>-54395339.36</v>
      </c>
      <c r="Q22">
        <f>'[6]BVC Sale'!$D$272*0</f>
        <v>0</v>
      </c>
    </row>
    <row r="23">
      <c r="A23" t="str">
        <v>Liabilities</v>
      </c>
      <c r="B23">
        <v>10800002</v>
      </c>
      <c r="C23">
        <v>17</v>
      </c>
      <c r="D23" t="str">
        <v>Trade payables</v>
      </c>
      <c r="E23" t="str">
        <v>Total outstanding dues of creditors other than micro enterprises and small enterprises</v>
      </c>
      <c r="F23" t="str">
        <v>Payable - Packing Material</v>
      </c>
      <c r="G23">
        <f>IFERROR(VLOOKUP(B23,[3]Sheet1!$C:$M,8,0),0)</f>
        <v>0</v>
      </c>
      <c r="H23">
        <f>IFERROR(VLOOKUP(B23,[3]Sheet1!$C:$M,9,0),0)</f>
        <v>-14985765.31</v>
      </c>
      <c r="I23">
        <f>G23+H23</f>
        <v>-14985765.31</v>
      </c>
      <c r="J23">
        <v>0</v>
      </c>
      <c r="K23">
        <v>0</v>
      </c>
      <c r="M23">
        <f>VLOOKUP(B23,[4]Sheet1!$D:$M,10,0)</f>
        <v>-7862613.2</v>
      </c>
      <c r="N23">
        <f>I23-M23</f>
        <v>-7123152.11</v>
      </c>
      <c r="AD23">
        <v>6106184</v>
      </c>
      <c r="AE23" t="str">
        <v>Packing Material Adj - Out of books</v>
      </c>
    </row>
    <row r="24">
      <c r="A24" t="str">
        <v>Liabilities</v>
      </c>
      <c r="B24">
        <v>10800003</v>
      </c>
      <c r="C24">
        <v>17</v>
      </c>
      <c r="D24" t="str">
        <v>Trade payables</v>
      </c>
      <c r="E24" t="str">
        <v>Total outstanding dues of creditors other than micro enterprises and small enterprises</v>
      </c>
      <c r="F24" t="str">
        <v>Payable - Fuel</v>
      </c>
      <c r="G24">
        <f>IFERROR(VLOOKUP(B24,[3]Sheet1!$C:$M,8,0),0)</f>
        <v>0</v>
      </c>
      <c r="H24">
        <f>IFERROR(VLOOKUP(B24,[3]Sheet1!$C:$M,9,0),0)</f>
        <v>-18468224.01</v>
      </c>
      <c r="I24">
        <f>G24+H24</f>
        <v>-18468224.01</v>
      </c>
      <c r="J24">
        <v>0</v>
      </c>
      <c r="K24">
        <v>0</v>
      </c>
      <c r="M24">
        <f>VLOOKUP(B24,[4]Sheet1!$D:$M,10,0)</f>
        <v>-7541013.46</v>
      </c>
      <c r="N24">
        <f>I24-M24</f>
        <v>-10927210.55</v>
      </c>
    </row>
    <row r="25">
      <c r="A25" t="str">
        <v>Liabilities</v>
      </c>
      <c r="B25">
        <v>10800004</v>
      </c>
      <c r="C25">
        <v>17</v>
      </c>
      <c r="D25" t="str">
        <v>Trade payables</v>
      </c>
      <c r="E25" t="str">
        <v>Total outstanding dues of creditors other than micro enterprises and small enterprises</v>
      </c>
      <c r="F25" t="str">
        <v>Payable - Others</v>
      </c>
      <c r="G25">
        <f>IFERROR(VLOOKUP(B25,[3]Sheet1!$C:$M,8,0),0)</f>
        <v>0</v>
      </c>
      <c r="H25">
        <f>IFERROR(VLOOKUP(B25,[3]Sheet1!$C:$M,9,0),0)</f>
        <v>-674663057.309999</v>
      </c>
      <c r="I25">
        <f>G25+H25</f>
        <v>-674663057.309999</v>
      </c>
      <c r="J25">
        <v>0</v>
      </c>
      <c r="K25">
        <v>0</v>
      </c>
      <c r="M25">
        <f>VLOOKUP(B25,[4]Sheet1!$D:$M,10,0)</f>
        <v>-316992962.81</v>
      </c>
      <c r="N25">
        <f>I25-M25</f>
        <v>-357670094.499999</v>
      </c>
    </row>
    <row r="26">
      <c r="A26" t="str">
        <v>Liabilities</v>
      </c>
      <c r="B26">
        <v>10800005</v>
      </c>
      <c r="C26">
        <v>18</v>
      </c>
      <c r="D26" t="str">
        <v>Other financial liabilities</v>
      </c>
      <c r="E26" t="str">
        <v>Employee benefits payable</v>
      </c>
      <c r="F26" t="str">
        <v>Payables - Employees</v>
      </c>
      <c r="G26">
        <f>IFERROR(VLOOKUP(B26,[3]Sheet1!$C:$M,8,0),0)</f>
        <v>42051.22</v>
      </c>
      <c r="H26">
        <f>IFERROR(VLOOKUP(B26,[3]Sheet1!$C:$M,9,0),0)</f>
        <v>0</v>
      </c>
      <c r="I26">
        <f>G26+H26</f>
        <v>42051.22</v>
      </c>
      <c r="J26">
        <v>0</v>
      </c>
      <c r="K26">
        <v>0</v>
      </c>
      <c r="M26">
        <f>VLOOKUP(B26,[4]Sheet1!$D:$M,10,0)</f>
        <v>35924.22</v>
      </c>
      <c r="N26">
        <f>I26-M26</f>
        <v>6127</v>
      </c>
    </row>
    <row r="27">
      <c r="A27" t="str">
        <v>Liabilities</v>
      </c>
      <c r="B27">
        <v>10900000</v>
      </c>
      <c r="C27">
        <v>17</v>
      </c>
      <c r="D27" t="str">
        <v>Trade payables</v>
      </c>
      <c r="E27" t="str">
        <v>Total outstanding dues of creditors other than micro enterprises and small enterprises</v>
      </c>
      <c r="F27" t="str">
        <v>Provision_Other Expenses</v>
      </c>
      <c r="G27">
        <f>IFERROR(VLOOKUP(B27,[3]Sheet1!$C:$M,8,0),0)</f>
        <v>0</v>
      </c>
      <c r="H27">
        <f>IFERROR(VLOOKUP(B27,[3]Sheet1!$C:$M,9,0),0)</f>
        <v>-6785728.25999999</v>
      </c>
      <c r="I27">
        <f>G27+H27</f>
        <v>-6785728.25999999</v>
      </c>
      <c r="J27">
        <v>0</v>
      </c>
      <c r="K27">
        <v>0</v>
      </c>
      <c r="M27">
        <f>VLOOKUP(B27,[4]Sheet1!$D:$M,10,0)</f>
        <v>-8925974</v>
      </c>
      <c r="N27">
        <f>I27-M27</f>
        <v>2140245.7400000095</v>
      </c>
    </row>
    <row r="28">
      <c r="A28" t="str">
        <v>Liabilities</v>
      </c>
      <c r="B28">
        <v>20100001</v>
      </c>
      <c r="C28">
        <v>17</v>
      </c>
      <c r="D28" t="str">
        <v>Trade payables</v>
      </c>
      <c r="E28" t="str">
        <v>Total outstanding dues of creditors other than micro enterprises and small enterprises</v>
      </c>
      <c r="F28" t="str">
        <v>Capital Advances</v>
      </c>
      <c r="G28">
        <f>IFERROR(VLOOKUP(B28,[3]Sheet1!$C:$M,8,0),0)</f>
        <v>1224019.37999999</v>
      </c>
      <c r="H28">
        <f>IFERROR(VLOOKUP(B28,[3]Sheet1!$C:$M,9,0),0)</f>
        <v>0</v>
      </c>
      <c r="I28">
        <f>G28+H28</f>
        <v>1224019.37999999</v>
      </c>
      <c r="J28">
        <v>0</v>
      </c>
      <c r="K28">
        <v>0</v>
      </c>
      <c r="M28">
        <f>VLOOKUP(B28,[4]Sheet1!$D:$M,10,0)</f>
        <v>8778689.96</v>
      </c>
      <c r="N28">
        <f>I28-M28</f>
        <v>-7554670.580000011</v>
      </c>
    </row>
    <row r="29">
      <c r="A29" t="str">
        <v>Liabilities</v>
      </c>
      <c r="B29">
        <v>10900003</v>
      </c>
      <c r="C29">
        <v>19</v>
      </c>
      <c r="D29" t="str">
        <v>Other Current Liabilities</v>
      </c>
      <c r="E29" t="str">
        <v xml:space="preserve">Statutory liabilities </v>
      </c>
      <c r="F29" t="str">
        <v>Provision_PF and ESIC Contribution by Company</v>
      </c>
      <c r="G29">
        <f>IFERROR(VLOOKUP(B29,[3]Sheet1!$C:$M,8,0),0)</f>
        <v>0</v>
      </c>
      <c r="H29">
        <f>IFERROR(VLOOKUP(B29,[3]Sheet1!$C:$M,9,0),0)</f>
        <v>-461147</v>
      </c>
      <c r="I29">
        <f>G29+H29</f>
        <v>-461147</v>
      </c>
      <c r="J29">
        <v>0</v>
      </c>
      <c r="K29">
        <v>0</v>
      </c>
      <c r="M29">
        <f>VLOOKUP(B29,[4]Sheet1!$D:$M,10,0)</f>
        <v>-311807</v>
      </c>
      <c r="N29">
        <f>I29-M29</f>
        <v>-149340</v>
      </c>
    </row>
    <row r="30">
      <c r="A30" t="str">
        <v>Liabilities</v>
      </c>
      <c r="B30">
        <v>10900018</v>
      </c>
      <c r="C30">
        <v>18</v>
      </c>
      <c r="D30" t="str">
        <v>Other financial liabilities</v>
      </c>
      <c r="E30" t="str">
        <v>Employee benefits payable</v>
      </c>
      <c r="F30" t="str">
        <v>Salary Payable</v>
      </c>
      <c r="G30">
        <f>IFERROR(VLOOKUP(B30,[3]Sheet1!$C:$M,8,0),0)</f>
        <v>0</v>
      </c>
      <c r="H30">
        <f>IFERROR(VLOOKUP(B30,[3]Sheet1!$C:$M,9,0),0)</f>
        <v>-119680.009999999</v>
      </c>
      <c r="I30">
        <f>G30+H30</f>
        <v>-119680.009999999</v>
      </c>
      <c r="J30">
        <v>0</v>
      </c>
      <c r="K30">
        <v>0</v>
      </c>
      <c r="M30">
        <f>VLOOKUP(B30,[4]Sheet1!$D:$M,10,0)</f>
        <v>-9835879.19999999</v>
      </c>
      <c r="N30">
        <f>I30-M30</f>
        <v>9716199.18999999</v>
      </c>
    </row>
    <row r="31">
      <c r="A31" t="str">
        <v>Liabilities</v>
      </c>
      <c r="B31">
        <v>11000001</v>
      </c>
      <c r="C31">
        <v>19</v>
      </c>
      <c r="D31" t="str">
        <v>Other Current Liabilities</v>
      </c>
      <c r="E31" t="str">
        <v xml:space="preserve">Statutory liabilities </v>
      </c>
      <c r="F31" t="str">
        <v>TDS_Professional and Consulting_194J</v>
      </c>
      <c r="G31">
        <f>IFERROR(VLOOKUP(B31,[3]Sheet1!$C:$M,8,0),0)</f>
        <v>0</v>
      </c>
      <c r="H31">
        <f>IFERROR(VLOOKUP(B31,[3]Sheet1!$C:$M,9,0),0)</f>
        <v>-382362.06</v>
      </c>
      <c r="I31">
        <f>G31+H31</f>
        <v>-382362.06</v>
      </c>
      <c r="J31">
        <v>0</v>
      </c>
      <c r="K31">
        <v>0</v>
      </c>
      <c r="M31">
        <f>VLOOKUP(B31,[4]Sheet1!$D:$M,10,0)</f>
        <v>53941.44</v>
      </c>
      <c r="N31">
        <f>I31-M31</f>
        <v>-436303.5</v>
      </c>
    </row>
    <row r="32">
      <c r="A32" t="str">
        <v>Liabilities</v>
      </c>
      <c r="B32">
        <v>11000002</v>
      </c>
      <c r="C32">
        <v>19</v>
      </c>
      <c r="D32" t="str">
        <v>Other Current Liabilities</v>
      </c>
      <c r="E32" t="str">
        <v xml:space="preserve">Statutory liabilities </v>
      </c>
      <c r="F32" t="str">
        <v>TDS_Contractors_194C</v>
      </c>
      <c r="G32">
        <f>IFERROR(VLOOKUP(B32,[3]Sheet1!$C:$M,8,0),0)</f>
        <v>0</v>
      </c>
      <c r="H32">
        <f>IFERROR(VLOOKUP(B32,[3]Sheet1!$C:$M,9,0),0)</f>
        <v>-3257917.48</v>
      </c>
      <c r="I32">
        <f>G32+H32</f>
        <v>-3257917.48</v>
      </c>
      <c r="J32">
        <v>0</v>
      </c>
      <c r="K32">
        <v>0</v>
      </c>
      <c r="M32">
        <f>VLOOKUP(B32,[4]Sheet1!$D:$M,10,0)</f>
        <v>-336176.31</v>
      </c>
      <c r="N32">
        <f>I32-M32</f>
        <v>-2921741.17</v>
      </c>
    </row>
    <row r="33">
      <c r="A33" t="str">
        <v>Liabilities</v>
      </c>
      <c r="B33">
        <v>11000003</v>
      </c>
      <c r="C33">
        <v>19</v>
      </c>
      <c r="D33" t="str">
        <v>Other Current Liabilities</v>
      </c>
      <c r="E33" t="str">
        <v xml:space="preserve">Statutory liabilities </v>
      </c>
      <c r="F33" t="str">
        <v>TDS_Interest on borrowing_194A</v>
      </c>
      <c r="G33">
        <f>IFERROR(VLOOKUP(B33,[3]Sheet1!$C:$M,8,0),0)</f>
        <v>0</v>
      </c>
      <c r="H33">
        <f>IFERROR(VLOOKUP(B33,[3]Sheet1!$C:$M,9,0),0)</f>
        <v>-0.17</v>
      </c>
      <c r="I33">
        <f>G33+H33</f>
        <v>-0.17</v>
      </c>
      <c r="J33">
        <v>0</v>
      </c>
      <c r="K33">
        <v>0</v>
      </c>
      <c r="M33">
        <f>VLOOKUP(B33,[4]Sheet1!$D:$M,10,0)</f>
        <v>501331.83</v>
      </c>
      <c r="N33">
        <f>I33-M33</f>
        <v>-501332</v>
      </c>
    </row>
    <row r="34">
      <c r="A34" t="str">
        <v>Liabilities</v>
      </c>
      <c r="B34">
        <v>11000005</v>
      </c>
      <c r="C34">
        <v>19</v>
      </c>
      <c r="D34" t="str">
        <v>Other Current Liabilities</v>
      </c>
      <c r="E34" t="str">
        <v xml:space="preserve">Statutory liabilities </v>
      </c>
      <c r="F34" t="str">
        <v>TDS_Rent_194I</v>
      </c>
      <c r="G34">
        <f>IFERROR(VLOOKUP(B34,[3]Sheet1!$C:$M,8,0),0)</f>
        <v>0</v>
      </c>
      <c r="H34">
        <f>IFERROR(VLOOKUP(B34,[3]Sheet1!$C:$M,9,0),0)</f>
        <v>-75369</v>
      </c>
      <c r="I34">
        <f>G34+H34</f>
        <v>-75369</v>
      </c>
      <c r="J34">
        <v>0</v>
      </c>
      <c r="K34">
        <v>0</v>
      </c>
      <c r="M34">
        <f>VLOOKUP(B34,[4]Sheet1!$D:$M,10,0)</f>
        <v>9503</v>
      </c>
      <c r="N34">
        <f>I34-M34</f>
        <v>-84872</v>
      </c>
    </row>
    <row r="35">
      <c r="A35" t="str">
        <v>Liabilities</v>
      </c>
      <c r="B35">
        <v>11000006</v>
      </c>
      <c r="C35">
        <v>19</v>
      </c>
      <c r="D35" t="str">
        <v>Other Current Liabilities</v>
      </c>
      <c r="E35" t="str">
        <v xml:space="preserve">Statutory liabilities </v>
      </c>
      <c r="F35" t="str">
        <v>TDS_Purchase on Goods_194Q</v>
      </c>
      <c r="G35">
        <f>IFERROR(VLOOKUP(B35,[3]Sheet1!$C:$M,8,0),0)</f>
        <v>0</v>
      </c>
      <c r="H35">
        <f>IFERROR(VLOOKUP(B35,[3]Sheet1!$C:$M,9,0),0)</f>
        <v>-224723.73</v>
      </c>
      <c r="I35">
        <f>G35+H35</f>
        <v>-224723.73</v>
      </c>
      <c r="J35">
        <v>0</v>
      </c>
      <c r="K35">
        <v>0</v>
      </c>
      <c r="M35">
        <f>VLOOKUP(B35,[4]Sheet1!$D:$M,10,0)</f>
        <v>-63397.5</v>
      </c>
      <c r="N35">
        <f>I35-M35</f>
        <v>-161326.23</v>
      </c>
    </row>
    <row r="36">
      <c r="A36" t="str">
        <v>Liabilities</v>
      </c>
      <c r="B36">
        <v>11000007</v>
      </c>
      <c r="C36">
        <v>19</v>
      </c>
      <c r="D36" t="str">
        <v>Other Current Liabilities</v>
      </c>
      <c r="E36" t="str">
        <v xml:space="preserve">Statutory liabilities </v>
      </c>
      <c r="F36" t="str">
        <v>TDS_Salary_192</v>
      </c>
      <c r="G36">
        <f>IFERROR(VLOOKUP(B36,[3]Sheet1!$C:$M,8,0),0)</f>
        <v>0</v>
      </c>
      <c r="H36">
        <f>IFERROR(VLOOKUP(B36,[3]Sheet1!$C:$M,9,0),0)</f>
        <v>-608661</v>
      </c>
      <c r="I36">
        <f>G36+H36</f>
        <v>-608661</v>
      </c>
      <c r="J36">
        <v>0</v>
      </c>
      <c r="K36">
        <v>0</v>
      </c>
      <c r="M36">
        <f>VLOOKUP(B36,[4]Sheet1!$D:$M,10,0)</f>
        <v>-384318</v>
      </c>
      <c r="N36">
        <f>I36-M36</f>
        <v>-224343</v>
      </c>
    </row>
    <row r="37">
      <c r="A37" t="str">
        <v>Liabilities</v>
      </c>
      <c r="B37">
        <v>11000011</v>
      </c>
      <c r="C37">
        <v>19</v>
      </c>
      <c r="D37" t="str">
        <v>Other Current Liabilities</v>
      </c>
      <c r="E37" t="str">
        <v xml:space="preserve">Statutory liabilities </v>
      </c>
      <c r="F37" t="str">
        <v>PF Employee Contribution</v>
      </c>
      <c r="G37">
        <f>IFERROR(VLOOKUP(B37,[3]Sheet1!$C:$M,8,0),0)</f>
        <v>0</v>
      </c>
      <c r="H37">
        <f>IFERROR(VLOOKUP(B37,[3]Sheet1!$C:$M,9,0),0)</f>
        <v>-430291</v>
      </c>
      <c r="I37">
        <f>G37+H37</f>
        <v>-430291</v>
      </c>
      <c r="J37">
        <v>0</v>
      </c>
      <c r="K37">
        <v>0</v>
      </c>
      <c r="M37">
        <f>VLOOKUP(B37,[4]Sheet1!$D:$M,10,0)</f>
        <v>-348863</v>
      </c>
      <c r="N37">
        <f>I37-M37</f>
        <v>-81428</v>
      </c>
    </row>
    <row r="38">
      <c r="A38" t="str">
        <v>Liabilities</v>
      </c>
      <c r="B38">
        <v>11000012</v>
      </c>
      <c r="C38">
        <v>19</v>
      </c>
      <c r="D38" t="str">
        <v>Other Current Liabilities</v>
      </c>
      <c r="E38" t="str">
        <v xml:space="preserve">Statutory liabilities </v>
      </c>
      <c r="F38" t="str">
        <v>Professional Tax</v>
      </c>
      <c r="G38">
        <f>IFERROR(VLOOKUP(B38,[3]Sheet1!$C:$M,8,0),0)</f>
        <v>0</v>
      </c>
      <c r="H38">
        <f>IFERROR(VLOOKUP(B38,[3]Sheet1!$C:$M,9,0),0)</f>
        <v>-36800</v>
      </c>
      <c r="I38">
        <f>G38+H38</f>
        <v>-36800</v>
      </c>
      <c r="J38">
        <v>0</v>
      </c>
      <c r="K38">
        <v>0</v>
      </c>
      <c r="M38">
        <f>VLOOKUP(B38,[4]Sheet1!$D:$M,10,0)</f>
        <v>-34000</v>
      </c>
      <c r="N38">
        <f>I38-M38</f>
        <v>-2800</v>
      </c>
    </row>
    <row r="39">
      <c r="A39" t="str">
        <v>Liabilities</v>
      </c>
      <c r="B39">
        <v>11100002</v>
      </c>
      <c r="C39">
        <v>18</v>
      </c>
      <c r="D39" t="str">
        <v>Other financial liabilities</v>
      </c>
      <c r="E39" t="str">
        <v>Payable for capital goods (including retention amount)</v>
      </c>
      <c r="F39" t="str">
        <v>Retention Money</v>
      </c>
      <c r="G39">
        <f>IFERROR(VLOOKUP(B39,[3]Sheet1!$C:$M,8,0),0)</f>
        <v>0</v>
      </c>
      <c r="H39">
        <f>IFERROR(VLOOKUP(B39,[3]Sheet1!$C:$M,9,0),0)</f>
        <v>-176543.07</v>
      </c>
      <c r="I39">
        <f>G39+H39</f>
        <v>-176543.07</v>
      </c>
      <c r="J39">
        <v>0</v>
      </c>
      <c r="K39">
        <v>0</v>
      </c>
      <c r="M39">
        <f>VLOOKUP(B39,[4]Sheet1!$D:$M,10,0)</f>
        <v>-86083192.26</v>
      </c>
      <c r="N39">
        <f>I39-M39</f>
        <v>85906649.19000001</v>
      </c>
    </row>
    <row r="40">
      <c r="A40" t="str">
        <v>Liabilities</v>
      </c>
      <c r="B40">
        <v>21000008</v>
      </c>
      <c r="C40">
        <v>19</v>
      </c>
      <c r="D40" t="str">
        <v>Other Current Liabilities</v>
      </c>
      <c r="E40" t="str">
        <v xml:space="preserve">Statutory liabilities </v>
      </c>
      <c r="F40" t="str">
        <v>CGST Payable</v>
      </c>
      <c r="G40">
        <f>IFERROR(VLOOKUP(B40,[3]Sheet1!$C:$M,8,0),0)</f>
        <v>0</v>
      </c>
      <c r="H40">
        <f>IFERROR(VLOOKUP(B40,[3]Sheet1!$C:$M,9,0),0)</f>
        <v>-56666.5299999999</v>
      </c>
      <c r="I40">
        <f>G40+H40</f>
        <v>-56666.5299999999</v>
      </c>
      <c r="J40">
        <v>0</v>
      </c>
      <c r="K40">
        <v>0</v>
      </c>
      <c r="M40">
        <f>VLOOKUP(B40,[4]Sheet1!$D:$M,10,0)</f>
        <v>-6856990.84999999</v>
      </c>
      <c r="N40">
        <f>I40-M40</f>
        <v>6800324.31999999</v>
      </c>
    </row>
    <row r="41">
      <c r="A41" t="str">
        <v>Liabilities</v>
      </c>
      <c r="B41">
        <v>21000009</v>
      </c>
      <c r="C41">
        <v>19</v>
      </c>
      <c r="D41" t="str">
        <v>Other Current Liabilities</v>
      </c>
      <c r="E41" t="str">
        <v xml:space="preserve">Statutory liabilities </v>
      </c>
      <c r="F41" t="str">
        <v>SGST Payable</v>
      </c>
      <c r="G41">
        <f>IFERROR(VLOOKUP(B41,[3]Sheet1!$C:$M,8,0),0)</f>
        <v>0</v>
      </c>
      <c r="H41">
        <f>IFERROR(VLOOKUP(B41,[3]Sheet1!$C:$M,9,0),0)</f>
        <v>-56666.5299999999</v>
      </c>
      <c r="I41">
        <f>G41+H41</f>
        <v>-56666.5299999999</v>
      </c>
      <c r="J41">
        <v>0</v>
      </c>
      <c r="K41">
        <v>0</v>
      </c>
      <c r="M41">
        <f>VLOOKUP(B41,[4]Sheet1!$D:$M,10,0)</f>
        <v>-6856990.84999999</v>
      </c>
      <c r="N41">
        <f>I41-M41</f>
        <v>6800324.31999999</v>
      </c>
    </row>
    <row r="42">
      <c r="A42" t="str">
        <v>Liabilities</v>
      </c>
      <c r="B42">
        <v>21000010</v>
      </c>
      <c r="C42">
        <v>19</v>
      </c>
      <c r="D42" t="str">
        <v>Other Current Liabilities</v>
      </c>
      <c r="E42" t="str">
        <v xml:space="preserve">Statutory liabilities </v>
      </c>
      <c r="F42" t="str">
        <v>IGST Payable</v>
      </c>
      <c r="G42">
        <f>IFERROR(VLOOKUP(B42,[3]Sheet1!$C:$M,8,0),0)</f>
        <v>0</v>
      </c>
      <c r="H42">
        <f>IFERROR(VLOOKUP(B42,[3]Sheet1!$C:$M,9,0),0)</f>
        <v>-18474.82</v>
      </c>
      <c r="I42">
        <f>G42+H42</f>
        <v>-18474.82</v>
      </c>
      <c r="J42">
        <v>0</v>
      </c>
      <c r="K42">
        <v>0</v>
      </c>
      <c r="M42">
        <f>VLOOKUP(B42,[4]Sheet1!$D:$M,10,0)</f>
        <v>-7704337.71</v>
      </c>
      <c r="N42">
        <f>I42-M42</f>
        <v>7685862.89</v>
      </c>
    </row>
    <row r="43">
      <c r="A43" t="str">
        <v>Liabilities</v>
      </c>
      <c r="B43">
        <v>80000000</v>
      </c>
      <c r="C43">
        <v>17</v>
      </c>
      <c r="D43" t="str">
        <v>Trade payables</v>
      </c>
      <c r="E43" t="str">
        <v>Total outstanding dues of creditors other than micro enterprises and small enterprises</v>
      </c>
      <c r="F43" t="str">
        <v>Clearing Material</v>
      </c>
      <c r="G43">
        <f>IFERROR(VLOOKUP(B43,[3]Sheet1!$C:$M,8,0),0)</f>
        <v>0</v>
      </c>
      <c r="H43">
        <f>IFERROR(VLOOKUP(B43,[3]Sheet1!$C:$M,9,0),0)</f>
        <v>-9589348.19999999</v>
      </c>
      <c r="I43">
        <f>G43+H43</f>
        <v>-9589348.19999999</v>
      </c>
      <c r="J43">
        <v>0</v>
      </c>
      <c r="K43">
        <v>0</v>
      </c>
      <c r="M43">
        <f>VLOOKUP(B43,[4]Sheet1!$D:$M,10,0)</f>
        <v>-11415016.46</v>
      </c>
      <c r="N43">
        <f>I43-M43</f>
        <v>1825668.260000011</v>
      </c>
    </row>
    <row r="44">
      <c r="A44" t="str">
        <v>Liabilities</v>
      </c>
      <c r="B44">
        <v>80000002</v>
      </c>
      <c r="C44">
        <v>17</v>
      </c>
      <c r="D44" t="str">
        <v>Trade payables</v>
      </c>
      <c r="E44" t="str">
        <v>Total outstanding dues of creditors other than micro enterprises and small enterprises</v>
      </c>
      <c r="F44" t="str">
        <v>Cntrl Stores&amp; Spares</v>
      </c>
      <c r="G44">
        <f>IFERROR(VLOOKUP(B44,[3]Sheet1!$C:$M,8,0),0)</f>
        <v>0</v>
      </c>
      <c r="H44">
        <f>IFERROR(VLOOKUP(B44,[3]Sheet1!$C:$M,9,0),0)</f>
        <v>-1339733.63999999</v>
      </c>
      <c r="I44">
        <f>G44+H44</f>
        <v>-1339733.63999999</v>
      </c>
      <c r="J44">
        <v>0</v>
      </c>
      <c r="K44">
        <v>0</v>
      </c>
      <c r="M44">
        <f>VLOOKUP(B44,[4]Sheet1!$D:$M,10,0)</f>
        <v>-1558366.43999999</v>
      </c>
      <c r="N44">
        <f>I44-M44</f>
        <v>218632.80000000005</v>
      </c>
    </row>
    <row r="45">
      <c r="A45" t="str">
        <v>Liabilities</v>
      </c>
      <c r="B45">
        <v>80000003</v>
      </c>
      <c r="C45">
        <v>17</v>
      </c>
      <c r="D45" t="str">
        <v>Trade payables</v>
      </c>
      <c r="E45" t="str">
        <v>Total outstanding dues of creditors other than micro enterprises and small enterprises</v>
      </c>
      <c r="F45" t="str">
        <v>Import cost Ctrl GL</v>
      </c>
      <c r="G45">
        <f>IFERROR(VLOOKUP(B45,[3]Sheet1!$C:$M,8,0),0)</f>
        <v>0</v>
      </c>
      <c r="H45">
        <f>IFERROR(VLOOKUP(B45,[3]Sheet1!$C:$M,9,0),0)</f>
        <v>0</v>
      </c>
      <c r="I45">
        <f>G45+H45</f>
        <v>0</v>
      </c>
      <c r="J45">
        <v>0</v>
      </c>
      <c r="K45">
        <v>0</v>
      </c>
      <c r="M45">
        <f>VLOOKUP(B45,[4]Sheet1!$D:$M,10,0)</f>
        <v>0</v>
      </c>
      <c r="N45">
        <f>I45-M45</f>
        <v>0</v>
      </c>
    </row>
    <row r="46">
      <c r="A46" t="str">
        <v>Liabilities</v>
      </c>
      <c r="B46">
        <v>80000008</v>
      </c>
      <c r="C46">
        <v>17</v>
      </c>
      <c r="D46" t="str">
        <v>Trade payables</v>
      </c>
      <c r="E46" t="str">
        <v>Total outstanding dues of creditors other than micro enterprises and small enterprises</v>
      </c>
      <c r="F46" t="str">
        <v>Clearing  Services</v>
      </c>
      <c r="G46">
        <f>IFERROR(VLOOKUP(B46,[3]Sheet1!$C:$M,8,0),0)</f>
        <v>0</v>
      </c>
      <c r="H46">
        <f>IFERROR(VLOOKUP(B46,[3]Sheet1!$C:$M,9,0),0)</f>
        <v>-2897539.64999999</v>
      </c>
      <c r="I46">
        <f>G46+H46</f>
        <v>-2897539.64999999</v>
      </c>
      <c r="J46">
        <v>0</v>
      </c>
      <c r="K46">
        <v>0</v>
      </c>
      <c r="M46">
        <f>VLOOKUP(B46,[4]Sheet1!$D:$M,10,0)</f>
        <v>-4930772.36</v>
      </c>
      <c r="N46">
        <f>I46-M46</f>
        <v>2033232.7100000102</v>
      </c>
    </row>
    <row r="47">
      <c r="A47" t="str">
        <v>Liabilities</v>
      </c>
      <c r="B47">
        <v>80000022</v>
      </c>
      <c r="C47">
        <v>17</v>
      </c>
      <c r="D47" t="str">
        <v>Trade payables</v>
      </c>
      <c r="E47" t="str">
        <v>Total outstanding dues of creditors other than micro enterprises and small enterprises</v>
      </c>
      <c r="F47" t="str">
        <v>AUC Down Payment</v>
      </c>
      <c r="G47">
        <f>IFERROR(VLOOKUP(B47,[3]Sheet1!$C:$M,8,0),0)</f>
        <v>0</v>
      </c>
      <c r="H47">
        <f>IFERROR(VLOOKUP(B47,[3]Sheet1!$C:$M,9,0),0)</f>
        <v>0</v>
      </c>
      <c r="I47">
        <f>G47+H47</f>
        <v>0</v>
      </c>
      <c r="J47">
        <v>0</v>
      </c>
      <c r="K47">
        <v>0</v>
      </c>
      <c r="M47" t="e">
        <f>VLOOKUP(B47,[4]Sheet1!$D:$M,10,0)</f>
        <v>#N/A</v>
      </c>
      <c r="N47" t="e">
        <f>I47-M47</f>
        <v>#N/A</v>
      </c>
    </row>
    <row r="48">
      <c r="A48" t="str">
        <v>Liabilities</v>
      </c>
      <c r="B48">
        <v>10800007</v>
      </c>
      <c r="C48">
        <v>17</v>
      </c>
      <c r="D48" t="str">
        <v>Trade payables</v>
      </c>
      <c r="E48" t="str">
        <v>Total outstanding dues of creditors other than micro enterprises and small enterprises</v>
      </c>
      <c r="F48" t="str">
        <v>Payable - Forex</v>
      </c>
      <c r="G48">
        <f>IFERROR(VLOOKUP(B48,[3]Sheet1!$C:$M,8,0),0)</f>
        <v>0</v>
      </c>
      <c r="H48">
        <f>IFERROR(VLOOKUP(B48,[3]Sheet1!$C:$M,9,0),0)</f>
        <v>-2836222.46</v>
      </c>
      <c r="I48">
        <f>G48+H48</f>
        <v>-2836222.46</v>
      </c>
      <c r="J48">
        <v>0</v>
      </c>
      <c r="K48">
        <v>0</v>
      </c>
      <c r="M48">
        <f>VLOOKUP(B48,[4]Sheet1!$D:$M,10,0)</f>
        <v>983116.42</v>
      </c>
      <c r="N48">
        <f>I48-M48</f>
        <v>-3819338.88</v>
      </c>
    </row>
    <row r="49">
      <c r="A49" t="str">
        <v>Liabilities</v>
      </c>
      <c r="B49">
        <v>10900016</v>
      </c>
      <c r="C49">
        <v>18</v>
      </c>
      <c r="D49" t="str">
        <v>Other financial liabilities</v>
      </c>
      <c r="E49" t="str">
        <v>Employee benefits payable</v>
      </c>
      <c r="F49" t="str">
        <v>Provision_Incentive</v>
      </c>
      <c r="G49">
        <f>IFERROR(VLOOKUP(B49,[3]Sheet1!$C:$M,8,0),0)</f>
        <v>0</v>
      </c>
      <c r="H49">
        <f>IFERROR(VLOOKUP(B49,[3]Sheet1!$C:$M,9,0),0)</f>
        <v>-4000000</v>
      </c>
      <c r="I49">
        <f>G49+H49</f>
        <v>-4000000</v>
      </c>
      <c r="J49">
        <v>0</v>
      </c>
      <c r="K49">
        <v>0</v>
      </c>
      <c r="M49">
        <f>VLOOKUP(B49,[4]Sheet1!$D:$M,10,0)</f>
        <v>-105000</v>
      </c>
      <c r="N49">
        <f>I49-M49</f>
        <v>-3895000</v>
      </c>
    </row>
    <row r="50">
      <c r="A50" t="str">
        <v>Liabilities</v>
      </c>
      <c r="B50">
        <v>10900013</v>
      </c>
      <c r="C50">
        <v>17</v>
      </c>
      <c r="D50" t="str">
        <v>Trade payables</v>
      </c>
      <c r="E50" t="str">
        <v>Total outstanding dues of creditors other than micro enterprises and small enterprises</v>
      </c>
      <c r="F50" t="str">
        <v>Provision_MSME Interest</v>
      </c>
      <c r="G50">
        <f>IFERROR(VLOOKUP(B50,[3]Sheet1!$C:$M,8,0),0)</f>
        <v>0</v>
      </c>
      <c r="H50">
        <f>IFERROR(VLOOKUP(B50,[3]Sheet1!$C:$M,9,0),0)</f>
        <v>-6369417.54</v>
      </c>
      <c r="I50">
        <f>G50+H50</f>
        <v>-6369417.54</v>
      </c>
      <c r="J50">
        <v>0</v>
      </c>
      <c r="K50">
        <v>0</v>
      </c>
      <c r="M50">
        <f>VLOOKUP(B50,[4]Sheet1!$D:$M,10,0)</f>
        <v>-6369417.54</v>
      </c>
      <c r="N50">
        <f>I50-M50</f>
        <v>0</v>
      </c>
    </row>
    <row r="51">
      <c r="A51" t="str">
        <v>Liabilities</v>
      </c>
      <c r="B51">
        <v>10900015</v>
      </c>
      <c r="C51">
        <v>6</v>
      </c>
      <c r="D51" t="str">
        <v>Other Tax Assets (Net)</v>
      </c>
      <c r="E51" t="str">
        <v>Income tax liabilities (Net)</v>
      </c>
      <c r="F51" t="str">
        <v>Provision_Income Tax</v>
      </c>
      <c r="G51">
        <f>IFERROR(VLOOKUP(B51,[3]Sheet1!$C:$M,8,0),0)</f>
        <v>0</v>
      </c>
      <c r="H51">
        <f>IFERROR(VLOOKUP(B51,[3]Sheet1!$C:$M,9,0),0)</f>
        <v>0</v>
      </c>
      <c r="I51">
        <f>G51+H51</f>
        <v>0</v>
      </c>
      <c r="J51">
        <v>0</v>
      </c>
      <c r="K51">
        <v>0</v>
      </c>
      <c r="M51">
        <f>VLOOKUP(B51,[4]Sheet1!$D:$M,10,0)</f>
        <v>0</v>
      </c>
      <c r="N51">
        <f>I51-M51</f>
        <v>0</v>
      </c>
    </row>
    <row r="52">
      <c r="A52" t="str">
        <v>Asset</v>
      </c>
      <c r="B52">
        <v>20000000</v>
      </c>
      <c r="C52">
        <v>3</v>
      </c>
      <c r="D52" t="str">
        <v>Property, Plant and Equipment</v>
      </c>
      <c r="E52" t="str">
        <v>Property, plant &amp; equipment</v>
      </c>
      <c r="F52" t="str">
        <v>Freehold land</v>
      </c>
      <c r="G52">
        <f>IFERROR(VLOOKUP(B52,[3]Sheet1!$C:$M,8,0),0)</f>
        <v>93599471</v>
      </c>
      <c r="H52">
        <f>IFERROR(VLOOKUP(B52,[3]Sheet1!$C:$M,9,0),0)</f>
        <v>0</v>
      </c>
      <c r="I52">
        <f>G52+H52</f>
        <v>93599471</v>
      </c>
      <c r="J52">
        <v>0</v>
      </c>
      <c r="K52">
        <v>0</v>
      </c>
      <c r="M52">
        <f>VLOOKUP(B52,[4]Sheet1!$D:$M,10,0)</f>
        <v>93599471</v>
      </c>
      <c r="N52">
        <f>I52-M52</f>
        <v>0</v>
      </c>
    </row>
    <row r="53">
      <c r="A53" t="str">
        <v>Asset</v>
      </c>
      <c r="B53">
        <v>20000001</v>
      </c>
      <c r="C53">
        <v>3</v>
      </c>
      <c r="D53" t="str">
        <v>Property, Plant and Equipment</v>
      </c>
      <c r="E53" t="str">
        <v>Building</v>
      </c>
      <c r="F53" t="str">
        <v>Building</v>
      </c>
      <c r="G53">
        <f>IFERROR(VLOOKUP(B53,[3]Sheet1!$C:$M,8,0),0)</f>
        <v>1479712802.52</v>
      </c>
      <c r="H53">
        <f>IFERROR(VLOOKUP(B53,[3]Sheet1!$C:$M,9,0),0)</f>
        <v>0</v>
      </c>
      <c r="I53">
        <f>G53+H53</f>
        <v>1479712802.52</v>
      </c>
      <c r="J53">
        <v>0</v>
      </c>
      <c r="K53">
        <v>0</v>
      </c>
      <c r="M53">
        <f>VLOOKUP(B53,[4]Sheet1!$D:$M,10,0)</f>
        <v>1479119263.8</v>
      </c>
      <c r="N53">
        <f>I53-M53</f>
        <v>593538.7200000286</v>
      </c>
    </row>
    <row r="54">
      <c r="A54" t="str">
        <v>Asset</v>
      </c>
      <c r="B54">
        <v>20000002</v>
      </c>
      <c r="C54">
        <v>3</v>
      </c>
      <c r="D54" t="str">
        <v>Property, Plant and Equipment</v>
      </c>
      <c r="E54" t="str">
        <v>Building</v>
      </c>
      <c r="F54" t="str">
        <v>ACC_DEP_Building</v>
      </c>
      <c r="G54">
        <f>IFERROR(VLOOKUP(B54,[3]Sheet1!$C:$M,8,0),0)</f>
        <v>0</v>
      </c>
      <c r="H54">
        <f>IFERROR(VLOOKUP(B54,[3]Sheet1!$C:$M,9,0),0)</f>
        <v>-80613681.62</v>
      </c>
      <c r="I54">
        <f>G54+H54</f>
        <v>-80613681.62</v>
      </c>
      <c r="J54">
        <v>0</v>
      </c>
      <c r="K54">
        <v>0</v>
      </c>
      <c r="M54">
        <f>VLOOKUP(B54,[4]Sheet1!$D:$M,10,0)</f>
        <v>-23521985.12</v>
      </c>
      <c r="N54">
        <f>I54-M54</f>
        <v>-57091696.5</v>
      </c>
    </row>
    <row r="55">
      <c r="A55" t="str">
        <v>Asset</v>
      </c>
      <c r="B55">
        <v>20000003</v>
      </c>
      <c r="C55">
        <v>3</v>
      </c>
      <c r="D55" t="str">
        <v>Property, Plant and Equipment</v>
      </c>
      <c r="E55" t="str">
        <v>Property, plant &amp; equipment</v>
      </c>
      <c r="F55" t="str">
        <v>Plant and machinery</v>
      </c>
      <c r="G55">
        <f>IFERROR(VLOOKUP(B55,[3]Sheet1!$C:$M,8,0),0)</f>
        <v>3409507596.71999</v>
      </c>
      <c r="H55">
        <f>IFERROR(VLOOKUP(B55,[3]Sheet1!$C:$M,9,0),0)</f>
        <v>0</v>
      </c>
      <c r="I55">
        <f>G55+H55</f>
        <v>3409507596.71999</v>
      </c>
      <c r="J55">
        <v>0</v>
      </c>
      <c r="K55">
        <v>0</v>
      </c>
      <c r="M55">
        <f>VLOOKUP(B55,[4]Sheet1!$D:$M,10,0)</f>
        <v>3385169564.52</v>
      </c>
      <c r="N55">
        <f>I55-M55</f>
        <v>24338032.199989796</v>
      </c>
    </row>
    <row r="56">
      <c r="A56" t="str">
        <v>Asset</v>
      </c>
      <c r="B56">
        <v>20000004</v>
      </c>
      <c r="C56">
        <v>3</v>
      </c>
      <c r="D56" t="str">
        <v>Property, Plant and Equipment</v>
      </c>
      <c r="E56" t="str">
        <v>Property, plant &amp; equipment</v>
      </c>
      <c r="F56" t="str">
        <v>ACC_DEP_Plant and machinery</v>
      </c>
      <c r="G56">
        <f>IFERROR(VLOOKUP(B56,[3]Sheet1!$C:$M,8,0),0)</f>
        <v>0</v>
      </c>
      <c r="H56">
        <f>IFERROR(VLOOKUP(B56,[3]Sheet1!$C:$M,9,0),0)</f>
        <v>-332477970.79</v>
      </c>
      <c r="I56">
        <f>G56+H56</f>
        <v>-332477970.79</v>
      </c>
      <c r="J56">
        <v>0</v>
      </c>
      <c r="K56">
        <v>0</v>
      </c>
      <c r="M56">
        <f>VLOOKUP(B56,[4]Sheet1!$D:$M,10,0)</f>
        <v>-98387307.7999999</v>
      </c>
      <c r="N56">
        <f>I56-M56</f>
        <v>-234090662.99000013</v>
      </c>
    </row>
    <row r="57">
      <c r="A57" t="str">
        <v>Asset</v>
      </c>
      <c r="B57">
        <v>20000007</v>
      </c>
      <c r="C57">
        <v>3</v>
      </c>
      <c r="D57" t="str">
        <v>Property, Plant and Equipment</v>
      </c>
      <c r="E57" t="str">
        <v>Computers</v>
      </c>
      <c r="F57" t="str">
        <v>Computers</v>
      </c>
      <c r="G57">
        <f>IFERROR(VLOOKUP(B57,[3]Sheet1!$C:$M,8,0),0)</f>
        <v>16903685.71</v>
      </c>
      <c r="H57">
        <f>IFERROR(VLOOKUP(B57,[3]Sheet1!$C:$M,9,0),0)</f>
        <v>0</v>
      </c>
      <c r="I57">
        <f>G57+H57</f>
        <v>16903685.71</v>
      </c>
      <c r="J57">
        <v>0</v>
      </c>
      <c r="K57">
        <v>0</v>
      </c>
      <c r="M57">
        <f>VLOOKUP(B57,[4]Sheet1!$D:$M,10,0)</f>
        <v>16903685.71</v>
      </c>
      <c r="N57">
        <f>I57-M57</f>
        <v>0</v>
      </c>
    </row>
    <row r="58">
      <c r="A58" t="str">
        <v>Asset</v>
      </c>
      <c r="B58">
        <v>20000008</v>
      </c>
      <c r="C58">
        <v>3</v>
      </c>
      <c r="D58" t="str">
        <v>Property, Plant and Equipment</v>
      </c>
      <c r="E58" t="str">
        <v>Computers</v>
      </c>
      <c r="F58" t="str">
        <v>ACC_DEP_Computers</v>
      </c>
      <c r="G58">
        <f>IFERROR(VLOOKUP(B58,[3]Sheet1!$C:$M,8,0),0)</f>
        <v>0</v>
      </c>
      <c r="H58">
        <f>IFERROR(VLOOKUP(B58,[3]Sheet1!$C:$M,9,0),0)</f>
        <v>-5123125.78</v>
      </c>
      <c r="I58">
        <f>G58+H58</f>
        <v>-5123125.78</v>
      </c>
      <c r="J58">
        <v>0</v>
      </c>
      <c r="K58">
        <v>0</v>
      </c>
      <c r="M58">
        <f>VLOOKUP(B58,[4]Sheet1!$D:$M,10,0)</f>
        <v>-1509878.12</v>
      </c>
      <c r="N58">
        <f>I58-M58</f>
        <v>-3613247.66</v>
      </c>
    </row>
    <row r="59">
      <c r="A59" t="str">
        <v>Asset</v>
      </c>
      <c r="B59">
        <v>20000006</v>
      </c>
      <c r="C59">
        <v>3</v>
      </c>
      <c r="D59" t="str">
        <v>Property, Plant and Equipment</v>
      </c>
      <c r="E59" t="str">
        <v>Office Equipment</v>
      </c>
      <c r="F59" t="str">
        <v>ACC_DEP_Office equim</v>
      </c>
      <c r="G59">
        <f>IFERROR(VLOOKUP(B59,[3]Sheet1!$C:$M,8,0),0)</f>
        <v>0</v>
      </c>
      <c r="H59">
        <f>IFERROR(VLOOKUP(B59,[3]Sheet1!$C:$M,9,0),0)</f>
        <v>-4850245.23</v>
      </c>
      <c r="I59">
        <f>G59+H59</f>
        <v>-4850245.23</v>
      </c>
      <c r="J59">
        <v>0</v>
      </c>
      <c r="K59">
        <v>0</v>
      </c>
      <c r="M59">
        <f>VLOOKUP(B59,[4]Sheet1!$D:$M,10,0)</f>
        <v>-1127057.12</v>
      </c>
      <c r="N59">
        <f>I59-M59</f>
        <v>-3723188.1100000003</v>
      </c>
    </row>
    <row r="60">
      <c r="A60" t="str">
        <v>Asset</v>
      </c>
      <c r="B60">
        <v>20000010</v>
      </c>
      <c r="C60">
        <v>3</v>
      </c>
      <c r="D60" t="str">
        <v>Property, Plant and Equipment</v>
      </c>
      <c r="E60" t="str">
        <v>Furniture &amp; Fixture</v>
      </c>
      <c r="F60" t="str">
        <v>ACC_DEP_Furniture an</v>
      </c>
      <c r="G60">
        <f>IFERROR(VLOOKUP(B60,[3]Sheet1!$C:$M,8,0),0)</f>
        <v>0</v>
      </c>
      <c r="H60">
        <f>IFERROR(VLOOKUP(B60,[3]Sheet1!$C:$M,9,0),0)</f>
        <v>-2550479.37</v>
      </c>
      <c r="I60">
        <f>G60+H60</f>
        <v>-2550479.37</v>
      </c>
      <c r="J60">
        <v>0</v>
      </c>
      <c r="K60">
        <v>0</v>
      </c>
      <c r="M60">
        <f>VLOOKUP(B60,[4]Sheet1!$D:$M,10,0)</f>
        <v>-594660.099999999</v>
      </c>
      <c r="N60">
        <f>I60-M60</f>
        <v>-1955819.270000001</v>
      </c>
    </row>
    <row r="61">
      <c r="A61" t="str">
        <v>Asset</v>
      </c>
      <c r="B61">
        <v>20000012</v>
      </c>
      <c r="C61">
        <v>3</v>
      </c>
      <c r="D61" t="str">
        <v>Property, Plant and Equipment</v>
      </c>
      <c r="E61" t="str">
        <v>Electrical Fittings</v>
      </c>
      <c r="F61" t="str">
        <v>ACC_DEP_Electrical f</v>
      </c>
      <c r="G61">
        <f>IFERROR(VLOOKUP(B61,[3]Sheet1!$C:$M,8,0),0)</f>
        <v>0</v>
      </c>
      <c r="H61">
        <f>IFERROR(VLOOKUP(B61,[3]Sheet1!$C:$M,9,0),0)</f>
        <v>-16585173.39</v>
      </c>
      <c r="I61">
        <f>G61+H61</f>
        <v>-16585173.39</v>
      </c>
      <c r="J61">
        <v>0</v>
      </c>
      <c r="K61">
        <v>0</v>
      </c>
      <c r="M61">
        <f>VLOOKUP(B61,[4]Sheet1!$D:$M,10,0)</f>
        <v>-3890620.14999999</v>
      </c>
      <c r="N61">
        <f>I61-M61</f>
        <v>-12694553.24000001</v>
      </c>
    </row>
    <row r="62">
      <c r="A62" t="str">
        <v>Asset</v>
      </c>
      <c r="B62">
        <v>20000016</v>
      </c>
      <c r="C62">
        <v>3</v>
      </c>
      <c r="D62" t="str">
        <v>Property, Plant and Equipment</v>
      </c>
      <c r="E62" t="str">
        <v>Intangible Assets</v>
      </c>
      <c r="F62" t="str">
        <v>ACC_DEP_Computer Sof</v>
      </c>
      <c r="G62">
        <f>IFERROR(VLOOKUP(B62,[3]Sheet1!$C:$M,8,0),0)</f>
        <v>0</v>
      </c>
      <c r="H62">
        <f>IFERROR(VLOOKUP(B62,[3]Sheet1!$C:$M,9,0),0)</f>
        <v>-1796096.11</v>
      </c>
      <c r="I62">
        <f>G62+H62</f>
        <v>-1796096.11</v>
      </c>
      <c r="J62">
        <v>0</v>
      </c>
      <c r="K62">
        <v>0</v>
      </c>
      <c r="M62">
        <f>VLOOKUP(B62,[4]Sheet1!$D:$M,10,0)</f>
        <v>-314295.849999999</v>
      </c>
      <c r="N62">
        <f>I62-M62</f>
        <v>-1481800.2600000012</v>
      </c>
    </row>
    <row r="63">
      <c r="A63" t="str">
        <v>Asset</v>
      </c>
      <c r="B63">
        <v>20000017</v>
      </c>
      <c r="C63">
        <v>3</v>
      </c>
      <c r="D63" t="str">
        <v>Property, Plant and Equipment</v>
      </c>
      <c r="E63" t="str">
        <v>Right of Use Assets</v>
      </c>
      <c r="F63" t="str">
        <v>Leasehold Land</v>
      </c>
      <c r="G63">
        <f>IFERROR(VLOOKUP(B63,[3]Sheet1!$C:$M,8,0),0)</f>
        <v>324389641</v>
      </c>
      <c r="H63">
        <f>IFERROR(VLOOKUP(B63,[3]Sheet1!$C:$M,9,0),0)</f>
        <v>0</v>
      </c>
      <c r="I63">
        <f>G63+H63</f>
        <v>324389641</v>
      </c>
      <c r="J63">
        <v>0</v>
      </c>
      <c r="K63">
        <v>0</v>
      </c>
      <c r="M63">
        <f>VLOOKUP(B63,[4]Sheet1!$D:$M,10,0)</f>
        <v>324389641</v>
      </c>
      <c r="N63">
        <f>I63-M63</f>
        <v>0</v>
      </c>
    </row>
    <row r="64">
      <c r="A64" t="str">
        <v>Asset</v>
      </c>
      <c r="B64">
        <v>20000018</v>
      </c>
      <c r="C64">
        <v>3</v>
      </c>
      <c r="D64" t="str">
        <v>Property, Plant and Equipment</v>
      </c>
      <c r="E64" t="str">
        <v>Right of Use Assets</v>
      </c>
      <c r="F64" t="str">
        <v>ACC_DEP_Leased Land</v>
      </c>
      <c r="G64">
        <f>IFERROR(VLOOKUP(B64,[3]Sheet1!$C:$M,8,0),0)</f>
        <v>0</v>
      </c>
      <c r="H64">
        <f>IFERROR(VLOOKUP(B64,[3]Sheet1!$C:$M,9,0),0)</f>
        <v>-12764667.18</v>
      </c>
      <c r="I64">
        <f>G64+H64</f>
        <v>-12764667.18</v>
      </c>
      <c r="J64">
        <v>0</v>
      </c>
      <c r="K64">
        <v>0</v>
      </c>
      <c r="M64">
        <f>VLOOKUP(B64,[4]Sheet1!$D:$M,10,0)</f>
        <v>-9297332.92999999</v>
      </c>
      <c r="N64">
        <f>I64-M64</f>
        <v>-3467334.2500000093</v>
      </c>
    </row>
    <row r="65">
      <c r="A65" t="str">
        <v>Asset</v>
      </c>
      <c r="B65">
        <v>20100000</v>
      </c>
      <c r="C65">
        <v>3</v>
      </c>
      <c r="D65" t="str">
        <v>Property, Plant and Equipment</v>
      </c>
      <c r="E65" t="str">
        <v>Capital work-in-progress</v>
      </c>
      <c r="F65" t="str">
        <v>Capital Work In Progress</v>
      </c>
      <c r="G65">
        <f>IFERROR(VLOOKUP(B65,[3]Sheet1!$C:$M,8,0),0)</f>
        <v>150735016.47</v>
      </c>
      <c r="H65">
        <f>IFERROR(VLOOKUP(B65,[3]Sheet1!$C:$M,9,0),0)</f>
        <v>0</v>
      </c>
      <c r="I65">
        <f>G65+H65</f>
        <v>150735016.47</v>
      </c>
      <c r="J65">
        <v>0</v>
      </c>
      <c r="K65">
        <v>0</v>
      </c>
      <c r="M65">
        <f>VLOOKUP(B65,[4]Sheet1!$D:$M,10,0)</f>
        <v>37539192.24</v>
      </c>
      <c r="N65">
        <f>I65-M65</f>
        <v>113195824.22999999</v>
      </c>
    </row>
    <row r="66">
      <c r="A66" t="str">
        <v>Asset</v>
      </c>
      <c r="B66">
        <v>20100002</v>
      </c>
      <c r="C66">
        <v>3</v>
      </c>
      <c r="D66" t="str">
        <v>Property, Plant and Equipment</v>
      </c>
      <c r="E66" t="str">
        <v>Capital work-in-progress</v>
      </c>
      <c r="F66" t="str">
        <v>Capital Work In Progress - Internal Orders</v>
      </c>
      <c r="G66">
        <f>IFERROR(VLOOKUP(B66,[3]Sheet1!$C:$M,8,0),0)</f>
        <v>0</v>
      </c>
      <c r="H66">
        <f>IFERROR(VLOOKUP(B66,[3]Sheet1!$C:$M,9,0),0)</f>
        <v>-35792254.9699999</v>
      </c>
      <c r="I66">
        <f>G66+H66</f>
        <v>-35792254.9699999</v>
      </c>
      <c r="J66">
        <v>0</v>
      </c>
      <c r="K66">
        <v>0</v>
      </c>
      <c r="M66">
        <f>VLOOKUP(B66,[4]Sheet1!$D:$M,10,0)</f>
        <v>0</v>
      </c>
      <c r="N66">
        <f>I66-M66</f>
        <v>-35792254.9699999</v>
      </c>
    </row>
    <row r="67">
      <c r="A67" t="str">
        <v>Asset</v>
      </c>
      <c r="B67">
        <v>20100004</v>
      </c>
      <c r="C67">
        <v>3</v>
      </c>
      <c r="D67" t="str">
        <v>Property, Plant and Equipment</v>
      </c>
      <c r="E67" t="str">
        <v>Capital work-in-progress</v>
      </c>
      <c r="F67" t="str">
        <v>AUC Cost</v>
      </c>
      <c r="G67">
        <f>IFERROR(VLOOKUP(B67,[3]Sheet1!$C:$M,8,0),0)</f>
        <v>41000</v>
      </c>
      <c r="H67">
        <f>IFERROR(VLOOKUP(B67,[3]Sheet1!$C:$M,9,0),0)</f>
        <v>0</v>
      </c>
      <c r="I67">
        <f>G67+H67</f>
        <v>41000</v>
      </c>
      <c r="J67">
        <v>0</v>
      </c>
      <c r="K67">
        <v>0</v>
      </c>
      <c r="M67">
        <f>VLOOKUP(B67,[4]Sheet1!$D:$M,10,0)</f>
        <v>41000</v>
      </c>
      <c r="N67">
        <f>I67-M67</f>
        <v>0</v>
      </c>
    </row>
    <row r="68">
      <c r="A68" t="str">
        <v>Asset</v>
      </c>
      <c r="B68">
        <v>40700034</v>
      </c>
      <c r="C68">
        <v>3</v>
      </c>
      <c r="D68" t="str">
        <v>Property, Plant and Equipment</v>
      </c>
      <c r="E68" t="str">
        <v>Capital work-in-progress</v>
      </c>
      <c r="F68" t="str">
        <v>Project Expenses</v>
      </c>
      <c r="G68">
        <f>IFERROR(VLOOKUP(B68,[3]Sheet1!$C:$M,8,0),0)</f>
        <v>0</v>
      </c>
      <c r="H68">
        <f>IFERROR(VLOOKUP(B68,[3]Sheet1!$C:$M,9,0),0)</f>
        <v>0</v>
      </c>
      <c r="I68">
        <f>G68+H68</f>
        <v>0</v>
      </c>
      <c r="J68">
        <v>0</v>
      </c>
      <c r="K68">
        <v>0</v>
      </c>
      <c r="M68">
        <f>VLOOKUP(B68,[4]Sheet1!$D:$M,10,0)</f>
        <v>-32419215.73</v>
      </c>
      <c r="N68">
        <f>I68-M68</f>
        <v>32419215.73</v>
      </c>
      <c r="Q68" t="e">
        <f>VLOOKUP(B68,[5]!Table1[GLAccountNo],1,0)</f>
        <v>#REF!</v>
      </c>
    </row>
    <row r="69">
      <c r="A69" t="str">
        <v>Asset</v>
      </c>
      <c r="B69">
        <v>20000005</v>
      </c>
      <c r="C69">
        <v>3</v>
      </c>
      <c r="D69" t="str">
        <v>Property, Plant and Equipment</v>
      </c>
      <c r="E69" t="str">
        <v>Office Equipment</v>
      </c>
      <c r="F69" t="str">
        <v>Office Equipment</v>
      </c>
      <c r="G69">
        <f>IFERROR(VLOOKUP(B69,[3]Sheet1!$C:$M,8,0),0)</f>
        <v>19595727</v>
      </c>
      <c r="H69">
        <f>IFERROR(VLOOKUP(B69,[3]Sheet1!$C:$M,9,0),0)</f>
        <v>0</v>
      </c>
      <c r="I69">
        <f>G69+H69</f>
        <v>19595727</v>
      </c>
      <c r="J69">
        <v>0</v>
      </c>
      <c r="K69">
        <v>0</v>
      </c>
      <c r="M69">
        <f>VLOOKUP(B69,[4]Sheet1!$D:$M,10,0)</f>
        <v>19595727</v>
      </c>
      <c r="N69">
        <f>I69-M69</f>
        <v>0</v>
      </c>
    </row>
    <row r="70">
      <c r="A70" t="str">
        <v>Asset</v>
      </c>
      <c r="B70">
        <v>20000009</v>
      </c>
      <c r="C70">
        <v>3</v>
      </c>
      <c r="D70" t="str">
        <v>Property, Plant and Equipment</v>
      </c>
      <c r="E70" t="str">
        <v>Furniture &amp; Fixture</v>
      </c>
      <c r="F70" t="str">
        <v>Furniture &amp; Fixture</v>
      </c>
      <c r="G70">
        <f>IFERROR(VLOOKUP(B70,[3]Sheet1!$C:$M,8,0),0)</f>
        <v>20587570.1099999</v>
      </c>
      <c r="H70">
        <f>IFERROR(VLOOKUP(B70,[3]Sheet1!$C:$M,9,0),0)</f>
        <v>0</v>
      </c>
      <c r="I70">
        <f>G70+H70</f>
        <v>20587570.1099999</v>
      </c>
      <c r="J70">
        <v>0</v>
      </c>
      <c r="K70">
        <v>0</v>
      </c>
      <c r="M70">
        <f>VLOOKUP(B70,[4]Sheet1!$D:$M,10,0)</f>
        <v>20587570.1099999</v>
      </c>
      <c r="N70">
        <f>I70-M70</f>
        <v>0</v>
      </c>
    </row>
    <row r="71">
      <c r="A71" t="str">
        <v>Asset</v>
      </c>
      <c r="B71">
        <v>20000011</v>
      </c>
      <c r="C71">
        <v>3</v>
      </c>
      <c r="D71" t="str">
        <v>Property, Plant and Equipment</v>
      </c>
      <c r="E71" t="str">
        <v>Electrical Fittings</v>
      </c>
      <c r="F71" t="str">
        <v>Electrical Fittings</v>
      </c>
      <c r="G71">
        <f>IFERROR(VLOOKUP(B71,[3]Sheet1!$C:$M,8,0),0)</f>
        <v>133955865.7</v>
      </c>
      <c r="H71">
        <f>IFERROR(VLOOKUP(B71,[3]Sheet1!$C:$M,9,0),0)</f>
        <v>0</v>
      </c>
      <c r="I71">
        <f>G71+H71</f>
        <v>133955865.7</v>
      </c>
      <c r="J71">
        <v>0</v>
      </c>
      <c r="K71">
        <v>0</v>
      </c>
      <c r="M71">
        <f>VLOOKUP(B71,[4]Sheet1!$D:$M,10,0)</f>
        <v>133494755.59</v>
      </c>
      <c r="N71">
        <f>I71-M71</f>
        <v>461110.1099999994</v>
      </c>
    </row>
    <row r="72">
      <c r="A72" t="str">
        <v>Asset</v>
      </c>
      <c r="B72">
        <v>20000015</v>
      </c>
      <c r="C72">
        <v>3</v>
      </c>
      <c r="D72" t="str">
        <v>Property, Plant and Equipment</v>
      </c>
      <c r="E72" t="str">
        <v>Intangible Assets</v>
      </c>
      <c r="F72" t="str">
        <v>Computer Software</v>
      </c>
      <c r="G72">
        <f>IFERROR(VLOOKUP(B72,[3]Sheet1!$C:$M,8,0),0)</f>
        <v>4679369.24</v>
      </c>
      <c r="H72">
        <f>IFERROR(VLOOKUP(B72,[3]Sheet1!$C:$M,9,0),0)</f>
        <v>0</v>
      </c>
      <c r="I72">
        <f>G72+H72</f>
        <v>4679369.24</v>
      </c>
      <c r="J72">
        <v>0</v>
      </c>
      <c r="K72">
        <v>0</v>
      </c>
      <c r="M72">
        <f>VLOOKUP(B72,[4]Sheet1!$D:$M,10,0)</f>
        <v>4679369.24</v>
      </c>
      <c r="N72">
        <f>I72-M72</f>
        <v>0</v>
      </c>
    </row>
    <row r="73">
      <c r="A73" t="str">
        <v>Asset</v>
      </c>
      <c r="B73">
        <v>20100003</v>
      </c>
      <c r="C73">
        <v>3</v>
      </c>
      <c r="D73" t="str">
        <v>Property, Plant and Equipment</v>
      </c>
      <c r="E73" t="str">
        <v>Capital work-in-progress</v>
      </c>
      <c r="F73" t="str">
        <v>Capita Adv Audit Adj</v>
      </c>
      <c r="G73">
        <f>IFERROR(VLOOKUP(B73,[3]Sheet1!$C:$M,8,0),0)</f>
        <v>0</v>
      </c>
      <c r="H73">
        <f>IFERROR(VLOOKUP(B73,[3]Sheet1!$C:$M,9,0),0)</f>
        <v>-41060</v>
      </c>
      <c r="I73">
        <f>G73+H73</f>
        <v>-41060</v>
      </c>
      <c r="J73">
        <v>0</v>
      </c>
      <c r="K73">
        <v>0</v>
      </c>
      <c r="M73">
        <f>VLOOKUP(B73,[4]Sheet1!$D:$M,10,0)</f>
        <v>-41060</v>
      </c>
      <c r="N73">
        <f>I73-M73</f>
        <v>0</v>
      </c>
    </row>
    <row r="74">
      <c r="A74" t="str">
        <v>Asset</v>
      </c>
      <c r="B74">
        <v>20300000</v>
      </c>
      <c r="C74">
        <v>5</v>
      </c>
      <c r="D74" t="str">
        <v>Other financial assets</v>
      </c>
      <c r="E74" t="str">
        <v>Security deposits</v>
      </c>
      <c r="F74" t="str">
        <v>Deposit_Other</v>
      </c>
      <c r="G74">
        <f>IFERROR(VLOOKUP(B74,[3]Sheet1!$C:$M,8,0),0)</f>
        <v>34062381.8599999</v>
      </c>
      <c r="H74">
        <f>IFERROR(VLOOKUP(B74,[3]Sheet1!$C:$M,9,0),0)</f>
        <v>0</v>
      </c>
      <c r="I74">
        <f>G74+H74</f>
        <v>34062381.8599999</v>
      </c>
      <c r="J74">
        <v>0</v>
      </c>
      <c r="K74">
        <v>0</v>
      </c>
      <c r="M74">
        <f>VLOOKUP(B74,[4]Sheet1!$D:$M,10,0)</f>
        <v>28163904</v>
      </c>
      <c r="N74">
        <f>I74-M74</f>
        <v>5898477.859999903</v>
      </c>
    </row>
    <row r="75">
      <c r="A75" t="str">
        <v>Asset</v>
      </c>
      <c r="B75">
        <v>20300004</v>
      </c>
      <c r="C75">
        <v>5</v>
      </c>
      <c r="D75" t="str">
        <v>Other financial assets</v>
      </c>
      <c r="E75" t="str">
        <v>Security deposits</v>
      </c>
      <c r="F75" t="str">
        <v>Deposit_Prohibition and Excise</v>
      </c>
      <c r="G75">
        <f>IFERROR(VLOOKUP(B75,[3]Sheet1!$C:$M,8,0),0)</f>
        <v>1000</v>
      </c>
      <c r="H75">
        <f>IFERROR(VLOOKUP(B75,[3]Sheet1!$C:$M,9,0),0)</f>
        <v>0</v>
      </c>
      <c r="I75">
        <f>G75+H75</f>
        <v>1000</v>
      </c>
      <c r="J75">
        <v>0</v>
      </c>
      <c r="K75">
        <v>0</v>
      </c>
      <c r="M75">
        <f>VLOOKUP(B75,[4]Sheet1!$D:$M,10,0)</f>
        <v>1000</v>
      </c>
      <c r="N75">
        <f>I75-M75</f>
        <v>0</v>
      </c>
    </row>
    <row r="76">
      <c r="A76" t="str">
        <v>Liabilities</v>
      </c>
      <c r="B76">
        <v>20400001</v>
      </c>
      <c r="C76">
        <v>16</v>
      </c>
      <c r="D76" t="str">
        <v>Deferred Tax Liabilities (Net)</v>
      </c>
      <c r="E76" t="str">
        <v>Deferred Tax Liabilities (Net)</v>
      </c>
      <c r="F76" t="str">
        <v>IND AS - Deferred Tax Assets</v>
      </c>
      <c r="G76">
        <v>95917.2799999999</v>
      </c>
      <c r="H76">
        <v>0</v>
      </c>
      <c r="I76">
        <f>G76+H76</f>
        <v>95917.2799999999</v>
      </c>
      <c r="K76">
        <f>I76-J76</f>
        <v>95917.2799999999</v>
      </c>
      <c r="L76">
        <f>I76-J76-K76</f>
        <v>0</v>
      </c>
      <c r="M76">
        <f>VLOOKUP(B76,[4]Sheet1!$D:$M,10,0)</f>
        <v>95917.2799999999</v>
      </c>
      <c r="N76">
        <f>I76-M76</f>
        <v>0</v>
      </c>
    </row>
    <row r="77">
      <c r="A77" t="str">
        <v>Asset</v>
      </c>
      <c r="B77">
        <v>20500000</v>
      </c>
      <c r="C77">
        <v>8</v>
      </c>
      <c r="D77" t="str">
        <v>Inventories</v>
      </c>
      <c r="E77" t="str">
        <v>Raw materials**</v>
      </c>
      <c r="F77" t="str">
        <v>Raw Material Stock</v>
      </c>
      <c r="G77">
        <f>IFERROR(VLOOKUP(B77,[3]Sheet1!$C:$M,8,0),0)</f>
        <v>152184826.02</v>
      </c>
      <c r="H77">
        <f>IFERROR(VLOOKUP(B77,[3]Sheet1!$C:$M,9,0),0)</f>
        <v>0</v>
      </c>
      <c r="I77">
        <f>G77+H77</f>
        <v>152184826.02</v>
      </c>
      <c r="J77">
        <v>0</v>
      </c>
      <c r="K77">
        <v>0</v>
      </c>
      <c r="M77">
        <f>VLOOKUP(B77,[4]Sheet1!$D:$M,10,0)</f>
        <v>116440482.87</v>
      </c>
      <c r="N77">
        <f>I77-M77</f>
        <v>35744343.150000006</v>
      </c>
    </row>
    <row r="78">
      <c r="A78" t="str">
        <v>Asset</v>
      </c>
      <c r="B78">
        <v>20500001</v>
      </c>
      <c r="C78">
        <v>8</v>
      </c>
      <c r="D78" t="str">
        <v>Inventories</v>
      </c>
      <c r="E78" t="str">
        <v>Packing material</v>
      </c>
      <c r="F78" t="str">
        <v>Packing Material Stock</v>
      </c>
      <c r="G78">
        <f>IFERROR(VLOOKUP(B78,[3]Sheet1!$C:$M,8,0),0)</f>
        <v>1251508.97</v>
      </c>
      <c r="H78">
        <f>IFERROR(VLOOKUP(B78,[3]Sheet1!$C:$M,9,0),0)</f>
        <v>0</v>
      </c>
      <c r="I78">
        <f>G78+H78</f>
        <v>1251508.97</v>
      </c>
      <c r="J78">
        <v>0</v>
      </c>
      <c r="K78">
        <v>0</v>
      </c>
      <c r="M78">
        <f>VLOOKUP(B78,[4]Sheet1!$D:$M,10,0)</f>
        <v>5085105.66999999</v>
      </c>
      <c r="N78">
        <f>I78-M78</f>
        <v>-3833596.69999999</v>
      </c>
    </row>
    <row r="79">
      <c r="A79" t="str">
        <v>Asset</v>
      </c>
      <c r="B79">
        <v>20500002</v>
      </c>
      <c r="C79">
        <v>8</v>
      </c>
      <c r="D79" t="str">
        <v>Inventories</v>
      </c>
      <c r="E79" t="str">
        <v>Stores and spares</v>
      </c>
      <c r="F79" t="str">
        <v>Fuel Stock</v>
      </c>
      <c r="G79">
        <f>IFERROR(VLOOKUP(B79,[3]Sheet1!$C:$M,8,0),0)</f>
        <v>4992245.99</v>
      </c>
      <c r="H79">
        <f>IFERROR(VLOOKUP(B79,[3]Sheet1!$C:$M,9,0),0)</f>
        <v>0</v>
      </c>
      <c r="I79">
        <f>G79+H79</f>
        <v>4992245.99</v>
      </c>
      <c r="J79">
        <v>0</v>
      </c>
      <c r="K79">
        <v>0</v>
      </c>
      <c r="M79">
        <f>VLOOKUP(B79,[4]Sheet1!$D:$M,10,0)</f>
        <v>2473584.6</v>
      </c>
      <c r="N79">
        <f>I79-M79</f>
        <v>2518661.39</v>
      </c>
    </row>
    <row r="80">
      <c r="A80" t="str">
        <v>Asset</v>
      </c>
      <c r="B80">
        <v>20500003</v>
      </c>
      <c r="C80">
        <v>8</v>
      </c>
      <c r="D80" t="str">
        <v>Inventories</v>
      </c>
      <c r="E80" t="str">
        <v>Work-in-progress</v>
      </c>
      <c r="F80" t="str">
        <v>SFG Stock in Plants</v>
      </c>
      <c r="G80">
        <f>IFERROR(VLOOKUP(B80,[3]Sheet1!$C:$M,8,0),0)</f>
        <v>186323305.099999</v>
      </c>
      <c r="H80">
        <f>IFERROR(VLOOKUP(B80,[3]Sheet1!$C:$M,9,0),0)</f>
        <v>0</v>
      </c>
      <c r="I80">
        <f>G80+H80</f>
        <v>186323305.099999</v>
      </c>
      <c r="J80">
        <v>0</v>
      </c>
      <c r="K80">
        <v>0</v>
      </c>
      <c r="M80">
        <f>VLOOKUP(B80,[4]Sheet1!$D:$M,10,0)</f>
        <v>147255794.99</v>
      </c>
      <c r="N80">
        <f>I80-M80</f>
        <v>39067510.109999</v>
      </c>
    </row>
    <row r="81">
      <c r="A81" t="str">
        <v>Asset</v>
      </c>
      <c r="B81">
        <v>20500005</v>
      </c>
      <c r="C81">
        <v>8</v>
      </c>
      <c r="D81" t="str">
        <v>Inventories</v>
      </c>
      <c r="E81" t="str">
        <v>Stores and spares</v>
      </c>
      <c r="F81" t="str">
        <v>Store and Spares -</v>
      </c>
      <c r="G81">
        <f>IFERROR(VLOOKUP(B81,[3]Sheet1!$C:$M,8,0),0)</f>
        <v>31250536.3099999</v>
      </c>
      <c r="H81">
        <f>IFERROR(VLOOKUP(B81,[3]Sheet1!$C:$M,9,0),0)</f>
        <v>0</v>
      </c>
      <c r="I81">
        <f>G81+H81</f>
        <v>31250536.3099999</v>
      </c>
      <c r="J81">
        <v>0</v>
      </c>
      <c r="K81">
        <v>0</v>
      </c>
      <c r="M81">
        <f>VLOOKUP(B81,[4]Sheet1!$D:$M,10,0)</f>
        <v>11148095.59</v>
      </c>
      <c r="N81">
        <f>I81-M81</f>
        <v>20102440.719999902</v>
      </c>
    </row>
    <row r="82">
      <c r="A82" t="str">
        <v>Asset</v>
      </c>
      <c r="B82">
        <v>20500006</v>
      </c>
      <c r="C82">
        <v>8</v>
      </c>
      <c r="D82" t="str">
        <v>Inventories</v>
      </c>
      <c r="E82" t="str">
        <v>Finished goods*</v>
      </c>
      <c r="F82" t="str">
        <v>Goods In Transit - Sales</v>
      </c>
      <c r="G82">
        <f>IFERROR(VLOOKUP(B82,[3]Sheet1!$C:$M,8,0),0)</f>
        <v>227359886.9</v>
      </c>
      <c r="H82">
        <f>IFERROR(VLOOKUP(B82,[3]Sheet1!$C:$M,9,0),0)</f>
        <v>0</v>
      </c>
      <c r="I82">
        <f>G82+H82</f>
        <v>227359886.9</v>
      </c>
      <c r="J82">
        <v>0</v>
      </c>
      <c r="K82">
        <v>0</v>
      </c>
      <c r="M82">
        <f>VLOOKUP(B82,[4]Sheet1!$D:$M,10,0)</f>
        <v>0</v>
      </c>
      <c r="N82">
        <f>I82-M82</f>
        <v>227359886.9</v>
      </c>
    </row>
    <row r="83">
      <c r="A83" t="str">
        <v>Asset</v>
      </c>
      <c r="B83">
        <v>20500008</v>
      </c>
      <c r="C83">
        <v>8</v>
      </c>
      <c r="D83" t="str">
        <v>Inventories</v>
      </c>
      <c r="E83" t="str">
        <v>Work-in-progress</v>
      </c>
      <c r="F83" t="str">
        <v>Inventory_Manual Entry</v>
      </c>
      <c r="G83">
        <f>IFERROR(VLOOKUP(B83,[3]Sheet1!$C:$M,8,0),0)</f>
        <v>0</v>
      </c>
      <c r="H83">
        <f>IFERROR(VLOOKUP(B83,[3]Sheet1!$C:$M,9,0),0)</f>
        <v>-3185656.14</v>
      </c>
      <c r="I83">
        <f>G83+H83</f>
        <v>-3185656.14</v>
      </c>
      <c r="J83">
        <v>0</v>
      </c>
      <c r="K83">
        <v>0</v>
      </c>
      <c r="M83">
        <f>VLOOKUP(B83,[4]Sheet1!$D:$M,10,0)</f>
        <v>-117896</v>
      </c>
      <c r="N83">
        <f>I83-M83</f>
        <v>-3067760.14</v>
      </c>
      <c r="R83">
        <f>-R181</f>
        <v>-18995242</v>
      </c>
    </row>
    <row r="84">
      <c r="A84" t="str">
        <v>Asset</v>
      </c>
      <c r="B84">
        <v>20600001</v>
      </c>
      <c r="C84">
        <v>9</v>
      </c>
      <c r="D84" t="str">
        <v>Trade receivables</v>
      </c>
      <c r="E84" t="str">
        <v>Considered good - unsecured</v>
      </c>
      <c r="F84" t="str">
        <v>Receivables-Domestic</v>
      </c>
      <c r="G84">
        <f>IFERROR(VLOOKUP(B84,[3]Sheet1!$C:$M,8,0),0)</f>
        <v>108663807.14</v>
      </c>
      <c r="H84">
        <f>IFERROR(VLOOKUP(B84,[3]Sheet1!$C:$M,9,0),0)</f>
        <v>0</v>
      </c>
      <c r="I84">
        <f>G84+H84</f>
        <v>108663807.14</v>
      </c>
      <c r="J84">
        <v>0</v>
      </c>
      <c r="K84">
        <v>0</v>
      </c>
      <c r="M84">
        <f>VLOOKUP(B84,[4]Sheet1!$D:$M,10,0)</f>
        <v>62518613.17</v>
      </c>
      <c r="N84">
        <f>I84-M84</f>
        <v>46145193.97</v>
      </c>
    </row>
    <row r="85">
      <c r="A85" t="str">
        <v>Asset</v>
      </c>
      <c r="B85">
        <v>20600004</v>
      </c>
      <c r="C85">
        <v>9</v>
      </c>
      <c r="D85" t="str">
        <v>Trade receivables</v>
      </c>
      <c r="E85" t="str">
        <v>Considered good - unsecured</v>
      </c>
      <c r="F85" t="str">
        <v>Receivables- Scrap</v>
      </c>
      <c r="G85">
        <f>IFERROR(VLOOKUP(B85,[3]Sheet1!$C:$M,8,0),0)</f>
        <v>162126.5</v>
      </c>
      <c r="H85">
        <f>IFERROR(VLOOKUP(B85,[3]Sheet1!$C:$M,9,0),0)</f>
        <v>0</v>
      </c>
      <c r="I85">
        <f>G85+H85</f>
        <v>162126.5</v>
      </c>
      <c r="J85">
        <v>0</v>
      </c>
      <c r="K85">
        <v>0</v>
      </c>
      <c r="M85">
        <f>VLOOKUP(B85,[4]Sheet1!$D:$M,10,0)</f>
        <v>561124.699999999</v>
      </c>
      <c r="N85">
        <f>I85-M85</f>
        <v>-398998.199999999</v>
      </c>
    </row>
    <row r="86">
      <c r="A86" t="str">
        <v>Asset</v>
      </c>
      <c r="B86">
        <v>20600006</v>
      </c>
      <c r="C86">
        <v>9</v>
      </c>
      <c r="D86" t="str">
        <v>Trade receivables</v>
      </c>
      <c r="E86" t="str">
        <v>Considered good - unsecured</v>
      </c>
      <c r="F86" t="str">
        <v>Receivables- GIT</v>
      </c>
      <c r="G86">
        <f>IFERROR(VLOOKUP(B86,[3]Sheet1!$C:$M,8,0),0)</f>
        <v>0</v>
      </c>
      <c r="H86">
        <f>IFERROR(VLOOKUP(B86,[3]Sheet1!$C:$M,9,0),0)</f>
        <v>-265383125.389999</v>
      </c>
      <c r="I86">
        <f>G86+H86</f>
        <v>-265383125.389999</v>
      </c>
      <c r="J86">
        <v>0</v>
      </c>
      <c r="K86">
        <v>0</v>
      </c>
      <c r="M86" t="e">
        <f>VLOOKUP(B86,[4]Sheet1!$D:$M,10,0)</f>
        <v>#N/A</v>
      </c>
      <c r="N86" t="e">
        <f>I86-M86</f>
        <v>#N/A</v>
      </c>
    </row>
    <row r="87">
      <c r="A87" t="str">
        <v>Asset</v>
      </c>
      <c r="B87">
        <v>20600009</v>
      </c>
      <c r="C87">
        <v>9</v>
      </c>
      <c r="D87" t="str">
        <v>Trade receivables</v>
      </c>
      <c r="E87" t="str">
        <v>Considered good - unsecured</v>
      </c>
      <c r="F87" t="str">
        <v>Receivables- Advance</v>
      </c>
      <c r="G87">
        <f>IFERROR(VLOOKUP(B87,[3]Sheet1!$C:$M,8,0),0)</f>
        <v>0</v>
      </c>
      <c r="H87">
        <f>IFERROR(VLOOKUP(B87,[3]Sheet1!$C:$M,9,0),0)</f>
        <v>-901805.079999999</v>
      </c>
      <c r="I87">
        <f>G87+H87</f>
        <v>-901805.079999999</v>
      </c>
      <c r="J87">
        <v>0</v>
      </c>
      <c r="K87">
        <v>0</v>
      </c>
      <c r="M87">
        <f>VLOOKUP(B87,[4]Sheet1!$D:$M,10,0)</f>
        <v>-3393920.35</v>
      </c>
      <c r="N87">
        <f>I87-M87</f>
        <v>2492115.270000001</v>
      </c>
    </row>
    <row r="88">
      <c r="A88" t="str">
        <v>Asset</v>
      </c>
      <c r="B88">
        <v>20800110</v>
      </c>
      <c r="C88">
        <v>10</v>
      </c>
      <c r="D88" t="str">
        <v>Cash &amp; Cash Equivalents</v>
      </c>
      <c r="E88" t="str">
        <v>Balance with banks</v>
      </c>
      <c r="F88" t="str">
        <v>CA_HDFC_57500000732637</v>
      </c>
      <c r="G88">
        <f>IFERROR(VLOOKUP(B88,[3]Sheet1!$C:$M,8,0),0)</f>
        <v>475424.479999999</v>
      </c>
      <c r="H88">
        <f>IFERROR(VLOOKUP(B88,[3]Sheet1!$C:$M,9,0),0)</f>
        <v>0</v>
      </c>
      <c r="I88">
        <f>G88+H88</f>
        <v>475424.479999999</v>
      </c>
      <c r="J88">
        <v>0</v>
      </c>
      <c r="K88">
        <v>0</v>
      </c>
      <c r="M88">
        <f>VLOOKUP(B88,[4]Sheet1!$D:$M,10,0)</f>
        <v>475424.479999999</v>
      </c>
      <c r="N88">
        <f>I88-M88</f>
        <v>0</v>
      </c>
    </row>
    <row r="89">
      <c r="A89" t="str">
        <v>Asset</v>
      </c>
      <c r="B89">
        <v>20800111</v>
      </c>
      <c r="C89">
        <v>10</v>
      </c>
      <c r="D89" t="str">
        <v>Cash &amp; Cash Equivalents</v>
      </c>
      <c r="E89" t="str">
        <v>Balance with banks</v>
      </c>
      <c r="F89" t="str">
        <v>CA_HDFC_57500000732637</v>
      </c>
      <c r="G89">
        <f>IFERROR(VLOOKUP(B89,[3]Sheet1!$C:$M,8,0),0)</f>
        <v>3510039824.27</v>
      </c>
      <c r="H89">
        <f>IFERROR(VLOOKUP(B89,[3]Sheet1!$C:$M,9,0),0)</f>
        <v>0</v>
      </c>
      <c r="I89">
        <f>G89+H89</f>
        <v>3510039824.27</v>
      </c>
      <c r="J89">
        <v>0</v>
      </c>
      <c r="K89">
        <v>0</v>
      </c>
      <c r="M89">
        <f>VLOOKUP(B89,[4]Sheet1!$D:$M,10,0)</f>
        <v>1428141623.03</v>
      </c>
      <c r="N89">
        <f>I89-M89</f>
        <v>2081898201.24</v>
      </c>
    </row>
    <row r="90">
      <c r="A90" t="str">
        <v>Asset</v>
      </c>
      <c r="B90">
        <v>20800112</v>
      </c>
      <c r="C90">
        <v>10</v>
      </c>
      <c r="D90" t="str">
        <v>Cash &amp; Cash Equivalents</v>
      </c>
      <c r="E90" t="str">
        <v>Balance with banks</v>
      </c>
      <c r="F90" t="str">
        <v>CA_HDFC_57500000732637</v>
      </c>
      <c r="G90">
        <f>IFERROR(VLOOKUP(B90,[3]Sheet1!$C:$M,8,0),0)</f>
        <v>0</v>
      </c>
      <c r="H90">
        <f>IFERROR(VLOOKUP(B90,[3]Sheet1!$C:$M,9,0),0)</f>
        <v>-3507438144.19</v>
      </c>
      <c r="I90">
        <f>G90+H90</f>
        <v>-3507438144.19</v>
      </c>
      <c r="J90">
        <v>0</v>
      </c>
      <c r="K90">
        <v>0</v>
      </c>
      <c r="M90">
        <f>VLOOKUP(B90,[4]Sheet1!$D:$M,10,0)</f>
        <v>-1474266639.64</v>
      </c>
      <c r="N90">
        <f>I90-M90</f>
        <v>-2033171504.55</v>
      </c>
    </row>
    <row r="91">
      <c r="A91" t="str">
        <v>Asset</v>
      </c>
      <c r="B91">
        <v>20800121</v>
      </c>
      <c r="C91">
        <v>10</v>
      </c>
      <c r="D91" t="str">
        <v>Cash &amp; Cash Equivalents</v>
      </c>
      <c r="E91" t="str">
        <v>Balance with banks</v>
      </c>
      <c r="F91" t="str">
        <v>CA_Axis_923020022099965</v>
      </c>
      <c r="G91">
        <f>IFERROR(VLOOKUP(B91,[3]Sheet1!$C:$M,8,0),0)</f>
        <v>6324596796.96</v>
      </c>
      <c r="H91">
        <f>IFERROR(VLOOKUP(B91,[3]Sheet1!$C:$M,9,0),0)</f>
        <v>0</v>
      </c>
      <c r="I91">
        <f>G91+H91</f>
        <v>6324596796.96</v>
      </c>
      <c r="J91">
        <v>0</v>
      </c>
      <c r="K91">
        <v>0</v>
      </c>
      <c r="M91">
        <f>VLOOKUP(B91,[4]Sheet1!$D:$M,10,0)</f>
        <v>5701610870.07999</v>
      </c>
      <c r="N91">
        <f>I91-M91</f>
        <v>622985926.8800097</v>
      </c>
    </row>
    <row r="92">
      <c r="A92" t="str">
        <v>Asset</v>
      </c>
      <c r="B92">
        <v>20800122</v>
      </c>
      <c r="C92">
        <v>10</v>
      </c>
      <c r="D92" t="str">
        <v>Cash &amp; Cash Equivalents</v>
      </c>
      <c r="E92" t="str">
        <v>Balance with banks</v>
      </c>
      <c r="F92" t="str">
        <v>CA_Axis_923020022099965</v>
      </c>
      <c r="G92">
        <f>IFERROR(VLOOKUP(B92,[3]Sheet1!$C:$M,8,0),0)</f>
        <v>0</v>
      </c>
      <c r="H92">
        <f>IFERROR(VLOOKUP(B92,[3]Sheet1!$C:$M,9,0),0)</f>
        <v>-6324596796.96</v>
      </c>
      <c r="I92">
        <f>G92+H92</f>
        <v>-6324596796.96</v>
      </c>
      <c r="J92">
        <v>0</v>
      </c>
      <c r="K92">
        <v>0</v>
      </c>
      <c r="M92">
        <f>VLOOKUP(B92,[4]Sheet1!$D:$M,10,0)</f>
        <v>-5698398592.07999</v>
      </c>
      <c r="N92">
        <f>I92-M92</f>
        <v>-626198204.8800097</v>
      </c>
    </row>
    <row r="93">
      <c r="A93" t="str">
        <v>Asset</v>
      </c>
      <c r="B93">
        <v>20900003</v>
      </c>
      <c r="C93">
        <v>5</v>
      </c>
      <c r="D93" t="str">
        <v>Cash &amp; Cash Equivalents</v>
      </c>
      <c r="E93" t="str">
        <v>Deposits with original maturity for more than 3 months and less than 12 Months</v>
      </c>
      <c r="F93" t="str">
        <v>FD_Axis</v>
      </c>
      <c r="G93">
        <f>IFERROR(VLOOKUP(B93,[3]Sheet1!$C:$M,8,0),0)</f>
        <v>5409283</v>
      </c>
      <c r="H93">
        <f>IFERROR(VLOOKUP(B93,[3]Sheet1!$C:$M,9,0),0)</f>
        <v>0</v>
      </c>
      <c r="I93">
        <f>G93+H93</f>
        <v>5409283</v>
      </c>
      <c r="J93">
        <v>0</v>
      </c>
      <c r="K93">
        <v>0</v>
      </c>
      <c r="M93">
        <f>VLOOKUP(B93,[4]Sheet1!$D:$M,10,0)</f>
        <v>5194985</v>
      </c>
      <c r="N93">
        <f>I93-M93</f>
        <v>214298</v>
      </c>
    </row>
    <row r="94">
      <c r="A94" t="str">
        <v>Asset</v>
      </c>
      <c r="B94">
        <v>21000003</v>
      </c>
      <c r="C94">
        <v>6</v>
      </c>
      <c r="D94" t="str">
        <v>Other Tax Assets (Net)</v>
      </c>
      <c r="E94" t="str">
        <v>Other Tax Asset (Net)</v>
      </c>
      <c r="F94" t="str">
        <v>TDS Receiveable_194Q</v>
      </c>
      <c r="G94">
        <f>IFERROR(VLOOKUP(B94,[3]Sheet1!$C:$M,8,0),0)</f>
        <v>594710.959999999</v>
      </c>
      <c r="H94">
        <f>IFERROR(VLOOKUP(B94,[3]Sheet1!$C:$M,9,0),0)</f>
        <v>0</v>
      </c>
      <c r="I94">
        <f>G94+H94</f>
        <v>594710.959999999</v>
      </c>
      <c r="J94">
        <v>0</v>
      </c>
      <c r="K94">
        <v>0</v>
      </c>
      <c r="M94">
        <f>VLOOKUP(B94,[4]Sheet1!$D:$M,10,0)</f>
        <v>36492</v>
      </c>
      <c r="N94">
        <f>I94-M94</f>
        <v>558218.959999999</v>
      </c>
    </row>
    <row r="95">
      <c r="A95" t="str">
        <v>Asset</v>
      </c>
      <c r="B95">
        <v>21000004</v>
      </c>
      <c r="C95">
        <v>6</v>
      </c>
      <c r="D95" t="str">
        <v>Other Tax Assets (Net)</v>
      </c>
      <c r="E95" t="str">
        <v>Other Tax Asset (Net)</v>
      </c>
      <c r="F95" t="str">
        <v>TDS Receivable_Other</v>
      </c>
      <c r="G95">
        <f>IFERROR(VLOOKUP(B95,[3]Sheet1!$C:$M,8,0),0)</f>
        <v>15229.08</v>
      </c>
      <c r="H95">
        <f>IFERROR(VLOOKUP(B95,[3]Sheet1!$C:$M,9,0),0)</f>
        <v>0</v>
      </c>
      <c r="I95">
        <f>G95+H95</f>
        <v>15229.08</v>
      </c>
      <c r="J95">
        <v>0</v>
      </c>
      <c r="K95">
        <v>0</v>
      </c>
      <c r="M95">
        <f>VLOOKUP(B95,[4]Sheet1!$D:$M,10,0)</f>
        <v>1298777.08</v>
      </c>
      <c r="N95">
        <f>I95-M95</f>
        <v>-1283548</v>
      </c>
    </row>
    <row r="96">
      <c r="A96" t="str">
        <v>Asset</v>
      </c>
      <c r="B96">
        <v>21000011</v>
      </c>
      <c r="C96">
        <v>11</v>
      </c>
      <c r="D96" t="str">
        <v>Other Current Assets</v>
      </c>
      <c r="E96" t="str">
        <v>Balances with Government Authorities</v>
      </c>
      <c r="F96" t="str">
        <v>CGST Receivable</v>
      </c>
      <c r="G96">
        <f>IFERROR(VLOOKUP(B96,[3]Sheet1!$C:$M,8,0),0)</f>
        <v>220009791.099999</v>
      </c>
      <c r="H96">
        <f>IFERROR(VLOOKUP(B96,[3]Sheet1!$C:$M,9,0),0)</f>
        <v>0</v>
      </c>
      <c r="I96">
        <f>G96+H96</f>
        <v>220009791.099999</v>
      </c>
      <c r="J96">
        <v>0</v>
      </c>
      <c r="K96">
        <v>0</v>
      </c>
      <c r="M96">
        <f>VLOOKUP(B96,[4]Sheet1!$D:$M,10,0)</f>
        <v>236553363.16</v>
      </c>
      <c r="N96">
        <f>I96-M96</f>
        <v>-16543572.060000986</v>
      </c>
      <c r="AC96">
        <v>212112768.58</v>
      </c>
    </row>
    <row r="97">
      <c r="A97" t="str">
        <v>Asset</v>
      </c>
      <c r="B97">
        <v>21000012</v>
      </c>
      <c r="C97">
        <v>11</v>
      </c>
      <c r="D97" t="str">
        <v>Other Current Assets</v>
      </c>
      <c r="E97" t="str">
        <v>Balances with Government Authorities</v>
      </c>
      <c r="F97" t="str">
        <v>IGST Receivable</v>
      </c>
      <c r="G97">
        <f>IFERROR(VLOOKUP(B97,[3]Sheet1!$C:$M,8,0),0)</f>
        <v>0</v>
      </c>
      <c r="H97">
        <f>IFERROR(VLOOKUP(B97,[3]Sheet1!$C:$M,9,0),0)</f>
        <v>-4.78</v>
      </c>
      <c r="I97">
        <f>G97+H97</f>
        <v>-4.78</v>
      </c>
      <c r="J97">
        <v>0</v>
      </c>
      <c r="K97">
        <v>0</v>
      </c>
      <c r="M97">
        <f>VLOOKUP(B97,[4]Sheet1!$D:$M,10,0)</f>
        <v>75621196.4</v>
      </c>
      <c r="N97">
        <f>I97-M97</f>
        <v>-75621201.18</v>
      </c>
      <c r="AC97">
        <v>87084777</v>
      </c>
    </row>
    <row r="98">
      <c r="A98" t="str">
        <v>Asset</v>
      </c>
      <c r="B98">
        <v>21000013</v>
      </c>
      <c r="C98">
        <v>11</v>
      </c>
      <c r="D98" t="str">
        <v>Other Current Assets</v>
      </c>
      <c r="E98" t="str">
        <v>Balances with Government Authorities</v>
      </c>
      <c r="F98" t="str">
        <v>SGST Receivable</v>
      </c>
      <c r="G98">
        <f>IFERROR(VLOOKUP(B98,[3]Sheet1!$C:$M,8,0),0)</f>
        <v>302580396.1</v>
      </c>
      <c r="H98">
        <f>IFERROR(VLOOKUP(B98,[3]Sheet1!$C:$M,9,0),0)</f>
        <v>0</v>
      </c>
      <c r="I98">
        <f>G98+H98</f>
        <v>302580396.1</v>
      </c>
      <c r="J98">
        <v>0</v>
      </c>
      <c r="K98">
        <v>0</v>
      </c>
      <c r="M98">
        <f>VLOOKUP(B98,[4]Sheet1!$D:$M,10,0)</f>
        <v>236553363.16</v>
      </c>
      <c r="N98">
        <f>I98-M98</f>
        <v>66027032.94000003</v>
      </c>
      <c r="AC98">
        <v>212112768.58</v>
      </c>
    </row>
    <row r="99">
      <c r="A99" t="str">
        <v>Asset</v>
      </c>
      <c r="B99">
        <v>21000016</v>
      </c>
      <c r="C99">
        <v>6</v>
      </c>
      <c r="D99" t="str">
        <v>Other Tax Assets (Net)</v>
      </c>
      <c r="E99" t="str">
        <v>Other Tax Asset (Net)</v>
      </c>
      <c r="F99" t="str">
        <v>TCS Receivable</v>
      </c>
      <c r="G99">
        <f>IFERROR(VLOOKUP(B99,[3]Sheet1!$C:$M,8,0),0)</f>
        <v>0</v>
      </c>
      <c r="H99">
        <f>IFERROR(VLOOKUP(B99,[3]Sheet1!$C:$M,9,0),0)</f>
        <v>-0.419999999999999</v>
      </c>
      <c r="I99">
        <f>G99+H99</f>
        <v>-0.419999999999999</v>
      </c>
      <c r="J99">
        <v>0</v>
      </c>
      <c r="K99">
        <v>0</v>
      </c>
      <c r="M99">
        <f>VLOOKUP(B99,[4]Sheet1!$D:$M,10,0)</f>
        <v>38961.16</v>
      </c>
      <c r="N99">
        <f>I99-M99</f>
        <v>-38961.58</v>
      </c>
      <c r="AC99">
        <v>1497682</v>
      </c>
    </row>
    <row r="100">
      <c r="A100" t="str">
        <v>Asset</v>
      </c>
      <c r="B100">
        <v>21000018</v>
      </c>
      <c r="C100">
        <v>11</v>
      </c>
      <c r="D100" t="str">
        <v>Other Current Assets</v>
      </c>
      <c r="E100" t="str">
        <v>Balances with Government Authorities</v>
      </c>
      <c r="F100" t="str">
        <v>ITC not in GSTR 2B</v>
      </c>
      <c r="G100">
        <f>IFERROR(VLOOKUP(B100,[3]Sheet1!$C:$M,8,0),0)</f>
        <v>3547736</v>
      </c>
      <c r="H100">
        <f>IFERROR(VLOOKUP(B100,[3]Sheet1!$C:$M,9,0),0)</f>
        <v>0</v>
      </c>
      <c r="I100">
        <f>G100+H100</f>
        <v>3547736</v>
      </c>
      <c r="J100">
        <v>0</v>
      </c>
      <c r="K100">
        <v>0</v>
      </c>
      <c r="M100">
        <f>VLOOKUP(B100,[4]Sheet1!$D:$M,10,0)</f>
        <v>2582494</v>
      </c>
      <c r="N100">
        <f>I100-M100</f>
        <v>965242</v>
      </c>
      <c r="AC100">
        <v>1497682</v>
      </c>
    </row>
    <row r="101">
      <c r="A101" t="str">
        <v>Asset</v>
      </c>
      <c r="B101">
        <v>21100004</v>
      </c>
      <c r="C101">
        <v>11</v>
      </c>
      <c r="D101" t="str">
        <v>Other Current Assets</v>
      </c>
      <c r="E101" t="str">
        <v>Advance to employees</v>
      </c>
      <c r="F101" t="str">
        <v>Advances to Employees_IOU</v>
      </c>
      <c r="G101">
        <f>IFERROR(VLOOKUP(B101,[3]Sheet1!$C:$M,8,0),0)</f>
        <v>0</v>
      </c>
      <c r="H101">
        <f>IFERROR(VLOOKUP(B101,[3]Sheet1!$C:$M,9,0),0)</f>
        <v>0</v>
      </c>
      <c r="I101">
        <f>G101+H101</f>
        <v>0</v>
      </c>
      <c r="J101">
        <v>0</v>
      </c>
      <c r="K101">
        <v>0</v>
      </c>
      <c r="M101">
        <f>VLOOKUP(B101,[4]Sheet1!$D:$M,10,0)</f>
        <v>758</v>
      </c>
      <c r="N101">
        <f>I101-M101</f>
        <v>-758</v>
      </c>
    </row>
    <row r="102">
      <c r="A102" t="str">
        <v>Asset</v>
      </c>
      <c r="B102">
        <v>21100008</v>
      </c>
      <c r="C102">
        <v>11</v>
      </c>
      <c r="D102" t="str">
        <v>Other Current Assets</v>
      </c>
      <c r="E102" t="str">
        <v>Prepaid Expenses</v>
      </c>
      <c r="F102" t="str">
        <v>Prepaid Expenses</v>
      </c>
      <c r="G102">
        <f>IFERROR(VLOOKUP(B102,[3]Sheet1!$C:$M,8,0),0)</f>
        <v>16044031.8699999</v>
      </c>
      <c r="H102">
        <f>IFERROR(VLOOKUP(B102,[3]Sheet1!$C:$M,9,0),0)</f>
        <v>0</v>
      </c>
      <c r="I102">
        <f>G102+H102</f>
        <v>16044031.8699999</v>
      </c>
      <c r="J102">
        <v>317019</v>
      </c>
      <c r="K102">
        <v>7370695.50693086</v>
      </c>
      <c r="M102">
        <f>VLOOKUP(B102,[4]Sheet1!$D:$M,10,0)</f>
        <v>4976027.55999999</v>
      </c>
      <c r="N102">
        <f>I102-M102</f>
        <v>11068004.30999991</v>
      </c>
    </row>
    <row r="103">
      <c r="A103" t="str">
        <v>Liabilities</v>
      </c>
      <c r="B103">
        <v>21100011</v>
      </c>
      <c r="C103">
        <v>17</v>
      </c>
      <c r="D103" t="str">
        <v>Trade payables</v>
      </c>
      <c r="E103" t="str">
        <v>Total outstanding dues of creditors other than micro enterprises and small enterprises</v>
      </c>
      <c r="F103" t="str">
        <v>Advance to Vendor</v>
      </c>
      <c r="G103">
        <f>IFERROR(VLOOKUP(B103,[3]Sheet1!$C:$M,8,0),0)</f>
        <v>2145379.18</v>
      </c>
      <c r="H103">
        <f>IFERROR(VLOOKUP(B103,[3]Sheet1!$C:$M,9,0),0)</f>
        <v>0</v>
      </c>
      <c r="I103">
        <f>G103+H103</f>
        <v>2145379.18</v>
      </c>
      <c r="J103">
        <v>0</v>
      </c>
      <c r="K103">
        <v>0</v>
      </c>
      <c r="M103">
        <f>VLOOKUP(B103,[4]Sheet1!$D:$M,10,0)</f>
        <v>11377079.6</v>
      </c>
      <c r="N103">
        <f>I103-M103</f>
        <v>-9231700.42</v>
      </c>
    </row>
    <row r="104">
      <c r="A104" t="str">
        <v>Asset</v>
      </c>
      <c r="B104">
        <v>21100014</v>
      </c>
      <c r="C104">
        <v>5</v>
      </c>
      <c r="D104" t="str">
        <v>Other financial assets</v>
      </c>
      <c r="E104" t="str">
        <v>Finance lease receivable (Unsecured - considered good)</v>
      </c>
      <c r="F104" t="str">
        <v>IND AS - Receivable from employee (Finance Lease)</v>
      </c>
      <c r="G104">
        <f>IFERROR(VLOOKUP(B104,[3]Sheet1!$C:$M,8,0),0)</f>
        <v>905891.449999999</v>
      </c>
      <c r="H104">
        <f>IFERROR(VLOOKUP(B104,[3]Sheet1!$C:$M,9,0),0)</f>
        <v>0</v>
      </c>
      <c r="I104">
        <f>G104+H104</f>
        <v>905891.449999999</v>
      </c>
      <c r="J104">
        <v>0</v>
      </c>
      <c r="K104">
        <v>0</v>
      </c>
      <c r="M104">
        <f>VLOOKUP(B104,[4]Sheet1!$D:$M,10,0)</f>
        <v>1141673.89999999</v>
      </c>
      <c r="N104">
        <f>I104-M104</f>
        <v>-235782.44999999087</v>
      </c>
    </row>
    <row r="105">
      <c r="A105" t="str">
        <v>Income</v>
      </c>
      <c r="B105">
        <v>30000000</v>
      </c>
      <c r="C105">
        <v>20</v>
      </c>
      <c r="D105" t="str">
        <v>Revenue from operations</v>
      </c>
      <c r="E105" t="str">
        <v>Sales of Products</v>
      </c>
      <c r="F105" t="str">
        <v>Sales Export</v>
      </c>
      <c r="G105">
        <f>IFERROR(VLOOKUP(B105,[3]Sheet1!$C:$M,8,0),0)</f>
        <v>0</v>
      </c>
      <c r="H105">
        <f>IFERROR(VLOOKUP(B105,[3]Sheet1!$C:$M,9,0),0)</f>
        <v>-1036713697.53</v>
      </c>
      <c r="I105">
        <f>G105+H105</f>
        <v>-1036713697.53</v>
      </c>
      <c r="J105">
        <v>0</v>
      </c>
      <c r="K105">
        <v>0</v>
      </c>
      <c r="M105">
        <f>VLOOKUP(B105,[4]Sheet1!$D:$M,10,0)</f>
        <v>-60037787.1499999</v>
      </c>
      <c r="N105">
        <f>I105-M105</f>
        <v>-976675910.3800001</v>
      </c>
      <c r="Q105" t="e">
        <f>VLOOKUP(B105,[5]!Table1[GLAccountNo],1,0)</f>
        <v>#REF!</v>
      </c>
    </row>
    <row r="106">
      <c r="A106" t="str">
        <v>Income</v>
      </c>
      <c r="B106">
        <v>30000001</v>
      </c>
      <c r="C106">
        <v>20</v>
      </c>
      <c r="D106" t="str">
        <v>Revenue from operations</v>
      </c>
      <c r="E106" t="str">
        <v>Sales of Products</v>
      </c>
      <c r="F106" t="str">
        <v>Domestic Sales</v>
      </c>
      <c r="G106">
        <f>IFERROR(VLOOKUP(B106,[3]Sheet1!$C:$M,8,0),0)</f>
        <v>0</v>
      </c>
      <c r="H106">
        <f>IFERROR(VLOOKUP(B106,[3]Sheet1!$C:$M,9,0),0)</f>
        <v>-1019214439.98</v>
      </c>
      <c r="I106">
        <f>G106+H106</f>
        <v>-1019214439.98</v>
      </c>
      <c r="J106">
        <v>0</v>
      </c>
      <c r="K106">
        <v>0</v>
      </c>
      <c r="M106">
        <f>VLOOKUP(B106,[4]Sheet1!$D:$M,10,0)</f>
        <v>-60396509.38</v>
      </c>
      <c r="N106">
        <f>I106-M106</f>
        <v>-958817930.6</v>
      </c>
      <c r="Q106" t="e">
        <f>VLOOKUP(B106,[5]!Table1[GLAccountNo],1,0)</f>
        <v>#REF!</v>
      </c>
    </row>
    <row r="107">
      <c r="A107" t="str">
        <v>Income</v>
      </c>
      <c r="B107">
        <v>30000004</v>
      </c>
      <c r="C107">
        <v>20</v>
      </c>
      <c r="D107" t="str">
        <v>Revenue from operations</v>
      </c>
      <c r="E107" t="str">
        <v>Scrap Sales</v>
      </c>
      <c r="F107" t="str">
        <v>Scrap Sales</v>
      </c>
      <c r="G107">
        <f>IFERROR(VLOOKUP(B107,[3]Sheet1!$C:$M,8,0),0)</f>
        <v>0</v>
      </c>
      <c r="H107">
        <f>IFERROR(VLOOKUP(B107,[3]Sheet1!$C:$M,9,0),0)</f>
        <v>-2878000</v>
      </c>
      <c r="I107">
        <f>G107+H107</f>
        <v>-2878000</v>
      </c>
      <c r="J107">
        <v>0</v>
      </c>
      <c r="K107">
        <v>0</v>
      </c>
      <c r="M107">
        <f>VLOOKUP(B107,[4]Sheet1!$D:$M,10,0)</f>
        <v>-824220</v>
      </c>
      <c r="N107">
        <f>I107-M107</f>
        <v>-2053780</v>
      </c>
      <c r="Q107" t="e">
        <f>VLOOKUP(B107,[5]!Table1[GLAccountNo],1,0)</f>
        <v>#REF!</v>
      </c>
    </row>
    <row r="108">
      <c r="A108" t="str">
        <v>Income</v>
      </c>
      <c r="B108">
        <v>30000007</v>
      </c>
      <c r="C108">
        <v>20</v>
      </c>
      <c r="D108" t="str">
        <v>Revenue from operations</v>
      </c>
      <c r="E108" t="str">
        <v>Sales of Products</v>
      </c>
      <c r="F108" t="str">
        <v>Sales In transit</v>
      </c>
      <c r="G108">
        <f>IFERROR(VLOOKUP(B108,[3]Sheet1!$C:$M,8,0),0)</f>
        <v>265383125.389999</v>
      </c>
      <c r="H108">
        <f>IFERROR(VLOOKUP(B108,[3]Sheet1!$C:$M,9,0),0)</f>
        <v>0</v>
      </c>
      <c r="I108">
        <f>G108+H108</f>
        <v>265383125.389999</v>
      </c>
      <c r="J108">
        <v>0</v>
      </c>
      <c r="K108">
        <v>0</v>
      </c>
      <c r="M108" t="e">
        <f>VLOOKUP(B108,[4]Sheet1!$D:$M,10,0)</f>
        <v>#N/A</v>
      </c>
      <c r="N108" t="e">
        <f>I108-M108</f>
        <v>#N/A</v>
      </c>
      <c r="Q108" t="e">
        <f>VLOOKUP(B108,[5]!Table1[GLAccountNo],1,0)</f>
        <v>#REF!</v>
      </c>
    </row>
    <row r="109">
      <c r="A109" t="str">
        <v>Income</v>
      </c>
      <c r="B109">
        <v>30000008</v>
      </c>
      <c r="C109">
        <v>20</v>
      </c>
      <c r="D109" t="str">
        <v>Revenue from operations</v>
      </c>
      <c r="E109" t="str">
        <v>Sales of Products</v>
      </c>
      <c r="F109" t="str">
        <v>Domestic Sales Inter Company</v>
      </c>
      <c r="G109">
        <f>IFERROR(VLOOKUP(B109,[3]Sheet1!$C:$M,8,0),0)</f>
        <v>0</v>
      </c>
      <c r="H109">
        <f>IFERROR(VLOOKUP(B109,[3]Sheet1!$C:$M,9,0),0)</f>
        <v>-551324467.37</v>
      </c>
      <c r="I109">
        <f>G109+H109</f>
        <v>-551324467.37</v>
      </c>
      <c r="J109">
        <v>0</v>
      </c>
      <c r="K109">
        <v>0</v>
      </c>
      <c r="M109">
        <f>VLOOKUP(B109,[4]Sheet1!$D:$M,10,0)</f>
        <v>-158075495.099999</v>
      </c>
      <c r="N109">
        <f>I109-M109</f>
        <v>-393248972.270001</v>
      </c>
      <c r="Q109" t="e">
        <f>VLOOKUP(B109,[5]!Table1[GLAccountNo],1,0)</f>
        <v>#REF!</v>
      </c>
    </row>
    <row r="110">
      <c r="A110" t="str">
        <v>Income</v>
      </c>
      <c r="B110">
        <v>30100001</v>
      </c>
      <c r="C110">
        <v>21</v>
      </c>
      <c r="D110" t="str">
        <v>Other Income</v>
      </c>
      <c r="E110" t="str">
        <v>Foreign exchange gain (net)</v>
      </c>
      <c r="F110" t="str">
        <v>Realised Forex Gain/loss</v>
      </c>
      <c r="G110">
        <f>IFERROR(VLOOKUP(B110,[3]Sheet1!$C:$M,8,0),0)</f>
        <v>0</v>
      </c>
      <c r="H110">
        <f>IFERROR(VLOOKUP(B110,[3]Sheet1!$C:$M,9,0),0)</f>
        <v>-14334688.6899999</v>
      </c>
      <c r="I110">
        <f>G110+H110</f>
        <v>-14334688.6899999</v>
      </c>
      <c r="J110">
        <v>0</v>
      </c>
      <c r="K110">
        <v>0</v>
      </c>
      <c r="M110">
        <f>VLOOKUP(B110,[4]Sheet1!$D:$M,10,0)</f>
        <v>1189802.36</v>
      </c>
      <c r="N110">
        <f>I110-M110</f>
        <v>-15524491.0499999</v>
      </c>
      <c r="Q110" t="e">
        <f>VLOOKUP(B110,[5]!Table1[GLAccountNo],1,0)</f>
        <v>#REF!</v>
      </c>
    </row>
    <row r="111">
      <c r="A111" t="str">
        <v>Income</v>
      </c>
      <c r="B111">
        <v>30100004</v>
      </c>
      <c r="C111">
        <v>21</v>
      </c>
      <c r="D111" t="str">
        <v>Other Income</v>
      </c>
      <c r="E111" t="str">
        <v>- From banks</v>
      </c>
      <c r="F111" t="str">
        <v>Interest on Bank Deposit</v>
      </c>
      <c r="G111">
        <f>IFERROR(VLOOKUP(B111,[3]Sheet1!$C:$M,8,0),0)</f>
        <v>0</v>
      </c>
      <c r="H111">
        <f>IFERROR(VLOOKUP(B111,[3]Sheet1!$C:$M,9,0),0)</f>
        <v>-414006</v>
      </c>
      <c r="I111">
        <f>G111+H111</f>
        <v>-414006</v>
      </c>
      <c r="J111">
        <v>0</v>
      </c>
      <c r="K111">
        <v>0</v>
      </c>
      <c r="M111">
        <f>VLOOKUP(B111,[4]Sheet1!$D:$M,10,0)</f>
        <v>-175897</v>
      </c>
      <c r="N111">
        <f>I111-M111</f>
        <v>-238109</v>
      </c>
      <c r="Q111" t="e">
        <f>VLOOKUP(B111,[5]!Table1[GLAccountNo],1,0)</f>
        <v>#REF!</v>
      </c>
    </row>
    <row r="112">
      <c r="A112" t="str">
        <v>Income</v>
      </c>
      <c r="B112">
        <v>30100005</v>
      </c>
      <c r="C112">
        <v>21</v>
      </c>
      <c r="D112" t="str">
        <v>Other Income</v>
      </c>
      <c r="E112" t="str">
        <v>- From others</v>
      </c>
      <c r="F112" t="str">
        <v>Other Income</v>
      </c>
      <c r="G112">
        <f>IFERROR(VLOOKUP(B112,[3]Sheet1!$C:$M,8,0),0)</f>
        <v>0</v>
      </c>
      <c r="H112">
        <f>IFERROR(VLOOKUP(B112,[3]Sheet1!$C:$M,9,0),0)</f>
        <v>-1670492.49</v>
      </c>
      <c r="I112">
        <f>G112+H112</f>
        <v>-1670492.49</v>
      </c>
      <c r="J112">
        <v>0</v>
      </c>
      <c r="K112">
        <v>0</v>
      </c>
      <c r="M112" t="e">
        <f>VLOOKUP(B112,[4]Sheet1!$D:$M,10,0)</f>
        <v>#N/A</v>
      </c>
      <c r="N112" t="e">
        <f>I112-M112</f>
        <v>#N/A</v>
      </c>
      <c r="Q112" t="e">
        <f>VLOOKUP(B112,[5]!Table1[GLAccountNo],1,0)</f>
        <v>#REF!</v>
      </c>
    </row>
    <row r="113">
      <c r="A113" t="str">
        <v>Income</v>
      </c>
      <c r="B113">
        <v>30100013</v>
      </c>
      <c r="C113">
        <v>21</v>
      </c>
      <c r="D113" t="str">
        <v>Other Income</v>
      </c>
      <c r="E113" t="str">
        <v>Profit on Sale of Mutual Fund</v>
      </c>
      <c r="F113" t="str">
        <v>Gain / Loss from MF Investment</v>
      </c>
      <c r="G113">
        <f>IFERROR(VLOOKUP(B113,[3]Sheet1!$C:$M,8,0),0)</f>
        <v>0</v>
      </c>
      <c r="H113">
        <f>IFERROR(VLOOKUP(B113,[3]Sheet1!$C:$M,9,0),0)</f>
        <v>0</v>
      </c>
      <c r="I113">
        <f>G113+H113</f>
        <v>0</v>
      </c>
      <c r="J113">
        <v>0</v>
      </c>
      <c r="K113">
        <v>0</v>
      </c>
      <c r="M113" t="e">
        <f>VLOOKUP(B113,[4]Sheet1!$D:$M,10,0)</f>
        <v>#N/A</v>
      </c>
      <c r="N113" t="e">
        <f>I113-M113</f>
        <v>#N/A</v>
      </c>
      <c r="Q113" t="e">
        <f>VLOOKUP(B113,[5]!Table1[GLAccountNo],1,0)</f>
        <v>#REF!</v>
      </c>
    </row>
    <row r="114">
      <c r="A114" t="str">
        <v>Income</v>
      </c>
      <c r="B114">
        <v>30100015</v>
      </c>
      <c r="C114">
        <v>21</v>
      </c>
      <c r="D114" t="str">
        <v>Other Income</v>
      </c>
      <c r="E114" t="str">
        <v>- From others</v>
      </c>
      <c r="F114" t="str">
        <v>IND AS - Interest Income</v>
      </c>
      <c r="G114">
        <f>IFERROR(VLOOKUP(B114,[3]Sheet1!$C:$M,8,0),0)</f>
        <v>0</v>
      </c>
      <c r="H114">
        <f>IFERROR(VLOOKUP(B114,[3]Sheet1!$C:$M,9,0),0)</f>
        <v>-192594.37</v>
      </c>
      <c r="I114">
        <f>G114+H114</f>
        <v>-192594.37</v>
      </c>
      <c r="J114">
        <v>0</v>
      </c>
      <c r="K114">
        <v>0</v>
      </c>
      <c r="M114">
        <f>VLOOKUP(B114,[4]Sheet1!$D:$M,10,0)</f>
        <v>-21228.68</v>
      </c>
      <c r="N114">
        <f>I114-M114</f>
        <v>-171365.69</v>
      </c>
      <c r="Q114" t="e">
        <f>VLOOKUP(B114,[5]!Table1[GLAccountNo],1,0)</f>
        <v>#REF!</v>
      </c>
    </row>
    <row r="115">
      <c r="A115" t="str">
        <v>Income</v>
      </c>
      <c r="B115">
        <v>30100000</v>
      </c>
      <c r="C115">
        <v>21</v>
      </c>
      <c r="D115" t="str">
        <v>Other Income</v>
      </c>
      <c r="E115" t="str">
        <v>Foreign exchange gain (net)</v>
      </c>
      <c r="F115" t="str">
        <v>Unrealised Forex Gain/loss</v>
      </c>
      <c r="G115">
        <f>IFERROR(VLOOKUP(B115,[3]Sheet1!$C:$M,8,0),0)</f>
        <v>0</v>
      </c>
      <c r="H115">
        <f>IFERROR(VLOOKUP(B115,[3]Sheet1!$C:$M,9,0),0)</f>
        <v>-7123642.75</v>
      </c>
      <c r="I115">
        <f>G115+H115</f>
        <v>-7123642.75</v>
      </c>
      <c r="J115">
        <v>0</v>
      </c>
      <c r="K115">
        <v>0</v>
      </c>
      <c r="M115">
        <f>VLOOKUP(B115,[4]Sheet1!$D:$M,10,0)</f>
        <v>-1326437.17999999</v>
      </c>
      <c r="N115">
        <f>I115-M115</f>
        <v>-5797205.57000001</v>
      </c>
      <c r="Q115" t="e">
        <f>VLOOKUP(B115,[5]!Table1[GLAccountNo],1,0)</f>
        <v>#REF!</v>
      </c>
    </row>
    <row r="116">
      <c r="A116" t="str">
        <v>Expenses</v>
      </c>
      <c r="B116">
        <v>40100000</v>
      </c>
      <c r="C116">
        <v>22</v>
      </c>
      <c r="D116" t="str">
        <v>Cost of material consumed</v>
      </c>
      <c r="E116" t="str">
        <v>Add : Purchases -RM</v>
      </c>
      <c r="F116" t="str">
        <v>Custom Duty</v>
      </c>
      <c r="G116">
        <f>IFERROR(VLOOKUP(B116,[3]Sheet1!$C:$M,8,0),0)</f>
        <v>614628</v>
      </c>
      <c r="H116">
        <f>IFERROR(VLOOKUP(B116,[3]Sheet1!$C:$M,9,0),0)</f>
        <v>0</v>
      </c>
      <c r="I116">
        <f>G116+H116</f>
        <v>614628</v>
      </c>
      <c r="J116">
        <v>0</v>
      </c>
      <c r="K116">
        <v>0</v>
      </c>
      <c r="M116">
        <f>VLOOKUP(B116,[4]Sheet1!$D:$M,10,0)</f>
        <v>-1.57</v>
      </c>
      <c r="N116">
        <f>I116-M116</f>
        <v>614629.57</v>
      </c>
      <c r="O116">
        <f>VLOOKUP(B116,'[7]TB BVS 30.11.25'!$B:$I,8,0)</f>
        <v>0</v>
      </c>
      <c r="Q116">
        <f>I116-O116</f>
        <v>614628</v>
      </c>
    </row>
    <row r="117">
      <c r="A117" t="str">
        <v>Expenses</v>
      </c>
      <c r="B117">
        <v>40100001</v>
      </c>
      <c r="C117">
        <v>22</v>
      </c>
      <c r="D117" t="str">
        <v>Cost of material consumed</v>
      </c>
      <c r="E117" t="str">
        <v>Add : Purchases -RM</v>
      </c>
      <c r="F117" t="str">
        <v>Import Cost on Material</v>
      </c>
      <c r="G117">
        <f>IFERROR(VLOOKUP(B117,[3]Sheet1!$C:$M,8,0),0)</f>
        <v>3912006.73</v>
      </c>
      <c r="H117">
        <f>IFERROR(VLOOKUP(B117,[3]Sheet1!$C:$M,9,0),0)</f>
        <v>0</v>
      </c>
      <c r="I117">
        <f>G117+H117</f>
        <v>3912006.73</v>
      </c>
      <c r="J117">
        <v>0</v>
      </c>
      <c r="K117">
        <v>0</v>
      </c>
      <c r="M117">
        <f>VLOOKUP(B117,[4]Sheet1!$D:$M,10,0)</f>
        <v>-893101.079999999</v>
      </c>
      <c r="N117">
        <f>I117-M117</f>
        <v>4805107.809999999</v>
      </c>
      <c r="O117">
        <f>VLOOKUP(B117,'[7]TB BVS 30.11.25'!$B:$I,8,0)</f>
        <v>713455.53</v>
      </c>
      <c r="Q117">
        <f>I117-O117</f>
        <v>3198551.2</v>
      </c>
    </row>
    <row r="118">
      <c r="A118" t="str">
        <v>Expenses</v>
      </c>
      <c r="B118">
        <v>40100002</v>
      </c>
      <c r="C118">
        <v>22</v>
      </c>
      <c r="D118" t="str">
        <v>Cost of material consumed</v>
      </c>
      <c r="E118" t="str">
        <v>Add : Purchases -RM</v>
      </c>
      <c r="F118" t="str">
        <v>Freight Inward Local</v>
      </c>
      <c r="G118">
        <f>IFERROR(VLOOKUP(B118,[3]Sheet1!$C:$M,8,0),0)</f>
        <v>2084498.92999999</v>
      </c>
      <c r="H118">
        <f>IFERROR(VLOOKUP(B118,[3]Sheet1!$C:$M,9,0),0)</f>
        <v>0</v>
      </c>
      <c r="I118">
        <f>G118+H118</f>
        <v>2084498.92999999</v>
      </c>
      <c r="J118">
        <v>0</v>
      </c>
      <c r="K118">
        <v>0</v>
      </c>
      <c r="M118">
        <f>VLOOKUP(B118,[4]Sheet1!$D:$M,10,0)</f>
        <v>248255</v>
      </c>
      <c r="N118">
        <f>I118-M118</f>
        <v>1836243.92999999</v>
      </c>
      <c r="O118">
        <f>VLOOKUP(B118,'[7]TB BVS 30.11.25'!$B:$I,8,0)</f>
        <v>852951.93</v>
      </c>
      <c r="Q118">
        <f>I118-O118</f>
        <v>1231546.9999999898</v>
      </c>
    </row>
    <row r="119">
      <c r="A119" t="str">
        <v>Expenses</v>
      </c>
      <c r="B119">
        <v>40100005</v>
      </c>
      <c r="C119">
        <v>22</v>
      </c>
      <c r="D119" t="str">
        <v>Cost of material consumed</v>
      </c>
      <c r="E119" t="str">
        <v>Add : Purchases -RM</v>
      </c>
      <c r="F119" t="str">
        <v>Interest on Custom Duty</v>
      </c>
      <c r="G119">
        <f>IFERROR(VLOOKUP(B119,[3]Sheet1!$C:$M,8,0),0)</f>
        <v>16312</v>
      </c>
      <c r="H119">
        <f>IFERROR(VLOOKUP(B119,[3]Sheet1!$C:$M,9,0),0)</f>
        <v>0</v>
      </c>
      <c r="I119">
        <f>G119+H119</f>
        <v>16312</v>
      </c>
      <c r="J119">
        <v>0</v>
      </c>
      <c r="K119">
        <v>0</v>
      </c>
      <c r="M119">
        <f>VLOOKUP(B119,[4]Sheet1!$D:$M,10,0)</f>
        <v>3990</v>
      </c>
      <c r="N119">
        <f>I119-M119</f>
        <v>12322</v>
      </c>
      <c r="O119">
        <f>VLOOKUP(B119,'[7]TB BVS 30.11.25'!$B:$I,8,0)</f>
        <v>10307</v>
      </c>
      <c r="Q119">
        <f>I119-O119</f>
        <v>6005</v>
      </c>
    </row>
    <row r="120">
      <c r="A120" t="str">
        <v>Expenses</v>
      </c>
      <c r="B120">
        <v>40100008</v>
      </c>
      <c r="C120">
        <v>22</v>
      </c>
      <c r="D120" t="str">
        <v>Cost of material consumed</v>
      </c>
      <c r="E120" t="str">
        <v>Add : Purchases -RM</v>
      </c>
      <c r="F120" t="str">
        <v>Consumption of Raw Material</v>
      </c>
      <c r="G120">
        <f>IFERROR(VLOOKUP(B120,[3]Sheet1!$C:$M,8,0),0)</f>
        <v>1540004202.31999</v>
      </c>
      <c r="H120">
        <f>IFERROR(VLOOKUP(B120,[3]Sheet1!$C:$M,9,0),0)</f>
        <v>0</v>
      </c>
      <c r="I120">
        <f>G120+H120</f>
        <v>1540004202.31999</v>
      </c>
      <c r="J120">
        <v>0</v>
      </c>
      <c r="K120">
        <v>0</v>
      </c>
      <c r="M120">
        <f>VLOOKUP(B120,[4]Sheet1!$D:$M,10,0)</f>
        <v>172305554.22</v>
      </c>
      <c r="N120">
        <f>I120-M120</f>
        <v>1367698648.09999</v>
      </c>
      <c r="O120">
        <f>VLOOKUP(B120,'[7]TB BVS 30.11.25'!$B:$I,8,0)</f>
        <v>699902847.789999</v>
      </c>
      <c r="Q120">
        <f>I120-O120</f>
        <v>840101354.5299909</v>
      </c>
    </row>
    <row r="121">
      <c r="A121" t="str">
        <v>Expenses</v>
      </c>
      <c r="B121">
        <v>40200003</v>
      </c>
      <c r="C121">
        <v>22</v>
      </c>
      <c r="D121" t="str">
        <v>Cost of material consumed</v>
      </c>
      <c r="E121" t="str">
        <v>Add : Purchases -RM</v>
      </c>
      <c r="F121" t="str">
        <v>Price Difference Material</v>
      </c>
      <c r="G121">
        <f>IFERROR(VLOOKUP(B121,[3]Sheet1!$C:$M,8,0),0)</f>
        <v>2866265.75</v>
      </c>
      <c r="H121">
        <f>IFERROR(VLOOKUP(B121,[3]Sheet1!$C:$M,9,0),0)</f>
        <v>0</v>
      </c>
      <c r="I121">
        <f>G121+H121</f>
        <v>2866265.75</v>
      </c>
      <c r="J121">
        <v>0</v>
      </c>
      <c r="K121">
        <v>0</v>
      </c>
      <c r="M121">
        <f>VLOOKUP(B121,[4]Sheet1!$D:$M,10,0)</f>
        <v>-17550.34</v>
      </c>
      <c r="N121">
        <f>I121-M121</f>
        <v>2883816.09</v>
      </c>
      <c r="O121">
        <f>VLOOKUP(B121,'[7]TB BVS 30.11.25'!$B:$I,8,0)</f>
        <v>2640906.27999999</v>
      </c>
      <c r="Q121">
        <f>I121-O121</f>
        <v>225359.47000000998</v>
      </c>
    </row>
    <row r="122">
      <c r="A122" t="str">
        <v>Expenses</v>
      </c>
      <c r="B122">
        <v>40100011</v>
      </c>
      <c r="C122">
        <v>22</v>
      </c>
      <c r="D122" t="str">
        <v>Cost of material consumed</v>
      </c>
      <c r="E122" t="str">
        <v>Add : Purchases -PM</v>
      </c>
      <c r="F122" t="str">
        <v>Consumption of Packing Material</v>
      </c>
      <c r="G122">
        <f>IFERROR(VLOOKUP(B122,[3]Sheet1!$C:$M,8,0),0)</f>
        <v>27957276.01</v>
      </c>
      <c r="H122">
        <f>IFERROR(VLOOKUP(B122,[3]Sheet1!$C:$M,9,0),0)</f>
        <v>0</v>
      </c>
      <c r="I122">
        <f>G122+H122</f>
        <v>27957276.01</v>
      </c>
      <c r="J122">
        <v>0</v>
      </c>
      <c r="K122">
        <v>0</v>
      </c>
      <c r="M122">
        <f>VLOOKUP(B122,[4]Sheet1!$D:$M,10,0)</f>
        <v>3447558.96</v>
      </c>
      <c r="N122">
        <f>I122-M122</f>
        <v>24509717.05</v>
      </c>
      <c r="O122">
        <f>VLOOKUP(B122,'[7]TB BVS 30.11.25'!$B:$I,8,0)</f>
        <v>13985212.32</v>
      </c>
      <c r="Q122">
        <f>I122-O122</f>
        <v>13972063.690000001</v>
      </c>
    </row>
    <row r="123">
      <c r="A123" t="str">
        <v>Expenses</v>
      </c>
      <c r="B123">
        <v>40100007</v>
      </c>
      <c r="C123">
        <v>23</v>
      </c>
      <c r="D123" t="str">
        <v xml:space="preserve">Changes in inventories of finished goods and work-in-progress </v>
      </c>
      <c r="E123" t="str">
        <v>Changes in inventories of finished goods and work in progress</v>
      </c>
      <c r="F123" t="str">
        <v>COGS SFG and FG</v>
      </c>
      <c r="G123">
        <f>IFERROR(VLOOKUP(B123,[3]Sheet1!$C:$M,8,0),0)</f>
        <v>2452208959.15</v>
      </c>
      <c r="H123">
        <f>IFERROR(VLOOKUP(B123,[3]Sheet1!$C:$M,9,0),0)</f>
        <v>0</v>
      </c>
      <c r="I123">
        <f>G123+H123</f>
        <v>2452208959.15</v>
      </c>
      <c r="J123">
        <v>0</v>
      </c>
      <c r="K123">
        <v>0</v>
      </c>
      <c r="M123">
        <f>VLOOKUP(B123,[4]Sheet1!$D:$M,10,0)</f>
        <v>214965742.71</v>
      </c>
      <c r="N123">
        <f>I123-M123</f>
        <v>2237243216.44</v>
      </c>
      <c r="O123">
        <f>VLOOKUP(B123,'[7]TB BVS 30.11.25'!$B:$I,8,0)</f>
        <v>1387566843.36999</v>
      </c>
      <c r="Q123">
        <f>I123-O123</f>
        <v>1064642115.78001</v>
      </c>
    </row>
    <row r="124">
      <c r="A124" t="str">
        <v>Expenses</v>
      </c>
      <c r="B124">
        <v>40100009</v>
      </c>
      <c r="C124">
        <v>23</v>
      </c>
      <c r="D124" t="str">
        <v xml:space="preserve">Changes in inventories of finished goods and work-in-progress </v>
      </c>
      <c r="E124" t="str">
        <v>Changes in inventories of finished goods and work in progress</v>
      </c>
      <c r="F124" t="str">
        <v>Consumption of Semi-Finished Goods</v>
      </c>
      <c r="G124">
        <f>IFERROR(VLOOKUP(B124,[3]Sheet1!$C:$M,8,0),0)</f>
        <v>9266581789.05999</v>
      </c>
      <c r="H124">
        <f>IFERROR(VLOOKUP(B124,[3]Sheet1!$C:$M,9,0),0)</f>
        <v>0</v>
      </c>
      <c r="I124">
        <f>G124+H124</f>
        <v>9266581789.05999</v>
      </c>
      <c r="J124">
        <v>0</v>
      </c>
      <c r="K124">
        <v>0</v>
      </c>
      <c r="M124">
        <f>VLOOKUP(B124,[4]Sheet1!$D:$M,10,0)</f>
        <v>758703851.57</v>
      </c>
      <c r="N124">
        <f>I124-M124</f>
        <v>8507877937.48999</v>
      </c>
      <c r="O124">
        <f>VLOOKUP(B124,'[7]TB BVS 30.11.25'!$B:$I,8,0)</f>
        <v>4992245310.55</v>
      </c>
      <c r="Q124">
        <f>I124-O124</f>
        <v>4274336478.5099897</v>
      </c>
    </row>
    <row r="125">
      <c r="A125" t="str">
        <v>Expenses</v>
      </c>
      <c r="B125">
        <v>40200000</v>
      </c>
      <c r="C125">
        <v>23</v>
      </c>
      <c r="D125" t="str">
        <v xml:space="preserve">Changes in inventories of finished goods and work-in-progress </v>
      </c>
      <c r="E125" t="str">
        <v>Changes in inventories of finished goods and work in progress</v>
      </c>
      <c r="F125" t="str">
        <v>COGM Material</v>
      </c>
      <c r="G125">
        <f>IFERROR(VLOOKUP(B125,[3]Sheet1!$C:$M,8,0),0)</f>
        <v>0</v>
      </c>
      <c r="H125">
        <f>IFERROR(VLOOKUP(B125,[3]Sheet1!$C:$M,9,0),0)</f>
        <v>-9128362343.11</v>
      </c>
      <c r="I125">
        <f>G125+H125</f>
        <v>-9128362343.11</v>
      </c>
      <c r="J125">
        <v>0</v>
      </c>
      <c r="K125">
        <v>0</v>
      </c>
      <c r="M125">
        <f>VLOOKUP(B125,[4]Sheet1!$D:$M,10,0)</f>
        <v>-780512282.929999</v>
      </c>
      <c r="N125">
        <f>I125-M125</f>
        <v>-8347850060.180001</v>
      </c>
      <c r="O125">
        <f>VLOOKUP(B125,'[7]TB BVS 30.11.25'!$B:$I,8,0)</f>
        <v>-4871277731.98999</v>
      </c>
      <c r="Q125">
        <f>I125-O125</f>
        <v>-4257084611.1200104</v>
      </c>
    </row>
    <row r="126">
      <c r="A126" t="str">
        <v>Expenses</v>
      </c>
      <c r="B126">
        <v>40200001</v>
      </c>
      <c r="C126">
        <v>23</v>
      </c>
      <c r="D126" t="str">
        <v xml:space="preserve">Changes in inventories of finished goods and work-in-progress </v>
      </c>
      <c r="E126" t="str">
        <v>Changes in inventories of finished goods and work in progress</v>
      </c>
      <c r="F126" t="str">
        <v>COGM SFG and FG</v>
      </c>
      <c r="G126">
        <f>IFERROR(VLOOKUP(B126,[3]Sheet1!$C:$M,8,0),0)</f>
        <v>0</v>
      </c>
      <c r="H126">
        <f>IFERROR(VLOOKUP(B126,[3]Sheet1!$C:$M,9,0),0)</f>
        <v>-1698937640.83999</v>
      </c>
      <c r="I126">
        <f>G126+H126</f>
        <v>-1698937640.83999</v>
      </c>
      <c r="J126">
        <v>0</v>
      </c>
      <c r="K126">
        <v>0</v>
      </c>
      <c r="M126">
        <f>VLOOKUP(B126,[4]Sheet1!$D:$M,10,0)</f>
        <v>-162494301.96</v>
      </c>
      <c r="N126">
        <f>I126-M126</f>
        <v>-1536443338.8799899</v>
      </c>
      <c r="O126">
        <f>VLOOKUP(B126,'[7]TB BVS 30.11.25'!$B:$I,8,0)</f>
        <v>-885161894.019999</v>
      </c>
      <c r="Q126">
        <f>I126-O126</f>
        <v>-813775746.8199909</v>
      </c>
    </row>
    <row r="127">
      <c r="A127" t="str">
        <v>Expenses</v>
      </c>
      <c r="B127">
        <v>40200004</v>
      </c>
      <c r="C127">
        <v>23</v>
      </c>
      <c r="D127" t="str">
        <v xml:space="preserve">Changes in inventories of finished goods and work-in-progress </v>
      </c>
      <c r="E127" t="str">
        <v>Changes in inventories of finished goods and work in progress</v>
      </c>
      <c r="F127" t="str">
        <v>Price difference SFG and FG</v>
      </c>
      <c r="G127">
        <f>IFERROR(VLOOKUP(B127,[3]Sheet1!$C:$M,8,0),0)</f>
        <v>1353458.66999999</v>
      </c>
      <c r="H127">
        <f>IFERROR(VLOOKUP(B127,[3]Sheet1!$C:$M,9,0),0)</f>
        <v>0</v>
      </c>
      <c r="I127">
        <f>G127+H127</f>
        <v>1353458.66999999</v>
      </c>
      <c r="J127">
        <v>0</v>
      </c>
      <c r="K127">
        <v>0</v>
      </c>
      <c r="M127">
        <f>VLOOKUP(B127,[4]Sheet1!$D:$M,10,0)</f>
        <v>4853183.94</v>
      </c>
      <c r="N127">
        <f>I127-M127</f>
        <v>-3499725.2700000107</v>
      </c>
      <c r="O127">
        <f>VLOOKUP(B127,'[7]TB BVS 30.11.25'!$B:$I,8,0)</f>
        <v>1394647.16999999</v>
      </c>
      <c r="Q127">
        <f>I127-O127</f>
        <v>-41188.5</v>
      </c>
    </row>
    <row r="128">
      <c r="A128" t="str">
        <v>Expenses</v>
      </c>
      <c r="B128">
        <v>40200006</v>
      </c>
      <c r="C128">
        <v>23</v>
      </c>
      <c r="D128" t="str">
        <v xml:space="preserve">Changes in inventories of finished goods and work-in-progress </v>
      </c>
      <c r="E128" t="str">
        <v>Changes in inventories of finished goods and work in progress</v>
      </c>
      <c r="F128" t="str">
        <v>Month end Adjustment  - Material</v>
      </c>
      <c r="G128">
        <f>IFERROR(VLOOKUP(B128,[3]Sheet1!$C:$M,8,0),0)</f>
        <v>33580782.18</v>
      </c>
      <c r="H128">
        <f>IFERROR(VLOOKUP(B128,[3]Sheet1!$C:$M,9,0),0)</f>
        <v>0</v>
      </c>
      <c r="I128">
        <f>G128+H128</f>
        <v>33580782.18</v>
      </c>
      <c r="J128">
        <v>0</v>
      </c>
      <c r="K128">
        <v>0</v>
      </c>
      <c r="M128">
        <f>VLOOKUP(B128,[4]Sheet1!$D:$M,10,0)</f>
        <v>496582.02</v>
      </c>
      <c r="N128">
        <f>I128-M128</f>
        <v>33084200.16</v>
      </c>
      <c r="O128">
        <f>VLOOKUP(B128,'[7]TB BVS 30.11.25'!$B:$I,8,0)</f>
        <v>41499568.8599999</v>
      </c>
      <c r="Q128">
        <f>I128-O128</f>
        <v>-7918786.679999903</v>
      </c>
    </row>
    <row r="129">
      <c r="A129" t="str">
        <v>Expenses</v>
      </c>
      <c r="B129">
        <v>40200011</v>
      </c>
      <c r="C129">
        <v>23</v>
      </c>
      <c r="D129" t="str">
        <v xml:space="preserve">Changes in inventories of finished goods and work-in-progress </v>
      </c>
      <c r="E129" t="str">
        <v>Changes in inventories of finished goods and work in progress</v>
      </c>
      <c r="F129" t="str">
        <v>COGM Material_Manual Entry</v>
      </c>
      <c r="G129">
        <f>IFERROR(VLOOKUP(B129,[3]Sheet1!$C:$M,8,0),0)</f>
        <v>33154744.8099999</v>
      </c>
      <c r="H129">
        <f>IFERROR(VLOOKUP(B129,[3]Sheet1!$C:$M,9,0),0)</f>
        <v>0</v>
      </c>
      <c r="I129">
        <f>G129+H129</f>
        <v>33154744.8099999</v>
      </c>
      <c r="J129">
        <v>0</v>
      </c>
      <c r="K129">
        <v>0</v>
      </c>
      <c r="M129">
        <f>VLOOKUP(B129,[4]Sheet1!$D:$M,10,0)</f>
        <v>39813642.71</v>
      </c>
      <c r="N129">
        <f>I129-M129</f>
        <v>-6658897.900000099</v>
      </c>
      <c r="O129">
        <f>VLOOKUP(B129,'[7]TB BVS 30.11.25'!$B:$I,8,0)</f>
        <v>39813642.71</v>
      </c>
      <c r="Q129">
        <f>I129-O129</f>
        <v>-6658897.900000099</v>
      </c>
    </row>
    <row r="130">
      <c r="A130" t="str">
        <v>Expenses</v>
      </c>
      <c r="B130">
        <v>40300004</v>
      </c>
      <c r="C130">
        <v>24</v>
      </c>
      <c r="D130" t="str">
        <v>Employee benefits expense</v>
      </c>
      <c r="E130" t="str">
        <v>Salary, Wages, Allowances and Bonus</v>
      </c>
      <c r="F130" t="str">
        <v>Basic Salary</v>
      </c>
      <c r="G130">
        <f>IFERROR(VLOOKUP(B130,[3]Sheet1!$C:$M,8,0),0)</f>
        <v>56968541.96</v>
      </c>
      <c r="H130">
        <f>IFERROR(VLOOKUP(B130,[3]Sheet1!$C:$M,9,0),0)</f>
        <v>0</v>
      </c>
      <c r="I130">
        <f>G130+H130</f>
        <v>56968541.96</v>
      </c>
      <c r="J130">
        <v>0</v>
      </c>
      <c r="K130">
        <v>0</v>
      </c>
      <c r="M130">
        <f>VLOOKUP(B130,[4]Sheet1!$D:$M,10,0)</f>
        <v>12114521.41</v>
      </c>
      <c r="N130">
        <f>I130-M130</f>
        <v>44854020.55</v>
      </c>
      <c r="O130">
        <f>VLOOKUP(B130,'[8]TB BVS 30.6.25'!$B:$I,8,0)</f>
        <v>12114521.41</v>
      </c>
      <c r="P130" t="e">
        <v>#N/A</v>
      </c>
      <c r="Q130" t="e">
        <f>VLOOKUP(B130,[5]!Table1[GLAccountNo],1,0)</f>
        <v>#REF!</v>
      </c>
    </row>
    <row r="131">
      <c r="A131" t="str">
        <v>Expenses</v>
      </c>
      <c r="B131">
        <v>40400009</v>
      </c>
      <c r="C131">
        <v>25</v>
      </c>
      <c r="D131" t="str">
        <v>Finance costs</v>
      </c>
      <c r="E131" t="str">
        <v>- From Bank (Secured Loan)</v>
      </c>
      <c r="F131" t="str">
        <v>Interest on Term Loan</v>
      </c>
      <c r="G131">
        <f>IFERROR(VLOOKUP(B131,[3]Sheet1!$C:$M,8,0),0)</f>
        <v>195923162</v>
      </c>
      <c r="H131">
        <f>IFERROR(VLOOKUP(B131,[3]Sheet1!$C:$M,9,0),0)</f>
        <v>0</v>
      </c>
      <c r="I131">
        <f>G131+H131</f>
        <v>195923162</v>
      </c>
      <c r="J131">
        <v>0</v>
      </c>
      <c r="K131">
        <v>0</v>
      </c>
      <c r="M131">
        <f>VLOOKUP(B131,[4]Sheet1!$D:$M,10,0)</f>
        <v>53157933</v>
      </c>
      <c r="N131">
        <f>I131-M131</f>
        <v>142765229</v>
      </c>
      <c r="Q131" t="e">
        <f>VLOOKUP(B131,[5]!Table1[GLAccountNo],1,0)</f>
        <v>#REF!</v>
      </c>
    </row>
    <row r="132">
      <c r="A132" t="str">
        <v>Expenses</v>
      </c>
      <c r="B132">
        <v>40400014</v>
      </c>
      <c r="C132">
        <v>25</v>
      </c>
      <c r="D132" t="str">
        <v>Finance costs</v>
      </c>
      <c r="E132" t="str">
        <v>Other Borrowing Cost</v>
      </c>
      <c r="F132" t="str">
        <v>Processing and Stamp Duty Expense</v>
      </c>
      <c r="G132">
        <f>IFERROR(VLOOKUP(B132,[3]Sheet1!$C:$M,8,0),0)</f>
        <v>26479573.84</v>
      </c>
      <c r="H132">
        <f>IFERROR(VLOOKUP(B132,[3]Sheet1!$C:$M,9,0),0)</f>
        <v>0</v>
      </c>
      <c r="I132">
        <f>G132+H132</f>
        <v>26479573.84</v>
      </c>
      <c r="J132">
        <v>0</v>
      </c>
      <c r="K132">
        <v>0</v>
      </c>
      <c r="M132">
        <f>VLOOKUP(B132,[4]Sheet1!$D:$M,10,0)</f>
        <v>24999</v>
      </c>
      <c r="N132">
        <f>I132-M132</f>
        <v>26454574.84</v>
      </c>
      <c r="Q132" t="e">
        <f>VLOOKUP(B132,[5]!Table1[GLAccountNo],1,0)</f>
        <v>#REF!</v>
      </c>
    </row>
    <row r="133">
      <c r="A133" t="str">
        <v>Expenses</v>
      </c>
      <c r="B133">
        <v>40400019</v>
      </c>
      <c r="C133">
        <v>25</v>
      </c>
      <c r="D133" t="str">
        <v>Finance costs</v>
      </c>
      <c r="E133" t="str">
        <v>- From Bank (Secured Loan)</v>
      </c>
      <c r="F133" t="str">
        <v>IND AS - Interest on TL</v>
      </c>
      <c r="G133">
        <f>IFERROR(VLOOKUP(B133,[3]Sheet1!$C:$M,8,0),0)</f>
        <v>216610</v>
      </c>
      <c r="H133">
        <f>IFERROR(VLOOKUP(B133,[3]Sheet1!$C:$M,9,0),0)</f>
        <v>0</v>
      </c>
      <c r="I133">
        <f>G133+H133</f>
        <v>216610</v>
      </c>
      <c r="J133">
        <v>0</v>
      </c>
      <c r="K133">
        <v>0</v>
      </c>
      <c r="M133">
        <f>VLOOKUP(B133,[4]Sheet1!$D:$M,10,0)</f>
        <v>35715</v>
      </c>
      <c r="N133">
        <f>I133-M133</f>
        <v>180895</v>
      </c>
      <c r="Q133" t="e">
        <f>VLOOKUP(B133,[5]!Table1[GLAccountNo],1,0)</f>
        <v>#REF!</v>
      </c>
    </row>
    <row r="134">
      <c r="A134" t="str">
        <v>Expenses</v>
      </c>
      <c r="B134">
        <v>40400000</v>
      </c>
      <c r="C134">
        <v>25</v>
      </c>
      <c r="D134" t="str">
        <v>Finance costs</v>
      </c>
      <c r="E134" t="str">
        <v>Other Interest Expenses</v>
      </c>
      <c r="F134" t="str">
        <v>Interest on MSME</v>
      </c>
      <c r="G134">
        <f>IFERROR(VLOOKUP(B134,[3]Sheet1!$C:$M,8,0),0)</f>
        <v>0</v>
      </c>
      <c r="H134">
        <f>IFERROR(VLOOKUP(B134,[3]Sheet1!$C:$M,9,0),0)</f>
        <v>0</v>
      </c>
      <c r="I134">
        <f>G134+H134</f>
        <v>0</v>
      </c>
      <c r="J134">
        <v>0</v>
      </c>
      <c r="K134">
        <v>0</v>
      </c>
      <c r="M134" t="e">
        <f>VLOOKUP(B134,[4]Sheet1!$D:$M,10,0)</f>
        <v>#N/A</v>
      </c>
      <c r="N134" t="e">
        <f>I134-M134</f>
        <v>#N/A</v>
      </c>
      <c r="Q134" t="e">
        <f>VLOOKUP(B134,[5]!Table1[GLAccountNo],1,0)</f>
        <v>#REF!</v>
      </c>
    </row>
    <row r="135">
      <c r="A135" t="str">
        <v>Expenses</v>
      </c>
      <c r="B135">
        <v>40400004</v>
      </c>
      <c r="C135">
        <v>26</v>
      </c>
      <c r="D135" t="str">
        <v>Other expenses</v>
      </c>
      <c r="E135" t="str">
        <v>Bank charges</v>
      </c>
      <c r="F135" t="str">
        <v>Import Payment_Charges</v>
      </c>
      <c r="G135">
        <f>IFERROR(VLOOKUP(B135,[3]Sheet1!$C:$M,8,0),0)</f>
        <v>185665.57</v>
      </c>
      <c r="H135">
        <f>IFERROR(VLOOKUP(B135,[3]Sheet1!$C:$M,9,0),0)</f>
        <v>0</v>
      </c>
      <c r="I135">
        <f>G135+H135</f>
        <v>185665.57</v>
      </c>
      <c r="J135">
        <v>0</v>
      </c>
      <c r="K135">
        <v>0</v>
      </c>
      <c r="M135">
        <f>VLOOKUP(B135,[4]Sheet1!$D:$M,10,0)</f>
        <v>82240.3699999999</v>
      </c>
      <c r="N135">
        <f>I135-M135</f>
        <v>103425.20000000011</v>
      </c>
      <c r="Q135" t="e">
        <f>VLOOKUP(B135,[5]!Table1[GLAccountNo],1,0)</f>
        <v>#REF!</v>
      </c>
    </row>
    <row r="136">
      <c r="A136" t="str">
        <v>Expenses</v>
      </c>
      <c r="B136">
        <v>40600000</v>
      </c>
      <c r="C136">
        <v>26</v>
      </c>
      <c r="D136" t="str">
        <v>Other expenses</v>
      </c>
      <c r="E136" t="str">
        <v>Power and fuel</v>
      </c>
      <c r="F136" t="str">
        <v>Consumption of Fuel</v>
      </c>
      <c r="G136">
        <f>IFERROR(VLOOKUP(B136,[3]Sheet1!$C:$M,8,0),0)</f>
        <v>104956532.01</v>
      </c>
      <c r="H136">
        <f>IFERROR(VLOOKUP(B136,[3]Sheet1!$C:$M,9,0),0)</f>
        <v>0</v>
      </c>
      <c r="I136">
        <f>G136+H136</f>
        <v>104956532.01</v>
      </c>
      <c r="J136">
        <v>0</v>
      </c>
      <c r="K136">
        <v>0</v>
      </c>
      <c r="M136">
        <f>VLOOKUP(B136,[4]Sheet1!$D:$M,10,0)</f>
        <v>23394359.1999999</v>
      </c>
      <c r="N136">
        <f>I136-M136</f>
        <v>81562172.8100001</v>
      </c>
      <c r="Q136" t="e">
        <f>VLOOKUP(B136,[5]!Table1[GLAccountNo],1,0)</f>
        <v>#REF!</v>
      </c>
    </row>
    <row r="137">
      <c r="A137" t="str">
        <v>Expenses</v>
      </c>
      <c r="B137">
        <v>40600002</v>
      </c>
      <c r="C137">
        <v>26</v>
      </c>
      <c r="D137" t="str">
        <v>Other expenses</v>
      </c>
      <c r="E137" t="str">
        <v>Consumption of stores and spares</v>
      </c>
      <c r="F137" t="str">
        <v>Consumption of Stores and Spares</v>
      </c>
      <c r="G137">
        <f>IFERROR(VLOOKUP(B137,[3]Sheet1!$C:$M,8,0),0)</f>
        <v>22471821.52</v>
      </c>
      <c r="H137">
        <f>IFERROR(VLOOKUP(B137,[3]Sheet1!$C:$M,9,0),0)</f>
        <v>0</v>
      </c>
      <c r="I137">
        <f>G137+H137</f>
        <v>22471821.52</v>
      </c>
      <c r="J137">
        <v>0</v>
      </c>
      <c r="K137">
        <v>0</v>
      </c>
      <c r="M137">
        <f>VLOOKUP(B137,[4]Sheet1!$D:$M,10,0)</f>
        <v>3143353.74</v>
      </c>
      <c r="N137">
        <f>I137-M137</f>
        <v>19328467.78</v>
      </c>
      <c r="Q137" t="e">
        <f>VLOOKUP(B137,[5]!Table1[GLAccountNo],1,0)</f>
        <v>#REF!</v>
      </c>
    </row>
    <row r="138">
      <c r="A138" t="str">
        <v>Expenses</v>
      </c>
      <c r="B138">
        <v>40600003</v>
      </c>
      <c r="C138">
        <v>26</v>
      </c>
      <c r="D138" t="str">
        <v>Other expenses</v>
      </c>
      <c r="E138" t="str">
        <v>Consumption of stores and spares</v>
      </c>
      <c r="F138" t="str">
        <v>Consumption of Consumable Item</v>
      </c>
      <c r="G138">
        <f>IFERROR(VLOOKUP(B138,[3]Sheet1!$C:$M,8,0),0)</f>
        <v>0</v>
      </c>
      <c r="H138">
        <f>IFERROR(VLOOKUP(B138,[3]Sheet1!$C:$M,9,0),0)</f>
        <v>-8850928.93999999</v>
      </c>
      <c r="I138">
        <f>G138+H138</f>
        <v>-8850928.93999999</v>
      </c>
      <c r="J138">
        <v>0</v>
      </c>
      <c r="K138">
        <v>0</v>
      </c>
      <c r="M138">
        <f>VLOOKUP(B138,[4]Sheet1!$D:$M,10,0)</f>
        <v>-839987.069999999</v>
      </c>
      <c r="N138">
        <f>I138-M138</f>
        <v>-8010941.869999991</v>
      </c>
      <c r="Q138" t="e">
        <f>VLOOKUP(B138,[5]!Table1[GLAccountNo],1,0)</f>
        <v>#REF!</v>
      </c>
    </row>
    <row r="139">
      <c r="A139" t="str">
        <v>Expenses</v>
      </c>
      <c r="B139">
        <v>40600004</v>
      </c>
      <c r="C139">
        <v>26</v>
      </c>
      <c r="D139" t="str">
        <v>Other expenses</v>
      </c>
      <c r="E139" t="str">
        <v>Power and fuel</v>
      </c>
      <c r="F139" t="str">
        <v>Power Cost</v>
      </c>
      <c r="G139">
        <f>IFERROR(VLOOKUP(B139,[3]Sheet1!$C:$M,8,0),0)</f>
        <v>91253000.3799999</v>
      </c>
      <c r="H139">
        <f>IFERROR(VLOOKUP(B139,[3]Sheet1!$C:$M,9,0),0)</f>
        <v>0</v>
      </c>
      <c r="I139">
        <f>G139+H139</f>
        <v>91253000.3799999</v>
      </c>
      <c r="J139">
        <v>0</v>
      </c>
      <c r="K139">
        <v>0</v>
      </c>
      <c r="M139">
        <f>VLOOKUP(B139,[4]Sheet1!$D:$M,10,0)</f>
        <v>23319332.1</v>
      </c>
      <c r="N139">
        <f>I139-M139</f>
        <v>67933668.27999991</v>
      </c>
      <c r="Q139" t="e">
        <f>VLOOKUP(B139,[5]!Table1[GLAccountNo],1,0)</f>
        <v>#REF!</v>
      </c>
    </row>
    <row r="140">
      <c r="A140" t="str">
        <v>Expenses</v>
      </c>
      <c r="B140">
        <v>40600005</v>
      </c>
      <c r="C140">
        <v>26</v>
      </c>
      <c r="D140" t="str">
        <v>Other expenses</v>
      </c>
      <c r="E140" t="str">
        <v>Job work and labour charges</v>
      </c>
      <c r="F140" t="str">
        <v>Labour Charges</v>
      </c>
      <c r="G140">
        <f>IFERROR(VLOOKUP(B140,[3]Sheet1!$C:$M,8,0),0)</f>
        <v>56550189.74</v>
      </c>
      <c r="H140">
        <f>IFERROR(VLOOKUP(B140,[3]Sheet1!$C:$M,9,0),0)</f>
        <v>0</v>
      </c>
      <c r="I140">
        <f>G140+H140</f>
        <v>56550189.74</v>
      </c>
      <c r="J140">
        <v>0</v>
      </c>
      <c r="K140">
        <v>0</v>
      </c>
      <c r="M140">
        <f>VLOOKUP(B140,[4]Sheet1!$D:$M,10,0)</f>
        <v>11955041.9</v>
      </c>
      <c r="N140">
        <f>I140-M140</f>
        <v>44595147.84</v>
      </c>
      <c r="Q140" t="e">
        <f>VLOOKUP(B140,[5]!Table1[GLAccountNo],1,0)</f>
        <v>#REF!</v>
      </c>
    </row>
    <row r="141">
      <c r="A141" t="str">
        <v>Expenses</v>
      </c>
      <c r="B141">
        <v>40600007</v>
      </c>
      <c r="C141">
        <v>26</v>
      </c>
      <c r="D141" t="str">
        <v>Other expenses</v>
      </c>
      <c r="E141" t="str">
        <v>Job work and labour charges</v>
      </c>
      <c r="F141" t="str">
        <v>Effluent Treatment Charges</v>
      </c>
      <c r="G141">
        <f>IFERROR(VLOOKUP(B141,[3]Sheet1!$C:$M,8,0),0)</f>
        <v>26964731</v>
      </c>
      <c r="H141">
        <f>IFERROR(VLOOKUP(B141,[3]Sheet1!$C:$M,9,0),0)</f>
        <v>0</v>
      </c>
      <c r="I141">
        <f>G141+H141</f>
        <v>26964731</v>
      </c>
      <c r="J141">
        <v>0</v>
      </c>
      <c r="K141">
        <v>0</v>
      </c>
      <c r="M141">
        <f>VLOOKUP(B141,[4]Sheet1!$D:$M,10,0)</f>
        <v>3305927.96</v>
      </c>
      <c r="N141">
        <f>I141-M141</f>
        <v>23658803.04</v>
      </c>
      <c r="Q141" t="e">
        <f>VLOOKUP(B141,[5]!Table1[GLAccountNo],1,0)</f>
        <v>#REF!</v>
      </c>
    </row>
    <row r="142">
      <c r="A142" t="str">
        <v>Expenses</v>
      </c>
      <c r="B142">
        <v>40600008</v>
      </c>
      <c r="C142">
        <v>26</v>
      </c>
      <c r="D142" t="str">
        <v>Other expenses</v>
      </c>
      <c r="E142" t="str">
        <v>Rent expenses</v>
      </c>
      <c r="F142" t="str">
        <v>Lease Rent_Factory</v>
      </c>
      <c r="G142">
        <f>IFERROR(VLOOKUP(B142,[3]Sheet1!$C:$M,8,0),0)</f>
        <v>1278021</v>
      </c>
      <c r="H142">
        <f>IFERROR(VLOOKUP(B142,[3]Sheet1!$C:$M,9,0),0)</f>
        <v>0</v>
      </c>
      <c r="I142">
        <f>G142+H142</f>
        <v>1278021</v>
      </c>
      <c r="J142">
        <v>0</v>
      </c>
      <c r="K142">
        <v>0</v>
      </c>
      <c r="M142">
        <f>VLOOKUP(B142,[4]Sheet1!$D:$M,10,0)</f>
        <v>102000</v>
      </c>
      <c r="N142">
        <f>I142-M142</f>
        <v>1176021</v>
      </c>
      <c r="Q142" t="e">
        <f>VLOOKUP(B142,[5]!Table1[GLAccountNo],1,0)</f>
        <v>#REF!</v>
      </c>
    </row>
    <row r="143">
      <c r="A143" t="str">
        <v>Expenses</v>
      </c>
      <c r="B143">
        <v>40700001</v>
      </c>
      <c r="C143">
        <v>26</v>
      </c>
      <c r="D143" t="str">
        <v>Other expenses</v>
      </c>
      <c r="E143" t="str">
        <v>Travelling and conveyance</v>
      </c>
      <c r="F143" t="str">
        <v>Conveyance Expenses</v>
      </c>
      <c r="G143">
        <f>IFERROR(VLOOKUP(B143,[3]Sheet1!$C:$M,8,0),0)</f>
        <v>1076590.97</v>
      </c>
      <c r="H143">
        <f>IFERROR(VLOOKUP(B143,[3]Sheet1!$C:$M,9,0),0)</f>
        <v>0</v>
      </c>
      <c r="I143">
        <f>G143+H143</f>
        <v>1076590.97</v>
      </c>
      <c r="J143">
        <v>0</v>
      </c>
      <c r="K143">
        <v>0</v>
      </c>
      <c r="M143">
        <f>VLOOKUP(B143,[4]Sheet1!$D:$M,10,0)</f>
        <v>120000</v>
      </c>
      <c r="N143">
        <f>I143-M143</f>
        <v>956590.97</v>
      </c>
      <c r="Q143" t="e">
        <f>VLOOKUP(B143,[5]!Table1[GLAccountNo],1,0)</f>
        <v>#REF!</v>
      </c>
    </row>
    <row r="144">
      <c r="A144" t="str">
        <v>Expenses</v>
      </c>
      <c r="B144">
        <v>40700003</v>
      </c>
      <c r="C144">
        <v>26</v>
      </c>
      <c r="D144" t="str">
        <v>Other expenses</v>
      </c>
      <c r="E144" t="str">
        <v>Travelling and conveyance</v>
      </c>
      <c r="F144" t="str">
        <v>Travelling Expenses_Domestic</v>
      </c>
      <c r="G144">
        <f>IFERROR(VLOOKUP(B144,[3]Sheet1!$C:$M,8,0),0)</f>
        <v>3071823.89</v>
      </c>
      <c r="H144">
        <f>IFERROR(VLOOKUP(B144,[3]Sheet1!$C:$M,9,0),0)</f>
        <v>0</v>
      </c>
      <c r="I144">
        <f>G144+H144</f>
        <v>3071823.89</v>
      </c>
      <c r="J144">
        <v>0</v>
      </c>
      <c r="K144">
        <v>0</v>
      </c>
      <c r="M144">
        <f>VLOOKUP(B144,[4]Sheet1!$D:$M,10,0)</f>
        <v>78120</v>
      </c>
      <c r="N144">
        <f>I144-M144</f>
        <v>2993703.89</v>
      </c>
      <c r="Q144" t="e">
        <f>VLOOKUP(B144,[5]!Table1[GLAccountNo],1,0)</f>
        <v>#REF!</v>
      </c>
    </row>
    <row r="145">
      <c r="A145" t="str">
        <v>Expenses</v>
      </c>
      <c r="B145">
        <v>40700004</v>
      </c>
      <c r="C145">
        <v>26</v>
      </c>
      <c r="D145" t="str">
        <v>Other expenses</v>
      </c>
      <c r="E145" t="str">
        <v>Miscellaneous expenses</v>
      </c>
      <c r="F145" t="str">
        <v>Communication Expenses</v>
      </c>
      <c r="G145">
        <f>IFERROR(VLOOKUP(B145,[3]Sheet1!$C:$M,8,0),0)</f>
        <v>466218.799999999</v>
      </c>
      <c r="H145">
        <f>IFERROR(VLOOKUP(B145,[3]Sheet1!$C:$M,9,0),0)</f>
        <v>0</v>
      </c>
      <c r="I145">
        <f>G145+H145</f>
        <v>466218.799999999</v>
      </c>
      <c r="J145">
        <v>0</v>
      </c>
      <c r="K145">
        <v>0</v>
      </c>
      <c r="M145">
        <f>VLOOKUP(B145,[4]Sheet1!$D:$M,10,0)</f>
        <v>25839.0999999999</v>
      </c>
      <c r="N145">
        <f>I145-M145</f>
        <v>440379.6999999991</v>
      </c>
      <c r="Q145" t="e">
        <f>VLOOKUP(B145,[5]!Table1[GLAccountNo],1,0)</f>
        <v>#REF!</v>
      </c>
    </row>
    <row r="146">
      <c r="A146" t="str">
        <v>Expenses</v>
      </c>
      <c r="B146">
        <v>40700006</v>
      </c>
      <c r="C146">
        <v>26</v>
      </c>
      <c r="D146" t="str">
        <v>Other expenses</v>
      </c>
      <c r="E146" t="str">
        <v>Power and fuel</v>
      </c>
      <c r="F146" t="str">
        <v>Power Cost_Corporate office</v>
      </c>
      <c r="G146">
        <f>IFERROR(VLOOKUP(B146,[3]Sheet1!$C:$M,8,0),0)</f>
        <v>279038.169999999</v>
      </c>
      <c r="H146">
        <f>IFERROR(VLOOKUP(B146,[3]Sheet1!$C:$M,9,0),0)</f>
        <v>0</v>
      </c>
      <c r="I146">
        <f>G146+H146</f>
        <v>279038.169999999</v>
      </c>
      <c r="J146">
        <v>0</v>
      </c>
      <c r="K146">
        <v>0</v>
      </c>
      <c r="M146">
        <f>VLOOKUP(B146,[4]Sheet1!$D:$M,10,0)</f>
        <v>1521.60999999999</v>
      </c>
      <c r="N146">
        <f>I146-M146</f>
        <v>277516.559999999</v>
      </c>
      <c r="Q146" t="e">
        <f>VLOOKUP(B146,[5]!Table1[GLAccountNo],1,0)</f>
        <v>#REF!</v>
      </c>
    </row>
    <row r="147">
      <c r="A147" t="str">
        <v>Expenses</v>
      </c>
      <c r="B147">
        <v>40700010</v>
      </c>
      <c r="C147">
        <v>26</v>
      </c>
      <c r="D147" t="str">
        <v>Other expenses</v>
      </c>
      <c r="E147" t="str">
        <v>Legal &amp; Professional Fees</v>
      </c>
      <c r="F147" t="str">
        <v>Reach Registration Charges</v>
      </c>
      <c r="G147">
        <f>IFERROR(VLOOKUP(B147,[3]Sheet1!$C:$M,8,0),0)</f>
        <v>6985478.41</v>
      </c>
      <c r="H147">
        <f>IFERROR(VLOOKUP(B147,[3]Sheet1!$C:$M,9,0),0)</f>
        <v>0</v>
      </c>
      <c r="I147">
        <f>G147+H147</f>
        <v>6985478.41</v>
      </c>
      <c r="J147">
        <v>0</v>
      </c>
      <c r="K147">
        <v>0</v>
      </c>
      <c r="M147">
        <f>VLOOKUP(B147,[4]Sheet1!$D:$M,10,0)</f>
        <v>6913478.41</v>
      </c>
      <c r="N147">
        <f>I147-M147</f>
        <v>72000</v>
      </c>
      <c r="Q147" t="e">
        <f>VLOOKUP(B147,[5]!Table1[GLAccountNo],1,0)</f>
        <v>#REF!</v>
      </c>
    </row>
    <row r="148">
      <c r="A148" t="str">
        <v>Expenses</v>
      </c>
      <c r="B148">
        <v>40700011</v>
      </c>
      <c r="C148">
        <v>26</v>
      </c>
      <c r="D148" t="str">
        <v>Other expenses</v>
      </c>
      <c r="E148" t="str">
        <v>Rates &amp; Taxes</v>
      </c>
      <c r="F148" t="str">
        <v>Penalty Expense</v>
      </c>
      <c r="G148">
        <f>IFERROR(VLOOKUP(B148,[3]Sheet1!$C:$M,8,0),0)</f>
        <v>130000</v>
      </c>
      <c r="H148">
        <f>IFERROR(VLOOKUP(B148,[3]Sheet1!$C:$M,9,0),0)</f>
        <v>0</v>
      </c>
      <c r="I148">
        <f>G148+H148</f>
        <v>130000</v>
      </c>
      <c r="J148">
        <v>0</v>
      </c>
      <c r="K148">
        <v>0</v>
      </c>
      <c r="M148">
        <f>VLOOKUP(B148,[4]Sheet1!$D:$M,10,0)</f>
        <v>95000</v>
      </c>
      <c r="N148">
        <f>I148-M148</f>
        <v>35000</v>
      </c>
      <c r="Q148" t="e">
        <f>VLOOKUP(B148,[5]!Table1[GLAccountNo],1,0)</f>
        <v>#REF!</v>
      </c>
    </row>
    <row r="149">
      <c r="A149" t="str">
        <v>Expenses</v>
      </c>
      <c r="B149">
        <v>40700021</v>
      </c>
      <c r="C149">
        <v>26</v>
      </c>
      <c r="D149" t="str">
        <v>Other expenses</v>
      </c>
      <c r="E149" t="str">
        <v>Selling and distribution expenses</v>
      </c>
      <c r="F149" t="str">
        <v>Freight Outward</v>
      </c>
      <c r="G149">
        <f>IFERROR(VLOOKUP(B149,[3]Sheet1!$C:$M,8,0),0)</f>
        <v>3339814.85</v>
      </c>
      <c r="H149">
        <f>IFERROR(VLOOKUP(B149,[3]Sheet1!$C:$M,9,0),0)</f>
        <v>0</v>
      </c>
      <c r="I149">
        <f>G149+H149</f>
        <v>3339814.85</v>
      </c>
      <c r="J149">
        <v>0</v>
      </c>
      <c r="K149">
        <v>0</v>
      </c>
      <c r="M149">
        <f>VLOOKUP(B149,[4]Sheet1!$D:$M,10,0)</f>
        <v>146030</v>
      </c>
      <c r="N149">
        <f>I149-M149</f>
        <v>3193784.85</v>
      </c>
      <c r="Q149" t="e">
        <f>VLOOKUP(B149,[5]!Table1[GLAccountNo],1,0)</f>
        <v>#REF!</v>
      </c>
    </row>
    <row r="150">
      <c r="A150" t="str">
        <v>Expenses</v>
      </c>
      <c r="B150">
        <v>40700023</v>
      </c>
      <c r="C150">
        <v>26</v>
      </c>
      <c r="D150" t="str">
        <v>Other expenses</v>
      </c>
      <c r="E150" t="str">
        <v>Security charges</v>
      </c>
      <c r="F150" t="str">
        <v>Security Charges</v>
      </c>
      <c r="G150">
        <f>IFERROR(VLOOKUP(B150,[3]Sheet1!$C:$M,8,0),0)</f>
        <v>6139382.17999999</v>
      </c>
      <c r="H150">
        <f>IFERROR(VLOOKUP(B150,[3]Sheet1!$C:$M,9,0),0)</f>
        <v>0</v>
      </c>
      <c r="I150">
        <f>G150+H150</f>
        <v>6139382.17999999</v>
      </c>
      <c r="J150">
        <v>0</v>
      </c>
      <c r="K150">
        <v>0</v>
      </c>
      <c r="M150">
        <f>VLOOKUP(B150,[4]Sheet1!$D:$M,10,0)</f>
        <v>1830250</v>
      </c>
      <c r="N150">
        <f>I150-M150</f>
        <v>4309132.17999999</v>
      </c>
      <c r="Q150" t="e">
        <f>VLOOKUP(B150,[5]!Table1[GLAccountNo],1,0)</f>
        <v>#REF!</v>
      </c>
    </row>
    <row r="151">
      <c r="A151" t="str">
        <v>Expenses</v>
      </c>
      <c r="B151">
        <v>40700024</v>
      </c>
      <c r="C151">
        <v>26</v>
      </c>
      <c r="D151" t="str">
        <v>Other expenses</v>
      </c>
      <c r="E151" t="str">
        <v>Miscellaneous expenses</v>
      </c>
      <c r="F151" t="str">
        <v>Printing and Stationery</v>
      </c>
      <c r="G151">
        <f>IFERROR(VLOOKUP(B151,[3]Sheet1!$C:$M,8,0),0)</f>
        <v>1956057.98</v>
      </c>
      <c r="H151">
        <f>IFERROR(VLOOKUP(B151,[3]Sheet1!$C:$M,9,0),0)</f>
        <v>0</v>
      </c>
      <c r="I151">
        <f>G151+H151</f>
        <v>1956057.98</v>
      </c>
      <c r="J151">
        <v>0</v>
      </c>
      <c r="K151">
        <v>0</v>
      </c>
      <c r="M151">
        <f>VLOOKUP(B151,[4]Sheet1!$D:$M,10,0)</f>
        <v>404923.26</v>
      </c>
      <c r="N151">
        <f>I151-M151</f>
        <v>1551134.72</v>
      </c>
      <c r="Q151" t="e">
        <f>VLOOKUP(B151,[5]!Table1[GLAccountNo],1,0)</f>
        <v>#REF!</v>
      </c>
    </row>
    <row r="152">
      <c r="A152" t="str">
        <v>Expenses</v>
      </c>
      <c r="B152">
        <v>40700028</v>
      </c>
      <c r="C152">
        <v>26</v>
      </c>
      <c r="D152" t="str">
        <v>Other expenses</v>
      </c>
      <c r="E152" t="str">
        <v>Miscellaneous expenses</v>
      </c>
      <c r="F152" t="str">
        <v>Office Expenses</v>
      </c>
      <c r="G152">
        <f>IFERROR(VLOOKUP(B152,[3]Sheet1!$C:$M,8,0),0)</f>
        <v>1884428.24</v>
      </c>
      <c r="H152">
        <f>IFERROR(VLOOKUP(B152,[3]Sheet1!$C:$M,9,0),0)</f>
        <v>0</v>
      </c>
      <c r="I152">
        <f>G152+H152</f>
        <v>1884428.24</v>
      </c>
      <c r="J152">
        <v>0</v>
      </c>
      <c r="K152">
        <v>0</v>
      </c>
      <c r="M152">
        <f>VLOOKUP(B152,[4]Sheet1!$D:$M,10,0)</f>
        <v>553841.12</v>
      </c>
      <c r="N152">
        <f>I152-M152</f>
        <v>1330587.12</v>
      </c>
      <c r="Q152" t="e">
        <f>VLOOKUP(B152,[5]!Table1[GLAccountNo],1,0)</f>
        <v>#REF!</v>
      </c>
    </row>
    <row r="153">
      <c r="A153" t="str">
        <v>Expenses</v>
      </c>
      <c r="B153">
        <v>40700045</v>
      </c>
      <c r="C153" t="str">
        <v>-</v>
      </c>
      <c r="D153" t="str">
        <v>Current income tax</v>
      </c>
      <c r="E153" t="str">
        <v>(a) Current Tax</v>
      </c>
      <c r="F153" t="str">
        <v>Prior year Tax Short/Excess</v>
      </c>
      <c r="G153">
        <f>IFERROR(VLOOKUP(B153,[3]Sheet1!$C:$M,8,0),0)</f>
        <v>0</v>
      </c>
      <c r="H153">
        <f>IFERROR(VLOOKUP(B153,[3]Sheet1!$C:$M,9,0),0)</f>
        <v>0</v>
      </c>
      <c r="I153">
        <f>G153+H153</f>
        <v>0</v>
      </c>
      <c r="J153">
        <v>0</v>
      </c>
      <c r="K153">
        <v>0</v>
      </c>
      <c r="M153" t="e">
        <f>VLOOKUP(B153,[4]Sheet1!$D:$M,10,0)</f>
        <v>#N/A</v>
      </c>
      <c r="N153" t="e">
        <f>I153-M153</f>
        <v>#N/A</v>
      </c>
      <c r="Q153" t="e">
        <f>VLOOKUP(B153,[5]!Table1[GLAccountNo],1,0)</f>
        <v>#REF!</v>
      </c>
    </row>
    <row r="154">
      <c r="A154" t="str">
        <v>Expenses</v>
      </c>
      <c r="B154">
        <v>40700007</v>
      </c>
      <c r="C154">
        <v>26</v>
      </c>
      <c r="D154" t="str">
        <v>Other expenses</v>
      </c>
      <c r="E154" t="str">
        <v>Legal &amp; Professional Fees</v>
      </c>
      <c r="F154" t="str">
        <v>Professional &amp; Consulting Fees</v>
      </c>
      <c r="G154">
        <f>IFERROR(VLOOKUP(B154,[3]Sheet1!$C:$M,8,0),0)</f>
        <v>12455317.76</v>
      </c>
      <c r="H154">
        <f>IFERROR(VLOOKUP(B154,[3]Sheet1!$C:$M,9,0),0)</f>
        <v>0</v>
      </c>
      <c r="I154">
        <f>G154+H154</f>
        <v>12455317.76</v>
      </c>
      <c r="J154">
        <v>0</v>
      </c>
      <c r="K154">
        <v>0</v>
      </c>
      <c r="M154">
        <f>VLOOKUP(B154,[4]Sheet1!$D:$M,10,0)</f>
        <v>1959997.76</v>
      </c>
      <c r="N154">
        <f>I154-M154</f>
        <v>10495320</v>
      </c>
      <c r="Q154" t="e">
        <f>VLOOKUP(B154,[5]!Table1[GLAccountNo],1,0)</f>
        <v>#REF!</v>
      </c>
    </row>
    <row r="155">
      <c r="A155" t="str">
        <v>Expenses</v>
      </c>
      <c r="B155">
        <v>40700008</v>
      </c>
      <c r="C155">
        <v>26</v>
      </c>
      <c r="D155" t="str">
        <v>Other expenses</v>
      </c>
      <c r="E155" t="str">
        <v>Rates &amp; Taxes</v>
      </c>
      <c r="F155" t="str">
        <v>Rates and Taxes</v>
      </c>
      <c r="G155">
        <f>IFERROR(VLOOKUP(B155,[3]Sheet1!$C:$M,8,0),0)</f>
        <v>2843956.81999999</v>
      </c>
      <c r="H155">
        <f>IFERROR(VLOOKUP(B155,[3]Sheet1!$C:$M,9,0),0)</f>
        <v>0</v>
      </c>
      <c r="I155">
        <f>G155+H155</f>
        <v>2843956.81999999</v>
      </c>
      <c r="J155">
        <v>0</v>
      </c>
      <c r="K155">
        <v>0</v>
      </c>
      <c r="M155">
        <f>VLOOKUP(B155,[4]Sheet1!$D:$M,10,0)</f>
        <v>628011.78</v>
      </c>
      <c r="N155">
        <f>I155-M155</f>
        <v>2215945.03999999</v>
      </c>
      <c r="Q155" t="e">
        <f>VLOOKUP(B155,[5]!Table1[GLAccountNo],1,0)</f>
        <v>#REF!</v>
      </c>
    </row>
    <row r="156">
      <c r="A156" t="str">
        <v>Expenses</v>
      </c>
      <c r="B156">
        <v>40700014</v>
      </c>
      <c r="C156">
        <v>26</v>
      </c>
      <c r="D156" t="str">
        <v>Other expenses</v>
      </c>
      <c r="E156" t="str">
        <v>Insurance Expenses</v>
      </c>
      <c r="F156" t="str">
        <v>Insurance Expense</v>
      </c>
      <c r="G156">
        <f>IFERROR(VLOOKUP(B156,[3]Sheet1!$C:$M,8,0),0)</f>
        <v>10684520.72</v>
      </c>
      <c r="H156">
        <f>IFERROR(VLOOKUP(B156,[3]Sheet1!$C:$M,9,0),0)</f>
        <v>0</v>
      </c>
      <c r="I156">
        <f>G156+H156</f>
        <v>10684520.72</v>
      </c>
      <c r="J156">
        <v>0</v>
      </c>
      <c r="K156">
        <v>0</v>
      </c>
      <c r="M156">
        <f>VLOOKUP(B156,[4]Sheet1!$D:$M,10,0)</f>
        <v>1467740.81</v>
      </c>
      <c r="N156">
        <f>I156-M156</f>
        <v>9216779.91</v>
      </c>
      <c r="Q156" t="e">
        <f>VLOOKUP(B156,[5]!Table1[GLAccountNo],1,0)</f>
        <v>#REF!</v>
      </c>
    </row>
    <row r="157">
      <c r="A157" t="str">
        <v>Expenses</v>
      </c>
      <c r="B157">
        <v>40700015</v>
      </c>
      <c r="C157">
        <v>26</v>
      </c>
      <c r="D157" t="str">
        <v>Other expenses</v>
      </c>
      <c r="E157" t="str">
        <v>Miscellaneous expenses</v>
      </c>
      <c r="F157" t="str">
        <v>Rounding Adjustment</v>
      </c>
      <c r="G157">
        <f>IFERROR(VLOOKUP(B157,[3]Sheet1!$C:$M,8,0),0)</f>
        <v>14450</v>
      </c>
      <c r="H157">
        <f>IFERROR(VLOOKUP(B157,[3]Sheet1!$C:$M,9,0),0)</f>
        <v>0</v>
      </c>
      <c r="I157">
        <f>G157+H157</f>
        <v>14450</v>
      </c>
      <c r="J157">
        <v>0</v>
      </c>
      <c r="K157">
        <v>0</v>
      </c>
      <c r="M157">
        <f>VLOOKUP(B157,[4]Sheet1!$D:$M,10,0)</f>
        <v>50.9399999999999</v>
      </c>
      <c r="N157">
        <f>I157-M157</f>
        <v>14399.06</v>
      </c>
      <c r="Q157" t="e">
        <f>VLOOKUP(B157,[5]!Table1[GLAccountNo],1,0)</f>
        <v>#REF!</v>
      </c>
    </row>
    <row r="158">
      <c r="A158" t="str">
        <v>Expenses</v>
      </c>
      <c r="B158">
        <v>40700022</v>
      </c>
      <c r="C158">
        <v>26</v>
      </c>
      <c r="D158" t="str">
        <v>Other expenses</v>
      </c>
      <c r="E158" t="str">
        <v>Consumption of stores and spares</v>
      </c>
      <c r="F158" t="str">
        <v>Consumable Items</v>
      </c>
      <c r="G158">
        <f>IFERROR(VLOOKUP(B158,[3]Sheet1!$C:$M,8,0),0)</f>
        <v>28786520.19</v>
      </c>
      <c r="H158">
        <f>IFERROR(VLOOKUP(B158,[3]Sheet1!$C:$M,9,0),0)</f>
        <v>0</v>
      </c>
      <c r="I158">
        <f>G158+H158</f>
        <v>28786520.19</v>
      </c>
      <c r="J158">
        <v>0</v>
      </c>
      <c r="K158">
        <v>0</v>
      </c>
      <c r="M158">
        <f>VLOOKUP(B158,[4]Sheet1!$D:$M,10,0)</f>
        <v>4681807.26999999</v>
      </c>
      <c r="N158">
        <f>I158-M158</f>
        <v>24104712.92000001</v>
      </c>
      <c r="Q158" t="e">
        <f>VLOOKUP(B158,[5]!Table1[GLAccountNo],1,0)</f>
        <v>#REF!</v>
      </c>
    </row>
    <row r="159">
      <c r="A159" t="str">
        <v>Expenses</v>
      </c>
      <c r="B159">
        <v>40700025</v>
      </c>
      <c r="C159">
        <v>26</v>
      </c>
      <c r="D159" t="str">
        <v>Other expenses</v>
      </c>
      <c r="E159" t="str">
        <v>Miscellaneous expenses</v>
      </c>
      <c r="F159" t="str">
        <v>IT Expenses</v>
      </c>
      <c r="G159">
        <f>IFERROR(VLOOKUP(B159,[3]Sheet1!$C:$M,8,0),0)</f>
        <v>7803035.78</v>
      </c>
      <c r="H159">
        <f>IFERROR(VLOOKUP(B159,[3]Sheet1!$C:$M,9,0),0)</f>
        <v>0</v>
      </c>
      <c r="I159">
        <f>G159+H159</f>
        <v>7803035.78</v>
      </c>
      <c r="J159">
        <v>0</v>
      </c>
      <c r="K159">
        <v>0</v>
      </c>
      <c r="M159">
        <f>VLOOKUP(B159,[4]Sheet1!$D:$M,10,0)</f>
        <v>777122.839999999</v>
      </c>
      <c r="N159">
        <f>I159-M159</f>
        <v>7025912.940000001</v>
      </c>
      <c r="Q159" t="e">
        <f>VLOOKUP(B159,[5]!Table1[GLAccountNo],1,0)</f>
        <v>#REF!</v>
      </c>
    </row>
    <row r="160">
      <c r="A160" t="str">
        <v>Expenses</v>
      </c>
      <c r="B160">
        <v>40700040</v>
      </c>
      <c r="C160">
        <v>16</v>
      </c>
      <c r="D160" t="str">
        <v>(b) Deferred Tax</v>
      </c>
      <c r="E160" t="str">
        <v>(b) Deferred Tax</v>
      </c>
      <c r="F160" t="str">
        <v>IND AS - Deferred Tax Expense</v>
      </c>
      <c r="I160">
        <f>G160+H160</f>
        <v>0</v>
      </c>
      <c r="K160">
        <f>I160-J160</f>
        <v>0</v>
      </c>
      <c r="L160">
        <v>0</v>
      </c>
      <c r="M160" t="e">
        <f>VLOOKUP(B160,[4]Sheet1!$D:$M,10,0)</f>
        <v>#N/A</v>
      </c>
      <c r="N160" t="e">
        <f>I160-M160</f>
        <v>#N/A</v>
      </c>
      <c r="Q160" t="e">
        <f>VLOOKUP(B160,[5]!Table1[GLAccountNo],1,0)</f>
        <v>#REF!</v>
      </c>
    </row>
    <row r="161">
      <c r="A161" t="str">
        <v>Expenses</v>
      </c>
      <c r="B161">
        <v>40500000</v>
      </c>
      <c r="C161" t="str">
        <v>DEP</v>
      </c>
      <c r="D161" t="str">
        <v>Depreciation and Amortisation Expense</v>
      </c>
      <c r="E161" t="str">
        <v>Depreciation and Amortisation Expense</v>
      </c>
      <c r="F161" t="str">
        <v>ACC_DEP_Building</v>
      </c>
      <c r="G161">
        <f>IFERROR(VLOOKUP(B161,[3]Sheet1!$C:$M,8,0),0)</f>
        <v>57091696.5</v>
      </c>
      <c r="H161">
        <f>IFERROR(VLOOKUP(B161,[3]Sheet1!$C:$M,9,0),0)</f>
        <v>0</v>
      </c>
      <c r="I161">
        <f>G161+H161</f>
        <v>57091696.5</v>
      </c>
      <c r="J161">
        <v>0</v>
      </c>
      <c r="K161">
        <v>0</v>
      </c>
      <c r="M161" t="e">
        <f>VLOOKUP(B161,[4]Sheet1!$D:$M,10,0)</f>
        <v>#N/A</v>
      </c>
      <c r="N161" t="e">
        <f>I161-M161</f>
        <v>#N/A</v>
      </c>
      <c r="Q161" t="e">
        <f>VLOOKUP(B161,[5]!Table1[GLAccountNo],1,0)</f>
        <v>#REF!</v>
      </c>
    </row>
    <row r="162">
      <c r="A162" t="str">
        <v>Expenses</v>
      </c>
      <c r="B162">
        <v>40500001</v>
      </c>
      <c r="C162" t="str">
        <v>DEP</v>
      </c>
      <c r="D162" t="str">
        <v>Depreciation and Amortisation Expense</v>
      </c>
      <c r="E162" t="str">
        <v>Depreciation and Amortisation Expense</v>
      </c>
      <c r="F162" t="str">
        <v>ACC_DEP_Plant and machinery</v>
      </c>
      <c r="G162">
        <f>IFERROR(VLOOKUP(B162,[3]Sheet1!$C:$M,8,0),0)</f>
        <v>234090662.99</v>
      </c>
      <c r="H162">
        <f>IFERROR(VLOOKUP(B162,[3]Sheet1!$C:$M,9,0),0)</f>
        <v>0</v>
      </c>
      <c r="I162">
        <f>G162+H162</f>
        <v>234090662.99</v>
      </c>
      <c r="J162">
        <v>0</v>
      </c>
      <c r="K162">
        <v>0</v>
      </c>
      <c r="M162" t="e">
        <f>VLOOKUP(B162,[4]Sheet1!$D:$M,10,0)</f>
        <v>#N/A</v>
      </c>
      <c r="N162" t="e">
        <f>I162-M162</f>
        <v>#N/A</v>
      </c>
      <c r="Q162" t="e">
        <f>VLOOKUP(B162,[5]!Table1[GLAccountNo],1,0)</f>
        <v>#REF!</v>
      </c>
    </row>
    <row r="163">
      <c r="A163" t="str">
        <v>Expenses</v>
      </c>
      <c r="B163">
        <v>40500003</v>
      </c>
      <c r="C163" t="str">
        <v>DEP</v>
      </c>
      <c r="D163" t="str">
        <v>Depreciation and Amortisation Expense</v>
      </c>
      <c r="E163" t="str">
        <v>Depreciation and Amortisation Expense</v>
      </c>
      <c r="F163" t="str">
        <v>ACC_DEP_Computers</v>
      </c>
      <c r="G163">
        <f>IFERROR(VLOOKUP(B163,[3]Sheet1!$C:$M,8,0),0)</f>
        <v>3613247.66</v>
      </c>
      <c r="H163">
        <f>IFERROR(VLOOKUP(B163,[3]Sheet1!$C:$M,9,0),0)</f>
        <v>0</v>
      </c>
      <c r="I163">
        <f>G163+H163</f>
        <v>3613247.66</v>
      </c>
      <c r="J163">
        <v>0</v>
      </c>
      <c r="K163">
        <v>0</v>
      </c>
      <c r="M163" t="e">
        <f>VLOOKUP(B163,[4]Sheet1!$D:$M,10,0)</f>
        <v>#N/A</v>
      </c>
      <c r="N163" t="e">
        <f>I163-M163</f>
        <v>#N/A</v>
      </c>
      <c r="Q163" t="e">
        <f>VLOOKUP(B163,[5]!Table1[GLAccountNo],1,0)</f>
        <v>#REF!</v>
      </c>
    </row>
    <row r="164">
      <c r="A164" t="str">
        <v>Expenses</v>
      </c>
      <c r="B164">
        <v>40500008</v>
      </c>
      <c r="C164" t="str">
        <v>DEP</v>
      </c>
      <c r="D164" t="str">
        <v>Depreciation and Amortisation Expense</v>
      </c>
      <c r="E164" t="str">
        <v>Depreciation and Amortisation Expense</v>
      </c>
      <c r="F164" t="str">
        <v>ACC_DEP_Leasehold Land</v>
      </c>
      <c r="G164">
        <f>IFERROR(VLOOKUP(B164,[3]Sheet1!$C:$M,8,0),0)</f>
        <v>3467334.25</v>
      </c>
      <c r="H164">
        <f>IFERROR(VLOOKUP(B164,[3]Sheet1!$C:$M,9,0),0)</f>
        <v>0</v>
      </c>
      <c r="I164">
        <f>G164+H164</f>
        <v>3467334.25</v>
      </c>
      <c r="J164">
        <v>0</v>
      </c>
      <c r="K164">
        <v>0</v>
      </c>
      <c r="M164" t="e">
        <f>VLOOKUP(B164,[4]Sheet1!$D:$M,10,0)</f>
        <v>#N/A</v>
      </c>
      <c r="N164" t="e">
        <f>I164-M164</f>
        <v>#N/A</v>
      </c>
      <c r="Q164" t="e">
        <f>VLOOKUP(B164,[5]!Table1[GLAccountNo],1,0)</f>
        <v>#REF!</v>
      </c>
    </row>
    <row r="165">
      <c r="A165" t="str">
        <v>Expenses</v>
      </c>
      <c r="B165">
        <v>40500002</v>
      </c>
      <c r="C165" t="str">
        <v>DEP</v>
      </c>
      <c r="D165" t="str">
        <v>Depreciation and Amortisation Expense</v>
      </c>
      <c r="E165" t="str">
        <v>Depreciation and Amortisation Expense</v>
      </c>
      <c r="F165" t="str">
        <v>ACC_DEP_Office equim</v>
      </c>
      <c r="G165">
        <f>IFERROR(VLOOKUP(B165,[3]Sheet1!$C:$M,8,0),0)</f>
        <v>3723188.10999999</v>
      </c>
      <c r="H165">
        <f>IFERROR(VLOOKUP(B165,[3]Sheet1!$C:$M,9,0),0)</f>
        <v>0</v>
      </c>
      <c r="I165">
        <f>G165+H165</f>
        <v>3723188.10999999</v>
      </c>
      <c r="J165">
        <v>0</v>
      </c>
      <c r="K165">
        <v>0</v>
      </c>
      <c r="M165" t="e">
        <f>VLOOKUP(B165,[4]Sheet1!$D:$M,10,0)</f>
        <v>#N/A</v>
      </c>
      <c r="N165" t="e">
        <f>I165-M165</f>
        <v>#N/A</v>
      </c>
      <c r="Q165" t="e">
        <f>VLOOKUP(B165,[5]!Table1[GLAccountNo],1,0)</f>
        <v>#REF!</v>
      </c>
    </row>
    <row r="166">
      <c r="A166" t="str">
        <v>Expenses</v>
      </c>
      <c r="B166">
        <v>40500004</v>
      </c>
      <c r="C166" t="str">
        <v>DEP</v>
      </c>
      <c r="D166" t="str">
        <v>Depreciation and Amortisation Expense</v>
      </c>
      <c r="E166" t="str">
        <v>Depreciation and Amortisation Expense</v>
      </c>
      <c r="F166" t="str">
        <v>ACC_DEP_Furniture an</v>
      </c>
      <c r="G166">
        <f>IFERROR(VLOOKUP(B166,[3]Sheet1!$C:$M,8,0),0)</f>
        <v>1955819.27</v>
      </c>
      <c r="H166">
        <f>IFERROR(VLOOKUP(B166,[3]Sheet1!$C:$M,9,0),0)</f>
        <v>0</v>
      </c>
      <c r="I166">
        <f>G166+H166</f>
        <v>1955819.27</v>
      </c>
      <c r="J166">
        <v>0</v>
      </c>
      <c r="K166">
        <v>0</v>
      </c>
      <c r="M166" t="e">
        <f>VLOOKUP(B166,[4]Sheet1!$D:$M,10,0)</f>
        <v>#N/A</v>
      </c>
      <c r="N166" t="e">
        <f>I166-M166</f>
        <v>#N/A</v>
      </c>
      <c r="Q166" t="e">
        <f>VLOOKUP(B166,[5]!Table1[GLAccountNo],1,0)</f>
        <v>#REF!</v>
      </c>
    </row>
    <row r="167">
      <c r="A167" t="str">
        <v>Expenses</v>
      </c>
      <c r="B167">
        <v>40500005</v>
      </c>
      <c r="C167" t="str">
        <v>DEP</v>
      </c>
      <c r="D167" t="str">
        <v>Depreciation and Amortisation Expense</v>
      </c>
      <c r="E167" t="str">
        <v>Depreciation and Amortisation Expense</v>
      </c>
      <c r="F167" t="str">
        <v>ACC_DEP_Electrical f</v>
      </c>
      <c r="G167">
        <f>IFERROR(VLOOKUP(B167,[3]Sheet1!$C:$M,8,0),0)</f>
        <v>12694553.24</v>
      </c>
      <c r="H167">
        <f>IFERROR(VLOOKUP(B167,[3]Sheet1!$C:$M,9,0),0)</f>
        <v>0</v>
      </c>
      <c r="I167">
        <f>G167+H167</f>
        <v>12694553.24</v>
      </c>
      <c r="J167">
        <v>0</v>
      </c>
      <c r="K167">
        <v>0</v>
      </c>
      <c r="M167" t="e">
        <f>VLOOKUP(B167,[4]Sheet1!$D:$M,10,0)</f>
        <v>#N/A</v>
      </c>
      <c r="N167" t="e">
        <f>I167-M167</f>
        <v>#N/A</v>
      </c>
      <c r="Q167" t="e">
        <f>VLOOKUP(B167,[5]!Table1[GLAccountNo],1,0)</f>
        <v>#REF!</v>
      </c>
    </row>
    <row r="168">
      <c r="A168" t="str">
        <v>Expenses</v>
      </c>
      <c r="B168">
        <v>40500007</v>
      </c>
      <c r="C168" t="str">
        <v>DEP</v>
      </c>
      <c r="D168" t="str">
        <v>Depreciation and Amortisation Expense</v>
      </c>
      <c r="E168" t="str">
        <v>Depreciation and Amortisation Expense</v>
      </c>
      <c r="F168" t="str">
        <v>ACC_DEP_Computer Sof</v>
      </c>
      <c r="G168">
        <f>IFERROR(VLOOKUP(B168,[3]Sheet1!$C:$M,8,0),0)</f>
        <v>1481800.26</v>
      </c>
      <c r="H168">
        <f>IFERROR(VLOOKUP(B168,[3]Sheet1!$C:$M,9,0),0)</f>
        <v>0</v>
      </c>
      <c r="I168">
        <f>G168+H168</f>
        <v>1481800.26</v>
      </c>
      <c r="J168">
        <v>0</v>
      </c>
      <c r="K168">
        <v>0</v>
      </c>
      <c r="M168" t="e">
        <f>VLOOKUP(B168,[4]Sheet1!$D:$M,10,0)</f>
        <v>#N/A</v>
      </c>
      <c r="N168" t="e">
        <f>I168-M168</f>
        <v>#N/A</v>
      </c>
      <c r="Q168" t="e">
        <f>VLOOKUP(B168,[5]!Table1[GLAccountNo],1,0)</f>
        <v>#REF!</v>
      </c>
    </row>
    <row r="169">
      <c r="A169" t="str">
        <v>Expenses</v>
      </c>
      <c r="B169">
        <v>40700041</v>
      </c>
      <c r="C169" t="str">
        <v>-</v>
      </c>
      <c r="D169" t="str">
        <v>Tax Expense</v>
      </c>
      <c r="E169" t="str">
        <v>(a) Current Tax</v>
      </c>
      <c r="F169" t="str">
        <v>Income Tax Expense</v>
      </c>
      <c r="G169">
        <f>IFERROR(VLOOKUP(B169,[3]Sheet1!$C:$M,8,0),0)</f>
        <v>0</v>
      </c>
      <c r="H169">
        <f>IFERROR(VLOOKUP(B169,[3]Sheet1!$C:$M,9,0),0)</f>
        <v>0</v>
      </c>
      <c r="I169">
        <f>G169+H169</f>
        <v>0</v>
      </c>
      <c r="J169">
        <v>0</v>
      </c>
      <c r="K169">
        <v>0</v>
      </c>
      <c r="M169" t="e">
        <f>VLOOKUP(B169,[4]Sheet1!$D:$M,10,0)</f>
        <v>#N/A</v>
      </c>
      <c r="N169" t="e">
        <f>I169-M169</f>
        <v>#N/A</v>
      </c>
      <c r="Q169" t="e">
        <f>VLOOKUP(B169,[5]!Table1[GLAccountNo],1,0)</f>
        <v>#REF!</v>
      </c>
    </row>
    <row r="170">
      <c r="A170" t="str">
        <v>Expenses</v>
      </c>
      <c r="B170">
        <v>40300000</v>
      </c>
      <c r="C170">
        <v>24</v>
      </c>
      <c r="D170" t="str">
        <v>Employee benefits expense</v>
      </c>
      <c r="E170" t="str">
        <v>Staff welfare expenses</v>
      </c>
      <c r="F170" t="str">
        <v>Staff Welfare Expenses</v>
      </c>
      <c r="G170">
        <f>IFERROR(VLOOKUP(B170,[3]Sheet1!$C:$M,8,0),0)</f>
        <v>9974369.09999999</v>
      </c>
      <c r="H170">
        <f>IFERROR(VLOOKUP(B170,[3]Sheet1!$C:$M,9,0),0)</f>
        <v>0</v>
      </c>
      <c r="I170">
        <f>G170+H170</f>
        <v>9974369.09999999</v>
      </c>
      <c r="J170">
        <v>0</v>
      </c>
      <c r="K170">
        <v>0</v>
      </c>
      <c r="M170">
        <f>VLOOKUP(B170,[4]Sheet1!$D:$M,10,0)</f>
        <v>1609247.12</v>
      </c>
      <c r="N170">
        <f>I170-M170</f>
        <v>8365121.97999999</v>
      </c>
      <c r="O170">
        <f>VLOOKUP(B170,'[8]TB BVS 30.6.25'!$B:$I,8,0)</f>
        <v>1609247.12</v>
      </c>
      <c r="P170" t="e">
        <v>#N/A</v>
      </c>
      <c r="Q170" t="e">
        <f>VLOOKUP(B170,[5]!Table1[GLAccountNo],1,0)</f>
        <v>#REF!</v>
      </c>
    </row>
    <row r="171">
      <c r="A171" t="str">
        <v>Expenses</v>
      </c>
      <c r="B171">
        <v>40300002</v>
      </c>
      <c r="C171">
        <v>24</v>
      </c>
      <c r="D171" t="str">
        <v>Employee benefits expense</v>
      </c>
      <c r="E171" t="str">
        <v>Staff welfare expenses</v>
      </c>
      <c r="F171" t="str">
        <v>Vehicle Hire Charges</v>
      </c>
      <c r="G171">
        <f>IFERROR(VLOOKUP(B171,[3]Sheet1!$C:$M,8,0),0)</f>
        <v>21555386.51</v>
      </c>
      <c r="H171">
        <f>IFERROR(VLOOKUP(B171,[3]Sheet1!$C:$M,9,0),0)</f>
        <v>0</v>
      </c>
      <c r="I171">
        <f>G171+H171</f>
        <v>21555386.51</v>
      </c>
      <c r="J171">
        <v>0</v>
      </c>
      <c r="K171">
        <v>0</v>
      </c>
      <c r="M171">
        <f>VLOOKUP(B171,[4]Sheet1!$D:$M,10,0)</f>
        <v>5578543.54999999</v>
      </c>
      <c r="N171">
        <f>I171-M171</f>
        <v>15976842.960000012</v>
      </c>
      <c r="O171">
        <f>VLOOKUP(B171,'[8]TB BVS 30.6.25'!$B:$I,8,0)</f>
        <v>5578543.54999999</v>
      </c>
      <c r="P171" t="e">
        <v>#N/A</v>
      </c>
      <c r="Q171" t="e">
        <f>VLOOKUP(B171,[5]!Table1[GLAccountNo],1,0)</f>
        <v>#REF!</v>
      </c>
    </row>
    <row r="172">
      <c r="A172" t="str">
        <v>Expenses</v>
      </c>
      <c r="B172">
        <v>40300012</v>
      </c>
      <c r="C172">
        <v>24</v>
      </c>
      <c r="D172" t="str">
        <v>Employee benefits expense</v>
      </c>
      <c r="E172" t="str">
        <v>Salary, Wages, Allowances and Bonus</v>
      </c>
      <c r="F172" t="str">
        <v>Leave Salary- BVCPL</v>
      </c>
      <c r="G172">
        <f>IFERROR(VLOOKUP(B172,[3]Sheet1!$C:$M,8,0),0)</f>
        <v>3513846.89</v>
      </c>
      <c r="H172">
        <f>IFERROR(VLOOKUP(B172,[3]Sheet1!$C:$M,9,0),0)</f>
        <v>0</v>
      </c>
      <c r="I172">
        <f>G172+H172</f>
        <v>3513846.89</v>
      </c>
      <c r="J172">
        <v>0</v>
      </c>
      <c r="K172">
        <v>0</v>
      </c>
      <c r="M172">
        <f>VLOOKUP(B172,[4]Sheet1!$D:$M,10,0)</f>
        <v>389990</v>
      </c>
      <c r="N172">
        <f>I172-M172</f>
        <v>3123856.89</v>
      </c>
      <c r="O172">
        <f>VLOOKUP(B172,'[8]TB BVS 30.6.25'!$B:$I,8,0)</f>
        <v>389990</v>
      </c>
      <c r="P172" t="e">
        <v>#N/A</v>
      </c>
      <c r="Q172" t="e">
        <f>VLOOKUP(B172,[5]!Table1[GLAccountNo],1,0)</f>
        <v>#REF!</v>
      </c>
    </row>
    <row r="173">
      <c r="A173" t="str">
        <v>Expenses</v>
      </c>
      <c r="B173">
        <v>40300010</v>
      </c>
      <c r="C173">
        <v>24</v>
      </c>
      <c r="D173" t="str">
        <v>Employee benefits expense</v>
      </c>
      <c r="E173" t="str">
        <v>Salary, Wages, Allowances and Bonus</v>
      </c>
      <c r="F173" t="str">
        <v>Gratuity Expenses</v>
      </c>
      <c r="G173">
        <f>IFERROR(VLOOKUP(B173,[3]Sheet1!$C:$M,8,0),0)</f>
        <v>2559522</v>
      </c>
      <c r="H173">
        <f>IFERROR(VLOOKUP(B173,[3]Sheet1!$C:$M,9,0),0)</f>
        <v>0</v>
      </c>
      <c r="I173">
        <f>G173+H173</f>
        <v>2559522</v>
      </c>
      <c r="J173">
        <v>0</v>
      </c>
      <c r="K173">
        <v>0</v>
      </c>
      <c r="M173">
        <f>VLOOKUP(B173,[4]Sheet1!$D:$M,10,0)</f>
        <v>180000</v>
      </c>
      <c r="N173">
        <f>I173-M173</f>
        <v>2379522</v>
      </c>
      <c r="O173">
        <f>VLOOKUP(B173,'[8]TB BVS 30.6.25'!$B:$I,8,0)</f>
        <v>180000</v>
      </c>
      <c r="P173" t="e">
        <v>#N/A</v>
      </c>
      <c r="Q173" t="e">
        <f>VLOOKUP(B173,[5]!Table1[GLAccountNo],1,0)</f>
        <v>#REF!</v>
      </c>
    </row>
    <row r="174">
      <c r="A174" t="str">
        <v>Liabilities</v>
      </c>
      <c r="B174">
        <v>10900017</v>
      </c>
      <c r="C174">
        <v>18</v>
      </c>
      <c r="D174" t="str">
        <v>Other financial liabilities</v>
      </c>
      <c r="E174" t="str">
        <v>Employee benefits payable</v>
      </c>
      <c r="F174" t="str">
        <v>Provision_Bonus</v>
      </c>
      <c r="G174">
        <f>IFERROR(VLOOKUP(B174,[3]Sheet1!$C:$M,8,0),0)</f>
        <v>0</v>
      </c>
      <c r="H174">
        <f>IFERROR(VLOOKUP(B174,[3]Sheet1!$C:$M,9,0),0)</f>
        <v>-1684697.5</v>
      </c>
      <c r="I174">
        <f>G174+H174</f>
        <v>-1684697.5</v>
      </c>
      <c r="J174">
        <v>0</v>
      </c>
      <c r="K174">
        <v>0</v>
      </c>
      <c r="M174">
        <f>VLOOKUP(B174,[4]Sheet1!$D:$M,10,0)</f>
        <v>-2015206.5</v>
      </c>
      <c r="N174">
        <f>I174-M174</f>
        <v>330509</v>
      </c>
    </row>
    <row r="175">
      <c r="A175" t="str">
        <v>Liabilities</v>
      </c>
      <c r="B175">
        <v>11100000</v>
      </c>
      <c r="C175">
        <v>14</v>
      </c>
      <c r="D175" t="str">
        <v>Borrowings</v>
      </c>
      <c r="E175" t="str">
        <v>Working Capital Loans from Bank</v>
      </c>
      <c r="F175" t="str">
        <v>Interest Accrued but</v>
      </c>
      <c r="G175">
        <f>IFERROR(VLOOKUP(B175,[3]Sheet1!$C:$M,8,0),0)</f>
        <v>0</v>
      </c>
      <c r="H175">
        <f>IFERROR(VLOOKUP(B175,[3]Sheet1!$C:$M,9,0),0)</f>
        <v>-4318047</v>
      </c>
      <c r="I175">
        <f>G175+H175</f>
        <v>-4318047</v>
      </c>
      <c r="J175">
        <v>0</v>
      </c>
      <c r="K175">
        <v>0</v>
      </c>
      <c r="M175">
        <f>VLOOKUP(B175,[4]Sheet1!$D:$M,10,0)</f>
        <v>-2792845.75999999</v>
      </c>
      <c r="N175">
        <f>I175-M175</f>
        <v>-1525201.24000001</v>
      </c>
    </row>
    <row r="176">
      <c r="A176" t="str">
        <v>Assets</v>
      </c>
      <c r="B176">
        <v>21100003</v>
      </c>
      <c r="C176">
        <v>5</v>
      </c>
      <c r="D176" t="str">
        <v>Other financial assets</v>
      </c>
      <c r="E176" t="str">
        <v>Other Receivables</v>
      </c>
      <c r="F176" t="str">
        <v>Other Receivables</v>
      </c>
      <c r="G176">
        <f>IFERROR(VLOOKUP(B176,[3]Sheet1!$C:$M,8,0),0)</f>
        <v>1566032.27</v>
      </c>
      <c r="H176">
        <f>IFERROR(VLOOKUP(B176,[3]Sheet1!$C:$M,9,0),0)</f>
        <v>0</v>
      </c>
      <c r="I176">
        <f>G176+H176</f>
        <v>1566032.27</v>
      </c>
      <c r="J176">
        <v>0</v>
      </c>
      <c r="K176">
        <v>0</v>
      </c>
      <c r="M176">
        <f>VLOOKUP(B176,[4]Sheet1!$D:$M,10,0)</f>
        <v>1538643.27</v>
      </c>
      <c r="N176">
        <f>I176-M176</f>
        <v>27389</v>
      </c>
    </row>
    <row r="177">
      <c r="A177" t="str">
        <v>Income</v>
      </c>
      <c r="B177">
        <v>30000009</v>
      </c>
      <c r="C177">
        <v>20</v>
      </c>
      <c r="D177" t="str">
        <v>Revenue from operations</v>
      </c>
      <c r="E177" t="str">
        <v>Sales of Products</v>
      </c>
      <c r="F177" t="str">
        <v>Sales adjut-Manual</v>
      </c>
      <c r="G177">
        <f>IFERROR(VLOOKUP(B177,[3]Sheet1!$C:$M,8,0),0)</f>
        <v>0</v>
      </c>
      <c r="H177">
        <f>IFERROR(VLOOKUP(B177,[3]Sheet1!$C:$M,9,0),0)</f>
        <v>0</v>
      </c>
      <c r="I177">
        <f>G177+H177</f>
        <v>0</v>
      </c>
      <c r="J177">
        <v>0</v>
      </c>
      <c r="K177">
        <v>0</v>
      </c>
      <c r="M177" t="e">
        <f>VLOOKUP(B177,[4]Sheet1!$D:$M,10,0)</f>
        <v>#N/A</v>
      </c>
      <c r="N177" t="e">
        <f>I177-M177</f>
        <v>#N/A</v>
      </c>
      <c r="Q177" t="e">
        <f>VLOOKUP(B177,[5]!Table1[GLAccountNo],1,0)</f>
        <v>#REF!</v>
      </c>
    </row>
    <row r="178">
      <c r="A178" t="str">
        <v>Income</v>
      </c>
      <c r="B178">
        <v>30100003</v>
      </c>
      <c r="C178">
        <v>21</v>
      </c>
      <c r="D178" t="str">
        <v>Other Income</v>
      </c>
      <c r="E178" t="str">
        <v>- From banks</v>
      </c>
      <c r="F178" t="str">
        <v>Interest On Deposit</v>
      </c>
      <c r="G178">
        <f>IFERROR(VLOOKUP(B178,[3]Sheet1!$C:$M,8,0),0)</f>
        <v>0</v>
      </c>
      <c r="H178">
        <f>IFERROR(VLOOKUP(B178,[3]Sheet1!$C:$M,9,0),0)</f>
        <v>0</v>
      </c>
      <c r="I178">
        <f>G178+H178</f>
        <v>0</v>
      </c>
      <c r="J178">
        <v>0</v>
      </c>
      <c r="K178">
        <v>0</v>
      </c>
      <c r="M178" t="e">
        <f>VLOOKUP(B178,[4]Sheet1!$D:$M,10,0)</f>
        <v>#N/A</v>
      </c>
      <c r="N178" t="e">
        <f>I178-M178</f>
        <v>#N/A</v>
      </c>
      <c r="Q178" t="e">
        <f>VLOOKUP(B178,[5]!Table1[GLAccountNo],1,0)</f>
        <v>#REF!</v>
      </c>
    </row>
    <row r="179">
      <c r="A179" t="str">
        <v>Income</v>
      </c>
      <c r="B179">
        <v>30100008</v>
      </c>
      <c r="C179">
        <v>21</v>
      </c>
      <c r="D179" t="str">
        <v>Other Income</v>
      </c>
      <c r="E179" t="str">
        <v>- From others</v>
      </c>
      <c r="F179" t="str">
        <v>Interest on Income T</v>
      </c>
      <c r="G179">
        <f>IFERROR(VLOOKUP(B179,[3]Sheet1!$C:$M,8,0),0)</f>
        <v>0</v>
      </c>
      <c r="H179">
        <f>IFERROR(VLOOKUP(B179,[3]Sheet1!$C:$M,9,0),0)</f>
        <v>0</v>
      </c>
      <c r="I179">
        <f>G179+H179</f>
        <v>0</v>
      </c>
      <c r="J179">
        <v>0</v>
      </c>
      <c r="K179">
        <v>0</v>
      </c>
      <c r="M179" t="e">
        <f>VLOOKUP(B179,[4]Sheet1!$D:$M,10,0)</f>
        <v>#N/A</v>
      </c>
      <c r="N179" t="e">
        <f>I179-M179</f>
        <v>#N/A</v>
      </c>
      <c r="Q179" t="e">
        <f>VLOOKUP(B179,[5]!Table1[GLAccountNo],1,0)</f>
        <v>#REF!</v>
      </c>
    </row>
    <row r="180">
      <c r="A180" t="str">
        <v>Expenses</v>
      </c>
      <c r="B180">
        <v>40100012</v>
      </c>
      <c r="C180">
        <v>22</v>
      </c>
      <c r="D180" t="str">
        <v>Cost of material consumed</v>
      </c>
      <c r="E180" t="str">
        <v>Add : Purchases -RM</v>
      </c>
      <c r="F180" t="str">
        <v>Freight on Job Work</v>
      </c>
      <c r="G180">
        <f>IFERROR(VLOOKUP(B180,[3]Sheet1!$C:$M,8,0),0)</f>
        <v>5443609.16</v>
      </c>
      <c r="H180">
        <f>IFERROR(VLOOKUP(B180,[3]Sheet1!$C:$M,9,0),0)</f>
        <v>0</v>
      </c>
      <c r="I180">
        <f>G180+H180</f>
        <v>5443609.16</v>
      </c>
      <c r="J180">
        <v>0</v>
      </c>
      <c r="K180">
        <v>0</v>
      </c>
      <c r="M180">
        <f>VLOOKUP(B180,[4]Sheet1!$D:$M,10,0)</f>
        <v>565430</v>
      </c>
      <c r="N180">
        <f>I180-M180</f>
        <v>4878179.16</v>
      </c>
      <c r="O180">
        <f>VLOOKUP(B180,'[7]TB BVS 30.11.25'!$B:$I,8,0)</f>
        <v>3526119.16</v>
      </c>
      <c r="Q180">
        <f>I180-O180</f>
        <v>1917490</v>
      </c>
    </row>
    <row r="181">
      <c r="A181" t="str">
        <v>Expenses</v>
      </c>
      <c r="B181">
        <v>40100014</v>
      </c>
      <c r="C181">
        <v>22</v>
      </c>
      <c r="D181" t="str">
        <v>Cost of material consumed</v>
      </c>
      <c r="E181" t="str">
        <v>Add : Purchases -RM</v>
      </c>
      <c r="F181" t="str">
        <v>Consumption_Manual</v>
      </c>
      <c r="G181">
        <f>IFERROR(VLOOKUP(B181,[3]Sheet1!$C:$M,8,0),0)</f>
        <v>0</v>
      </c>
      <c r="H181">
        <f>IFERROR(VLOOKUP(B181,[3]Sheet1!$C:$M,9,0),0)</f>
        <v>-220201937.259999</v>
      </c>
      <c r="I181">
        <f>G181+H181</f>
        <v>-220201937.259999</v>
      </c>
      <c r="J181">
        <v>0</v>
      </c>
      <c r="K181">
        <v>0</v>
      </c>
      <c r="M181" t="e">
        <f>VLOOKUP(B181,[4]Sheet1!$D:$M,10,0)</f>
        <v>#N/A</v>
      </c>
      <c r="N181" t="e">
        <f>I181-M181</f>
        <v>#N/A</v>
      </c>
      <c r="O181">
        <f>VLOOKUP(B181,'[7]TB BVS 30.11.25'!$B:$I,8,0)</f>
        <v>-14527437</v>
      </c>
      <c r="Q181">
        <f>I181-O181</f>
        <v>-205674500.259999</v>
      </c>
      <c r="R181">
        <v>18995242</v>
      </c>
    </row>
    <row r="182">
      <c r="A182" t="str">
        <v>Expenses</v>
      </c>
      <c r="B182">
        <v>40300003</v>
      </c>
      <c r="C182">
        <v>24</v>
      </c>
      <c r="D182" t="str">
        <v>Employee benefits expense</v>
      </c>
      <c r="E182" t="str">
        <v>Contribution to Provident and Other funds</v>
      </c>
      <c r="F182" t="str">
        <v>Admin Charges on PF</v>
      </c>
      <c r="G182">
        <f>IFERROR(VLOOKUP(B182,[3]Sheet1!$C:$M,8,0),0)</f>
        <v>197503</v>
      </c>
      <c r="H182">
        <f>IFERROR(VLOOKUP(B182,[3]Sheet1!$C:$M,9,0),0)</f>
        <v>0</v>
      </c>
      <c r="I182">
        <f>G182+H182</f>
        <v>197503</v>
      </c>
      <c r="J182">
        <v>0</v>
      </c>
      <c r="K182">
        <v>0</v>
      </c>
      <c r="M182">
        <f>VLOOKUP(B182,[4]Sheet1!$D:$M,10,0)</f>
        <v>40111</v>
      </c>
      <c r="N182">
        <f>I182-M182</f>
        <v>157392</v>
      </c>
      <c r="O182">
        <f>VLOOKUP(B182,'[8]TB BVS 30.6.25'!$B:$I,8,0)</f>
        <v>40111</v>
      </c>
      <c r="P182" t="e">
        <v>#N/A</v>
      </c>
      <c r="Q182" t="e">
        <f>VLOOKUP(B182,[5]!Table1[GLAccountNo],1,0)</f>
        <v>#REF!</v>
      </c>
    </row>
    <row r="183">
      <c r="A183" t="str">
        <v>Expenses</v>
      </c>
      <c r="B183">
        <v>40300005</v>
      </c>
      <c r="C183">
        <v>24</v>
      </c>
      <c r="D183" t="str">
        <v>Employee benefits expense</v>
      </c>
      <c r="E183" t="str">
        <v>Salary, Wages, Allowances and Bonus</v>
      </c>
      <c r="F183" t="str">
        <v>Bonus_BVC Employee</v>
      </c>
      <c r="G183">
        <f>IFERROR(VLOOKUP(B183,[3]Sheet1!$C:$M,8,0),0)</f>
        <v>3889137</v>
      </c>
      <c r="H183">
        <f>IFERROR(VLOOKUP(B183,[3]Sheet1!$C:$M,9,0),0)</f>
        <v>0</v>
      </c>
      <c r="I183">
        <f>G183+H183</f>
        <v>3889137</v>
      </c>
      <c r="J183">
        <v>0</v>
      </c>
      <c r="K183">
        <v>0</v>
      </c>
      <c r="M183">
        <f>VLOOKUP(B183,[4]Sheet1!$D:$M,10,0)</f>
        <v>750000</v>
      </c>
      <c r="N183">
        <f>I183-M183</f>
        <v>3139137</v>
      </c>
      <c r="O183">
        <f>VLOOKUP(B183,'[8]TB BVS 30.6.25'!$B:$I,8,0)</f>
        <v>750000</v>
      </c>
      <c r="P183" t="e">
        <v>#N/A</v>
      </c>
      <c r="Q183" t="e">
        <f>VLOOKUP(B183,[5]!Table1[GLAccountNo],1,0)</f>
        <v>#REF!</v>
      </c>
    </row>
    <row r="184">
      <c r="A184" t="str">
        <v>Expenses</v>
      </c>
      <c r="B184">
        <v>40300006</v>
      </c>
      <c r="C184">
        <v>24</v>
      </c>
      <c r="D184" t="str">
        <v>Employee benefits expense</v>
      </c>
      <c r="E184" t="str">
        <v>Contribution to Provident and Other funds</v>
      </c>
      <c r="F184" t="str">
        <v>Company Contribution</v>
      </c>
      <c r="G184">
        <f>IFERROR(VLOOKUP(B184,[3]Sheet1!$C:$M,8,0),0)</f>
        <v>4893955</v>
      </c>
      <c r="H184">
        <f>IFERROR(VLOOKUP(B184,[3]Sheet1!$C:$M,9,0),0)</f>
        <v>0</v>
      </c>
      <c r="I184">
        <f>G184+H184</f>
        <v>4893955</v>
      </c>
      <c r="J184">
        <v>0</v>
      </c>
      <c r="K184">
        <v>0</v>
      </c>
      <c r="M184">
        <f>VLOOKUP(B184,[4]Sheet1!$D:$M,10,0)</f>
        <v>996912</v>
      </c>
      <c r="N184">
        <f>I184-M184</f>
        <v>3897043</v>
      </c>
      <c r="O184">
        <f>VLOOKUP(B184,'[8]TB BVS 30.6.25'!$B:$I,8,0)</f>
        <v>996912</v>
      </c>
      <c r="P184" t="e">
        <v>#N/A</v>
      </c>
      <c r="Q184" t="e">
        <f>VLOOKUP(B184,[5]!Table1[GLAccountNo],1,0)</f>
        <v>#REF!</v>
      </c>
    </row>
    <row r="185">
      <c r="A185" t="str">
        <v>Expenses</v>
      </c>
      <c r="B185">
        <v>40300008</v>
      </c>
      <c r="C185">
        <v>24</v>
      </c>
      <c r="D185" t="str">
        <v>Employee benefits expense</v>
      </c>
      <c r="E185" t="str">
        <v>Salary, Wages, Allowances and Bonus</v>
      </c>
      <c r="F185" t="str">
        <v>Education Allowance</v>
      </c>
      <c r="G185">
        <f>IFERROR(VLOOKUP(B185,[3]Sheet1!$C:$M,8,0),0)</f>
        <v>50566.51</v>
      </c>
      <c r="H185">
        <f>IFERROR(VLOOKUP(B185,[3]Sheet1!$C:$M,9,0),0)</f>
        <v>0</v>
      </c>
      <c r="I185">
        <f>G185+H185</f>
        <v>50566.51</v>
      </c>
      <c r="J185">
        <v>0</v>
      </c>
      <c r="K185">
        <v>0</v>
      </c>
      <c r="M185">
        <f>VLOOKUP(B185,[4]Sheet1!$D:$M,10,0)</f>
        <v>10173.77</v>
      </c>
      <c r="N185">
        <f>I185-M185</f>
        <v>40392.740000000005</v>
      </c>
      <c r="O185">
        <f>VLOOKUP(B185,'[8]TB BVS 30.6.25'!$B:$I,8,0)</f>
        <v>10173.77</v>
      </c>
      <c r="P185" t="e">
        <v>#N/A</v>
      </c>
      <c r="Q185" t="e">
        <f>VLOOKUP(B185,[5]!Table1[GLAccountNo],1,0)</f>
        <v>#REF!</v>
      </c>
    </row>
    <row r="186">
      <c r="A186" t="str">
        <v>Expenses</v>
      </c>
      <c r="B186">
        <v>40300011</v>
      </c>
      <c r="C186">
        <v>24</v>
      </c>
      <c r="D186" t="str">
        <v>Employee benefits expense</v>
      </c>
      <c r="E186" t="str">
        <v>Salary, Wages, Allowances and Bonus</v>
      </c>
      <c r="F186" t="str">
        <v>House Rent Allowance</v>
      </c>
      <c r="G186">
        <f>IFERROR(VLOOKUP(B186,[3]Sheet1!$C:$M,8,0),0)</f>
        <v>19119475.48</v>
      </c>
      <c r="H186">
        <f>IFERROR(VLOOKUP(B186,[3]Sheet1!$C:$M,9,0),0)</f>
        <v>0</v>
      </c>
      <c r="I186">
        <f>G186+H186</f>
        <v>19119475.48</v>
      </c>
      <c r="J186">
        <v>0</v>
      </c>
      <c r="K186">
        <v>0</v>
      </c>
      <c r="M186">
        <f>VLOOKUP(B186,[4]Sheet1!$D:$M,10,0)</f>
        <v>4202924.38999999</v>
      </c>
      <c r="N186">
        <f>I186-M186</f>
        <v>14916551.090000011</v>
      </c>
      <c r="O186">
        <f>VLOOKUP(B186,'[8]TB BVS 30.6.25'!$B:$I,8,0)</f>
        <v>4202924.38999999</v>
      </c>
      <c r="P186" t="e">
        <v>#N/A</v>
      </c>
      <c r="Q186" t="e">
        <f>VLOOKUP(B186,[5]!Table1[GLAccountNo],1,0)</f>
        <v>#REF!</v>
      </c>
    </row>
    <row r="187">
      <c r="A187" t="str">
        <v>Expenses</v>
      </c>
      <c r="B187">
        <v>40300015</v>
      </c>
      <c r="C187">
        <v>24</v>
      </c>
      <c r="D187" t="str">
        <v>Employee benefits expense</v>
      </c>
      <c r="E187" t="str">
        <v>Staff welfare expenses</v>
      </c>
      <c r="F187" t="str">
        <v>Medical Expenses</v>
      </c>
      <c r="G187">
        <f>IFERROR(VLOOKUP(B187,[3]Sheet1!$C:$M,8,0),0)</f>
        <v>1439753.55</v>
      </c>
      <c r="H187">
        <f>IFERROR(VLOOKUP(B187,[3]Sheet1!$C:$M,9,0),0)</f>
        <v>0</v>
      </c>
      <c r="I187">
        <f>G187+H187</f>
        <v>1439753.55</v>
      </c>
      <c r="J187">
        <v>0</v>
      </c>
      <c r="K187">
        <v>0</v>
      </c>
      <c r="M187">
        <f>VLOOKUP(B187,[4]Sheet1!$D:$M,10,0)</f>
        <v>160975.299999999</v>
      </c>
      <c r="N187">
        <f>I187-M187</f>
        <v>1278778.250000001</v>
      </c>
      <c r="O187">
        <f>VLOOKUP(B187,'[8]TB BVS 30.6.25'!$B:$I,8,0)</f>
        <v>160975.299999999</v>
      </c>
      <c r="P187" t="e">
        <v>#N/A</v>
      </c>
      <c r="Q187" t="e">
        <f>VLOOKUP(B187,[5]!Table1[GLAccountNo],1,0)</f>
        <v>#REF!</v>
      </c>
    </row>
    <row r="188">
      <c r="A188" t="str">
        <v>Expenses</v>
      </c>
      <c r="B188">
        <v>40300016</v>
      </c>
      <c r="C188">
        <v>24</v>
      </c>
      <c r="D188" t="str">
        <v>Employee benefits expense</v>
      </c>
      <c r="E188" t="str">
        <v>Salary, Wages, Allowances and Bonus</v>
      </c>
      <c r="F188" t="str">
        <v>Other Allowance</v>
      </c>
      <c r="G188">
        <f>IFERROR(VLOOKUP(B188,[3]Sheet1!$C:$M,8,0),0)</f>
        <v>24334274.73</v>
      </c>
      <c r="H188">
        <f>IFERROR(VLOOKUP(B188,[3]Sheet1!$C:$M,9,0),0)</f>
        <v>0</v>
      </c>
      <c r="I188">
        <f>G188+H188</f>
        <v>24334274.73</v>
      </c>
      <c r="J188">
        <v>0</v>
      </c>
      <c r="K188">
        <v>0</v>
      </c>
      <c r="M188">
        <f>VLOOKUP(B188,[4]Sheet1!$D:$M,10,0)</f>
        <v>5284715.36</v>
      </c>
      <c r="N188">
        <f>I188-M188</f>
        <v>19049559.37</v>
      </c>
      <c r="O188">
        <f>VLOOKUP(B188,'[8]TB BVS 30.6.25'!$B:$I,8,0)</f>
        <v>5284715.36</v>
      </c>
      <c r="P188" t="e">
        <v>#N/A</v>
      </c>
      <c r="Q188" t="e">
        <f>VLOOKUP(B188,[5]!Table1[GLAccountNo],1,0)</f>
        <v>#REF!</v>
      </c>
    </row>
    <row r="189">
      <c r="A189" t="str">
        <v>Expenses</v>
      </c>
      <c r="B189">
        <v>40300019</v>
      </c>
      <c r="C189">
        <v>24</v>
      </c>
      <c r="D189" t="str">
        <v>Employee benefits expense</v>
      </c>
      <c r="E189" t="str">
        <v>Salary, Wages, Allowances and Bonus</v>
      </c>
      <c r="F189" t="str">
        <v>Helper Allowance</v>
      </c>
      <c r="G189">
        <f>IFERROR(VLOOKUP(B189,[3]Sheet1!$C:$M,8,0),0)</f>
        <v>933677.42</v>
      </c>
      <c r="H189">
        <f>IFERROR(VLOOKUP(B189,[3]Sheet1!$C:$M,9,0),0)</f>
        <v>0</v>
      </c>
      <c r="I189">
        <f>G189+H189</f>
        <v>933677.42</v>
      </c>
      <c r="J189">
        <v>0</v>
      </c>
      <c r="K189">
        <v>0</v>
      </c>
      <c r="M189">
        <f>VLOOKUP(B189,[4]Sheet1!$D:$M,10,0)</f>
        <v>144000</v>
      </c>
      <c r="N189">
        <f>I189-M189</f>
        <v>789677.42</v>
      </c>
      <c r="O189">
        <f>VLOOKUP(B189,'[8]TB BVS 30.6.25'!$B:$I,8,0)</f>
        <v>144000</v>
      </c>
      <c r="P189" t="e">
        <v>#N/A</v>
      </c>
      <c r="Q189" t="e">
        <f>VLOOKUP(B189,[5]!Table1[GLAccountNo],1,0)</f>
        <v>#REF!</v>
      </c>
    </row>
    <row r="190">
      <c r="A190" t="str">
        <v>Expenses</v>
      </c>
      <c r="B190">
        <v>40300024</v>
      </c>
      <c r="C190">
        <v>24</v>
      </c>
      <c r="D190" t="str">
        <v>Employee benefits expense</v>
      </c>
      <c r="E190" t="str">
        <v>Salary, Wages, Allowances and Bonus</v>
      </c>
      <c r="F190" t="str">
        <v>Monthly Prod Incenti</v>
      </c>
      <c r="G190">
        <f>IFERROR(VLOOKUP(B190,[3]Sheet1!$C:$M,8,0),0)</f>
        <v>3672463</v>
      </c>
      <c r="H190">
        <f>IFERROR(VLOOKUP(B190,[3]Sheet1!$C:$M,9,0),0)</f>
        <v>0</v>
      </c>
      <c r="I190">
        <f>G190+H190</f>
        <v>3672463</v>
      </c>
      <c r="J190">
        <v>0</v>
      </c>
      <c r="K190">
        <v>0</v>
      </c>
      <c r="M190">
        <f>VLOOKUP(B190,[4]Sheet1!$D:$M,10,0)</f>
        <v>603695</v>
      </c>
      <c r="N190">
        <f>I190-M190</f>
        <v>3068768</v>
      </c>
      <c r="O190">
        <f>VLOOKUP(B190,'[8]TB BVS 30.6.25'!$B:$I,8,0)</f>
        <v>603695</v>
      </c>
      <c r="P190" t="e">
        <v>#N/A</v>
      </c>
      <c r="Q190" t="e">
        <f>VLOOKUP(B190,[5]!Table1[GLAccountNo],1,0)</f>
        <v>#REF!</v>
      </c>
    </row>
    <row r="191">
      <c r="A191" t="str">
        <v>Expenses</v>
      </c>
      <c r="B191">
        <v>40400001</v>
      </c>
      <c r="C191">
        <v>26</v>
      </c>
      <c r="D191" t="str">
        <v>Other expenses</v>
      </c>
      <c r="E191" t="str">
        <v>Bank charges</v>
      </c>
      <c r="F191" t="str">
        <v>Other Bank Charges</v>
      </c>
      <c r="G191">
        <f>IFERROR(VLOOKUP(B191,[3]Sheet1!$C:$M,8,0),0)</f>
        <v>1476697.85</v>
      </c>
      <c r="H191">
        <f>IFERROR(VLOOKUP(B191,[3]Sheet1!$C:$M,9,0),0)</f>
        <v>0</v>
      </c>
      <c r="I191">
        <f>G191+H191</f>
        <v>1476697.85</v>
      </c>
      <c r="J191">
        <v>0</v>
      </c>
      <c r="K191">
        <v>0</v>
      </c>
      <c r="M191">
        <f>VLOOKUP(B191,[4]Sheet1!$D:$M,10,0)</f>
        <v>476438.5</v>
      </c>
      <c r="N191">
        <f>I191-M191</f>
        <v>1000259.3500000001</v>
      </c>
      <c r="Q191" t="e">
        <f>VLOOKUP(B191,[5]!Table1[GLAccountNo],1,0)</f>
        <v>#REF!</v>
      </c>
    </row>
    <row r="192">
      <c r="A192" t="str">
        <v>Expenses</v>
      </c>
      <c r="B192">
        <v>40400008</v>
      </c>
      <c r="C192">
        <v>25</v>
      </c>
      <c r="D192" t="str">
        <v>Finance costs</v>
      </c>
      <c r="E192" t="str">
        <v>- From Bank (Secured Loan)</v>
      </c>
      <c r="F192" t="str">
        <v>Interest on Cash Cre</v>
      </c>
      <c r="G192">
        <f>IFERROR(VLOOKUP(B192,[3]Sheet1!$C:$M,8,0),0)</f>
        <v>10196544</v>
      </c>
      <c r="H192">
        <f>IFERROR(VLOOKUP(B192,[3]Sheet1!$C:$M,9,0),0)</f>
        <v>0</v>
      </c>
      <c r="I192">
        <f>G192+H192</f>
        <v>10196544</v>
      </c>
      <c r="J192">
        <v>0</v>
      </c>
      <c r="K192">
        <v>0</v>
      </c>
      <c r="M192">
        <f>VLOOKUP(B192,[4]Sheet1!$D:$M,10,0)</f>
        <v>397443.76</v>
      </c>
      <c r="N192">
        <f>I192-M192</f>
        <v>9799100.24</v>
      </c>
      <c r="Q192" t="e">
        <f>VLOOKUP(B192,[5]!Table1[GLAccountNo],1,0)</f>
        <v>#REF!</v>
      </c>
    </row>
    <row r="193">
      <c r="A193" t="str">
        <v>Expenses</v>
      </c>
      <c r="B193">
        <v>40700000</v>
      </c>
      <c r="C193">
        <v>26</v>
      </c>
      <c r="D193" t="str">
        <v>Other expenses</v>
      </c>
      <c r="E193" t="str">
        <v>- Plant and machinery</v>
      </c>
      <c r="F193" t="str">
        <v>Repair and Maintance</v>
      </c>
      <c r="G193">
        <f>IFERROR(VLOOKUP(B193,[3]Sheet1!$C:$M,8,0),0)</f>
        <v>30939036.17</v>
      </c>
      <c r="H193">
        <f>IFERROR(VLOOKUP(B193,[3]Sheet1!$C:$M,9,0),0)</f>
        <v>0</v>
      </c>
      <c r="I193">
        <f>G193+H193</f>
        <v>30939036.17</v>
      </c>
      <c r="J193">
        <v>0</v>
      </c>
      <c r="K193">
        <v>0</v>
      </c>
      <c r="M193">
        <f>VLOOKUP(B193,[4]Sheet1!$D:$M,10,0)</f>
        <v>4359565.57</v>
      </c>
      <c r="N193">
        <f>I193-M193</f>
        <v>26579470.6</v>
      </c>
      <c r="Q193" t="e">
        <f>VLOOKUP(B193,[5]!Table1[GLAccountNo],1,0)</f>
        <v>#REF!</v>
      </c>
    </row>
    <row r="194">
      <c r="A194" t="str">
        <v>Expenses</v>
      </c>
      <c r="B194">
        <v>40700009</v>
      </c>
      <c r="C194">
        <v>26</v>
      </c>
      <c r="D194" t="str">
        <v>Other expenses</v>
      </c>
      <c r="E194" t="str">
        <v>Rent expenses</v>
      </c>
      <c r="F194" t="str">
        <v>Lease Rent_Office</v>
      </c>
      <c r="G194">
        <f>IFERROR(VLOOKUP(B194,[3]Sheet1!$C:$M,8,0),0)</f>
        <v>576000</v>
      </c>
      <c r="H194">
        <f>IFERROR(VLOOKUP(B194,[3]Sheet1!$C:$M,9,0),0)</f>
        <v>0</v>
      </c>
      <c r="I194">
        <f>G194+H194</f>
        <v>576000</v>
      </c>
      <c r="J194">
        <v>0</v>
      </c>
      <c r="K194">
        <v>0</v>
      </c>
      <c r="M194" t="e">
        <f>VLOOKUP(B194,[4]Sheet1!$D:$M,10,0)</f>
        <v>#N/A</v>
      </c>
      <c r="N194" t="e">
        <f>I194-M194</f>
        <v>#N/A</v>
      </c>
      <c r="Q194" t="e">
        <f>VLOOKUP(B194,[5]!Table1[GLAccountNo],1,0)</f>
        <v>#REF!</v>
      </c>
    </row>
    <row r="195">
      <c r="A195" t="str">
        <v>Expenses</v>
      </c>
      <c r="B195">
        <v>40700018</v>
      </c>
      <c r="C195">
        <v>26</v>
      </c>
      <c r="D195" t="str">
        <v>Other expenses</v>
      </c>
      <c r="E195" t="str">
        <v>EHS Expenses</v>
      </c>
      <c r="F195" t="str">
        <v>EHS Expense</v>
      </c>
      <c r="G195">
        <f>IFERROR(VLOOKUP(B195,[3]Sheet1!$C:$M,8,0),0)</f>
        <v>18610295.1</v>
      </c>
      <c r="H195">
        <f>IFERROR(VLOOKUP(B195,[3]Sheet1!$C:$M,9,0),0)</f>
        <v>0</v>
      </c>
      <c r="I195">
        <f>G195+H195</f>
        <v>18610295.1</v>
      </c>
      <c r="J195">
        <v>0</v>
      </c>
      <c r="K195">
        <v>0</v>
      </c>
      <c r="M195">
        <f>VLOOKUP(B195,[4]Sheet1!$D:$M,10,0)</f>
        <v>3454217</v>
      </c>
      <c r="N195">
        <f>I195-M195</f>
        <v>15156078.100000001</v>
      </c>
      <c r="Q195" t="e">
        <f>VLOOKUP(B195,[5]!Table1[GLAccountNo],1,0)</f>
        <v>#REF!</v>
      </c>
    </row>
    <row r="196">
      <c r="A196" t="str">
        <v>Expenses</v>
      </c>
      <c r="B196">
        <v>40700020</v>
      </c>
      <c r="C196">
        <v>26</v>
      </c>
      <c r="D196" t="str">
        <v>Other expenses</v>
      </c>
      <c r="E196" t="str">
        <v>Selling and distribution expenses</v>
      </c>
      <c r="F196" t="str">
        <v>Selling and Distribu</v>
      </c>
      <c r="G196">
        <f>IFERROR(VLOOKUP(B196,[3]Sheet1!$C:$M,8,0),0)</f>
        <v>16342675.43</v>
      </c>
      <c r="H196">
        <f>IFERROR(VLOOKUP(B196,[3]Sheet1!$C:$M,9,0),0)</f>
        <v>0</v>
      </c>
      <c r="I196">
        <f>G196+H196</f>
        <v>16342675.43</v>
      </c>
      <c r="J196">
        <v>0</v>
      </c>
      <c r="K196">
        <v>0</v>
      </c>
      <c r="M196">
        <f>VLOOKUP(B196,[4]Sheet1!$D:$M,10,0)</f>
        <v>2630634</v>
      </c>
      <c r="N196">
        <f>I196-M196</f>
        <v>13712041.43</v>
      </c>
      <c r="Q196" t="e">
        <f>VLOOKUP(B196,[5]!Table1[GLAccountNo],1,0)</f>
        <v>#REF!</v>
      </c>
    </row>
    <row r="197">
      <c r="A197" t="str">
        <v>Expenses</v>
      </c>
      <c r="B197">
        <v>40700027</v>
      </c>
      <c r="C197">
        <v>26</v>
      </c>
      <c r="D197" t="str">
        <v>Other expenses</v>
      </c>
      <c r="E197" t="str">
        <v>Membership and subscription</v>
      </c>
      <c r="F197" t="str">
        <v>Membership and Subsc</v>
      </c>
      <c r="G197">
        <f>IFERROR(VLOOKUP(B197,[3]Sheet1!$C:$M,8,0),0)</f>
        <v>287277.02</v>
      </c>
      <c r="H197">
        <f>IFERROR(VLOOKUP(B197,[3]Sheet1!$C:$M,9,0),0)</f>
        <v>0</v>
      </c>
      <c r="I197">
        <f>G197+H197</f>
        <v>287277.02</v>
      </c>
      <c r="J197">
        <v>0</v>
      </c>
      <c r="K197">
        <v>0</v>
      </c>
      <c r="M197">
        <f>VLOOKUP(B197,[4]Sheet1!$D:$M,10,0)</f>
        <v>60000</v>
      </c>
      <c r="N197">
        <f>I197-M197</f>
        <v>227277.02000000002</v>
      </c>
      <c r="Q197" t="e">
        <f>VLOOKUP(B197,[5]!Table1[GLAccountNo],1,0)</f>
        <v>#REF!</v>
      </c>
    </row>
    <row r="198">
      <c r="A198" t="str">
        <v>Expenses</v>
      </c>
      <c r="B198">
        <v>40700032</v>
      </c>
      <c r="C198">
        <v>26</v>
      </c>
      <c r="D198" t="str">
        <v>Other expenses</v>
      </c>
      <c r="E198" t="str">
        <v>Miscellaneous expenses</v>
      </c>
      <c r="F198" t="str">
        <v>Other expenses</v>
      </c>
      <c r="G198">
        <f>IFERROR(VLOOKUP(B198,[3]Sheet1!$C:$M,8,0),0)</f>
        <v>40487278.25</v>
      </c>
      <c r="H198">
        <f>IFERROR(VLOOKUP(B198,[3]Sheet1!$C:$M,9,0),0)</f>
        <v>0</v>
      </c>
      <c r="I198">
        <f>G198+H198</f>
        <v>40487278.25</v>
      </c>
      <c r="J198">
        <v>0</v>
      </c>
      <c r="K198">
        <v>0</v>
      </c>
      <c r="M198">
        <f>VLOOKUP(B198,[4]Sheet1!$D:$M,10,0)</f>
        <v>175974.92</v>
      </c>
      <c r="N198">
        <f>I198-M198</f>
        <v>40311303.33</v>
      </c>
      <c r="Q198" t="e">
        <f>VLOOKUP(B198,[5]!Table1[GLAccountNo],1,0)</f>
        <v>#REF!</v>
      </c>
    </row>
    <row r="199">
      <c r="A199" t="str">
        <v>Expenses</v>
      </c>
      <c r="B199">
        <v>40700035</v>
      </c>
      <c r="C199">
        <v>22</v>
      </c>
      <c r="D199" t="str">
        <v>Cost of material consumed</v>
      </c>
      <c r="E199" t="str">
        <v>Add : Purchases -RM</v>
      </c>
      <c r="F199" t="str">
        <v>Detention Charges</v>
      </c>
      <c r="G199">
        <f>IFERROR(VLOOKUP(B199,[3]Sheet1!$C:$M,8,0),0)</f>
        <v>5490938.23</v>
      </c>
      <c r="H199">
        <f>IFERROR(VLOOKUP(B199,[3]Sheet1!$C:$M,9,0),0)</f>
        <v>0</v>
      </c>
      <c r="I199">
        <f>G199+H199</f>
        <v>5490938.23</v>
      </c>
      <c r="J199">
        <v>0</v>
      </c>
      <c r="K199">
        <v>0</v>
      </c>
      <c r="M199">
        <f>VLOOKUP(B199,[4]Sheet1!$D:$M,10,0)</f>
        <v>342683.32</v>
      </c>
      <c r="N199">
        <f>I199-M199</f>
        <v>5148254.91</v>
      </c>
      <c r="O199">
        <f>VLOOKUP(B199,'[7]TB BVS 30.11.25'!$B:$I,8,0)</f>
        <v>1808951.59</v>
      </c>
      <c r="Q199">
        <f>I199-O199</f>
        <v>3681986.6400000006</v>
      </c>
    </row>
    <row r="200">
      <c r="A200" t="str">
        <v>Liabilities</v>
      </c>
      <c r="B200">
        <v>10400001</v>
      </c>
      <c r="C200">
        <v>16</v>
      </c>
      <c r="D200" t="str">
        <v>Deferred Tax Liabilities (Net)</v>
      </c>
      <c r="E200" t="str">
        <v>Deferred Tax</v>
      </c>
      <c r="F200" t="str">
        <v>IND AS - Deferred Tax Liability</v>
      </c>
      <c r="G200">
        <v>238523.489999999</v>
      </c>
      <c r="H200">
        <v>0</v>
      </c>
      <c r="I200">
        <f>G200+H200</f>
        <v>238523.489999999</v>
      </c>
      <c r="K200">
        <f>I200-J200</f>
        <v>238523.489999999</v>
      </c>
      <c r="L200">
        <f>I200-J200-K200</f>
        <v>0</v>
      </c>
      <c r="M200">
        <f>VLOOKUP(B200,[4]Sheet1!$D:$M,10,0)</f>
        <v>-238523.489999999</v>
      </c>
      <c r="N200">
        <f>I200-M200</f>
        <v>477046.979999998</v>
      </c>
    </row>
    <row r="201">
      <c r="A201" t="str">
        <v>Liabilities</v>
      </c>
      <c r="B201">
        <v>20400001</v>
      </c>
      <c r="C201">
        <v>16</v>
      </c>
      <c r="D201" t="str">
        <v>Deferred Tax Liabilities (Net)</v>
      </c>
      <c r="E201" t="str">
        <v>Deferred Tax Liabilities (Net)</v>
      </c>
      <c r="F201" t="str">
        <v>IND AS - Deferred Tax Assets</v>
      </c>
      <c r="G201">
        <v>0</v>
      </c>
      <c r="H201">
        <v>-95917.2799999999</v>
      </c>
      <c r="I201">
        <f>G201+H201</f>
        <v>-95917.2799999999</v>
      </c>
      <c r="K201">
        <f>I201-J201</f>
        <v>-95917.2799999999</v>
      </c>
      <c r="L201">
        <f>I201-J201-K201</f>
        <v>0</v>
      </c>
      <c r="M201">
        <f>VLOOKUP(B201,[4]Sheet1!$D:$M,10,0)</f>
        <v>95917.2799999999</v>
      </c>
      <c r="N201">
        <f>I201-M201</f>
        <v>-191834.5599999998</v>
      </c>
    </row>
    <row r="202">
      <c r="A202" t="str">
        <v>Expenses</v>
      </c>
      <c r="B202">
        <v>40700040</v>
      </c>
      <c r="C202">
        <v>16</v>
      </c>
      <c r="D202" t="str">
        <v>(b) Deferred Tax</v>
      </c>
      <c r="E202" t="str">
        <v>(b) Deferred Tax</v>
      </c>
      <c r="F202" t="str">
        <v>IND AS - Deferred Tax Expense</v>
      </c>
      <c r="I202">
        <f>G202+H202</f>
        <v>0</v>
      </c>
      <c r="K202">
        <f>I202-J202</f>
        <v>0</v>
      </c>
      <c r="L202">
        <v>0</v>
      </c>
      <c r="M202" t="e">
        <f>VLOOKUP(B202,[4]Sheet1!$D:$M,10,0)</f>
        <v>#N/A</v>
      </c>
      <c r="N202" t="e">
        <f>I202-M202</f>
        <v>#N/A</v>
      </c>
      <c r="Q202" t="e">
        <f>VLOOKUP(B202,[5]!Table1[GLAccountNo],1,0)</f>
        <v>#REF!</v>
      </c>
    </row>
    <row r="203">
      <c r="A203" t="str">
        <v>Liabilities</v>
      </c>
      <c r="B203">
        <v>10600014</v>
      </c>
      <c r="C203">
        <v>14</v>
      </c>
      <c r="D203" t="str">
        <f>VLOOKUP(B203,'Master Grouping'!A:B,2,0)</f>
        <v>Borrowings</v>
      </c>
      <c r="E203" t="str">
        <v>Working Capital Loans from Bank</v>
      </c>
      <c r="F203" t="str">
        <v>HDFC Buyer’s Credit</v>
      </c>
      <c r="G203">
        <f>IFERROR(VLOOKUP(B203,[3]Sheet1!$C:$M,8,0),0)</f>
        <v>0</v>
      </c>
      <c r="H203">
        <f>IFERROR(VLOOKUP(B203,[3]Sheet1!$C:$M,9,0),0)</f>
        <v>-25573757.5</v>
      </c>
      <c r="I203">
        <f>G203+H203</f>
        <v>-25573757.5</v>
      </c>
      <c r="J203">
        <v>0</v>
      </c>
      <c r="K203">
        <v>0</v>
      </c>
      <c r="M203">
        <f>VLOOKUP(B203,[4]Sheet1!$D:$M,10,0)</f>
        <v>-15551029.66</v>
      </c>
      <c r="N203">
        <f>I203-M203</f>
        <v>-10022727.84</v>
      </c>
    </row>
    <row r="204">
      <c r="A204" t="str">
        <v>Liabilities</v>
      </c>
      <c r="B204">
        <v>10900012</v>
      </c>
      <c r="C204">
        <v>17</v>
      </c>
      <c r="D204" t="str">
        <f>VLOOKUP(B204,'Master Grouping'!A:B,2,0)</f>
        <v>Trade Payables</v>
      </c>
      <c r="E204" t="str">
        <f>VLOOKUP(D204,'[9]TB - SNS - 31.3.25'!$D:$E,2,0)</f>
        <v>Total outstanding dues of creditors other than micro enterprises and small enterprises</v>
      </c>
      <c r="F204" t="str">
        <f>VLOOKUP(B204,[4]Sheet1!$D:$E,2,0)</f>
        <v>Provision_C&amp;F Export</v>
      </c>
      <c r="G204">
        <f>IFERROR(VLOOKUP(B204,[3]Sheet1!$C:$M,8,0),0)</f>
        <v>0</v>
      </c>
      <c r="H204">
        <f>IFERROR(VLOOKUP(B204,[3]Sheet1!$C:$M,9,0),0)</f>
        <v>-108764.12</v>
      </c>
      <c r="I204">
        <f>G204+H204</f>
        <v>-108764.12</v>
      </c>
      <c r="J204">
        <v>0</v>
      </c>
      <c r="K204">
        <v>0</v>
      </c>
      <c r="M204">
        <f>VLOOKUP(B204,[4]Sheet1!$D:$M,10,0)</f>
        <v>-2500000</v>
      </c>
      <c r="N204">
        <f>I204-M204</f>
        <v>2391235.88</v>
      </c>
    </row>
    <row r="205">
      <c r="A205" t="str">
        <v>Asset</v>
      </c>
      <c r="B205">
        <v>20500004</v>
      </c>
      <c r="C205">
        <v>8</v>
      </c>
      <c r="D205" t="str">
        <f>VLOOKUP(B205,'Master Grouping'!A:B,2,0)</f>
        <v>Inventories</v>
      </c>
      <c r="E205" t="str">
        <v>Finished goods*</v>
      </c>
      <c r="F205" t="str">
        <f>VLOOKUP(B205,[4]Sheet1!$D:$E,2,0)</f>
        <v>Finish Goods Stock</v>
      </c>
      <c r="G205">
        <f>IFERROR(VLOOKUP(B205,[3]Sheet1!$C:$M,8,0),0)</f>
        <v>74707643.95</v>
      </c>
      <c r="H205">
        <f>IFERROR(VLOOKUP(B205,[3]Sheet1!$C:$M,9,0),0)</f>
        <v>0</v>
      </c>
      <c r="I205">
        <f>G205+H205</f>
        <v>74707643.95</v>
      </c>
      <c r="J205">
        <v>0</v>
      </c>
      <c r="K205">
        <v>0</v>
      </c>
      <c r="M205">
        <f>VLOOKUP(B205,[4]Sheet1!$D:$M,10,0)</f>
        <v>29310285.85</v>
      </c>
      <c r="N205">
        <f>I205-M205</f>
        <v>45397358.1</v>
      </c>
    </row>
    <row r="206">
      <c r="A206" t="str">
        <v>Asset</v>
      </c>
      <c r="B206">
        <v>20600000</v>
      </c>
      <c r="C206">
        <v>9</v>
      </c>
      <c r="D206" t="str">
        <f>VLOOKUP(B206,'Master Grouping'!A:B,2,0)</f>
        <v>Trade receivables</v>
      </c>
      <c r="E206" t="str">
        <v>Considered good - unsecured</v>
      </c>
      <c r="F206" t="str">
        <f>VLOOKUP(B206,[4]Sheet1!$D:$E,2,0)</f>
        <v>Receivables- Export</v>
      </c>
      <c r="G206">
        <f>IFERROR(VLOOKUP(B206,[3]Sheet1!$C:$M,8,0),0)</f>
        <v>448850388.339999</v>
      </c>
      <c r="H206">
        <f>IFERROR(VLOOKUP(B206,[3]Sheet1!$C:$M,9,0),0)</f>
        <v>0</v>
      </c>
      <c r="I206">
        <f>G206+H206</f>
        <v>448850388.339999</v>
      </c>
      <c r="J206">
        <v>0</v>
      </c>
      <c r="K206">
        <v>0</v>
      </c>
      <c r="M206">
        <f>VLOOKUP(B206,[4]Sheet1!$D:$M,10,0)</f>
        <v>54337636.78</v>
      </c>
      <c r="N206">
        <f>I206-M206</f>
        <v>394512751.559999</v>
      </c>
    </row>
    <row r="207">
      <c r="A207" t="str">
        <v>Asset</v>
      </c>
      <c r="B207">
        <v>20600002</v>
      </c>
      <c r="C207">
        <v>9</v>
      </c>
      <c r="D207" t="str">
        <f>VLOOKUP(B207,'Master Grouping'!A:B,2,0)</f>
        <v>Trade receivables</v>
      </c>
      <c r="E207" t="str">
        <v>Considered good - unsecured</v>
      </c>
      <c r="F207" t="str">
        <f>VLOOKUP(B207,[4]Sheet1!$D:$E,2,0)</f>
        <v>Receivables- SEZ</v>
      </c>
      <c r="G207">
        <f>IFERROR(VLOOKUP(B207,[3]Sheet1!$C:$M,8,0),0)</f>
        <v>146250</v>
      </c>
      <c r="H207">
        <f>IFERROR(VLOOKUP(B207,[3]Sheet1!$C:$M,9,0),0)</f>
        <v>0</v>
      </c>
      <c r="I207">
        <f>G207+H207</f>
        <v>146250</v>
      </c>
      <c r="J207">
        <v>0</v>
      </c>
      <c r="K207">
        <v>0</v>
      </c>
      <c r="M207">
        <f>VLOOKUP(B207,[4]Sheet1!$D:$M,10,0)</f>
        <v>161700</v>
      </c>
      <c r="N207">
        <f>I207-M207</f>
        <v>-15450</v>
      </c>
    </row>
    <row r="208">
      <c r="A208" t="str">
        <v>Asset</v>
      </c>
      <c r="B208">
        <v>20600007</v>
      </c>
      <c r="C208">
        <v>9</v>
      </c>
      <c r="D208" t="str">
        <f>VLOOKUP(B208,'Master Grouping'!A:B,2,0)</f>
        <v>Trade receivables</v>
      </c>
      <c r="E208" t="str">
        <v>Considered good - unsecured</v>
      </c>
      <c r="F208" t="str">
        <f>VLOOKUP(B208,[4]Sheet1!$D:$E,2,0)</f>
        <v>Receivables- Forex</v>
      </c>
      <c r="G208">
        <f>IFERROR(VLOOKUP(B208,[3]Sheet1!$C:$M,8,0),0)</f>
        <v>11074363.01</v>
      </c>
      <c r="H208">
        <f>IFERROR(VLOOKUP(B208,[3]Sheet1!$C:$M,9,0),0)</f>
        <v>0</v>
      </c>
      <c r="I208">
        <f>G208+H208</f>
        <v>11074363.01</v>
      </c>
      <c r="J208">
        <v>0</v>
      </c>
      <c r="K208">
        <v>0</v>
      </c>
      <c r="M208">
        <f>VLOOKUP(B208,[4]Sheet1!$D:$M,10,0)</f>
        <v>522703.65</v>
      </c>
      <c r="N208">
        <f>I208-M208</f>
        <v>10551659.36</v>
      </c>
    </row>
    <row r="209">
      <c r="A209" t="str">
        <v>Liabilities</v>
      </c>
      <c r="B209">
        <v>20800152</v>
      </c>
      <c r="C209">
        <v>14</v>
      </c>
      <c r="D209" t="str">
        <f>VLOOKUP(B209,'Master Grouping'!A:B,2,0)</f>
        <v>Borrowings</v>
      </c>
      <c r="E209" t="str">
        <v>Working Capital Loans from Bank</v>
      </c>
      <c r="F209" t="str">
        <v>CC_Axis_925030026102</v>
      </c>
      <c r="G209">
        <f>IFERROR(VLOOKUP(B209,[3]Sheet1!$C:$M,8,0),0)</f>
        <v>0</v>
      </c>
      <c r="H209">
        <f>IFERROR(VLOOKUP(B209,[3]Sheet1!$C:$M,9,0),0)</f>
        <v>-209356044.539999</v>
      </c>
      <c r="I209">
        <f>G209+H209</f>
        <v>-209356044.539999</v>
      </c>
      <c r="J209">
        <v>0</v>
      </c>
      <c r="K209">
        <v>0</v>
      </c>
      <c r="M209">
        <f>VLOOKUP(B209,[4]Sheet1!$D:$M,10,0)</f>
        <v>-30000000</v>
      </c>
      <c r="N209">
        <f>I209-M209</f>
        <v>-179356044.539999</v>
      </c>
    </row>
    <row r="210">
      <c r="A210" t="str">
        <v>Asset</v>
      </c>
      <c r="B210">
        <v>21000007</v>
      </c>
      <c r="C210">
        <v>11</v>
      </c>
      <c r="D210" t="str">
        <f>VLOOKUP(B210,'Master Grouping'!A:B,2,0)</f>
        <v>Other Current Assets</v>
      </c>
      <c r="E210" t="str">
        <f>VLOOKUP(D210,'[9]TB - SNS - 31.3.25'!$D:$E,2,0)</f>
        <v>Balances with Government Authorities</v>
      </c>
      <c r="F210" t="str">
        <f>VLOOKUP(B210,[4]Sheet1!$D:$E,2,0)</f>
        <v>GST Refund_Custom De</v>
      </c>
      <c r="G210">
        <f>IFERROR(VLOOKUP(B210,[3]Sheet1!$C:$M,8,0),0)</f>
        <v>69919201.9099999</v>
      </c>
      <c r="H210">
        <f>IFERROR(VLOOKUP(B210,[3]Sheet1!$C:$M,9,0),0)</f>
        <v>0</v>
      </c>
      <c r="I210">
        <f>G210+H210</f>
        <v>69919201.9099999</v>
      </c>
      <c r="J210">
        <v>0</v>
      </c>
      <c r="K210">
        <v>0</v>
      </c>
      <c r="M210">
        <f>VLOOKUP(B210,[4]Sheet1!$D:$M,10,0)</f>
        <v>8902203.64</v>
      </c>
      <c r="N210">
        <f>I210-M210</f>
        <v>61016998.26999991</v>
      </c>
    </row>
    <row r="211">
      <c r="A211" t="str">
        <v>Expenses</v>
      </c>
      <c r="B211">
        <v>40100006</v>
      </c>
      <c r="C211">
        <v>22</v>
      </c>
      <c r="D211" t="str">
        <v>Cost of material consumed</v>
      </c>
      <c r="E211" t="str">
        <v>Add : Purchases -PM</v>
      </c>
      <c r="F211" t="str">
        <f>VLOOKUP(B211,[4]Sheet1!$D:$E,2,0)</f>
        <v>COGS Packing Mat</v>
      </c>
      <c r="G211">
        <f>IFERROR(VLOOKUP(B211,[3]Sheet1!$C:$M,8,0),0)</f>
        <v>15400085.16</v>
      </c>
      <c r="H211">
        <f>IFERROR(VLOOKUP(B211,[3]Sheet1!$C:$M,9,0),0)</f>
        <v>0</v>
      </c>
      <c r="I211">
        <f>G211+H211</f>
        <v>15400085.16</v>
      </c>
      <c r="J211">
        <v>0</v>
      </c>
      <c r="K211">
        <v>0</v>
      </c>
      <c r="M211">
        <f>VLOOKUP(B211,[4]Sheet1!$D:$M,10,0)</f>
        <v>825481.51</v>
      </c>
      <c r="N211">
        <f>I211-M211</f>
        <v>14574603.65</v>
      </c>
      <c r="O211">
        <f>VLOOKUP(B211,'[7]TB BVS 30.11.25'!$B:$I,8,0)</f>
        <v>6996287.54999999</v>
      </c>
      <c r="Q211">
        <f>I211-O211</f>
        <v>8403797.61000001</v>
      </c>
      <c r="AD211">
        <f>AD23</f>
        <v>6106184</v>
      </c>
      <c r="AE211" t="str">
        <v>Packing Material Adj - Out of books</v>
      </c>
    </row>
    <row r="212">
      <c r="A212" t="str">
        <v>Expenses</v>
      </c>
      <c r="B212">
        <v>40200010</v>
      </c>
      <c r="C212">
        <v>23</v>
      </c>
      <c r="D212" t="str">
        <f>VLOOKUP(B212,'Master Grouping'!A:B,2,0)</f>
        <v xml:space="preserve">Changes in inventories of finished goods and work-in-progress </v>
      </c>
      <c r="E212" t="str">
        <f>VLOOKUP(D212,'[9]TB - SNS - 31.3.25'!$D:$E,2,0)</f>
        <v>Changes in inventories of finished goods and work in progress</v>
      </c>
      <c r="F212" t="str">
        <f>VLOOKUP(B212,[4]Sheet1!$D:$E,2,0)</f>
        <v>Change in Stock</v>
      </c>
      <c r="G212">
        <f>IFERROR(VLOOKUP(B212,[3]Sheet1!$C:$M,8,0),0)</f>
        <v>0</v>
      </c>
      <c r="H212">
        <f>IFERROR(VLOOKUP(B212,[3]Sheet1!$C:$M,9,0),0)</f>
        <v>-635366994.409999</v>
      </c>
      <c r="I212">
        <f>G212+H212</f>
        <v>-635366994.409999</v>
      </c>
      <c r="J212">
        <v>0</v>
      </c>
      <c r="K212">
        <v>0</v>
      </c>
      <c r="M212">
        <f>VLOOKUP(B212,[4]Sheet1!$D:$M,10,0)</f>
        <v>-49136088.74</v>
      </c>
      <c r="N212">
        <f>I212-M212</f>
        <v>-586230905.669999</v>
      </c>
      <c r="O212">
        <f>VLOOKUP(B212,'[7]TB BVS 30.11.25'!$B:$I,8,0)</f>
        <v>-359171423.36</v>
      </c>
      <c r="Q212">
        <f>I212-O212</f>
        <v>-276195571.049999</v>
      </c>
    </row>
    <row r="213">
      <c r="A213" t="str">
        <v>Expenses</v>
      </c>
      <c r="B213">
        <v>40300001</v>
      </c>
      <c r="C213">
        <v>24</v>
      </c>
      <c r="D213" t="str">
        <f>VLOOKUP(B213,'Master Grouping'!A:B,2,0)</f>
        <v>Employee benefits expense</v>
      </c>
      <c r="E213" t="str">
        <f>VLOOKUP(D213,'[9]TB - SNS - 31.3.25'!$D:$E,2,0)</f>
        <v>Staff welfare expenses</v>
      </c>
      <c r="F213" t="str">
        <f>VLOOKUP(B213,[4]Sheet1!$D:$E,2,0)</f>
        <v>Staff Recruitment an</v>
      </c>
      <c r="G213">
        <f>IFERROR(VLOOKUP(B213,[3]Sheet1!$C:$M,8,0),0)</f>
        <v>1010484.64</v>
      </c>
      <c r="H213">
        <f>IFERROR(VLOOKUP(B213,[3]Sheet1!$C:$M,9,0),0)</f>
        <v>0</v>
      </c>
      <c r="I213">
        <f>G213+H213</f>
        <v>1010484.64</v>
      </c>
      <c r="J213">
        <v>0</v>
      </c>
      <c r="K213">
        <v>0</v>
      </c>
      <c r="M213">
        <f>VLOOKUP(B213,[4]Sheet1!$D:$M,10,0)</f>
        <v>279840.81</v>
      </c>
      <c r="N213">
        <f>I213-M213</f>
        <v>730643.8300000001</v>
      </c>
      <c r="O213">
        <f>VLOOKUP(B213,'[8]TB BVS 30.6.25'!$B:$I,8,0)</f>
        <v>279840.81</v>
      </c>
      <c r="P213" t="e">
        <v>#N/A</v>
      </c>
      <c r="Q213" t="e">
        <f>VLOOKUP(B213,[5]!Table1[GLAccountNo],1,0)</f>
        <v>#REF!</v>
      </c>
    </row>
    <row r="214">
      <c r="A214" t="str">
        <v>Expenses</v>
      </c>
      <c r="B214">
        <v>40300013</v>
      </c>
      <c r="C214">
        <v>24</v>
      </c>
      <c r="D214" t="str">
        <f>VLOOKUP(B214,'Master Grouping'!A:B,2,0)</f>
        <v>Employee benefits expense</v>
      </c>
      <c r="E214" t="str">
        <f>VLOOKUP(D214,'[9]TB - SNS - 31.3.25'!$D:$E,2,0)</f>
        <v>Staff welfare expenses</v>
      </c>
      <c r="F214" t="str">
        <f>VLOOKUP(B214,[4]Sheet1!$D:$E,2,0)</f>
        <v>Staff Training Expen</v>
      </c>
      <c r="G214">
        <f>IFERROR(VLOOKUP(B214,[3]Sheet1!$C:$M,8,0),0)</f>
        <v>275700</v>
      </c>
      <c r="H214">
        <f>IFERROR(VLOOKUP(B214,[3]Sheet1!$C:$M,9,0),0)</f>
        <v>0</v>
      </c>
      <c r="I214">
        <f>G214+H214</f>
        <v>275700</v>
      </c>
      <c r="J214">
        <v>0</v>
      </c>
      <c r="K214">
        <v>0</v>
      </c>
      <c r="M214">
        <f>VLOOKUP(B214,[4]Sheet1!$D:$M,10,0)</f>
        <v>5000</v>
      </c>
      <c r="N214">
        <f>I214-M214</f>
        <v>270700</v>
      </c>
      <c r="O214">
        <f>VLOOKUP(B214,'[8]TB BVS 30.6.25'!$B:$I,8,0)</f>
        <v>5000</v>
      </c>
      <c r="P214" t="e">
        <v>#N/A</v>
      </c>
      <c r="Q214" t="e">
        <f>VLOOKUP(B214,[5]!Table1[GLAccountNo],1,0)</f>
        <v>#REF!</v>
      </c>
    </row>
    <row r="215">
      <c r="A215" t="str">
        <v>Expenses</v>
      </c>
      <c r="B215">
        <v>40300017</v>
      </c>
      <c r="C215">
        <v>24</v>
      </c>
      <c r="D215" t="str">
        <f>VLOOKUP(B215,'Master Grouping'!A:B,2,0)</f>
        <v>Employee benefits expense</v>
      </c>
      <c r="E215" t="str">
        <v>Salary, Wages, Allowances and Bonus</v>
      </c>
      <c r="F215" t="str">
        <f>VLOOKUP(B215,[4]Sheet1!$D:$E,2,0)</f>
        <v>Productivity Incenti</v>
      </c>
      <c r="G215">
        <f>IFERROR(VLOOKUP(B215,[3]Sheet1!$C:$M,8,0),0)</f>
        <v>4487647</v>
      </c>
      <c r="H215">
        <f>IFERROR(VLOOKUP(B215,[3]Sheet1!$C:$M,9,0),0)</f>
        <v>0</v>
      </c>
      <c r="I215">
        <f>G215+H215</f>
        <v>4487647</v>
      </c>
      <c r="J215">
        <v>0</v>
      </c>
      <c r="K215">
        <v>0</v>
      </c>
      <c r="M215">
        <f>VLOOKUP(B215,[4]Sheet1!$D:$M,10,0)</f>
        <v>105000</v>
      </c>
      <c r="N215">
        <f>I215-M215</f>
        <v>4382647</v>
      </c>
      <c r="O215">
        <f>VLOOKUP(B215,'[8]TB BVS 30.6.25'!$B:$I,8,0)</f>
        <v>105000</v>
      </c>
      <c r="P215" t="e">
        <v>#N/A</v>
      </c>
      <c r="Q215" t="e">
        <f>VLOOKUP(B215,[5]!Table1[GLAccountNo],1,0)</f>
        <v>#REF!</v>
      </c>
    </row>
    <row r="216">
      <c r="A216" t="str">
        <v>Expenses</v>
      </c>
      <c r="B216">
        <v>40300018</v>
      </c>
      <c r="C216">
        <v>24</v>
      </c>
      <c r="D216" t="str">
        <f>VLOOKUP(B216,'Master Grouping'!A:B,2,0)</f>
        <v>Employee benefits expense</v>
      </c>
      <c r="E216" t="str">
        <v>Salary, Wages, Allowances and Bonus</v>
      </c>
      <c r="F216" t="str">
        <f>VLOOKUP(B216,[4]Sheet1!$D:$E,2,0)</f>
        <v>Trainee Stipend</v>
      </c>
      <c r="G216">
        <f>IFERROR(VLOOKUP(B216,[3]Sheet1!$C:$M,8,0),0)</f>
        <v>601523.17</v>
      </c>
      <c r="H216">
        <f>IFERROR(VLOOKUP(B216,[3]Sheet1!$C:$M,9,0),0)</f>
        <v>0</v>
      </c>
      <c r="I216">
        <f>G216+H216</f>
        <v>601523.17</v>
      </c>
      <c r="J216">
        <v>0</v>
      </c>
      <c r="K216">
        <v>0</v>
      </c>
      <c r="M216">
        <f>VLOOKUP(B216,[4]Sheet1!$D:$M,10,0)</f>
        <v>16140.9599999999</v>
      </c>
      <c r="N216">
        <f>I216-M216</f>
        <v>585382.2100000002</v>
      </c>
      <c r="O216">
        <f>VLOOKUP(B216,'[8]TB BVS 30.6.25'!$B:$I,8,0)</f>
        <v>16140.9599999999</v>
      </c>
      <c r="P216" t="e">
        <v>#N/A</v>
      </c>
      <c r="Q216" t="e">
        <f>VLOOKUP(B216,[5]!Table1[GLAccountNo],1,0)</f>
        <v>#REF!</v>
      </c>
    </row>
    <row r="217">
      <c r="A217" t="str">
        <v>Expenses</v>
      </c>
      <c r="B217">
        <v>40300020</v>
      </c>
      <c r="C217">
        <v>24</v>
      </c>
      <c r="D217" t="str">
        <f>VLOOKUP(B217,'Master Grouping'!A:B,2,0)</f>
        <v>Employee benefits expense</v>
      </c>
      <c r="E217" t="str">
        <v>Salary, Wages, Allowances and Bonus</v>
      </c>
      <c r="F217" t="str">
        <f>VLOOKUP(B217,[4]Sheet1!$D:$E,2,0)</f>
        <v>Uniform Allowance</v>
      </c>
      <c r="G217">
        <f>IFERROR(VLOOKUP(B217,[3]Sheet1!$C:$M,8,0),0)</f>
        <v>158680.799999999</v>
      </c>
      <c r="H217">
        <f>IFERROR(VLOOKUP(B217,[3]Sheet1!$C:$M,9,0),0)</f>
        <v>0</v>
      </c>
      <c r="I217">
        <f>G217+H217</f>
        <v>158680.799999999</v>
      </c>
      <c r="J217">
        <v>0</v>
      </c>
      <c r="K217">
        <v>0</v>
      </c>
      <c r="M217">
        <f>VLOOKUP(B217,[4]Sheet1!$D:$M,10,0)</f>
        <v>47250</v>
      </c>
      <c r="N217">
        <f>I217-M217</f>
        <v>111430.799999999</v>
      </c>
      <c r="O217">
        <f>VLOOKUP(B217,'[8]TB BVS 30.6.25'!$B:$I,8,0)</f>
        <v>47250</v>
      </c>
      <c r="P217" t="e">
        <v>#N/A</v>
      </c>
      <c r="Q217" t="e">
        <f>VLOOKUP(B217,[5]!Table1[GLAccountNo],1,0)</f>
        <v>#REF!</v>
      </c>
    </row>
    <row r="218">
      <c r="A218" t="str">
        <v>Expenses</v>
      </c>
      <c r="B218">
        <v>40400005</v>
      </c>
      <c r="C218">
        <v>26</v>
      </c>
      <c r="D218" t="str">
        <f>VLOOKUP(B218,'Master Grouping'!A:B,2,0)</f>
        <v>Other expenses</v>
      </c>
      <c r="E218" t="str">
        <v>Bank Charges</v>
      </c>
      <c r="F218" t="str">
        <f>VLOOKUP(B218,[4]Sheet1!$D:$E,2,0)</f>
        <v>International Bank C</v>
      </c>
      <c r="G218">
        <f>IFERROR(VLOOKUP(B218,[3]Sheet1!$C:$M,8,0),0)</f>
        <v>372402</v>
      </c>
      <c r="H218">
        <f>IFERROR(VLOOKUP(B218,[3]Sheet1!$C:$M,9,0),0)</f>
        <v>0</v>
      </c>
      <c r="I218">
        <f>G218+H218</f>
        <v>372402</v>
      </c>
      <c r="J218">
        <v>0</v>
      </c>
      <c r="K218">
        <v>0</v>
      </c>
      <c r="M218">
        <f>VLOOKUP(B218,[4]Sheet1!$D:$M,10,0)</f>
        <v>27943.23</v>
      </c>
      <c r="N218">
        <f>I218-M218</f>
        <v>344458.77</v>
      </c>
      <c r="Q218" t="e">
        <f>VLOOKUP(B218,[5]!Table1[GLAccountNo],1,0)</f>
        <v>#REF!</v>
      </c>
    </row>
    <row r="219">
      <c r="A219" t="str">
        <v>Expenses</v>
      </c>
      <c r="B219">
        <v>40400024</v>
      </c>
      <c r="C219">
        <v>25</v>
      </c>
      <c r="D219" t="str">
        <f>VLOOKUP(B219,'Master Grouping'!A:B,2,0)</f>
        <v>Finance costs</v>
      </c>
      <c r="E219" t="str">
        <v>- From Bank (Secured Loan)</v>
      </c>
      <c r="F219" t="str">
        <f>VLOOKUP(B219,[4]Sheet1!$D:$E,2,0)</f>
        <v>Interest on Buyer’s</v>
      </c>
      <c r="G219">
        <f>IFERROR(VLOOKUP(B219,[3]Sheet1!$C:$M,8,0),0)</f>
        <v>1213222.49</v>
      </c>
      <c r="H219">
        <f>IFERROR(VLOOKUP(B219,[3]Sheet1!$C:$M,9,0),0)</f>
        <v>0</v>
      </c>
      <c r="I219">
        <f>G219+H219</f>
        <v>1213222.49</v>
      </c>
      <c r="J219">
        <v>0</v>
      </c>
      <c r="K219">
        <v>0</v>
      </c>
      <c r="M219">
        <f>VLOOKUP(B219,[4]Sheet1!$D:$M,10,0)</f>
        <v>210509.459999999</v>
      </c>
      <c r="N219">
        <f>I219-M219</f>
        <v>1002713.030000001</v>
      </c>
      <c r="Q219" t="e">
        <f>VLOOKUP(B219,[5]!Table1[GLAccountNo],1,0)</f>
        <v>#REF!</v>
      </c>
    </row>
    <row r="220">
      <c r="A220" t="str">
        <v>Expenses</v>
      </c>
      <c r="B220">
        <v>40600006</v>
      </c>
      <c r="C220">
        <v>26</v>
      </c>
      <c r="D220" t="str">
        <f>VLOOKUP(B220,'Master Grouping'!A:B,2,0)</f>
        <v>Other expenses</v>
      </c>
      <c r="E220" t="str">
        <v>Job work and labour charges</v>
      </c>
      <c r="F220" t="str">
        <f>VLOOKUP(B220,[4]Sheet1!$D:$E,2,0)</f>
        <v>Jobwork Charges</v>
      </c>
      <c r="G220">
        <f>IFERROR(VLOOKUP(B220,[3]Sheet1!$C:$M,8,0),0)</f>
        <v>119707347.38</v>
      </c>
      <c r="H220">
        <f>IFERROR(VLOOKUP(B220,[3]Sheet1!$C:$M,9,0),0)</f>
        <v>0</v>
      </c>
      <c r="I220">
        <f>G220+H220</f>
        <v>119707347.38</v>
      </c>
      <c r="J220">
        <v>0</v>
      </c>
      <c r="K220">
        <v>0</v>
      </c>
      <c r="M220">
        <f>VLOOKUP(B220,[4]Sheet1!$D:$M,10,0)</f>
        <v>14171839.7799999</v>
      </c>
      <c r="N220">
        <f>I220-M220</f>
        <v>105535507.6000001</v>
      </c>
      <c r="Q220" t="e">
        <f>VLOOKUP(B220,[5]!Table1[GLAccountNo],1,0)</f>
        <v>#REF!</v>
      </c>
    </row>
    <row r="221">
      <c r="A221" t="str">
        <v>Expenses</v>
      </c>
      <c r="B221">
        <v>40700016</v>
      </c>
      <c r="C221">
        <v>25</v>
      </c>
      <c r="D221" t="str">
        <v>Finance costs</v>
      </c>
      <c r="E221" t="str">
        <v>Other Interest Expenses</v>
      </c>
      <c r="F221" t="str">
        <f>VLOOKUP(B221,[4]Sheet1!$D:$E,2,0)</f>
        <v>Interest On TDS</v>
      </c>
      <c r="G221">
        <f>IFERROR(VLOOKUP(B221,[3]Sheet1!$C:$M,8,0),0)</f>
        <v>10247</v>
      </c>
      <c r="H221">
        <f>IFERROR(VLOOKUP(B221,[3]Sheet1!$C:$M,9,0),0)</f>
        <v>0</v>
      </c>
      <c r="I221">
        <f>G221+H221</f>
        <v>10247</v>
      </c>
      <c r="J221">
        <v>0</v>
      </c>
      <c r="K221">
        <v>0</v>
      </c>
      <c r="M221">
        <f>VLOOKUP(B221,[4]Sheet1!$D:$M,10,0)</f>
        <v>10247</v>
      </c>
      <c r="N221">
        <f>I221-M221</f>
        <v>0</v>
      </c>
      <c r="Q221" t="e">
        <f>VLOOKUP(B221,[5]!Table1[GLAccountNo],1,0)</f>
        <v>#REF!</v>
      </c>
    </row>
    <row r="222">
      <c r="A222" t="str">
        <v>Expenses</v>
      </c>
      <c r="B222">
        <v>40700036</v>
      </c>
      <c r="C222">
        <v>22</v>
      </c>
      <c r="D222" t="str">
        <f>VLOOKUP(B222,'Master Grouping'!A:B,2,0)</f>
        <v>Cost of material consumed</v>
      </c>
      <c r="E222" t="str">
        <f>VLOOKUP(D222,'[9]TB - SNS - 31.3.25'!$D:$E,2,0)</f>
        <v>Add : Purchases -RM</v>
      </c>
      <c r="F222" t="str">
        <f>VLOOKUP(B222,[4]Sheet1!$D:$E,2,0)</f>
        <v>Ground Rent and Sto</v>
      </c>
      <c r="G222">
        <f>IFERROR(VLOOKUP(B222,[3]Sheet1!$C:$M,8,0),0)</f>
        <v>395700</v>
      </c>
      <c r="H222">
        <f>IFERROR(VLOOKUP(B222,[3]Sheet1!$C:$M,9,0),0)</f>
        <v>0</v>
      </c>
      <c r="I222">
        <f>G222+H222</f>
        <v>395700</v>
      </c>
      <c r="J222">
        <v>0</v>
      </c>
      <c r="K222">
        <v>0</v>
      </c>
      <c r="M222">
        <f>VLOOKUP(B222,[4]Sheet1!$D:$M,10,0)</f>
        <v>400</v>
      </c>
      <c r="N222">
        <f>I222-M222</f>
        <v>395300</v>
      </c>
      <c r="O222">
        <f>VLOOKUP(B222,'[7]TB BVS 30.11.25'!$B:$I,8,0)</f>
        <v>160100</v>
      </c>
      <c r="Q222">
        <f>I222-O222</f>
        <v>235600</v>
      </c>
    </row>
    <row r="223">
      <c r="A223" t="str">
        <v>Liabilities</v>
      </c>
      <c r="B223">
        <v>80000001</v>
      </c>
      <c r="C223">
        <v>17</v>
      </c>
      <c r="D223" t="str">
        <f>VLOOKUP(B223,'Master Grouping'!A:B,2,0)</f>
        <v>Trade Payables</v>
      </c>
      <c r="E223" t="str">
        <f>VLOOKUP(D223,'[9]TB - SNS - 31.3.25'!$D:$E,2,0)</f>
        <v>Total outstanding dues of creditors other than micro enterprises and small enterprises</v>
      </c>
      <c r="F223" t="str">
        <f>VLOOKUP(B223,[4]Sheet1!$D:$E,2,0)</f>
        <v>Clearing  SFG and FG</v>
      </c>
      <c r="G223">
        <f>IFERROR(VLOOKUP(B223,[3]Sheet1!$C:$M,8,0),0)</f>
        <v>0</v>
      </c>
      <c r="H223">
        <f>IFERROR(VLOOKUP(B223,[3]Sheet1!$C:$M,9,0),0)</f>
        <v>-569695</v>
      </c>
      <c r="I223">
        <f>G223+H223</f>
        <v>-569695</v>
      </c>
      <c r="J223">
        <v>0</v>
      </c>
      <c r="K223">
        <v>0</v>
      </c>
      <c r="M223">
        <f>VLOOKUP(B223,[4]Sheet1!$D:$M,10,0)</f>
        <v>-2936458</v>
      </c>
      <c r="N223">
        <f>I223-M223</f>
        <v>2366763</v>
      </c>
    </row>
    <row r="224">
      <c r="A224" t="str">
        <v>Asset</v>
      </c>
      <c r="B224">
        <v>20200009</v>
      </c>
      <c r="C224">
        <v>4</v>
      </c>
      <c r="D224" t="str">
        <v>Investments</v>
      </c>
      <c r="E224" t="str">
        <v>9,48,000 (31 March 2025: NIL) fully paid up equity shares of par value of ₹ 10 each of JSW Renew Energy Twenty-Six Limited</v>
      </c>
      <c r="F224" t="str">
        <v>Investment Equit-JSW</v>
      </c>
      <c r="G224">
        <f>IFERROR(VLOOKUP(B224,[3]Sheet1!$C:$M,8,0),0)</f>
        <v>1671110</v>
      </c>
      <c r="H224">
        <f>IFERROR(VLOOKUP(B224,[3]Sheet1!$C:$M,9,0),0)</f>
        <v>0</v>
      </c>
      <c r="I224">
        <f>G224+H224</f>
        <v>1671110</v>
      </c>
      <c r="J224">
        <v>0</v>
      </c>
      <c r="K224">
        <v>0</v>
      </c>
    </row>
    <row r="225">
      <c r="A225" t="str">
        <v>Liabilities</v>
      </c>
      <c r="B225">
        <v>20800151</v>
      </c>
      <c r="C225">
        <v>14</v>
      </c>
      <c r="D225" t="str">
        <v>Borrowings</v>
      </c>
      <c r="E225" t="str">
        <v>Working Capital Loans from Bank</v>
      </c>
      <c r="F225" t="str">
        <v>CC_Axis_925030026102</v>
      </c>
      <c r="G225">
        <f>IFERROR(VLOOKUP(B225,[3]Sheet1!$C:$M,8,0),0)</f>
        <v>178392005</v>
      </c>
      <c r="H225">
        <f>IFERROR(VLOOKUP(B225,[3]Sheet1!$C:$M,9,0),0)</f>
        <v>0</v>
      </c>
      <c r="I225">
        <f>G225+H225</f>
        <v>178392005</v>
      </c>
      <c r="J225">
        <v>0</v>
      </c>
      <c r="K225">
        <v>0</v>
      </c>
    </row>
    <row r="226">
      <c r="A226" t="str">
        <v>Income</v>
      </c>
      <c r="B226">
        <v>30000005</v>
      </c>
      <c r="C226">
        <v>20</v>
      </c>
      <c r="D226" t="str">
        <v>Revenue from operations</v>
      </c>
      <c r="E226" t="str">
        <v>Duty drawback income</v>
      </c>
      <c r="F226" t="str">
        <v>Duty Drawback Receiv</v>
      </c>
      <c r="G226">
        <f>IFERROR(VLOOKUP(B226,[3]Sheet1!$C:$M,8,0),0)</f>
        <v>0</v>
      </c>
      <c r="H226">
        <f>IFERROR(VLOOKUP(B226,[3]Sheet1!$C:$M,9,0),0)</f>
        <v>-1400927</v>
      </c>
      <c r="I226">
        <f>G226+H226</f>
        <v>-1400927</v>
      </c>
      <c r="J226">
        <v>0</v>
      </c>
      <c r="K226">
        <v>0</v>
      </c>
      <c r="Q226" t="e">
        <f>VLOOKUP(B226,[5]!Table1[GLAccountNo],1,0)</f>
        <v>#REF!</v>
      </c>
    </row>
    <row r="227">
      <c r="A227" t="str">
        <v>Expenses</v>
      </c>
      <c r="B227">
        <v>40100010</v>
      </c>
      <c r="C227">
        <v>23</v>
      </c>
      <c r="D227" t="str">
        <v xml:space="preserve">Changes in inventories of finished goods and work-in-progress </v>
      </c>
      <c r="E227" t="str">
        <v>Changes in inventories of finished goods and work in progress</v>
      </c>
      <c r="F227" t="str">
        <v>Consumption of FG</v>
      </c>
      <c r="G227">
        <f>IFERROR(VLOOKUP(B227,[3]Sheet1!$C:$M,8,0),0)</f>
        <v>17427435.02</v>
      </c>
      <c r="H227">
        <f>IFERROR(VLOOKUP(B227,[3]Sheet1!$C:$M,9,0),0)</f>
        <v>0</v>
      </c>
      <c r="I227">
        <f>G227+H227</f>
        <v>17427435.02</v>
      </c>
      <c r="J227">
        <v>0</v>
      </c>
      <c r="K227">
        <v>0</v>
      </c>
      <c r="O227">
        <f>VLOOKUP(B227,'[7]TB BVS 30.11.25'!$B:$I,8,0)</f>
        <v>15305370.02</v>
      </c>
      <c r="Q227">
        <f>I227-O227</f>
        <v>2122065</v>
      </c>
    </row>
    <row r="228">
      <c r="A228" t="str">
        <v>Expenses</v>
      </c>
      <c r="B228">
        <v>40400003</v>
      </c>
      <c r="C228">
        <v>26</v>
      </c>
      <c r="D228" t="str">
        <v>Other expenses</v>
      </c>
      <c r="E228" t="str">
        <v>Bank Charges</v>
      </c>
      <c r="F228" t="str">
        <v>Export Collection_Ch</v>
      </c>
      <c r="G228">
        <f>IFERROR(VLOOKUP(B228,[3]Sheet1!$C:$M,8,0),0)</f>
        <v>141162.78</v>
      </c>
      <c r="H228">
        <f>IFERROR(VLOOKUP(B228,[3]Sheet1!$C:$M,9,0),0)</f>
        <v>0</v>
      </c>
      <c r="I228">
        <f>G228+H228</f>
        <v>141162.78</v>
      </c>
      <c r="J228">
        <v>0</v>
      </c>
      <c r="K228">
        <v>0</v>
      </c>
      <c r="Q228" t="e">
        <f>VLOOKUP(B228,[5]!Table1[GLAccountNo],1,0)</f>
        <v>#REF!</v>
      </c>
    </row>
    <row r="229">
      <c r="A229" t="str">
        <v>Expenses</v>
      </c>
      <c r="B229">
        <v>40700017</v>
      </c>
      <c r="C229">
        <v>26</v>
      </c>
      <c r="D229" t="str">
        <v>Other expenses</v>
      </c>
      <c r="E229" t="str">
        <v>Miscellaneous expenses</v>
      </c>
      <c r="F229" t="str">
        <v>GST Expense</v>
      </c>
      <c r="G229">
        <f>IFERROR(VLOOKUP(B229,[3]Sheet1!$C:$M,8,0),0)</f>
        <v>32418.07</v>
      </c>
      <c r="H229">
        <f>IFERROR(VLOOKUP(B229,[3]Sheet1!$C:$M,9,0),0)</f>
        <v>0</v>
      </c>
      <c r="I229">
        <f>G229+H229</f>
        <v>32418.07</v>
      </c>
      <c r="J229">
        <v>0</v>
      </c>
      <c r="K229">
        <v>0</v>
      </c>
      <c r="Q229" t="e">
        <f>VLOOKUP(B229,[5]!Table1[GLAccountNo],1,0)</f>
        <v>#REF!</v>
      </c>
    </row>
    <row r="230">
      <c r="A230" t="str">
        <v>Expenses</v>
      </c>
      <c r="B230">
        <v>40300007</v>
      </c>
      <c r="C230">
        <v>26</v>
      </c>
      <c r="D230" t="str">
        <v>Other expenses</v>
      </c>
      <c r="E230" t="str">
        <v>Travelling and conveyance</v>
      </c>
      <c r="F230" t="str">
        <v>Conveyance Allowance</v>
      </c>
      <c r="G230">
        <f>IFERROR(VLOOKUP(B230,[3]Sheet1!$C:$M,8,0),0)</f>
        <v>429677.419999999</v>
      </c>
      <c r="H230">
        <f>IFERROR(VLOOKUP(B230,[3]Sheet1!$C:$M,9,0),0)</f>
        <v>0</v>
      </c>
      <c r="I230">
        <f>G230+H230</f>
        <v>429677.419999999</v>
      </c>
      <c r="J230">
        <v>0</v>
      </c>
      <c r="K230">
        <v>0</v>
      </c>
      <c r="Q230" t="e">
        <f>VLOOKUP(B230,[5]!Table1[GLAccountNo],1,0)</f>
        <v>#REF!</v>
      </c>
    </row>
    <row r="231">
      <c r="A231" t="str">
        <v>Expenses</v>
      </c>
      <c r="B231">
        <v>40700047</v>
      </c>
      <c r="C231">
        <v>22</v>
      </c>
      <c r="D231" t="str">
        <v>Cost of material consumed</v>
      </c>
      <c r="E231" t="str">
        <v>Add : Purchases -RM</v>
      </c>
      <c r="F231" t="str">
        <v>Freight cost– Others</v>
      </c>
      <c r="G231">
        <f>IFERROR(VLOOKUP(B231,[3]Sheet1!$C:$M,8,0),0)</f>
        <v>2320350</v>
      </c>
      <c r="H231">
        <f>IFERROR(VLOOKUP(B231,[3]Sheet1!$C:$M,9,0),0)</f>
        <v>0</v>
      </c>
      <c r="I231">
        <f>G231+H231</f>
        <v>2320350</v>
      </c>
      <c r="J231">
        <v>0</v>
      </c>
      <c r="K231">
        <v>0</v>
      </c>
      <c r="O231">
        <f>VLOOKUP(B231,'[7]TB BVS 30.11.25'!$B:$I,8,0)</f>
        <v>1218350</v>
      </c>
      <c r="Q231">
        <f>I231-O231</f>
        <v>1102000</v>
      </c>
    </row>
    <row r="232">
      <c r="A232" t="str">
        <v>Expenses</v>
      </c>
      <c r="B232">
        <v>40700040</v>
      </c>
      <c r="C232">
        <v>16</v>
      </c>
      <c r="D232" t="str">
        <v>(b) Deferred Tax</v>
      </c>
      <c r="E232" t="str">
        <v>(b) Deferred Tax</v>
      </c>
      <c r="F232" t="str">
        <v>IND AS - Deferred Tax Expense</v>
      </c>
      <c r="G232">
        <v>0</v>
      </c>
      <c r="H232">
        <v>-142606.2099999991</v>
      </c>
      <c r="I232">
        <v>-142606.2099999991</v>
      </c>
      <c r="J232">
        <v>0</v>
      </c>
      <c r="K232">
        <f>I232-J232</f>
        <v>-142606.2099999991</v>
      </c>
      <c r="L232">
        <v>0</v>
      </c>
      <c r="Q232" t="e">
        <f>VLOOKUP(B232,[5]!Table1[GLAccountNo],1,0)</f>
        <v>#REF!</v>
      </c>
    </row>
    <row r="233">
      <c r="A233" t="str">
        <v>Liabilities</v>
      </c>
      <c r="B233">
        <v>10600005</v>
      </c>
      <c r="C233">
        <v>14</v>
      </c>
      <c r="D233" t="str">
        <v>Borrowings</v>
      </c>
      <c r="E233" t="str">
        <v>Working Capital Loans from Bank</v>
      </c>
      <c r="F233" t="str">
        <v>WCDL_HDFC</v>
      </c>
      <c r="G233">
        <f>IFERROR(VLOOKUP(B233,[3]Sheet1!$C:$M,8,0),0)</f>
        <v>0</v>
      </c>
      <c r="H233">
        <f>IFERROR(VLOOKUP(B233,[3]Sheet1!$C:$M,9,0),0)</f>
        <v>-350000000</v>
      </c>
      <c r="I233">
        <f>G233+H233</f>
        <v>-350000000</v>
      </c>
      <c r="J233">
        <v>0</v>
      </c>
      <c r="K233">
        <v>0</v>
      </c>
    </row>
    <row r="234">
      <c r="A234" t="str">
        <v>Income</v>
      </c>
      <c r="B234">
        <v>30000002</v>
      </c>
      <c r="C234">
        <v>20</v>
      </c>
      <c r="D234" t="str">
        <v>Revenue from operations</v>
      </c>
      <c r="E234" t="str">
        <v>Sales of Products</v>
      </c>
      <c r="F234" t="str">
        <v>Sales_Rate Differenc</v>
      </c>
      <c r="G234">
        <f>IFERROR(VLOOKUP(B234,[3]Sheet1!$C:$M,8,0),0)</f>
        <v>902532.25</v>
      </c>
      <c r="H234">
        <f>IFERROR(VLOOKUP(B234,[3]Sheet1!$C:$M,9,0),0)</f>
        <v>0</v>
      </c>
      <c r="I234">
        <f>G234+H234</f>
        <v>902532.25</v>
      </c>
      <c r="J234">
        <v>0</v>
      </c>
      <c r="K234">
        <v>0</v>
      </c>
      <c r="Q234" t="e">
        <f>VLOOKUP(B234,[5]!Table1[GLAccountNo],1,0)</f>
        <v>#REF!</v>
      </c>
    </row>
    <row r="235">
      <c r="A235" t="str">
        <v>Expenses</v>
      </c>
      <c r="B235">
        <v>40700005</v>
      </c>
      <c r="C235">
        <v>26</v>
      </c>
      <c r="D235" t="str">
        <v>Other expenses</v>
      </c>
      <c r="E235" t="str">
        <v>- Plant and machinery</v>
      </c>
      <c r="F235" t="str">
        <v>Annual Maintainance</v>
      </c>
      <c r="G235">
        <f>IFERROR(VLOOKUP(B235,[3]Sheet1!$C:$M,8,0),0)</f>
        <v>3362570.79999999</v>
      </c>
      <c r="H235">
        <f>IFERROR(VLOOKUP(B235,[3]Sheet1!$C:$M,9,0),0)</f>
        <v>0</v>
      </c>
      <c r="I235">
        <f>G235+H235</f>
        <v>3362570.79999999</v>
      </c>
      <c r="J235">
        <v>0</v>
      </c>
      <c r="K235">
        <v>0</v>
      </c>
      <c r="Q235" t="e">
        <f>VLOOKUP(B235,[5]!Table1[GLAccountNo],1,0)</f>
        <v>#REF!</v>
      </c>
    </row>
    <row r="236">
      <c r="A236" t="str">
        <v>Expenses</v>
      </c>
      <c r="B236">
        <v>40400011</v>
      </c>
      <c r="C236">
        <v>25</v>
      </c>
      <c r="D236" t="str">
        <v>Finance costs</v>
      </c>
      <c r="E236" t="str">
        <v>- From Bank (Secured Loan)</v>
      </c>
      <c r="F236" t="str">
        <v>Interest on WCDL</v>
      </c>
      <c r="G236">
        <f>IFERROR(VLOOKUP(B236,[3]Sheet1!$C:$M,8,0),0)</f>
        <v>14132535</v>
      </c>
      <c r="H236">
        <f>IFERROR(VLOOKUP(B236,[3]Sheet1!$C:$M,9,0),0)</f>
        <v>0</v>
      </c>
      <c r="I236">
        <f>G236+H236</f>
        <v>14132535</v>
      </c>
      <c r="J236">
        <v>0</v>
      </c>
      <c r="K236">
        <v>0</v>
      </c>
      <c r="Q236" t="e">
        <f>VLOOKUP(B236,[5]!Table1[GLAccountNo],1,0)</f>
        <v>#REF!</v>
      </c>
    </row>
    <row r="237">
      <c r="A237" t="str">
        <v>Asset</v>
      </c>
      <c r="B237">
        <v>20600003</v>
      </c>
      <c r="C237">
        <v>9</v>
      </c>
      <c r="D237" t="str">
        <v>Trade receivables</v>
      </c>
      <c r="E237" t="str">
        <v>Considered good - unsecured</v>
      </c>
      <c r="F237" t="str">
        <v>Receivables- Deemed</v>
      </c>
      <c r="G237">
        <f>IFERROR(VLOOKUP(B237,[3]Sheet1!$C:$M,8,0),0)</f>
        <v>592191.599999999</v>
      </c>
      <c r="H237">
        <f>IFERROR(VLOOKUP(B237,[3]Sheet1!$C:$M,9,0),0)</f>
        <v>0</v>
      </c>
      <c r="I237">
        <f>G237+H237</f>
        <v>592191.599999999</v>
      </c>
      <c r="J237">
        <v>0</v>
      </c>
      <c r="K237">
        <v>0</v>
      </c>
    </row>
    <row r="238">
      <c r="A238" t="str">
        <v>Asset</v>
      </c>
      <c r="B238">
        <v>21000021</v>
      </c>
      <c r="C238">
        <v>11</v>
      </c>
      <c r="D238" t="str">
        <v>Other Current Assets</v>
      </c>
      <c r="E238" t="str">
        <v>Balances with Government Authorities</v>
      </c>
      <c r="F238" t="str">
        <v>ITC appearing in 2B</v>
      </c>
      <c r="G238">
        <f>IFERROR(VLOOKUP(B238,[3]Sheet1!$C:$M,8,0),0)</f>
        <v>0</v>
      </c>
      <c r="H238">
        <f>IFERROR(VLOOKUP(B238,[3]Sheet1!$C:$M,9,0),0)</f>
        <v>0</v>
      </c>
      <c r="I238">
        <f>G238+H238</f>
        <v>0</v>
      </c>
      <c r="J238">
        <v>0</v>
      </c>
      <c r="K238">
        <v>0</v>
      </c>
    </row>
    <row r="239">
      <c r="A239" t="str">
        <v>Asset</v>
      </c>
      <c r="B239">
        <v>21100009</v>
      </c>
      <c r="C239">
        <v>11</v>
      </c>
      <c r="D239" t="str">
        <v>Other Current Assets</v>
      </c>
      <c r="E239" t="str">
        <v>Export Incentive Scheme receivable</v>
      </c>
      <c r="F239" t="str">
        <v>MEIS/RODTEP Script</v>
      </c>
      <c r="G239">
        <f>IFERROR(VLOOKUP(B239,[3]Sheet1!$C:$M,8,0),0)</f>
        <v>1776675.2</v>
      </c>
      <c r="H239">
        <f>IFERROR(VLOOKUP(B239,[3]Sheet1!$C:$M,9,0),0)</f>
        <v>0</v>
      </c>
      <c r="I239">
        <f>G239+H239</f>
        <v>1776675.2</v>
      </c>
      <c r="J239">
        <v>0</v>
      </c>
      <c r="K239">
        <v>0</v>
      </c>
    </row>
    <row r="240">
      <c r="A240" t="str">
        <v>Income</v>
      </c>
      <c r="B240">
        <v>30100016</v>
      </c>
      <c r="C240">
        <v>20</v>
      </c>
      <c r="D240" t="str">
        <v>Revenue from operations</v>
      </c>
      <c r="E240" t="str">
        <v>RODTEP Script income</v>
      </c>
      <c r="F240" t="str">
        <v>MEIS/RODTEP Script</v>
      </c>
      <c r="G240">
        <f>IFERROR(VLOOKUP(B240,[3]Sheet1!$C:$M,8,0),0)</f>
        <v>0</v>
      </c>
      <c r="H240">
        <f>IFERROR(VLOOKUP(B240,[3]Sheet1!$C:$M,9,0),0)</f>
        <v>-3945733</v>
      </c>
      <c r="I240">
        <f>G240+H240</f>
        <v>-3945733</v>
      </c>
      <c r="J240">
        <v>0</v>
      </c>
      <c r="K240">
        <v>0</v>
      </c>
    </row>
    <row r="241">
      <c r="A241" t="str">
        <v>Expenses</v>
      </c>
      <c r="B241">
        <v>40700037</v>
      </c>
      <c r="C241">
        <v>26</v>
      </c>
      <c r="D241" t="str">
        <v>Other expenses</v>
      </c>
      <c r="E241" t="str">
        <v>Miscellaneous expenses</v>
      </c>
      <c r="F241" t="str">
        <v>Garden Expense</v>
      </c>
      <c r="G241">
        <f>IFERROR(VLOOKUP(B241,[3]Sheet1!$C:$M,8,0),0)</f>
        <v>1080800</v>
      </c>
      <c r="H241">
        <f>IFERROR(VLOOKUP(B241,[3]Sheet1!$C:$M,9,0),0)</f>
        <v>0</v>
      </c>
      <c r="I241">
        <f>G241+H241</f>
        <v>1080800</v>
      </c>
      <c r="J241">
        <v>0</v>
      </c>
      <c r="K241">
        <v>0</v>
      </c>
    </row>
    <row r="242">
      <c r="A242" t="str">
        <v>Asset</v>
      </c>
      <c r="B242">
        <v>21000000</v>
      </c>
      <c r="C242">
        <v>6</v>
      </c>
      <c r="D242" t="str">
        <v>Other Tax Assets (Net)</v>
      </c>
      <c r="E242" t="str">
        <v>Other Tax Asset (Net)</v>
      </c>
      <c r="F242" t="str">
        <v>Income Tax_Refund_AY</v>
      </c>
      <c r="G242">
        <f>IFERROR(VLOOKUP(B242,[3]Sheet1!$C:$M,8,0),0)</f>
        <v>0</v>
      </c>
      <c r="H242">
        <f>IFERROR(VLOOKUP(B242,[3]Sheet1!$C:$M,9,0),0)</f>
        <v>0</v>
      </c>
      <c r="I242">
        <f>G242+H242</f>
        <v>0</v>
      </c>
      <c r="J242">
        <v>0</v>
      </c>
      <c r="K242">
        <v>0</v>
      </c>
    </row>
    <row r="243">
      <c r="A243" t="str">
        <v>Expenses</v>
      </c>
      <c r="B243">
        <v>40400027</v>
      </c>
      <c r="C243">
        <v>25</v>
      </c>
      <c r="D243" t="str">
        <v>Finance costs</v>
      </c>
      <c r="E243" t="str">
        <v>- From Others (Unsecured Loan)</v>
      </c>
      <c r="F243" t="str">
        <v>Interest on IC Loan</v>
      </c>
      <c r="G243">
        <f>IFERROR(VLOOKUP(B243,[3]Sheet1!$C:$M,8,0),0)</f>
        <v>24961796</v>
      </c>
      <c r="H243">
        <f>IFERROR(VLOOKUP(B243,[3]Sheet1!$C:$M,9,0),0)</f>
        <v>0</v>
      </c>
      <c r="I243">
        <f>G243+H243</f>
        <v>24961796</v>
      </c>
      <c r="J243">
        <v>0</v>
      </c>
      <c r="K243">
        <v>0</v>
      </c>
    </row>
    <row r="244">
      <c r="A244" t="str">
        <v>Liabilities</v>
      </c>
      <c r="B244">
        <v>10200019</v>
      </c>
      <c r="C244">
        <v>14</v>
      </c>
      <c r="D244" t="str">
        <v>Borrowings</v>
      </c>
      <c r="E244" t="str">
        <v>Term Loan from Bank*</v>
      </c>
      <c r="F244" t="str">
        <v>TL_AXIS_926060049706</v>
      </c>
      <c r="G244">
        <f>IFERROR(VLOOKUP(B244,[3]Sheet1!$C:$M,8,0),0)</f>
        <v>0</v>
      </c>
      <c r="H244">
        <f>IFERROR(VLOOKUP(B244,[3]Sheet1!$C:$M,9,0),0)</f>
        <v>-105646541</v>
      </c>
      <c r="I244">
        <f>G244+H244</f>
        <v>-105646541</v>
      </c>
      <c r="J244">
        <v>-33333333</v>
      </c>
      <c r="K244">
        <f>I244-J244</f>
        <v>-72313208</v>
      </c>
    </row>
    <row r="245">
      <c r="A245" t="str">
        <v>Liabilities</v>
      </c>
      <c r="B245">
        <v>10600012</v>
      </c>
      <c r="C245">
        <v>14</v>
      </c>
      <c r="D245" t="str">
        <v>Borrowings</v>
      </c>
      <c r="E245" t="str">
        <v>Working Capital Loans from Bank</v>
      </c>
      <c r="F245" t="str">
        <v>WCDL_Axis Bank</v>
      </c>
      <c r="G245">
        <f>IFERROR(VLOOKUP(B245,[3]Sheet1!$C:$M,8,0),0)</f>
        <v>0</v>
      </c>
      <c r="H245">
        <f>IFERROR(VLOOKUP(B245,[3]Sheet1!$C:$M,9,0),0)</f>
        <v>-150000000</v>
      </c>
      <c r="I245">
        <f>G245+H245</f>
        <v>-150000000</v>
      </c>
      <c r="J245">
        <v>0</v>
      </c>
      <c r="K245">
        <v>0</v>
      </c>
    </row>
    <row r="246">
      <c r="A246" t="str">
        <v>Expenses</v>
      </c>
      <c r="B246">
        <v>40600012</v>
      </c>
      <c r="C246">
        <v>26</v>
      </c>
      <c r="D246" t="str">
        <v>Other expenses</v>
      </c>
      <c r="E246" t="str">
        <v>Power and fuel</v>
      </c>
      <c r="F246" t="str">
        <v>Consumtion of Steam-Fuel</v>
      </c>
      <c r="G246">
        <f>IFERROR(VLOOKUP(B246,[3]Sheet1!$C:$M,8,0),0)</f>
        <v>237764</v>
      </c>
      <c r="H246">
        <f>IFERROR(VLOOKUP(B246,[3]Sheet1!$C:$M,9,0),0)</f>
        <v>0</v>
      </c>
      <c r="I246">
        <f>G246+H246</f>
        <v>237764</v>
      </c>
      <c r="J246">
        <v>0</v>
      </c>
      <c r="K246">
        <v>0</v>
      </c>
    </row>
    <row r="247">
      <c r="A247" t="str">
        <v>Liabilities</v>
      </c>
      <c r="B247">
        <v>10900007</v>
      </c>
      <c r="C247">
        <v>17</v>
      </c>
      <c r="D247" t="str">
        <v>Trade payables</v>
      </c>
      <c r="E247" t="str">
        <v>Total outstanding dues of creditors other than micro enterprises and small enterprises</v>
      </c>
      <c r="F247" t="str">
        <v>Provision_Commission</v>
      </c>
      <c r="G247">
        <f>IFERROR(VLOOKUP(B247,[3]Sheet1!$C:$M,8,0),0)</f>
        <v>0</v>
      </c>
      <c r="H247">
        <f>-1991501.67</f>
        <v>-1991501.67</v>
      </c>
      <c r="I247">
        <f>G247+H247</f>
        <v>-1991501.67</v>
      </c>
      <c r="J247">
        <v>0</v>
      </c>
      <c r="K247">
        <v>0</v>
      </c>
    </row>
    <row r="248">
      <c r="A248" t="str">
        <v>Expenses</v>
      </c>
      <c r="B248">
        <v>40700033</v>
      </c>
      <c r="C248">
        <v>26</v>
      </c>
      <c r="D248" t="str">
        <v>Other expenses</v>
      </c>
      <c r="E248" t="str">
        <v>Sales commission</v>
      </c>
      <c r="F248" t="str">
        <v>Commission Expense</v>
      </c>
      <c r="G248">
        <v>3984742.67</v>
      </c>
      <c r="H248">
        <f>IFERROR(VLOOKUP(B248,[3]Sheet1!$C:$M,9,0),0)</f>
        <v>0</v>
      </c>
      <c r="I248">
        <f>G248+H248</f>
        <v>3984742.67</v>
      </c>
      <c r="J248">
        <v>0</v>
      </c>
      <c r="K248">
        <v>0</v>
      </c>
    </row>
    <row r="249">
      <c r="A249" t="str">
        <v>Asset</v>
      </c>
      <c r="B249">
        <v>21000017</v>
      </c>
      <c r="C249">
        <v>11</v>
      </c>
      <c r="D249" t="str">
        <v>Other Current Assets</v>
      </c>
      <c r="E249" t="str">
        <v>Export Incentive Scheme receivable</v>
      </c>
      <c r="F249" t="str">
        <v>Duty Draw Back Rece</v>
      </c>
      <c r="G249">
        <f>IFERROR(VLOOKUP(B249,[3]Sheet1!$C:$M,8,0),0)</f>
        <v>481043</v>
      </c>
      <c r="H249">
        <f>IFERROR(VLOOKUP(B249,[3]Sheet1!$C:$M,9,0),0)</f>
        <v>0</v>
      </c>
      <c r="I249">
        <f>G249+H249</f>
        <v>481043</v>
      </c>
      <c r="J249">
        <v>0</v>
      </c>
      <c r="K249">
        <v>0</v>
      </c>
    </row>
    <row r="250">
      <c r="A250" t="str">
        <v>Expenses</v>
      </c>
      <c r="B250">
        <v>40700013</v>
      </c>
      <c r="C250">
        <v>26</v>
      </c>
      <c r="D250" t="str">
        <v>Other expenses</v>
      </c>
      <c r="E250" t="str">
        <v>Miscellaneous expenses</v>
      </c>
      <c r="F250" t="str">
        <v>Balance Write Off</v>
      </c>
      <c r="G250">
        <f>IFERROR(VLOOKUP(B250,[3]Sheet1!$C:$M,8,0),0)</f>
        <v>54760.4599999999</v>
      </c>
      <c r="H250">
        <f>IFERROR(VLOOKUP(B250,[3]Sheet1!$C:$M,9,0),0)</f>
        <v>0</v>
      </c>
      <c r="I250">
        <f>G250+H250</f>
        <v>54760.4599999999</v>
      </c>
      <c r="J250">
        <v>0</v>
      </c>
      <c r="K250">
        <v>0</v>
      </c>
    </row>
    <row r="251">
      <c r="A251" t="str">
        <v>Expenses</v>
      </c>
      <c r="B251">
        <v>40700002</v>
      </c>
      <c r="C251">
        <v>26</v>
      </c>
      <c r="D251" t="str">
        <v>Other expenses</v>
      </c>
      <c r="E251" t="str">
        <v>Travelling and conveyance</v>
      </c>
      <c r="F251" t="str">
        <v>Travelling Expenses_</v>
      </c>
      <c r="G251">
        <f>IFERROR(VLOOKUP(B251,[3]Sheet1!$C:$M,8,0),0)</f>
        <v>2982177.99</v>
      </c>
      <c r="H251">
        <f>IFERROR(VLOOKUP(B251,[3]Sheet1!$C:$M,9,0),0)</f>
        <v>0</v>
      </c>
      <c r="I251">
        <f>G251+H251</f>
        <v>2982177.99</v>
      </c>
      <c r="J251">
        <v>0</v>
      </c>
      <c r="K251">
        <v>0</v>
      </c>
    </row>
    <row r="252">
      <c r="B252">
        <v>11000009</v>
      </c>
      <c r="C252">
        <v>19</v>
      </c>
      <c r="D252" t="str">
        <v>Other Current Liabilities</v>
      </c>
      <c r="E252" t="str">
        <v xml:space="preserve">Statutory liabilities </v>
      </c>
      <c r="F252" t="str">
        <v>TDS_Land Purchase_19</v>
      </c>
      <c r="G252">
        <f>IFERROR(VLOOKUP(B252,[3]Sheet1!$C:$M,8,0),0)</f>
        <v>0</v>
      </c>
      <c r="H252">
        <f>IFERROR(VLOOKUP(B252,[3]Sheet1!$C:$M,9,0),0)</f>
        <v>-109350</v>
      </c>
      <c r="I252">
        <f>G252+H252</f>
        <v>-109350</v>
      </c>
      <c r="J252">
        <v>0</v>
      </c>
      <c r="K252">
        <v>0</v>
      </c>
    </row>
    <row r="253">
      <c r="B253">
        <v>40700046</v>
      </c>
      <c r="C253">
        <v>26</v>
      </c>
      <c r="D253" t="str">
        <v>Other expenses</v>
      </c>
      <c r="E253" t="str">
        <v>Allowance for expected credit loss on trade receivables</v>
      </c>
      <c r="G253">
        <f>IFERROR(VLOOKUP(B253,[3]Sheet1!$C:$M,8,0),0)</f>
        <v>1495028</v>
      </c>
      <c r="H253">
        <f>IFERROR(VLOOKUP(B253,[3]Sheet1!$C:$M,9,0),0)</f>
        <v>0</v>
      </c>
      <c r="I253">
        <f>G253+H253</f>
        <v>1495028</v>
      </c>
    </row>
    <row r="254">
      <c r="B254">
        <v>20600010</v>
      </c>
      <c r="C254">
        <v>9</v>
      </c>
      <c r="D254" t="str">
        <v>Trade receivables</v>
      </c>
      <c r="E254" t="str">
        <v>Trade receivable which have significant increase in credit risk</v>
      </c>
      <c r="F254" t="str">
        <v>Provision for Expected Credit Loss</v>
      </c>
      <c r="G254">
        <f>IFERROR(VLOOKUP(B254,[3]Sheet1!$C:$M,8,0),0)</f>
        <v>0</v>
      </c>
      <c r="H254">
        <f>IFERROR(VLOOKUP(B254,[3]Sheet1!$C:$M,9,0),0)</f>
        <v>-1495028</v>
      </c>
      <c r="I254">
        <f>G254+H254</f>
        <v>-1495028</v>
      </c>
    </row>
    <row r="255">
      <c r="B255">
        <v>10200014</v>
      </c>
      <c r="C255">
        <v>14</v>
      </c>
      <c r="D255" t="str">
        <v>Borrowings</v>
      </c>
      <c r="E255" t="str">
        <v>Working Capital Loans from Bank</v>
      </c>
      <c r="F255" t="str">
        <v>Unrealized Gain/Loss</v>
      </c>
      <c r="G255">
        <f>IFERROR(VLOOKUP(B255,[3]Sheet1!$C:$M,8,0),0)</f>
        <v>0</v>
      </c>
      <c r="H255">
        <f>IFERROR(VLOOKUP(B255,[3]Sheet1!$C:$M,9,0),0)</f>
        <v>-944485</v>
      </c>
      <c r="I255">
        <f>G255+H255</f>
        <v>-944485</v>
      </c>
    </row>
    <row r="256">
      <c r="B256">
        <v>40700048</v>
      </c>
      <c r="C256">
        <v>26</v>
      </c>
      <c r="D256" t="str">
        <v>Other expenses</v>
      </c>
      <c r="E256" t="str">
        <v>Inventory Written Off</v>
      </c>
      <c r="F256" t="str">
        <v>NMI provision and WO</v>
      </c>
      <c r="G256">
        <f>IFERROR(VLOOKUP(B256,[3]Sheet1!$C:$M,8,0),0)</f>
        <v>1301535</v>
      </c>
      <c r="H256">
        <f>IFERROR(VLOOKUP(B256,[3]Sheet1!$C:$M,9,0),0)</f>
        <v>0</v>
      </c>
      <c r="I256">
        <f>G256+H256</f>
        <v>1301535</v>
      </c>
    </row>
    <row r="257">
      <c r="A257" t="str">
        <v>Reclass</v>
      </c>
      <c r="B257">
        <v>40300010</v>
      </c>
      <c r="C257">
        <v>24</v>
      </c>
      <c r="D257" t="str">
        <v>Employee benefits expense</v>
      </c>
      <c r="E257" t="str">
        <v>Salary, Wages, Allowances and Bonus</v>
      </c>
      <c r="F257" t="str">
        <v>Gratuity Expenses</v>
      </c>
      <c r="G257">
        <f>920690</f>
        <v>920690</v>
      </c>
      <c r="I257">
        <f>G257+H257</f>
        <v>920690</v>
      </c>
      <c r="J257">
        <v>0</v>
      </c>
      <c r="K257">
        <v>0</v>
      </c>
    </row>
    <row r="258">
      <c r="D258" t="str">
        <v>Other Comprehensive Income</v>
      </c>
      <c r="E258" t="str">
        <v>Remeasurement of defined benefit plans</v>
      </c>
      <c r="F258" t="str">
        <v>Remeasurement of defined benefit plans</v>
      </c>
      <c r="H258">
        <f>-G257</f>
        <v>-920690</v>
      </c>
      <c r="I258">
        <f>G258+H258</f>
        <v>-920690</v>
      </c>
      <c r="J258">
        <v>0</v>
      </c>
      <c r="K258">
        <v>0</v>
      </c>
    </row>
    <row r="259">
      <c r="A259" t="str">
        <v>Reclass</v>
      </c>
      <c r="B259">
        <v>30000001</v>
      </c>
      <c r="C259">
        <v>20</v>
      </c>
      <c r="D259" t="str">
        <v>Revenue from operations</v>
      </c>
      <c r="E259" t="str">
        <v>Sales of Products</v>
      </c>
      <c r="F259" t="str">
        <v>Domestic Sales</v>
      </c>
      <c r="G259">
        <v>1083000</v>
      </c>
      <c r="I259">
        <f>G259+H259</f>
        <v>1083000</v>
      </c>
      <c r="J259">
        <v>0</v>
      </c>
      <c r="K259">
        <v>0</v>
      </c>
    </row>
    <row r="260">
      <c r="B260">
        <v>30000004</v>
      </c>
      <c r="C260">
        <v>20</v>
      </c>
      <c r="D260" t="str">
        <v>Revenue from operations</v>
      </c>
      <c r="E260" t="str">
        <v>Scrap Sales</v>
      </c>
      <c r="F260" t="str">
        <v>Scrap Sales</v>
      </c>
      <c r="H260">
        <f>-G259</f>
        <v>-1083000</v>
      </c>
      <c r="I260">
        <f>G260+H260</f>
        <v>-1083000</v>
      </c>
      <c r="J260">
        <v>0</v>
      </c>
      <c r="K260">
        <v>0</v>
      </c>
    </row>
    <row r="261">
      <c r="A261" t="str">
        <v>TP reclass</v>
      </c>
      <c r="B261">
        <v>10800001</v>
      </c>
      <c r="C261">
        <v>17</v>
      </c>
      <c r="D261" t="str">
        <v>Trade payables</v>
      </c>
      <c r="E261" t="str">
        <v>Total outstanding dues of creditors other than micro enterprises and small enterprises</v>
      </c>
      <c r="G261">
        <f>36045498-176543</f>
        <v>35868955</v>
      </c>
      <c r="I261">
        <f>G261+H261</f>
        <v>35868955</v>
      </c>
      <c r="J261">
        <v>0</v>
      </c>
      <c r="K261">
        <v>0</v>
      </c>
    </row>
    <row r="262">
      <c r="B262">
        <v>11100002</v>
      </c>
      <c r="C262">
        <v>18</v>
      </c>
      <c r="D262" t="str">
        <v>Other financial liabilities</v>
      </c>
      <c r="E262" t="str">
        <v>Payable for capital goods (including retention amount)</v>
      </c>
      <c r="F262" t="str">
        <v>Payable for capital goods</v>
      </c>
      <c r="H262">
        <f>-G261</f>
        <v>-35868955</v>
      </c>
      <c r="I262">
        <f>G262+H262</f>
        <v>-35868955</v>
      </c>
      <c r="J262">
        <v>0</v>
      </c>
      <c r="K262">
        <v>0</v>
      </c>
    </row>
    <row r="263">
      <c r="B263">
        <v>10800001</v>
      </c>
      <c r="C263">
        <v>17</v>
      </c>
      <c r="D263" t="str">
        <v>Trade payables</v>
      </c>
      <c r="E263" t="str">
        <v>Total outstanding dues of creditors other than micro enterprises and small enterprises</v>
      </c>
      <c r="H263">
        <f>-G264</f>
        <v>-201662</v>
      </c>
      <c r="I263">
        <f>G263+H263</f>
        <v>-201662</v>
      </c>
      <c r="J263">
        <v>0</v>
      </c>
      <c r="K263">
        <v>0</v>
      </c>
    </row>
    <row r="264">
      <c r="B264">
        <v>20100001</v>
      </c>
      <c r="C264">
        <v>7</v>
      </c>
      <c r="D264" t="str">
        <v>Non Current Assets</v>
      </c>
      <c r="E264" t="str">
        <v>Capital Advance</v>
      </c>
      <c r="F264" t="str">
        <v>Capital Advances</v>
      </c>
      <c r="G264">
        <v>201662</v>
      </c>
      <c r="I264">
        <f>G264+H264</f>
        <v>201662</v>
      </c>
      <c r="J264">
        <v>0</v>
      </c>
      <c r="K264">
        <v>0</v>
      </c>
    </row>
    <row r="265">
      <c r="B265">
        <v>10800001</v>
      </c>
      <c r="C265">
        <v>17</v>
      </c>
      <c r="D265" t="str">
        <v>Trade payables</v>
      </c>
      <c r="E265" t="str">
        <v>Total outstanding dues of creditors other than micro enterprises and small enterprises</v>
      </c>
      <c r="G265">
        <f>13065+42051</f>
        <v>55116</v>
      </c>
      <c r="I265">
        <f>G265+H265</f>
        <v>55116</v>
      </c>
      <c r="J265">
        <v>0</v>
      </c>
      <c r="K265">
        <v>0</v>
      </c>
    </row>
    <row r="266">
      <c r="B266">
        <v>10800005</v>
      </c>
      <c r="C266">
        <v>18</v>
      </c>
      <c r="D266" t="str">
        <v>Other financial liabilities</v>
      </c>
      <c r="E266" t="str">
        <v>Employee benefits payable</v>
      </c>
      <c r="F266" t="str">
        <v>Payables - Employees</v>
      </c>
      <c r="H266">
        <f>-G265</f>
        <v>-55116</v>
      </c>
      <c r="I266">
        <f>G266+H266</f>
        <v>-55116</v>
      </c>
      <c r="J266">
        <v>0</v>
      </c>
      <c r="K266">
        <v>0</v>
      </c>
    </row>
    <row r="267">
      <c r="B267">
        <v>10800001</v>
      </c>
      <c r="C267">
        <v>17</v>
      </c>
      <c r="D267" t="str">
        <v>Trade payables</v>
      </c>
      <c r="E267" t="str">
        <v>Total outstanding dues of creditors other than micro enterprises and small enterprises</v>
      </c>
      <c r="H267">
        <f>-G268</f>
        <v>-2793108</v>
      </c>
      <c r="I267">
        <f>G267+H267</f>
        <v>-2793108</v>
      </c>
      <c r="J267">
        <v>0</v>
      </c>
      <c r="K267">
        <v>0</v>
      </c>
    </row>
    <row r="268">
      <c r="B268">
        <v>21100011</v>
      </c>
      <c r="C268">
        <v>11</v>
      </c>
      <c r="D268" t="str">
        <v>Other Current Assets</v>
      </c>
      <c r="E268" t="str">
        <v>Advance to vendor</v>
      </c>
      <c r="F268" t="str">
        <v>Advance to vendor</v>
      </c>
      <c r="G268">
        <v>2793108</v>
      </c>
      <c r="I268">
        <f>G268+H268</f>
        <v>2793108</v>
      </c>
      <c r="J268">
        <v>0</v>
      </c>
      <c r="K268">
        <v>0</v>
      </c>
    </row>
    <row r="269">
      <c r="B269">
        <v>20600009</v>
      </c>
      <c r="C269">
        <v>9</v>
      </c>
      <c r="D269" t="str">
        <v>Trade receivables</v>
      </c>
      <c r="E269" t="str">
        <v>Considered good - unsecured</v>
      </c>
      <c r="F269" t="str">
        <v>Receivables- Advance</v>
      </c>
      <c r="G269">
        <v>901805.079999999</v>
      </c>
      <c r="I269">
        <f>G269+H269</f>
        <v>901805.079999999</v>
      </c>
      <c r="J269">
        <v>0</v>
      </c>
      <c r="K269">
        <v>0</v>
      </c>
    </row>
    <row r="270">
      <c r="C270">
        <v>19</v>
      </c>
      <c r="D270" t="str">
        <v>Other Current Liabilities</v>
      </c>
      <c r="E270" t="str">
        <v xml:space="preserve">Advance from customers </v>
      </c>
      <c r="F270" t="str">
        <v xml:space="preserve">Advance from customers </v>
      </c>
      <c r="H270">
        <f>-G269</f>
        <v>-901805.079999999</v>
      </c>
      <c r="I270">
        <f>G270+H270</f>
        <v>-901805.079999999</v>
      </c>
      <c r="J270">
        <v>0</v>
      </c>
      <c r="K270">
        <v>0</v>
      </c>
    </row>
    <row r="271">
      <c r="B271">
        <v>20300000</v>
      </c>
      <c r="C271">
        <v>5</v>
      </c>
      <c r="D271" t="str">
        <v>Other financial assets</v>
      </c>
      <c r="E271" t="str">
        <v>Security deposits</v>
      </c>
      <c r="F271" t="str">
        <v>Deposit_Other</v>
      </c>
      <c r="H271">
        <v>-3888000</v>
      </c>
      <c r="I271">
        <f>G271+H271</f>
        <v>-3888000</v>
      </c>
      <c r="J271">
        <v>0</v>
      </c>
      <c r="K271">
        <v>0</v>
      </c>
    </row>
    <row r="272">
      <c r="B272">
        <v>21100011</v>
      </c>
      <c r="C272">
        <v>11</v>
      </c>
      <c r="D272" t="str">
        <v>Other Current Assets</v>
      </c>
      <c r="E272" t="str">
        <v>Advance to vendor</v>
      </c>
      <c r="F272" t="str">
        <v>Advance to vendor</v>
      </c>
      <c r="G272">
        <f>-H271</f>
        <v>3888000</v>
      </c>
      <c r="I272">
        <f>G272+H272</f>
        <v>3888000</v>
      </c>
      <c r="J272">
        <v>0</v>
      </c>
      <c r="K272">
        <v>0</v>
      </c>
    </row>
    <row r="273">
      <c r="B273">
        <v>30000001</v>
      </c>
      <c r="C273">
        <v>20</v>
      </c>
      <c r="D273" t="str">
        <v>Revenue from operations</v>
      </c>
      <c r="E273" t="str">
        <v>Sales of Products</v>
      </c>
      <c r="F273" t="str">
        <v>Domestic Sales</v>
      </c>
      <c r="G273">
        <v>62146874</v>
      </c>
      <c r="I273">
        <f>G273+H273</f>
        <v>62146874</v>
      </c>
      <c r="J273">
        <v>0</v>
      </c>
      <c r="K273">
        <v>0</v>
      </c>
    </row>
    <row r="274">
      <c r="B274">
        <v>30000001</v>
      </c>
      <c r="C274">
        <v>20</v>
      </c>
      <c r="D274" t="str">
        <v>Revenue from operations</v>
      </c>
      <c r="E274" t="str">
        <v>Job Work Income</v>
      </c>
      <c r="F274" t="str">
        <v>Job Work Income</v>
      </c>
      <c r="H274">
        <f>-G273</f>
        <v>-62146874</v>
      </c>
      <c r="I274">
        <f>G274+H274</f>
        <v>-62146874</v>
      </c>
      <c r="J274">
        <v>0</v>
      </c>
      <c r="K274">
        <v>0</v>
      </c>
    </row>
    <row r="275">
      <c r="A275" t="str">
        <v>Reclass</v>
      </c>
      <c r="C275">
        <v>25</v>
      </c>
      <c r="D275" t="str">
        <v>Finance costs</v>
      </c>
      <c r="E275" t="str">
        <v>Exchange difference to the extent considered as an adjustment to borrowing cost</v>
      </c>
      <c r="F275" t="str">
        <v>Ex. diff. on borrowi</v>
      </c>
      <c r="G275">
        <v>47142.39826133325</v>
      </c>
      <c r="I275">
        <f>G275+H275</f>
        <v>47142.39826133325</v>
      </c>
      <c r="J275">
        <v>0</v>
      </c>
      <c r="K275">
        <v>0</v>
      </c>
    </row>
    <row r="276">
      <c r="C276">
        <v>21</v>
      </c>
      <c r="D276" t="str">
        <v>Other Income</v>
      </c>
      <c r="E276" t="str">
        <v>Foreign exchange gain (net)</v>
      </c>
      <c r="F276" t="str">
        <v>Unrealised Gain/Loss on Borrowing P&amp;L</v>
      </c>
      <c r="H276">
        <f>-G275</f>
        <v>-47142.39826133325</v>
      </c>
      <c r="I276">
        <f>G276+H276</f>
        <v>-47142.39826133325</v>
      </c>
      <c r="J276">
        <v>0</v>
      </c>
      <c r="K276">
        <v>0</v>
      </c>
    </row>
    <row r="277">
      <c r="A277" t="str">
        <v>Reclass</v>
      </c>
      <c r="C277">
        <v>26</v>
      </c>
      <c r="D277" t="str">
        <v>Other expenses</v>
      </c>
      <c r="E277" t="str">
        <v>Payment to Auditors</v>
      </c>
      <c r="F277" t="str">
        <v>Payment to Auditors</v>
      </c>
      <c r="G277">
        <v>1200000</v>
      </c>
      <c r="I277">
        <f>G277+H277</f>
        <v>1200000</v>
      </c>
      <c r="J277">
        <v>0</v>
      </c>
      <c r="K277">
        <v>0</v>
      </c>
    </row>
    <row r="278">
      <c r="C278">
        <v>26</v>
      </c>
      <c r="D278" t="str">
        <v>Other expenses</v>
      </c>
      <c r="E278" t="str">
        <v>Legal &amp; Professional Fees</v>
      </c>
      <c r="F278" t="str">
        <v>Legal &amp; Professional Fees</v>
      </c>
      <c r="H278">
        <f>-G277</f>
        <v>-1200000</v>
      </c>
      <c r="I278">
        <f>G278+H278</f>
        <v>-1200000</v>
      </c>
      <c r="J278">
        <v>0</v>
      </c>
      <c r="K278">
        <v>0</v>
      </c>
    </row>
    <row r="279">
      <c r="A279" t="str">
        <v>Reclass</v>
      </c>
      <c r="B279">
        <v>40700032</v>
      </c>
      <c r="C279">
        <v>26</v>
      </c>
      <c r="D279" t="str">
        <v>Other expenses</v>
      </c>
      <c r="E279" t="str">
        <v>Miscellaneous expenses</v>
      </c>
      <c r="F279" t="str">
        <v>Other expenses</v>
      </c>
      <c r="H279">
        <f>-G280</f>
        <v>-38399082.07</v>
      </c>
      <c r="I279">
        <f>G279+H279</f>
        <v>-38399082.07</v>
      </c>
      <c r="J279">
        <v>0</v>
      </c>
      <c r="K279">
        <v>0</v>
      </c>
    </row>
    <row r="280">
      <c r="B280">
        <v>40300004</v>
      </c>
      <c r="C280">
        <v>24</v>
      </c>
      <c r="D280" t="str">
        <v>Employee benefits expense</v>
      </c>
      <c r="E280" t="str">
        <v>Salary, Wages, Allowances and Bonus</v>
      </c>
      <c r="F280" t="str">
        <v>Common Expense</v>
      </c>
      <c r="G280">
        <v>38399082.07</v>
      </c>
      <c r="I280">
        <f>G280+H280</f>
        <v>38399082.07</v>
      </c>
      <c r="J280">
        <v>0</v>
      </c>
      <c r="K280">
        <v>0</v>
      </c>
    </row>
    <row r="281">
      <c r="A281" t="str">
        <v>Reclass</v>
      </c>
      <c r="B281">
        <v>21100003</v>
      </c>
      <c r="C281">
        <v>5</v>
      </c>
      <c r="D281" t="str">
        <v>Other financial assets</v>
      </c>
      <c r="E281" t="str">
        <v>Other Receivables</v>
      </c>
      <c r="F281" t="str">
        <v>Other Receivables</v>
      </c>
      <c r="H281">
        <v>-1566032.27</v>
      </c>
      <c r="I281">
        <f>G281+H281</f>
        <v>-1566032.27</v>
      </c>
    </row>
    <row r="282">
      <c r="B282">
        <v>21100009</v>
      </c>
      <c r="C282">
        <v>11</v>
      </c>
      <c r="D282" t="str">
        <v>Other Current Assets</v>
      </c>
      <c r="E282" t="str">
        <v>Export Incentive Scheme receivable</v>
      </c>
      <c r="F282" t="str">
        <v>MEIS/RODTEP Script</v>
      </c>
      <c r="G282">
        <f>-H281</f>
        <v>1566032.27</v>
      </c>
      <c r="I282">
        <f>G282+H282</f>
        <v>1566032.27</v>
      </c>
    </row>
    <row r="283">
      <c r="A283" t="str">
        <v>Corporate Gaurantee</v>
      </c>
      <c r="B283">
        <v>40400014</v>
      </c>
      <c r="C283">
        <v>25</v>
      </c>
      <c r="D283" t="str">
        <v>Finance costs</v>
      </c>
      <c r="E283" t="str">
        <v>Other Borrowing Cost</v>
      </c>
      <c r="F283" t="str">
        <v>Processing and Stamp Duty Expense</v>
      </c>
      <c r="H283">
        <v>-3260713</v>
      </c>
      <c r="I283">
        <f>G283+H283</f>
        <v>-3260713</v>
      </c>
    </row>
    <row r="284">
      <c r="B284">
        <v>10800004</v>
      </c>
      <c r="C284">
        <v>17</v>
      </c>
      <c r="D284" t="str">
        <v>Trade payables</v>
      </c>
      <c r="E284" t="str">
        <v>Total outstanding dues of creditors other than micro enterprises and small enterprises</v>
      </c>
      <c r="F284" t="str">
        <v>Payable - Others</v>
      </c>
      <c r="G284">
        <f>-H283</f>
        <v>3260713</v>
      </c>
      <c r="I284">
        <f>G284+H284</f>
        <v>3260713</v>
      </c>
    </row>
    <row r="285">
      <c r="A285" t="str">
        <v>Reclass</v>
      </c>
      <c r="B285">
        <v>20300000</v>
      </c>
      <c r="C285">
        <v>5</v>
      </c>
      <c r="D285" t="str">
        <v>Other financial assets</v>
      </c>
      <c r="E285" t="str">
        <v>Security deposits</v>
      </c>
      <c r="F285" t="str">
        <v>Deposit_Other</v>
      </c>
      <c r="H285">
        <f>-G286</f>
        <v>-350000</v>
      </c>
      <c r="I285">
        <f>G285+H285</f>
        <v>-350000</v>
      </c>
    </row>
    <row r="286">
      <c r="B286">
        <v>21100011</v>
      </c>
      <c r="C286">
        <v>11</v>
      </c>
      <c r="D286" t="str">
        <v>Other Current Assets</v>
      </c>
      <c r="E286" t="str">
        <v>Advance to vendor</v>
      </c>
      <c r="F286" t="str">
        <v>Advance to vendor</v>
      </c>
      <c r="G286">
        <f>100000+150000+100000</f>
        <v>350000</v>
      </c>
      <c r="I286">
        <f>G286+H286</f>
        <v>350000</v>
      </c>
    </row>
    <row r="287">
      <c r="A287" t="str">
        <v>PBG-retention amt-Reclass</v>
      </c>
      <c r="B287">
        <v>11100002</v>
      </c>
      <c r="C287">
        <v>18</v>
      </c>
      <c r="D287" t="str">
        <v>Other financial liabilities</v>
      </c>
      <c r="E287" t="str">
        <v>Payable for capital goods (including retention amount)</v>
      </c>
      <c r="F287" t="str">
        <v>Retention Money</v>
      </c>
      <c r="H287">
        <f>-G288</f>
        <v>-2643895</v>
      </c>
      <c r="I287">
        <f>G287+H287</f>
        <v>-2643895</v>
      </c>
    </row>
    <row r="288">
      <c r="B288">
        <v>10800004</v>
      </c>
      <c r="C288">
        <v>17</v>
      </c>
      <c r="D288" t="str">
        <v>Trade payables</v>
      </c>
      <c r="E288" t="str">
        <v>Total outstanding dues of creditors other than micro enterprises and small enterprises</v>
      </c>
      <c r="F288" t="str">
        <v>Payable - Others</v>
      </c>
      <c r="G288">
        <v>2643895</v>
      </c>
      <c r="I288">
        <f>G288+H288</f>
        <v>2643895</v>
      </c>
    </row>
    <row r="289">
      <c r="A289" t="str">
        <v>BVC-ICT Entry- Booked in April</v>
      </c>
      <c r="B289">
        <v>20500008</v>
      </c>
      <c r="C289">
        <v>8</v>
      </c>
      <c r="D289" t="str">
        <v>Inventories</v>
      </c>
      <c r="E289" t="str">
        <v>Raw materials**</v>
      </c>
      <c r="F289" t="str">
        <v>Inventory_Manual Entry</v>
      </c>
      <c r="G289">
        <f>10978920+1695823</f>
        <v>12674743</v>
      </c>
      <c r="I289">
        <f>G289+H289</f>
        <v>12674743</v>
      </c>
    </row>
    <row r="290">
      <c r="B290">
        <v>10800004</v>
      </c>
      <c r="C290">
        <v>17</v>
      </c>
      <c r="D290" t="str">
        <v>Trade payables</v>
      </c>
      <c r="E290" t="str">
        <v>Total outstanding dues of creditors other than micro enterprises and small enterprises</v>
      </c>
      <c r="F290" t="str">
        <v>Payable - Others</v>
      </c>
      <c r="H290">
        <f>-G289</f>
        <v>-12674743</v>
      </c>
      <c r="I290">
        <f>G290+H290</f>
        <v>-12674743</v>
      </c>
    </row>
    <row r="291">
      <c r="A291" t="str">
        <v xml:space="preserve">Activity Rate OH-101010111 </v>
      </c>
      <c r="B291">
        <v>20500008</v>
      </c>
      <c r="C291">
        <v>8</v>
      </c>
      <c r="D291" t="str">
        <v>Inventories</v>
      </c>
      <c r="E291" t="str">
        <v>Finished goods*</v>
      </c>
      <c r="F291" t="str">
        <v>Inventory_Manual Entry</v>
      </c>
      <c r="H291">
        <f>-G292</f>
        <v>-10292438.615951322</v>
      </c>
      <c r="I291">
        <f>G291+H291</f>
        <v>-10292438.615951322</v>
      </c>
    </row>
    <row r="292">
      <c r="B292">
        <v>40100014</v>
      </c>
      <c r="C292">
        <v>22</v>
      </c>
      <c r="D292" t="str">
        <v>Cost of material consumed</v>
      </c>
      <c r="E292" t="str">
        <v>Add : Purchases -RM</v>
      </c>
      <c r="F292" t="str">
        <v>Consumption_Manual</v>
      </c>
      <c r="G292">
        <v>10292438.615951322</v>
      </c>
      <c r="I292">
        <f>G292+H292</f>
        <v>10292438.615951322</v>
      </c>
    </row>
    <row r="293">
      <c r="A293" t="str">
        <v xml:space="preserve">Inventory GIT NRV-101010113 </v>
      </c>
      <c r="B293">
        <v>20500008</v>
      </c>
      <c r="C293">
        <v>8</v>
      </c>
      <c r="D293" t="str">
        <v>Inventories</v>
      </c>
      <c r="E293" t="str">
        <v>Finished goods*</v>
      </c>
      <c r="F293" t="str">
        <v>Inventory_Manual Entry</v>
      </c>
      <c r="H293">
        <v>-10170808</v>
      </c>
      <c r="I293">
        <f>G293+H293</f>
        <v>-10170808</v>
      </c>
    </row>
    <row r="294">
      <c r="B294">
        <v>40100014</v>
      </c>
      <c r="C294">
        <v>22</v>
      </c>
      <c r="D294" t="str">
        <v>Cost of material consumed</v>
      </c>
      <c r="E294" t="str">
        <v>Add : Purchases -RM</v>
      </c>
      <c r="F294" t="str">
        <v>Consumption_Manual</v>
      </c>
      <c r="G294">
        <f>-H293</f>
        <v>10170808</v>
      </c>
      <c r="I294">
        <f>G294+H294</f>
        <v>10170808</v>
      </c>
    </row>
    <row r="295">
      <c r="A295" t="str">
        <v xml:space="preserve">Inventory Over valued-101010114 </v>
      </c>
      <c r="B295">
        <v>20500008</v>
      </c>
      <c r="C295">
        <v>8</v>
      </c>
      <c r="D295" t="str">
        <v>Inventories</v>
      </c>
      <c r="E295" t="str">
        <v>Finished goods*</v>
      </c>
      <c r="F295" t="str">
        <v>Inventory_Manual Entry</v>
      </c>
      <c r="H295">
        <v>-3268125</v>
      </c>
      <c r="I295">
        <f>G295+H295</f>
        <v>-3268125</v>
      </c>
    </row>
    <row r="296">
      <c r="B296">
        <v>40100014</v>
      </c>
      <c r="C296">
        <v>22</v>
      </c>
      <c r="D296" t="str">
        <v>Cost of material consumed</v>
      </c>
      <c r="E296" t="str">
        <v>Add : Purchases -RM</v>
      </c>
      <c r="F296" t="str">
        <v>Consumption_Manual</v>
      </c>
      <c r="G296">
        <f>-H295</f>
        <v>3268125</v>
      </c>
      <c r="I296">
        <f>G296+H296</f>
        <v>3268125</v>
      </c>
    </row>
    <row r="297">
      <c r="B297">
        <v>10400001</v>
      </c>
      <c r="C297">
        <v>16</v>
      </c>
      <c r="D297" t="str">
        <v>Deferred Tax Liabilities (Net)</v>
      </c>
      <c r="E297" t="str">
        <v>Deferred Tax</v>
      </c>
      <c r="F297" t="str">
        <v>IND AS - Deferred Tax Liability</v>
      </c>
      <c r="G297">
        <f>'BS  Notes  4-19'!F345*100000</f>
        <v>158838466.10767823</v>
      </c>
      <c r="I297">
        <f>G297+H297</f>
        <v>158838466.10767823</v>
      </c>
    </row>
    <row r="298">
      <c r="B298">
        <v>40700040</v>
      </c>
      <c r="C298">
        <v>16</v>
      </c>
      <c r="D298" t="str">
        <v>(b) Deferred Tax</v>
      </c>
      <c r="E298" t="str">
        <v>(b) Deferred Tax</v>
      </c>
      <c r="F298" t="str">
        <v>IND AS - Deferred Tax Expense</v>
      </c>
      <c r="H298">
        <f>-G297</f>
        <v>-158838466.10767823</v>
      </c>
      <c r="I298">
        <f>G298+H298</f>
        <v>-158838466.10767823</v>
      </c>
    </row>
    <row r="299">
      <c r="B299" t="str">
        <v>Manual Entry</v>
      </c>
      <c r="D299" t="str">
        <v>Other Comprehensive Income</v>
      </c>
      <c r="E299" t="str">
        <v>Income tax relating to items that will not be reclassified to profit or loss</v>
      </c>
      <c r="F299" t="str">
        <v>Income tax relating to items that will not be reclassified to profit or loss</v>
      </c>
      <c r="H299">
        <f>-G300</f>
        <v>-154440</v>
      </c>
      <c r="I299">
        <f>G299+H299</f>
        <v>-154440</v>
      </c>
    </row>
    <row r="300">
      <c r="B300">
        <v>40700040</v>
      </c>
      <c r="C300">
        <v>16</v>
      </c>
      <c r="D300" t="str">
        <v>(b) Deferred Tax</v>
      </c>
      <c r="E300" t="str">
        <v>(b) Deferred Tax</v>
      </c>
      <c r="F300" t="str">
        <v>IND AS - Deferred Tax Expense</v>
      </c>
      <c r="G300">
        <f>154440</f>
        <v>154440</v>
      </c>
      <c r="I300">
        <f>G300+H300</f>
        <v>154440</v>
      </c>
    </row>
  </sheetData>
  <autoFilter ref="A6:XFC300"/>
  <mergeCells count="6">
    <mergeCell ref="A279:A280"/>
    <mergeCell ref="A277:A278"/>
    <mergeCell ref="A275:A276"/>
    <mergeCell ref="A257:A258"/>
    <mergeCell ref="A259:A260"/>
    <mergeCell ref="A261:A274"/>
  </mergeCells>
  <pageMargins left="0.7" right="0.7" top="0.75" bottom="0.75" header="0.3" footer="0.3"/>
  <ignoredErrors>
    <ignoredError numberStoredAsText="1" sqref="A1:XFC300"/>
  </ignoredErrors>
  <legacyDrawing r:id="rId1"/>
</worksheet>
</file>

<file path=xl/worksheets/sheet7.xml><?xml version="1.0" encoding="utf-8"?>
<worksheet xmlns="http://schemas.openxmlformats.org/spreadsheetml/2006/main" xmlns:r="http://schemas.openxmlformats.org/officeDocument/2006/relationships">
  <dimension ref="A1:T83"/>
  <sheetViews>
    <sheetView workbookViewId="0" rightToLeft="0"/>
  </sheetViews>
  <sheetData>
    <row r="1">
      <c r="A1" t="str">
        <f>Input!$B$1</f>
        <v>XYZ</v>
      </c>
    </row>
    <row r="2">
      <c r="A2" t="str">
        <v>Balance Sheet as at 31 March 2026</v>
      </c>
    </row>
    <row r="3">
      <c r="E3" t="str">
        <f>Input!$D$2</f>
        <v>(₹ in Lakh)</v>
      </c>
      <c r="F3" t="str">
        <f>Input!$D$2</f>
        <v>(₹ in Lakh)</v>
      </c>
    </row>
    <row r="4">
      <c r="A4" t="str">
        <v>Particulars</v>
      </c>
      <c r="C4" t="str">
        <v xml:space="preserve"> Note</v>
      </c>
      <c r="D4" t="str">
        <v xml:space="preserve">As at </v>
      </c>
      <c r="E4" t="str">
        <v xml:space="preserve">As at </v>
      </c>
      <c r="F4" t="str">
        <v xml:space="preserve">As at </v>
      </c>
      <c r="I4" t="str">
        <v xml:space="preserve">As at </v>
      </c>
    </row>
    <row r="5">
      <c r="D5" t="str">
        <v>31 March 2026</v>
      </c>
      <c r="E5" t="str">
        <v>31 March 2025</v>
      </c>
      <c r="F5" t="str">
        <f>Input!C6</f>
        <v>31 March 2022</v>
      </c>
      <c r="H5">
        <f>D8*1000</f>
        <v>47317815.1326</v>
      </c>
      <c r="I5" t="str">
        <v>31 March 2026</v>
      </c>
      <c r="R5">
        <f>H5/100000</f>
        <v>473.17815132600003</v>
      </c>
    </row>
    <row r="6">
      <c r="B6" t="str">
        <v>ASSETS</v>
      </c>
      <c r="H6">
        <f>5344-5331</f>
        <v>13</v>
      </c>
    </row>
    <row r="7">
      <c r="B7" t="str">
        <v>Non Current Assets</v>
      </c>
    </row>
    <row r="8">
      <c r="A8" t="str">
        <v>(a)</v>
      </c>
      <c r="B8" t="str">
        <v>Property, Plant &amp; Equipment</v>
      </c>
      <c r="C8">
        <f>Input!$D$13</f>
        <v>3</v>
      </c>
      <c r="D8">
        <f>'PPE- note 3'!J17</f>
        <v>47317.8151326</v>
      </c>
      <c r="E8">
        <f>5019438.923/100</f>
        <v>50194.38923</v>
      </c>
      <c r="F8">
        <v>0</v>
      </c>
      <c r="H8">
        <f>E8-D8</f>
        <v>2876.5740974</v>
      </c>
      <c r="I8">
        <v>47317.3151326</v>
      </c>
      <c r="J8">
        <f>D8-I8</f>
        <v>0.5</v>
      </c>
      <c r="K8">
        <f>D8-I8</f>
        <v>0.5</v>
      </c>
      <c r="N8">
        <f>ROUND(SUMIF('TB BVS 31.3.22'!E:E,BS!B8,'TB BVS 31.3.22'!N:N)/Input!$C$2,Input!$E$2)-F8</f>
        <v>0</v>
      </c>
      <c r="O8" t="str">
        <v>Check</v>
      </c>
      <c r="R8" t="str">
        <v>Sampling done we have not received samples yet</v>
      </c>
    </row>
    <row r="9">
      <c r="A9" t="str">
        <v>(b)</v>
      </c>
      <c r="B9" t="str">
        <v>Right of Use Assets</v>
      </c>
      <c r="C9">
        <f>Input!$D$13</f>
        <v>3</v>
      </c>
      <c r="D9">
        <f>'PPE- note 3'!J23</f>
        <v>3116.3266575</v>
      </c>
      <c r="E9">
        <f>315093/100</f>
        <v>3150.93</v>
      </c>
      <c r="F9">
        <f>'PPE- note 3'!K127</f>
        <v>1646</v>
      </c>
      <c r="H9">
        <f>E9-D9</f>
        <v>34.60334250000005</v>
      </c>
      <c r="I9">
        <v>3116.3266575</v>
      </c>
      <c r="J9">
        <f>D9-I9</f>
        <v>0</v>
      </c>
    </row>
    <row r="10">
      <c r="A10" t="str">
        <v>(c)</v>
      </c>
      <c r="B10" t="str">
        <v>Capital work-in-progress</v>
      </c>
      <c r="C10">
        <f>Input!$D$13</f>
        <v>3</v>
      </c>
      <c r="D10">
        <f>'PPE- note 3'!J18</f>
        <v>1149.4270125999997</v>
      </c>
      <c r="E10">
        <v>0</v>
      </c>
      <c r="F10">
        <f>'PPE- note 3'!K123</f>
        <v>0</v>
      </c>
      <c r="G10">
        <f>D10-[2]BS!$D$10</f>
        <v>-3160244.3900373997</v>
      </c>
      <c r="H10">
        <f>E10-D10</f>
        <v>-1149.4270125999997</v>
      </c>
      <c r="I10">
        <v>1149.4270125999997</v>
      </c>
      <c r="J10">
        <f>D10-I10</f>
        <v>0</v>
      </c>
      <c r="R10">
        <f>D10/1000</f>
        <v>1.1494270125999997</v>
      </c>
    </row>
    <row r="11">
      <c r="A11" t="str">
        <v>(d)</v>
      </c>
      <c r="B11" t="str">
        <v>Intangible assets</v>
      </c>
      <c r="C11">
        <f>Input!$D$13</f>
        <v>3</v>
      </c>
      <c r="D11">
        <f>'PPE- note 3'!J27</f>
        <v>29.1819974</v>
      </c>
      <c r="E11">
        <f>4365/100</f>
        <v>43.65</v>
      </c>
      <c r="F11">
        <v>0</v>
      </c>
      <c r="H11">
        <f>E11-D11</f>
        <v>14.468002599999998</v>
      </c>
      <c r="I11">
        <v>29.1819974</v>
      </c>
      <c r="J11">
        <f>D11-I11</f>
        <v>0</v>
      </c>
    </row>
    <row r="12">
      <c r="A12" t="str">
        <v>(e)</v>
      </c>
      <c r="B12" t="str">
        <v>Financial Assets</v>
      </c>
      <c r="H12">
        <f>E12-D12</f>
        <v>0</v>
      </c>
      <c r="J12">
        <f>D12-I12</f>
        <v>0</v>
      </c>
    </row>
    <row r="13">
      <c r="B13" t="str">
        <v>(i) Investments</v>
      </c>
      <c r="C13">
        <v>4</v>
      </c>
      <c r="D13">
        <f>'BS  Notes  4-19'!G11</f>
        <v>17</v>
      </c>
      <c r="E13">
        <v>0</v>
      </c>
      <c r="H13">
        <f>E13-D13</f>
        <v>-17</v>
      </c>
      <c r="I13">
        <v>17</v>
      </c>
      <c r="J13">
        <f>D13-I13</f>
        <v>0</v>
      </c>
    </row>
    <row r="14">
      <c r="B14" t="str">
        <v>(ii) Loans</v>
      </c>
      <c r="C14">
        <v>5</v>
      </c>
      <c r="D14">
        <f>'BS  Notes  4-19'!G21</f>
        <v>0</v>
      </c>
      <c r="E14">
        <f>'BS  Notes  4-19'!H21</f>
        <v>0</v>
      </c>
      <c r="H14">
        <f>E14-D14</f>
        <v>0</v>
      </c>
      <c r="I14">
        <v>0</v>
      </c>
      <c r="J14">
        <f>D14-I14</f>
        <v>0</v>
      </c>
    </row>
    <row r="15">
      <c r="B15" t="str">
        <v>(ii) Other Financial Assets</v>
      </c>
      <c r="C15">
        <v>5</v>
      </c>
      <c r="D15">
        <f>'BS  Notes  4-19'!G33</f>
        <v>307</v>
      </c>
      <c r="E15">
        <f>'BS  Notes  4-19'!H33</f>
        <v>352</v>
      </c>
      <c r="H15">
        <f>E15-D15</f>
        <v>45</v>
      </c>
      <c r="I15">
        <v>307</v>
      </c>
      <c r="J15">
        <f>D15-I15</f>
        <v>0</v>
      </c>
      <c r="R15" t="str">
        <v>Done</v>
      </c>
    </row>
    <row r="16">
      <c r="A16" t="str">
        <v>(f)</v>
      </c>
      <c r="B16" t="str">
        <v>Deferred Tax Assets (Net)</v>
      </c>
      <c r="C16">
        <v>16</v>
      </c>
      <c r="D16">
        <f>'BS  Notes  4-19'!G328</f>
        <v>1586.3846610767823</v>
      </c>
      <c r="E16">
        <f>'BS  Notes  4-19'!H329</f>
        <v>0</v>
      </c>
      <c r="F16">
        <f>-'BS  Notes  4-19'!I328</f>
        <v>0</v>
      </c>
      <c r="H16">
        <f>E16-D16</f>
        <v>-1586.3846610767823</v>
      </c>
      <c r="I16">
        <v>0</v>
      </c>
      <c r="J16">
        <f>D16-I16</f>
        <v>1586.3846610767823</v>
      </c>
    </row>
    <row r="17">
      <c r="A17" t="str">
        <v>(g)</v>
      </c>
      <c r="B17" t="str">
        <v>Other Tax Assets (Net)</v>
      </c>
      <c r="C17">
        <v>6</v>
      </c>
      <c r="D17">
        <f>'BS  Notes  4-19'!G44</f>
        <v>5.5</v>
      </c>
      <c r="E17">
        <f>'BS  Notes  4-19'!H44</f>
        <v>13</v>
      </c>
      <c r="H17">
        <f>E17-D17</f>
        <v>7.5</v>
      </c>
      <c r="I17">
        <v>5.5</v>
      </c>
      <c r="J17">
        <f>D17-I17</f>
        <v>0</v>
      </c>
      <c r="R17" t="str">
        <v>Rahul</v>
      </c>
    </row>
    <row r="18">
      <c r="A18" t="str">
        <v>(h)</v>
      </c>
      <c r="B18" t="str">
        <v>Other Non Current Assets</v>
      </c>
      <c r="C18">
        <v>7</v>
      </c>
      <c r="D18">
        <f>'BS  Notes  4-19'!G54</f>
        <v>75.5</v>
      </c>
      <c r="E18">
        <f>'BS  Notes  4-19'!H54</f>
        <v>84</v>
      </c>
      <c r="H18">
        <f>E18-D18</f>
        <v>8.5</v>
      </c>
      <c r="I18">
        <v>76.5</v>
      </c>
      <c r="J18">
        <f>D18-I18</f>
        <v>-1</v>
      </c>
    </row>
    <row r="19">
      <c r="B19" t="str">
        <v>Total Non Current Assets</v>
      </c>
      <c r="D19">
        <f>SUM(D8:D18)</f>
        <v>53604.13546117678</v>
      </c>
      <c r="E19">
        <f>SUM(E8:E18)</f>
        <v>53837.96923</v>
      </c>
      <c r="F19">
        <f>SUM(F8:F11)</f>
        <v>1646</v>
      </c>
      <c r="I19">
        <v>52018.2508001</v>
      </c>
      <c r="J19">
        <f>D19-I19</f>
        <v>1585.8846610767796</v>
      </c>
    </row>
    <row r="20">
      <c r="J20">
        <f>D20-I20</f>
        <v>0</v>
      </c>
    </row>
    <row r="21">
      <c r="B21" t="str">
        <v>Current Assets</v>
      </c>
      <c r="J21">
        <f>D21-I21</f>
        <v>0</v>
      </c>
    </row>
    <row r="22">
      <c r="A22" t="str">
        <v>(a)</v>
      </c>
      <c r="B22" t="str">
        <v>Inventories</v>
      </c>
      <c r="C22">
        <v>8</v>
      </c>
      <c r="D22">
        <f>'BS  Notes  4-19'!G76</f>
        <v>6638</v>
      </c>
      <c r="E22">
        <f>'BS  Notes  4-19'!H76</f>
        <v>811</v>
      </c>
      <c r="H22">
        <f>E22-D22</f>
        <v>-5827</v>
      </c>
      <c r="I22">
        <v>6638</v>
      </c>
      <c r="J22">
        <f>D22-I22</f>
        <v>0</v>
      </c>
      <c r="R22" t="str">
        <v>Pending</v>
      </c>
    </row>
    <row r="23">
      <c r="A23" t="str">
        <v>(b)</v>
      </c>
      <c r="B23" t="str">
        <v>Financial Assets</v>
      </c>
      <c r="H23">
        <f>E23-D23</f>
        <v>0</v>
      </c>
      <c r="J23">
        <f>D23-I23</f>
        <v>0</v>
      </c>
    </row>
    <row r="24">
      <c r="B24" t="str">
        <v>(i) Trade Receivables</v>
      </c>
      <c r="C24">
        <v>9</v>
      </c>
      <c r="D24">
        <f>'BS  Notes  4-19'!G90</f>
        <v>3026</v>
      </c>
      <c r="E24">
        <f>'BS  Notes  4-19'!H90</f>
        <v>454</v>
      </c>
      <c r="H24">
        <f>E24-D24</f>
        <v>-2572</v>
      </c>
      <c r="I24">
        <v>3026</v>
      </c>
      <c r="J24">
        <f>D24-I24</f>
        <v>0</v>
      </c>
      <c r="R24" t="str">
        <v>done</v>
      </c>
    </row>
    <row r="25">
      <c r="B25" t="str">
        <v>(ii) Cash and Cash Equivalents</v>
      </c>
      <c r="C25">
        <v>10</v>
      </c>
      <c r="D25">
        <f>'BS  Notes  4-19'!G118</f>
        <v>31</v>
      </c>
      <c r="E25">
        <f>'BS  Notes  4-19'!H118</f>
        <v>22</v>
      </c>
      <c r="F25">
        <f>'BS  Notes  4-19'!I118</f>
        <v>24</v>
      </c>
      <c r="H25">
        <f>E25-D25</f>
        <v>-9</v>
      </c>
      <c r="I25">
        <v>31</v>
      </c>
      <c r="J25">
        <f>D25-I25</f>
        <v>0</v>
      </c>
      <c r="R25" t="str">
        <v>done</v>
      </c>
      <c r="S25" t="str">
        <v>reclass pending</v>
      </c>
    </row>
    <row r="26">
      <c r="A26" t="str">
        <v>(c)</v>
      </c>
      <c r="B26" t="str">
        <v>Current Tax Assets (net)</v>
      </c>
      <c r="C26">
        <v>7</v>
      </c>
      <c r="D26">
        <f>'BS  Notes  4-19'!G48</f>
        <v>0</v>
      </c>
      <c r="E26">
        <v>0</v>
      </c>
      <c r="H26">
        <f>E26-D26</f>
        <v>0</v>
      </c>
      <c r="I26">
        <v>0</v>
      </c>
      <c r="J26">
        <f>D26-I26</f>
        <v>0</v>
      </c>
    </row>
    <row r="27">
      <c r="B27" t="str">
        <v>(iii) Other Financial Assets</v>
      </c>
      <c r="D27">
        <f>'BS  Notes  4-19'!G36</f>
        <v>0</v>
      </c>
      <c r="I27">
        <v>0</v>
      </c>
      <c r="J27">
        <f>D27-I27</f>
        <v>0</v>
      </c>
      <c r="R27" t="str">
        <v>pending</v>
      </c>
    </row>
    <row r="28">
      <c r="B28" t="str">
        <v>(iii) Bank balances other than (ii) above</v>
      </c>
      <c r="C28">
        <v>10</v>
      </c>
      <c r="D28">
        <f>'BS  Notes  4-19'!G122</f>
        <v>54</v>
      </c>
      <c r="E28">
        <v>0</v>
      </c>
      <c r="H28">
        <f>E28-D28</f>
        <v>-54</v>
      </c>
      <c r="I28">
        <v>54</v>
      </c>
      <c r="J28">
        <f>D28-I28</f>
        <v>0</v>
      </c>
    </row>
    <row r="29">
      <c r="A29" t="str">
        <v>(c)</v>
      </c>
      <c r="B29" t="str">
        <v>Other Current Assets</v>
      </c>
      <c r="C29">
        <v>11</v>
      </c>
      <c r="D29">
        <f>'BS  Notes  4-19'!G131</f>
        <v>6155.5</v>
      </c>
      <c r="E29">
        <f>'BS  Notes  4-19'!H131</f>
        <v>5212</v>
      </c>
      <c r="F29">
        <f>'BS  Notes  4-19'!I131</f>
        <v>296</v>
      </c>
      <c r="G29" t="str">
        <v>navaz</v>
      </c>
      <c r="H29">
        <f>E29-D29</f>
        <v>-943.5</v>
      </c>
      <c r="I29">
        <v>6155</v>
      </c>
      <c r="J29">
        <f>D29-I29</f>
        <v>0.5</v>
      </c>
      <c r="R29" t="str">
        <v>Done</v>
      </c>
    </row>
    <row r="30">
      <c r="B30" t="str">
        <v>Total Current Assets</v>
      </c>
      <c r="D30">
        <f>SUM(D22:D29)</f>
        <v>15904.5</v>
      </c>
      <c r="E30">
        <f>SUM(E22:E29)</f>
        <v>6499</v>
      </c>
      <c r="F30">
        <f>SUM(F23:F29)</f>
        <v>320</v>
      </c>
      <c r="G30">
        <f>D30/10000</f>
        <v>1.59045</v>
      </c>
      <c r="I30">
        <v>15904</v>
      </c>
      <c r="J30">
        <f>D30-I30</f>
        <v>0.5</v>
      </c>
    </row>
    <row r="31">
      <c r="B31" t="str">
        <v>Total Assets</v>
      </c>
      <c r="D31">
        <f>D19+D30</f>
        <v>69508.63546117677</v>
      </c>
      <c r="E31">
        <f>E19+E30</f>
        <v>60336.96923</v>
      </c>
      <c r="F31">
        <f>F19+F30</f>
        <v>1966</v>
      </c>
      <c r="H31">
        <v>6424211962.379998</v>
      </c>
      <c r="I31">
        <v>67922.25080010001</v>
      </c>
      <c r="J31">
        <f>D31-I31</f>
        <v>1586.384661076765</v>
      </c>
      <c r="R31">
        <f>D31*1000</f>
        <v>69508635.46117677</v>
      </c>
      <c r="S31">
        <f>R31-H31</f>
        <v>-6354703326.918821</v>
      </c>
      <c r="T31">
        <f>S31/1000</f>
        <v>-6354703.326918822</v>
      </c>
    </row>
    <row r="32">
      <c r="J32">
        <f>D32-I32</f>
        <v>0</v>
      </c>
    </row>
    <row r="33">
      <c r="B33" t="str">
        <v>EQUITY AND LIABILITIES</v>
      </c>
      <c r="J33">
        <f>D33-I33</f>
        <v>0</v>
      </c>
    </row>
    <row r="34">
      <c r="B34" t="str">
        <v>Equity</v>
      </c>
      <c r="J34">
        <f>D34-I34</f>
        <v>0</v>
      </c>
    </row>
    <row r="35">
      <c r="A35" t="str">
        <v xml:space="preserve">(a) </v>
      </c>
      <c r="B35" t="str">
        <v xml:space="preserve">Equity Share Capital </v>
      </c>
      <c r="C35">
        <v>12</v>
      </c>
      <c r="D35">
        <f>'BS  Notes  4-19'!G146</f>
        <v>15.9789</v>
      </c>
      <c r="E35">
        <f>'BS  Notes  4-19'!H146</f>
        <v>13.6597</v>
      </c>
      <c r="F35">
        <f>'BS  Notes  4-19'!I146</f>
        <v>100</v>
      </c>
      <c r="H35">
        <f>D35-E35</f>
        <v>2.3191999999999986</v>
      </c>
      <c r="I35">
        <v>15.9789</v>
      </c>
      <c r="J35">
        <f>D35-I35</f>
        <v>0</v>
      </c>
    </row>
    <row r="36">
      <c r="A36" t="str">
        <v>(b)</v>
      </c>
      <c r="B36" t="str">
        <v>Instrument entirely equity in nature</v>
      </c>
      <c r="C36">
        <v>12</v>
      </c>
      <c r="D36">
        <f>'BS  Notes  4-19'!G197</f>
        <v>9.1868</v>
      </c>
      <c r="E36">
        <f>'BS  Notes  4-19'!H181+'BS  Notes  4-19'!H188</f>
        <v>9.1868</v>
      </c>
      <c r="H36">
        <f>D36-E36</f>
        <v>0</v>
      </c>
      <c r="I36">
        <v>8.6868</v>
      </c>
      <c r="J36">
        <f>D36-I36</f>
        <v>0.5</v>
      </c>
    </row>
    <row r="37">
      <c r="A37" t="str">
        <v>(c)</v>
      </c>
      <c r="B37" t="str">
        <v>Other Equity</v>
      </c>
      <c r="C37">
        <v>13</v>
      </c>
      <c r="D37">
        <f>'BS  Notes  4-19'!G227</f>
        <v>27519.018629500006</v>
      </c>
      <c r="E37">
        <f>'BS  Notes  4-19'!H227</f>
        <v>26755.436420300008</v>
      </c>
      <c r="F37" t="e">
        <f>'BS  Notes  4-19'!I227</f>
        <v>#REF!</v>
      </c>
      <c r="H37">
        <f>D37-E37</f>
        <v>763.582209199998</v>
      </c>
      <c r="I37">
        <v>25906.758629500007</v>
      </c>
      <c r="J37">
        <f>D37-I37</f>
        <v>1612.2599999999984</v>
      </c>
      <c r="L37">
        <f>'BS  Notes  4-19'!L224</f>
        <v>0</v>
      </c>
      <c r="N37">
        <f>H35</f>
        <v>2.3191999999999986</v>
      </c>
      <c r="O37" t="str">
        <v>Equity component of Compound Financial Instruments</v>
      </c>
      <c r="R37">
        <f>E37-D37</f>
        <v>-763.582209199998</v>
      </c>
    </row>
    <row r="38">
      <c r="B38" t="str">
        <v>Total Equity</v>
      </c>
      <c r="D38">
        <f>SUM(D35:D37)</f>
        <v>27544.184329500007</v>
      </c>
      <c r="E38">
        <f>SUM(E35:E37)</f>
        <v>26778.282920300007</v>
      </c>
      <c r="F38" t="e">
        <f>SUM(F35:F37)</f>
        <v>#REF!</v>
      </c>
      <c r="G38">
        <f>D38-E38</f>
        <v>765.9014091999998</v>
      </c>
      <c r="H38">
        <f>D38-E38</f>
        <v>765.9014091999998</v>
      </c>
      <c r="I38">
        <v>25931.42432950001</v>
      </c>
      <c r="J38">
        <f>D38-I38</f>
        <v>1612.7599999999984</v>
      </c>
      <c r="L38">
        <f>'BS  Notes  4-19'!L225</f>
        <v>6708.8221699999995</v>
      </c>
      <c r="N38">
        <f>'BS  Notes  4-19'!O225</f>
        <v>6708.8221699999995</v>
      </c>
      <c r="O38" t="str">
        <v>Securities premium</v>
      </c>
    </row>
    <row r="39">
      <c r="J39">
        <f>D39-I39</f>
        <v>0</v>
      </c>
      <c r="L39">
        <f>'BS  Notes  4-19'!L226</f>
        <v>-5945.239960800001</v>
      </c>
      <c r="N39">
        <f>'BS  Notes  4-19'!O226</f>
        <v>-5945.239960800001</v>
      </c>
      <c r="O39" t="str">
        <v>Retained earnings</v>
      </c>
    </row>
    <row r="40">
      <c r="B40" t="str">
        <v>Liabilities</v>
      </c>
      <c r="J40">
        <f>D40-I40</f>
        <v>0</v>
      </c>
      <c r="L40">
        <f>SUM(L37:L39)</f>
        <v>763.582209199998</v>
      </c>
    </row>
    <row r="41">
      <c r="B41" t="str">
        <v>Non Current Liabilities</v>
      </c>
      <c r="J41">
        <f>D41-I41</f>
        <v>0</v>
      </c>
    </row>
    <row r="42">
      <c r="A42" t="str">
        <v>(a)</v>
      </c>
      <c r="B42" t="str">
        <v>Financial Liabilities</v>
      </c>
      <c r="J42">
        <f>D42-I42</f>
        <v>0</v>
      </c>
      <c r="R42">
        <f>D43/1000+D50/1000</f>
        <v>31.442</v>
      </c>
    </row>
    <row r="43">
      <c r="B43" t="str">
        <v>(i) Borrowings</v>
      </c>
      <c r="C43">
        <v>14</v>
      </c>
      <c r="D43">
        <f>'BS  Notes  4-19'!G263</f>
        <v>19691</v>
      </c>
      <c r="E43">
        <f>'BS  Notes  4-19'!H263</f>
        <v>26013</v>
      </c>
      <c r="F43">
        <f>'BS  Notes  4-19'!I263</f>
        <v>495</v>
      </c>
      <c r="H43">
        <f>D43-E43</f>
        <v>-6322</v>
      </c>
      <c r="I43">
        <v>19702</v>
      </c>
      <c r="J43">
        <f>D43-I43</f>
        <v>-11</v>
      </c>
      <c r="K43">
        <v>2605955</v>
      </c>
      <c r="P43">
        <f>D43</f>
        <v>19691</v>
      </c>
      <c r="Q43">
        <f>K43-P43</f>
        <v>2586264</v>
      </c>
      <c r="R43" t="str">
        <v>repayment schedule pending</v>
      </c>
    </row>
    <row r="44">
      <c r="B44" t="str">
        <v>(ii) Lease Liabilities</v>
      </c>
      <c r="C44">
        <v>32</v>
      </c>
      <c r="D44">
        <f>-ROUND(SUMIF('TB BVS 31.03.26'!E:E,BS!B44,'TB BVS 31.03.26'!K:K)/Input!$C$2,Input!$E$2)</f>
        <v>0</v>
      </c>
      <c r="H44">
        <f>D44-E44</f>
        <v>0</v>
      </c>
      <c r="I44">
        <v>0</v>
      </c>
      <c r="J44">
        <f>D44-I44</f>
        <v>0</v>
      </c>
    </row>
    <row r="45">
      <c r="A45" t="str">
        <v>(b)</v>
      </c>
      <c r="B45" t="str">
        <v>Provisions</v>
      </c>
      <c r="C45">
        <v>15</v>
      </c>
      <c r="D45">
        <f>'BS  Notes  4-19'!G306</f>
        <v>80</v>
      </c>
      <c r="E45">
        <f>'BS  Notes  4-19'!H306</f>
        <v>39</v>
      </c>
      <c r="H45">
        <f>D45-E45</f>
        <v>41</v>
      </c>
      <c r="I45">
        <v>80</v>
      </c>
      <c r="J45">
        <f>D45-I45</f>
        <v>0</v>
      </c>
      <c r="R45" t="str">
        <v>pending</v>
      </c>
    </row>
    <row r="46">
      <c r="B46" t="str">
        <v>Total Non Current Liabilities</v>
      </c>
      <c r="D46">
        <f>SUM(D43:D45)</f>
        <v>19771</v>
      </c>
      <c r="E46">
        <f>SUM(E43:E45)</f>
        <v>26052</v>
      </c>
      <c r="F46">
        <f>SUM(F43:F45)</f>
        <v>495</v>
      </c>
      <c r="I46">
        <v>19782</v>
      </c>
      <c r="J46">
        <f>D46-I46</f>
        <v>-11</v>
      </c>
    </row>
    <row r="47">
      <c r="J47">
        <f>D47-I47</f>
        <v>0</v>
      </c>
    </row>
    <row r="48">
      <c r="B48" t="str">
        <v>Current Liabilities</v>
      </c>
      <c r="H48">
        <f>D50+D43</f>
        <v>31442</v>
      </c>
      <c r="J48">
        <f>D48-I48</f>
        <v>0</v>
      </c>
      <c r="R48">
        <f>H48/10</f>
        <v>3144.2</v>
      </c>
    </row>
    <row r="49">
      <c r="A49" t="str">
        <v>(a)</v>
      </c>
      <c r="B49" t="str">
        <v>Financial Liabilities</v>
      </c>
      <c r="J49">
        <f>D49-I49</f>
        <v>0</v>
      </c>
    </row>
    <row r="50">
      <c r="B50" t="str">
        <v>(i) Borrowings</v>
      </c>
      <c r="C50">
        <v>14</v>
      </c>
      <c r="D50">
        <f>'BS  Notes  4-19'!G275</f>
        <v>11751</v>
      </c>
      <c r="E50">
        <f>'BS  Notes  4-19'!H275</f>
        <v>3140</v>
      </c>
      <c r="F50">
        <f>'BS  Notes  4-19'!I275</f>
        <v>30</v>
      </c>
      <c r="H50">
        <f>D50-E50</f>
        <v>8611</v>
      </c>
      <c r="I50">
        <v>11751</v>
      </c>
      <c r="J50">
        <f>D50-I50</f>
        <v>0</v>
      </c>
      <c r="K50">
        <v>241523</v>
      </c>
      <c r="P50">
        <f>D50</f>
        <v>11751</v>
      </c>
      <c r="Q50">
        <f>K50-P50</f>
        <v>229772</v>
      </c>
      <c r="R50" t="str">
        <v>repayment schedule pending</v>
      </c>
    </row>
    <row r="51">
      <c r="B51" t="str">
        <v>(ii) Lease Liabilities</v>
      </c>
      <c r="C51">
        <v>32</v>
      </c>
      <c r="D51">
        <f>-ROUND(SUMIF('TB BVS 31.03.26'!E:E,BS!B51,'TB BVS 31.03.26'!J:J)/Input!$C$2,Input!$E$2)</f>
        <v>0</v>
      </c>
      <c r="E51">
        <v>0</v>
      </c>
      <c r="H51">
        <f>D51-E51</f>
        <v>0</v>
      </c>
      <c r="I51">
        <v>0</v>
      </c>
      <c r="J51">
        <f>D51-I51</f>
        <v>0</v>
      </c>
    </row>
    <row r="52">
      <c r="B52" t="str">
        <v>(ii) Trade Payables</v>
      </c>
      <c r="J52">
        <f>D52-I52</f>
        <v>0</v>
      </c>
    </row>
    <row r="53">
      <c r="B53" t="str">
        <v>- Dues of micro enterprises and small enterprises</v>
      </c>
      <c r="C53">
        <v>17</v>
      </c>
      <c r="D53">
        <f>'BS  Notes  4-19'!G421</f>
        <v>123.01883</v>
      </c>
      <c r="E53">
        <f>'BS  Notes  4-19'!H421</f>
        <v>158.37</v>
      </c>
      <c r="F53">
        <f>'BS  Notes  4-19'!I421</f>
        <v>0</v>
      </c>
      <c r="H53">
        <f>D53-E53</f>
        <v>-35.35117000000001</v>
      </c>
      <c r="I53">
        <v>123.01883</v>
      </c>
      <c r="J53">
        <f>D53-I53</f>
        <v>0</v>
      </c>
    </row>
    <row r="54">
      <c r="B54" t="str">
        <v>- Dues of creditors other than micro enterprises and   small enterprises</v>
      </c>
      <c r="D54">
        <f>'BS  Notes  4-19'!G422</f>
        <v>9796.98117</v>
      </c>
      <c r="E54">
        <f>'BS  Notes  4-19'!H422</f>
        <v>1654.63</v>
      </c>
      <c r="F54">
        <f>'BS  Notes  4-19'!I422</f>
        <v>14</v>
      </c>
      <c r="G54" t="str">
        <v>navaz</v>
      </c>
      <c r="H54">
        <f>D54-E54</f>
        <v>8142.351169999999</v>
      </c>
      <c r="I54">
        <v>9811.98117</v>
      </c>
      <c r="J54">
        <f>D54-I54</f>
        <v>-15</v>
      </c>
      <c r="R54" t="str">
        <v>Done</v>
      </c>
    </row>
    <row r="55">
      <c r="B55" t="str">
        <v>(iii) Other Financial Liabilities</v>
      </c>
      <c r="C55">
        <v>18</v>
      </c>
      <c r="D55">
        <f>'BS  Notes  4-19'!G469</f>
        <v>445</v>
      </c>
      <c r="E55">
        <f>'BS  Notes  4-19'!H469</f>
        <v>2508</v>
      </c>
      <c r="H55">
        <f>D55-E55</f>
        <v>-2063</v>
      </c>
      <c r="I55">
        <v>445</v>
      </c>
      <c r="J55">
        <f>D55-I55</f>
        <v>0</v>
      </c>
      <c r="R55" t="str">
        <v>Done</v>
      </c>
    </row>
    <row r="56">
      <c r="A56" t="str">
        <v>(b)</v>
      </c>
      <c r="B56" t="str">
        <v>Other Current Liabilities</v>
      </c>
      <c r="C56">
        <v>19</v>
      </c>
      <c r="D56">
        <f>'BS  Notes  4-19'!G475</f>
        <v>66</v>
      </c>
      <c r="E56">
        <f>'BS  Notes  4-19'!H475</f>
        <v>39</v>
      </c>
      <c r="F56">
        <f>'BS  Notes  4-19'!I475</f>
        <v>0</v>
      </c>
      <c r="G56" t="str">
        <v>navaz</v>
      </c>
      <c r="H56">
        <f>D56-E56</f>
        <v>27</v>
      </c>
      <c r="I56">
        <v>66</v>
      </c>
      <c r="J56">
        <f>D56-I56</f>
        <v>0</v>
      </c>
      <c r="K56">
        <f>D31-D60</f>
        <v>27543.635461176775</v>
      </c>
      <c r="R56" t="str">
        <v>Done entry needs to be checked once</v>
      </c>
    </row>
    <row r="57">
      <c r="A57" t="str">
        <v>(c)</v>
      </c>
      <c r="B57" t="str">
        <v>Current tax liabilities (Net)</v>
      </c>
      <c r="C57">
        <v>7</v>
      </c>
      <c r="D57">
        <v>0</v>
      </c>
      <c r="E57">
        <v>0</v>
      </c>
      <c r="H57">
        <f>D57-E57</f>
        <v>0</v>
      </c>
      <c r="I57">
        <v>0</v>
      </c>
      <c r="J57">
        <f>D57-I57</f>
        <v>0</v>
      </c>
    </row>
    <row r="58">
      <c r="A58" t="str">
        <v>(d)</v>
      </c>
      <c r="B58" t="str">
        <v>Provisions</v>
      </c>
      <c r="C58">
        <v>15</v>
      </c>
      <c r="D58">
        <f>'BS  Notes  4-19'!G311</f>
        <v>12</v>
      </c>
      <c r="E58">
        <f>'BS  Notes  4-19'!H311</f>
        <v>7</v>
      </c>
      <c r="H58">
        <f>D58-E58</f>
        <v>5</v>
      </c>
      <c r="I58">
        <v>12</v>
      </c>
      <c r="J58">
        <f>D58-I58</f>
        <v>0</v>
      </c>
      <c r="R58" t="str">
        <v>pending</v>
      </c>
    </row>
    <row r="59">
      <c r="B59" t="str">
        <v>Total Current Liabilities</v>
      </c>
      <c r="D59">
        <f>SUM(D50:D58)</f>
        <v>22194</v>
      </c>
      <c r="E59">
        <f>SUM(E50:E58)</f>
        <v>7507</v>
      </c>
      <c r="F59">
        <f>SUM(F50:F56)</f>
        <v>44</v>
      </c>
      <c r="H59">
        <f>SUM(H8:H58)</f>
        <v>6424244170.516585</v>
      </c>
      <c r="I59">
        <v>22209</v>
      </c>
      <c r="J59">
        <f>D59-I59</f>
        <v>-15</v>
      </c>
    </row>
    <row r="60">
      <c r="B60" t="str">
        <v>Total Liabilities</v>
      </c>
      <c r="D60">
        <f>+D46+D59</f>
        <v>41965</v>
      </c>
      <c r="E60">
        <f>+E46+E59</f>
        <v>33559</v>
      </c>
      <c r="F60">
        <f>+F46+F59</f>
        <v>539</v>
      </c>
      <c r="I60">
        <v>41991</v>
      </c>
      <c r="J60">
        <f>D60-I60</f>
        <v>-26</v>
      </c>
    </row>
    <row r="61">
      <c r="B61" t="str">
        <v>Total Equity and Liabilities</v>
      </c>
      <c r="D61">
        <f>+D38+D60</f>
        <v>69509.18432950001</v>
      </c>
      <c r="E61">
        <f>+E38+E60</f>
        <v>60337.28292030001</v>
      </c>
      <c r="F61" t="e">
        <f>+F38+F60</f>
        <v>#REF!</v>
      </c>
      <c r="G61">
        <f>D61-D31</f>
        <v>0.5488683232397307</v>
      </c>
      <c r="H61">
        <f>D61-D31</f>
        <v>0.5488683232397307</v>
      </c>
      <c r="I61">
        <v>67922.4243295</v>
      </c>
      <c r="K61">
        <f>E61-E31</f>
        <v>0.31369030000496423</v>
      </c>
      <c r="R61">
        <f>E61-E31</f>
        <v>0.31369030000496423</v>
      </c>
    </row>
    <row r="62">
      <c r="A62" t="str">
        <v>Corporate Information &amp; Material Accounting Policies</v>
      </c>
      <c r="C62" t="str">
        <f>Input!D10&amp;" &amp; "&amp;Input!D11</f>
        <v>1 &amp; 2</v>
      </c>
    </row>
    <row r="63">
      <c r="A63" t="str">
        <v>The accompanying notes are integral part of the Financial Statements.</v>
      </c>
      <c r="H63">
        <f>H61*1000</f>
        <v>548.8683232397307</v>
      </c>
    </row>
    <row r="64">
      <c r="A64" t="str">
        <v>As per our report of even date attached.</v>
      </c>
    </row>
    <row r="66">
      <c r="A66" t="str">
        <v>For PQR &amp; Associates</v>
      </c>
      <c r="D66" t="str">
        <v xml:space="preserve">For and on behalf of Board of </v>
      </c>
      <c r="I66" t="str">
        <v xml:space="preserve">For and on behalf of Board of </v>
      </c>
    </row>
    <row r="67">
      <c r="A67" t="str">
        <v>Chartered Accountants</v>
      </c>
      <c r="D67" t="str">
        <v>XYZ</v>
      </c>
      <c r="I67" t="str">
        <v>XYZ</v>
      </c>
    </row>
    <row r="68">
      <c r="A68" t="str">
        <v>Firm's Registration No: 000000W</v>
      </c>
      <c r="D68" t="str">
        <f>Input!$C$1</f>
        <v>CIN : U00000DL2026PTC000001</v>
      </c>
      <c r="I68" t="str">
        <v>CIN : U00000DL2026PTC000001</v>
      </c>
    </row>
    <row r="71">
      <c r="A71" t="str">
        <v>Jeyur Shah</v>
      </c>
      <c r="D71" t="str">
        <v>Rohan Mehta</v>
      </c>
      <c r="E71" t="str">
        <v>Neha Kapoor</v>
      </c>
      <c r="I71" t="str">
        <v>Rohan Mehta</v>
      </c>
    </row>
    <row r="72">
      <c r="A72" t="str">
        <v>Partner</v>
      </c>
      <c r="D72" t="str">
        <v>Director</v>
      </c>
      <c r="E72" t="str">
        <v>Director</v>
      </c>
      <c r="I72" t="str">
        <v>Director</v>
      </c>
    </row>
    <row r="73">
      <c r="A73" t="str">
        <v>Membership No. 999999</v>
      </c>
      <c r="D73" t="str">
        <v>DIN: 00000001</v>
      </c>
      <c r="E73" t="str">
        <v>DIN: 00000002</v>
      </c>
      <c r="I73" t="str">
        <v>DIN: 00000001</v>
      </c>
    </row>
    <row r="77">
      <c r="D77" t="str">
        <v>Rahul Verma</v>
      </c>
      <c r="E77" t="str">
        <v>Priya Shah</v>
      </c>
      <c r="I77" t="str">
        <v>Rahul Verma</v>
      </c>
    </row>
    <row r="78">
      <c r="D78" t="str">
        <v>CEO</v>
      </c>
      <c r="E78" t="str">
        <v>CFO</v>
      </c>
      <c r="I78" t="str">
        <v>CEO</v>
      </c>
    </row>
    <row r="81">
      <c r="A81" t="str">
        <f>" "</f>
        <v xml:space="preserve"> </v>
      </c>
    </row>
    <row r="82">
      <c r="A82" t="str">
        <v>Place: Ahmedabad</v>
      </c>
      <c r="D82" t="str">
        <v>Place: Vadodara</v>
      </c>
      <c r="E82" t="str">
        <v>Place: Vadodara</v>
      </c>
      <c r="I82" t="str">
        <v>Place: Vadodara</v>
      </c>
    </row>
    <row r="83">
      <c r="A83" t="str">
        <v>Date: 17 July 2026</v>
      </c>
      <c r="D83" t="str">
        <f>A83</f>
        <v>Date: 17 July 2026</v>
      </c>
      <c r="E83" t="str">
        <f>D83</f>
        <v>Date: 17 July 2026</v>
      </c>
      <c r="I83" t="str">
        <v>Date: 17 July 2026</v>
      </c>
    </row>
  </sheetData>
  <mergeCells count="3">
    <mergeCell ref="A4:B5"/>
    <mergeCell ref="C4:C5"/>
    <mergeCell ref="C53:C54"/>
  </mergeCells>
  <pageMargins left="0.7086614173228347" right="0.7086614173228347" top="0.7480314960629921" bottom="0.7480314960629921" header="0.31496062992125984" footer="0.31496062992125984"/>
  <ignoredErrors>
    <ignoredError numberStoredAsText="1" sqref="A1:T83"/>
  </ignoredErrors>
</worksheet>
</file>

<file path=xl/worksheets/sheet8.xml><?xml version="1.0" encoding="utf-8"?>
<worksheet xmlns="http://schemas.openxmlformats.org/spreadsheetml/2006/main" xmlns:r="http://schemas.openxmlformats.org/officeDocument/2006/relationships">
  <dimension ref="A1:U60"/>
  <sheetViews>
    <sheetView workbookViewId="0" rightToLeft="0"/>
  </sheetViews>
  <sheetData>
    <row r="1">
      <c r="A1" t="str">
        <f>Input!$B$1</f>
        <v>XYZ</v>
      </c>
    </row>
    <row r="2">
      <c r="A2" t="str">
        <v>Statement of Profit and Loss for the Year Ended 31 March 2026</v>
      </c>
    </row>
    <row r="3">
      <c r="E3" t="str">
        <f>Input!$D$2</f>
        <v>(₹ in Lakh)</v>
      </c>
      <c r="F3" t="str">
        <f>Input!$D$2</f>
        <v>(₹ in Lakh)</v>
      </c>
    </row>
    <row r="4">
      <c r="A4" t="str">
        <v>Particulars</v>
      </c>
      <c r="C4" t="str">
        <v>Note</v>
      </c>
      <c r="D4" t="str">
        <v>Year Ended</v>
      </c>
      <c r="E4" t="str">
        <v>Year Ended</v>
      </c>
      <c r="F4" t="str">
        <v>Year Ended</v>
      </c>
    </row>
    <row r="5">
      <c r="D5" t="str">
        <f>BS!D5</f>
        <v>31 March 2026</v>
      </c>
      <c r="E5" t="str">
        <f>BS!E5</f>
        <v>31 March 2025</v>
      </c>
      <c r="F5" t="str">
        <v>March 31,2022</v>
      </c>
    </row>
    <row r="7">
      <c r="B7" t="str">
        <v>Income</v>
      </c>
    </row>
    <row r="8">
      <c r="A8" t="str">
        <v>I</v>
      </c>
      <c r="B8" t="str">
        <v>Revenue from Operations</v>
      </c>
      <c r="C8">
        <v>20</v>
      </c>
      <c r="D8">
        <f>'PL Notes 20-27'!C17</f>
        <v>23491</v>
      </c>
      <c r="E8">
        <f>'PL Notes 20-27'!D17</f>
        <v>1094</v>
      </c>
      <c r="F8">
        <f>'[1]PL Notes 19-26'!E17</f>
        <v>0</v>
      </c>
      <c r="G8">
        <v>70109.4177038999</v>
      </c>
      <c r="H8">
        <f>E8-G8</f>
        <v>-69015.4177038999</v>
      </c>
      <c r="I8" t="str">
        <v>Ok</v>
      </c>
      <c r="Q8" t="str">
        <v>Tomorrow</v>
      </c>
      <c r="R8">
        <v>40277</v>
      </c>
    </row>
    <row r="9">
      <c r="A9" t="str">
        <v>II</v>
      </c>
      <c r="B9" t="str">
        <v>Other Income</v>
      </c>
      <c r="C9">
        <v>21</v>
      </c>
      <c r="D9">
        <f>'PL Notes 20-27'!C36</f>
        <v>238</v>
      </c>
      <c r="E9">
        <f>'PL Notes 20-27'!D36</f>
        <v>73</v>
      </c>
      <c r="F9">
        <f>'[1]PL Notes 19-26'!E34</f>
        <v>0</v>
      </c>
      <c r="G9">
        <v>682.3451800896311</v>
      </c>
      <c r="H9">
        <f>E9-G9</f>
        <v>-609.3451800896311</v>
      </c>
      <c r="I9" t="str">
        <v>Refer Note</v>
      </c>
      <c r="Q9" t="str">
        <v>Tomorrow</v>
      </c>
      <c r="R9">
        <f>R11/R8</f>
        <v>0.3824681654762132</v>
      </c>
      <c r="S9">
        <f>S11/E8</f>
        <v>0.3746363260706344</v>
      </c>
    </row>
    <row r="10">
      <c r="A10" t="str">
        <v>III</v>
      </c>
      <c r="B10" t="str">
        <v>Total Income (I+II)</v>
      </c>
      <c r="D10">
        <f>SUM(D8:D9)</f>
        <v>23729</v>
      </c>
      <c r="E10">
        <f>SUM(E8:E9)</f>
        <v>1167</v>
      </c>
      <c r="F10">
        <f>SUM(F8:F9)</f>
        <v>0</v>
      </c>
      <c r="G10">
        <f>SUM(G8:G9)</f>
        <v>70791.76288398953</v>
      </c>
      <c r="H10">
        <f>SUM(H8:H9)</f>
        <v>-69624.76288398953</v>
      </c>
    </row>
    <row r="11">
      <c r="R11">
        <f>D13+D15</f>
        <v>15404.670300885438</v>
      </c>
      <c r="S11">
        <f>E13+E15</f>
        <v>409.85214072127405</v>
      </c>
    </row>
    <row r="12">
      <c r="A12" t="str">
        <v>II</v>
      </c>
      <c r="B12" t="str">
        <v>Expenses</v>
      </c>
      <c r="G12">
        <f>D10*1000</f>
        <v>23729000</v>
      </c>
    </row>
    <row r="13">
      <c r="B13" t="str">
        <v>Cost of materials consumed</v>
      </c>
      <c r="C13">
        <f>C9+1</f>
        <v>22</v>
      </c>
      <c r="D13">
        <f>'PL Notes 20-27'!C51</f>
        <v>19619.67030088544</v>
      </c>
      <c r="E13">
        <f>'PL Notes 20-27'!D51-E14</f>
        <v>796.742140721274</v>
      </c>
      <c r="F13">
        <f>'[1]PL Notes 19-26'!E42+'[1]PL Notes 19-26'!E47</f>
        <v>0</v>
      </c>
      <c r="G13">
        <v>44527.47199289999</v>
      </c>
      <c r="H13">
        <f>E13-G13</f>
        <v>-43730.729852178716</v>
      </c>
      <c r="I13" t="str">
        <v>Due to Impact of Change in Inv method</v>
      </c>
      <c r="Q13" t="str">
        <v>Tomorrow</v>
      </c>
      <c r="T13">
        <f>(D13+D15)/$D$10</f>
        <v>0.6491917190309511</v>
      </c>
      <c r="U13">
        <f>(E13+E15)/$E$10</f>
        <v>0.351201491620629</v>
      </c>
    </row>
    <row r="14">
      <c r="B14" t="str">
        <v>Purchase of stock-in-trade (traded goods)</v>
      </c>
      <c r="C14" t="str">
        <v>-</v>
      </c>
      <c r="D14">
        <v>2112.329699114563</v>
      </c>
      <c r="E14">
        <f>115.837859278726</f>
        <v>115.837859278726</v>
      </c>
      <c r="R14">
        <f>D14*100000</f>
        <v>211232969.91145632</v>
      </c>
    </row>
    <row r="15">
      <c r="B15" t="str">
        <v xml:space="preserve">Changes in inventories of finished goods and work-in-progress </v>
      </c>
      <c r="C15">
        <f>C13+1</f>
        <v>23</v>
      </c>
      <c r="D15">
        <f>'PL Notes 20-27'!C64</f>
        <v>-4215</v>
      </c>
      <c r="E15">
        <f>'PL Notes 20-27'!D64</f>
        <v>-386.89</v>
      </c>
      <c r="F15">
        <f>'[1]PL Notes 19-26'!E62</f>
        <v>0</v>
      </c>
      <c r="G15">
        <v>-1566.3014066999942</v>
      </c>
      <c r="H15">
        <f>E15-G15</f>
        <v>1179.4114066999941</v>
      </c>
      <c r="I15" t="str">
        <v>Due to Impact of Change in Inv method</v>
      </c>
      <c r="Q15" t="str">
        <v>Tomorrow</v>
      </c>
    </row>
    <row r="16">
      <c r="B16" t="str">
        <v>Employee Benefits Expense</v>
      </c>
      <c r="C16">
        <f>C15+1</f>
        <v>24</v>
      </c>
      <c r="D16">
        <f>'PL Notes 20-27'!C74</f>
        <v>1989.556938</v>
      </c>
      <c r="E16">
        <f>'PL Notes 20-27'!D74</f>
        <v>147.77469999999994</v>
      </c>
      <c r="Q16" t="str">
        <v>Navaz</v>
      </c>
      <c r="R16">
        <f>D19/10</f>
        <v>588.3</v>
      </c>
      <c r="T16">
        <f>D16/$D$10</f>
        <v>0.08384495503392474</v>
      </c>
      <c r="U16">
        <f>E16/$E$10</f>
        <v>0.12662784918594683</v>
      </c>
    </row>
    <row r="17">
      <c r="B17" t="str">
        <v>Finance Costs</v>
      </c>
      <c r="C17">
        <f>C16+1</f>
        <v>25</v>
      </c>
      <c r="D17">
        <f>'PL Notes 20-27'!C86</f>
        <v>2699</v>
      </c>
      <c r="E17">
        <f>'PL Notes 20-27'!D86</f>
        <v>763.0865199999946</v>
      </c>
      <c r="F17">
        <f>'PL Notes 20-27'!E86</f>
        <v>38</v>
      </c>
      <c r="G17">
        <f>D13+D15</f>
        <v>15404.670300885438</v>
      </c>
      <c r="Q17" t="str">
        <v>Tomorrow</v>
      </c>
      <c r="R17">
        <f>D21/10*12</f>
        <v>-9048.287952960003</v>
      </c>
      <c r="S17">
        <f>R17/1000</f>
        <v>-9.048287952960003</v>
      </c>
      <c r="T17">
        <f>D17/$D$10</f>
        <v>0.1137426777361035</v>
      </c>
      <c r="U17">
        <f>E17/$E$10</f>
        <v>0.6538873350471248</v>
      </c>
    </row>
    <row r="18">
      <c r="B18" t="str">
        <v>Depreciation and Amortisation Expense</v>
      </c>
      <c r="C18">
        <f>Input!D69</f>
        <v>3</v>
      </c>
      <c r="D18">
        <f>'PPE- note 3'!G17+'PPE- note 3'!G23+'PPE- note 3'!G27</f>
        <v>3180.6830228</v>
      </c>
      <c r="E18">
        <f>129491/100</f>
        <v>1294.91</v>
      </c>
      <c r="F18">
        <f>'PPE- note 3'!I141</f>
        <v>6</v>
      </c>
      <c r="G18">
        <f>G17*1000</f>
        <v>15404670.300885439</v>
      </c>
      <c r="Q18" t="str">
        <v>Tomorrow</v>
      </c>
      <c r="T18">
        <f>D18/$D$10</f>
        <v>0.13404201705929453</v>
      </c>
      <c r="U18">
        <f>E18/$E$10</f>
        <v>1.1096058269065983</v>
      </c>
    </row>
    <row r="19">
      <c r="B19" t="str">
        <v>Other Expenses</v>
      </c>
      <c r="C19">
        <f>C17+1</f>
        <v>26</v>
      </c>
      <c r="D19">
        <f>'PL Notes 20-27'!C111</f>
        <v>5883</v>
      </c>
      <c r="E19">
        <f>'PL Notes 20-27'!D111</f>
        <v>466</v>
      </c>
      <c r="F19">
        <f>'PL Notes 20-27'!E111</f>
        <v>38</v>
      </c>
      <c r="G19">
        <v>348000</v>
      </c>
      <c r="Q19" t="str">
        <v>Navaz</v>
      </c>
      <c r="R19">
        <f>D19*1000</f>
        <v>5883000</v>
      </c>
      <c r="S19">
        <f>D21+D18+D17</f>
        <v>-1660.5569380000015</v>
      </c>
      <c r="T19">
        <f>D19/$D$10</f>
        <v>0.24792448059336678</v>
      </c>
      <c r="U19">
        <f>E19/$E$10</f>
        <v>0.39931448157669236</v>
      </c>
    </row>
    <row r="20">
      <c r="B20" t="str">
        <v>Total Expense (II)</v>
      </c>
      <c r="D20">
        <f>SUM(D13:D19)</f>
        <v>31269.2399608</v>
      </c>
      <c r="E20">
        <f>SUM(E13:E19)</f>
        <v>3197.4612199999947</v>
      </c>
      <c r="F20">
        <f>SUM(F17:F19)</f>
        <v>82</v>
      </c>
      <c r="I20" t="str">
        <v>PBT As per IND AS</v>
      </c>
      <c r="J20" t="str">
        <v>PBT As per IGAAP</v>
      </c>
      <c r="K20" t="str">
        <v>Difference</v>
      </c>
      <c r="L20" t="str">
        <v>Reco</v>
      </c>
      <c r="M20" t="str">
        <v>Head</v>
      </c>
      <c r="N20" t="str">
        <v>Remark</v>
      </c>
      <c r="R20">
        <v>-205627666.1</v>
      </c>
    </row>
    <row r="21">
      <c r="A21" t="str">
        <v>III</v>
      </c>
      <c r="B21" t="str">
        <v>(Loss) Before Tax (I-II)</v>
      </c>
      <c r="D21">
        <f>D10-D20</f>
        <v>-7540.239960800001</v>
      </c>
      <c r="E21">
        <f>E10-E20</f>
        <v>-2030.4612199999947</v>
      </c>
      <c r="F21" t="e">
        <f>#REF!-F20</f>
        <v>#REF!</v>
      </c>
      <c r="G21">
        <f>D21+D17+D18</f>
        <v>-1660.5569380000015</v>
      </c>
      <c r="I21">
        <f>E21</f>
        <v>-2030.4612199999947</v>
      </c>
      <c r="J21">
        <f>487303222.278789/10^5</f>
        <v>4873.03222278789</v>
      </c>
      <c r="K21">
        <f>I21-J21</f>
        <v>-6903.493442787884</v>
      </c>
      <c r="L21">
        <f>'TB BVS 31.3.23'!J173/10^5</f>
        <v>0</v>
      </c>
      <c r="M21" t="str">
        <v>Employee Compensation - ESOP</v>
      </c>
      <c r="N21" t="str">
        <v>Not Considered in IGAAP</v>
      </c>
      <c r="R21">
        <v>131099066.49000013</v>
      </c>
      <c r="T21">
        <f>D21+S21</f>
        <v>-7540.239960800001</v>
      </c>
    </row>
    <row r="22">
      <c r="A22" t="str">
        <v>IV</v>
      </c>
      <c r="B22" t="str">
        <v>Tax Expenses</v>
      </c>
      <c r="L22">
        <f>5550219/10^5</f>
        <v>55.50219</v>
      </c>
      <c r="M22" t="str">
        <v>Pharma Related Expenses Provision</v>
      </c>
      <c r="N22" t="str">
        <v>Not considered in IND AS</v>
      </c>
      <c r="R22">
        <f>D26*1000</f>
        <v>-5952239.960800001</v>
      </c>
      <c r="T22">
        <f>R22-S22</f>
        <v>-5952239.960800001</v>
      </c>
    </row>
    <row r="23">
      <c r="B23" t="str">
        <v>(a) Current Tax</v>
      </c>
      <c r="C23">
        <v>16</v>
      </c>
      <c r="D23">
        <f>ROUND(SUMIF('TB BVS 31.03.26'!$E:$E,B23,'TB BVS 31.03.26'!$I:$I)/Input!$C$2,Input!$E$2)</f>
        <v>0</v>
      </c>
      <c r="E23">
        <v>0</v>
      </c>
      <c r="F23">
        <v>0</v>
      </c>
      <c r="L23">
        <f>L22-L21</f>
        <v>55.50219</v>
      </c>
      <c r="R23">
        <f>D21+D18+D17</f>
        <v>-1660.5569380000015</v>
      </c>
      <c r="S23">
        <f>E21+E18+E17</f>
        <v>27.535300000000007</v>
      </c>
    </row>
    <row r="24">
      <c r="B24" t="str">
        <v>(b) Deferred Tax</v>
      </c>
      <c r="C24">
        <f>BS!C16</f>
        <v>16</v>
      </c>
      <c r="D24">
        <f>ROUND(SUMIF('TB BVS 31.03.26'!$E:$E,B24,'TB BVS 31.03.26'!$I:$I)/Input!$C$2,Input!$E$2)</f>
        <v>-1588</v>
      </c>
      <c r="E24">
        <f>-142.606394191297/100</f>
        <v>-1.42606394191297</v>
      </c>
      <c r="F24">
        <f>ROUND(SUMIF('TB BVS 31.3.22'!$E:$E,B24,'TB BVS 31.3.22'!$L:$L)/Input!$C$2,Input!$E$2)</f>
        <v>-1</v>
      </c>
    </row>
    <row r="25">
      <c r="B25" t="str">
        <v>Total Tax Expenses</v>
      </c>
      <c r="D25">
        <f>SUM(D23:D24)</f>
        <v>-1588</v>
      </c>
      <c r="E25">
        <f>SUM(E23:E24)</f>
        <v>-1.42606394191297</v>
      </c>
      <c r="F25">
        <f>SUM(F23:F24)</f>
        <v>-1</v>
      </c>
      <c r="R25">
        <v>184764800.22999942</v>
      </c>
      <c r="S25">
        <f>R25/1000</f>
        <v>184764.8002299994</v>
      </c>
    </row>
    <row r="26">
      <c r="A26" t="str">
        <v>V</v>
      </c>
      <c r="B26" t="str">
        <v>(Loss) for the Year (III-IV)</v>
      </c>
      <c r="D26">
        <f>D21-D25</f>
        <v>-5952.239960800001</v>
      </c>
      <c r="E26">
        <f>E21-E25</f>
        <v>-2029.0351560580816</v>
      </c>
      <c r="F26" t="e">
        <f>F21-F25</f>
        <v>#REF!</v>
      </c>
      <c r="S26">
        <f>S25+D26</f>
        <v>178812.5602691994</v>
      </c>
    </row>
    <row r="28">
      <c r="A28" t="str">
        <v>VI</v>
      </c>
      <c r="B28" t="str">
        <v>Other Comprehensive Income</v>
      </c>
    </row>
    <row r="29">
      <c r="B29" t="str">
        <v>(i) Item that will not be reclassified to profit or loss</v>
      </c>
    </row>
    <row r="30">
      <c r="B30" t="str">
        <v>Remeasurement of defined benefit plans</v>
      </c>
      <c r="C30">
        <f>C24</f>
        <v>16</v>
      </c>
      <c r="D30">
        <f>-ROUND(SUMIF('TB BVS 31.03.26'!$E:$E,B30,'TB BVS 31.03.26'!$I:$I)/Input!$C$2,Input!$E$2)</f>
        <v>9</v>
      </c>
      <c r="E30">
        <f>ROUND(SUMIF('TB BVS 31.3.25'!$E:$E,B30,'TB BVS 31.3.25'!$I:$I)/Input!$C$2,Input!$E$2)</f>
        <v>2</v>
      </c>
    </row>
    <row r="31">
      <c r="B31" t="str">
        <v>Income tax relating to items that will not be reclassified to profit or loss</v>
      </c>
      <c r="C31">
        <f>C30</f>
        <v>16</v>
      </c>
      <c r="D31">
        <f>ROUND(SUMIF('TB BVS 31.03.26'!$E:$E,B31,'TB BVS 31.03.26'!$I:$I)/Input!$C$2,Input!$E$2)</f>
        <v>-2</v>
      </c>
      <c r="E31">
        <v>0</v>
      </c>
    </row>
    <row r="33">
      <c r="B33" t="str">
        <v>Other Comprehensive Income for the Year</v>
      </c>
      <c r="D33">
        <f>SUM(D30:D32)</f>
        <v>7</v>
      </c>
      <c r="E33">
        <f>SUM(E30:E32)</f>
        <v>2</v>
      </c>
      <c r="F33">
        <f>F28</f>
        <v>0</v>
      </c>
    </row>
    <row r="34">
      <c r="B34" t="str">
        <v>Total Comprehensive Income/(Loss) for the Year (V+VI)</v>
      </c>
      <c r="D34">
        <f>D26+D33</f>
        <v>-5945.239960800001</v>
      </c>
      <c r="E34">
        <f>E26+E33</f>
        <v>-2027.0351560580816</v>
      </c>
      <c r="F34" t="e">
        <f>F26+F33</f>
        <v>#REF!</v>
      </c>
    </row>
    <row r="36">
      <c r="A36" t="str">
        <v>VII</v>
      </c>
      <c r="B36" t="str">
        <v>Earnings Per Share (Face Value of ₹ 10 each)</v>
      </c>
    </row>
    <row r="37">
      <c r="B37" t="str">
        <v>- Basic &amp; Diluted</v>
      </c>
      <c r="C37">
        <v>27</v>
      </c>
      <c r="D37">
        <f>'PL Notes 20-27'!C120</f>
        <v>-2082</v>
      </c>
      <c r="E37">
        <f>'PL Notes 20-27'!D120</f>
        <v>-961</v>
      </c>
      <c r="F37" t="e">
        <f>'PL Notes 20-27'!E120</f>
        <v>#REF!</v>
      </c>
    </row>
    <row r="38">
      <c r="A38" t="str">
        <v>Corporate Information &amp; Material Accounting Policies</v>
      </c>
      <c r="C38" t="str">
        <f>BS!C62</f>
        <v>1 &amp; 2</v>
      </c>
    </row>
    <row r="39">
      <c r="A39" t="str">
        <v>The accompanying notes are integral part of the Financial Statements.</v>
      </c>
    </row>
    <row r="40">
      <c r="A40" t="str">
        <v>As per our report of even date attached.</v>
      </c>
    </row>
    <row r="42">
      <c r="A42" t="str">
        <f>BS!$A$66</f>
        <v>For PQR &amp; Associates</v>
      </c>
      <c r="D42" t="str">
        <f>BS!D66</f>
        <v xml:space="preserve">For and on behalf of Board of </v>
      </c>
    </row>
    <row r="43">
      <c r="A43" t="str">
        <f>BS!$A$67</f>
        <v>Chartered Accountants</v>
      </c>
      <c r="D43" t="str">
        <f>BS!D67</f>
        <v>XYZ</v>
      </c>
    </row>
    <row r="44">
      <c r="A44" t="str">
        <f>BS!$A$68</f>
        <v>Firm's Registration No: 000000W</v>
      </c>
      <c r="D44" t="str">
        <f>BS!D68</f>
        <v>CIN : U00000DL2026PTC000001</v>
      </c>
    </row>
    <row r="47">
      <c r="A47" t="str">
        <f>BS!$A$71</f>
        <v>Jeyur Shah</v>
      </c>
      <c r="D47" t="str">
        <f>BS!D71</f>
        <v>Rohan Mehta</v>
      </c>
      <c r="E47" t="str">
        <f>BS!E71</f>
        <v>Neha Kapoor</v>
      </c>
    </row>
    <row r="48">
      <c r="A48" t="str">
        <f>BS!$A$72</f>
        <v>Partner</v>
      </c>
      <c r="D48" t="str">
        <f>BS!D72</f>
        <v>Director</v>
      </c>
      <c r="E48" t="str">
        <f>BS!E72</f>
        <v>Director</v>
      </c>
    </row>
    <row r="49">
      <c r="A49" t="str">
        <f>BS!$A$73</f>
        <v>Membership No. 999999</v>
      </c>
      <c r="D49" t="str">
        <f>BS!D73</f>
        <v>DIN: 00000001</v>
      </c>
      <c r="E49" t="str">
        <f>BS!E73</f>
        <v>DIN: 00000002</v>
      </c>
    </row>
    <row r="53">
      <c r="D53" t="str">
        <f>BS!D77</f>
        <v>Rahul Verma</v>
      </c>
      <c r="E53" t="str">
        <f>BS!E77</f>
        <v>Priya Shah</v>
      </c>
    </row>
    <row r="54">
      <c r="D54" t="str">
        <f>BS!D78</f>
        <v>CEO</v>
      </c>
      <c r="E54" t="str">
        <f>BS!E78</f>
        <v>CFO</v>
      </c>
    </row>
    <row r="59">
      <c r="A59" t="str">
        <f>BS!$A$82</f>
        <v>Place: Ahmedabad</v>
      </c>
      <c r="D59" t="str">
        <f>BS!D82</f>
        <v>Place: Vadodara</v>
      </c>
      <c r="E59" t="str">
        <f>BS!E82</f>
        <v>Place: Vadodara</v>
      </c>
    </row>
    <row r="60">
      <c r="A60" t="str">
        <f>BS!$A$83</f>
        <v>Date: 17 July 2026</v>
      </c>
      <c r="D60" t="str">
        <f>BS!D83</f>
        <v>Date: 17 July 2026</v>
      </c>
      <c r="E60" t="str">
        <f>BS!E83</f>
        <v>Date: 17 July 2026</v>
      </c>
    </row>
  </sheetData>
  <mergeCells count="2">
    <mergeCell ref="A4:B5"/>
    <mergeCell ref="C4:C5"/>
  </mergeCells>
  <pageMargins left="0.7086614173228347" right="0.7086614173228347" top="0.7480314960629921" bottom="0.7480314960629921" header="0.31496062992125984" footer="0.31496062992125984"/>
  <ignoredErrors>
    <ignoredError numberStoredAsText="1" sqref="A1:U60"/>
  </ignoredErrors>
</worksheet>
</file>

<file path=xl/worksheets/sheet9.xml><?xml version="1.0" encoding="utf-8"?>
<worksheet xmlns="http://schemas.openxmlformats.org/spreadsheetml/2006/main" xmlns:r="http://schemas.openxmlformats.org/officeDocument/2006/relationships">
  <dimension ref="B1:E10"/>
  <sheetViews>
    <sheetView workbookViewId="0" rightToLeft="0"/>
  </sheetViews>
  <sheetData>
    <row r="1">
      <c r="B1" t="str">
        <v>Total Interest in Finance Cost</v>
      </c>
    </row>
    <row r="2">
      <c r="B2" t="str">
        <v>- Preference shares</v>
      </c>
      <c r="C2">
        <f>'PL Notes 20-27'!C83</f>
        <v>0</v>
      </c>
    </row>
    <row r="3">
      <c r="B3" t="str">
        <v>Other Borrowing Cost</v>
      </c>
      <c r="C3">
        <f>'PL Notes 20-27'!C84</f>
        <v>232</v>
      </c>
    </row>
    <row r="4">
      <c r="B4" t="str">
        <v>Other Interest Expenses*</v>
      </c>
      <c r="C4">
        <f>'PL Notes 20-27'!C85</f>
        <v>0</v>
      </c>
    </row>
    <row r="5">
      <c r="C5">
        <f>SUM(C2:C4)</f>
        <v>232</v>
      </c>
    </row>
    <row r="8">
      <c r="B8" t="str">
        <v>Interest Accrued</v>
      </c>
    </row>
    <row r="9">
      <c r="B9" t="str">
        <v>- Preference shares</v>
      </c>
      <c r="C9">
        <f>C2</f>
        <v>0</v>
      </c>
      <c r="E9" t="str">
        <v>DTL &gt;&gt;&gt; Other Equity</v>
      </c>
    </row>
    <row r="10">
      <c r="B10" t="str">
        <v>Other Interest Expenses*</v>
      </c>
      <c r="C10">
        <f>C4</f>
        <v>0</v>
      </c>
      <c r="E10" t="str">
        <v>Provision other expe &gt;&gt;&gt; Trade Payable</v>
      </c>
    </row>
  </sheetData>
  <pageMargins left="0.7" right="0.7" top="0.75" bottom="0.75" header="0.3" footer="0.3"/>
  <ignoredErrors>
    <ignoredError numberStoredAsText="1" sqref="B1:E10"/>
  </ignoredErrors>
</worksheet>
</file>

<file path=xl/worksheets/sheet10.xml><?xml version="1.0" encoding="utf-8"?>
<worksheet xmlns="http://schemas.openxmlformats.org/spreadsheetml/2006/main" xmlns:r="http://schemas.openxmlformats.org/officeDocument/2006/relationships">
  <dimension ref="B2:HO160"/>
  <sheetViews>
    <sheetView workbookViewId="0" rightToLeft="0"/>
  </sheetViews>
  <sheetData>
    <row r="2">
      <c r="B2" t="str">
        <v>Name  :</v>
      </c>
      <c r="C2" t="str">
        <v>XYZ</v>
      </c>
      <c r="E2" t="str">
        <v>PAN :</v>
      </c>
      <c r="F2" t="str">
        <v>AAJCB9629E</v>
      </c>
    </row>
    <row r="3">
      <c r="B3" t="str">
        <v>Address :</v>
      </c>
      <c r="C3" t="str">
        <v>801 to 809, 824, 8th FLOOR, BLOCK 1, BUILDING 73, EST AVENUE, SARABHAI COMPOUND VADODARA - 390023</v>
      </c>
      <c r="E3" t="str">
        <v>A.Y. :</v>
      </c>
      <c r="F3" t="str">
        <v>2023 - 2024</v>
      </c>
    </row>
    <row r="4">
      <c r="E4" t="str">
        <v>P.Y. :</v>
      </c>
      <c r="F4" t="str">
        <v>2022 - 2023</v>
      </c>
    </row>
    <row r="7">
      <c r="B7" t="str">
        <v>STATEMENT SHOWING COMPUTATION OF INCOME</v>
      </c>
    </row>
    <row r="8">
      <c r="B8" t="str">
        <v>PARTICULARS</v>
      </c>
      <c r="E8" t="str">
        <v>Amt In INR</v>
      </c>
      <c r="F8" t="str">
        <v>Amt In INR</v>
      </c>
    </row>
    <row r="10">
      <c r="B10" t="str">
        <v>I</v>
      </c>
      <c r="C10" t="str">
        <v>Income From Business</v>
      </c>
    </row>
    <row r="11">
      <c r="C11" t="str">
        <v>Net Profit as per Statement of Profit and Loss before tax</v>
      </c>
      <c r="F11">
        <f>PL!D21*1000</f>
        <v>-7540239.960800001</v>
      </c>
      <c r="L11" t="e">
        <f>PL!F21*1000</f>
        <v>#REF!</v>
      </c>
    </row>
    <row r="13">
      <c r="B13" t="str">
        <v>Add:</v>
      </c>
      <c r="C13" t="str">
        <v>Items disallowed</v>
      </c>
    </row>
    <row r="14">
      <c r="C14" t="str">
        <v>Expenditure relating to trading activities/Other disallowances</v>
      </c>
      <c r="E14">
        <v>0</v>
      </c>
    </row>
    <row r="15">
      <c r="C15" t="str">
        <v>Interest on late payment of TDS</v>
      </c>
      <c r="E15">
        <v>0</v>
      </c>
      <c r="K15">
        <f>'TB BVS 31.3.22'!L23</f>
        <v>164</v>
      </c>
    </row>
    <row r="16">
      <c r="C16" t="str">
        <v>Interest on MSME</v>
      </c>
      <c r="E16">
        <f>'TB BVS 31.3.25'!G114</f>
        <v>0</v>
      </c>
      <c r="G16">
        <f>(+E16+E17+E26+E27)*17.16%</f>
        <v>-8487.336</v>
      </c>
      <c r="H16">
        <f>E16+E17+E18</f>
        <v>3180683.0228</v>
      </c>
    </row>
    <row r="17">
      <c r="C17" t="str">
        <v>Interest on borrowings measured at amortised cost - Preference Shares (notional)</v>
      </c>
      <c r="E17">
        <f>'PL Notes 20-27'!$C$83*1000</f>
        <v>0</v>
      </c>
      <c r="H17">
        <f>H16*17.16%</f>
        <v>545805.2067124799</v>
      </c>
      <c r="K17">
        <f>'PL Notes 20-27'!$E$83*A1</f>
        <v>0</v>
      </c>
    </row>
    <row r="18">
      <c r="C18" t="str">
        <v>Depreciation as per P&amp;L</v>
      </c>
      <c r="E18">
        <f>PL!D18*1000</f>
        <v>3180683.0228</v>
      </c>
      <c r="G18" t="str">
        <v>This is related to lease</v>
      </c>
    </row>
    <row r="19">
      <c r="C19" t="str">
        <v>Miscellaneosus expenses</v>
      </c>
      <c r="E19">
        <f>'PL Notes 20-27'!C109*1000*0</f>
        <v>0</v>
      </c>
      <c r="G19">
        <v>17.16</v>
      </c>
    </row>
    <row r="20">
      <c r="C20" t="str">
        <v>Expenditure relating to lease (deferred)</v>
      </c>
      <c r="E20">
        <v>0</v>
      </c>
      <c r="G20">
        <f>+E18+E24</f>
        <v>3227634.0159728094</v>
      </c>
      <c r="K20">
        <f>PL!F18*A1</f>
        <v>0</v>
      </c>
    </row>
    <row r="21">
      <c r="C21" t="str">
        <v>Expenditure relating to manufacturing (deferred)</v>
      </c>
      <c r="E21">
        <v>0</v>
      </c>
      <c r="F21">
        <f>SUM(E14:E21)</f>
        <v>3180683.0228</v>
      </c>
      <c r="L21">
        <f>SUM(K14:K21)</f>
        <v>164</v>
      </c>
    </row>
    <row r="23">
      <c r="B23" t="str">
        <v>Less:</v>
      </c>
      <c r="C23" t="str">
        <v>Income considered under other head/ignored for tax</v>
      </c>
    </row>
    <row r="24">
      <c r="C24" t="str">
        <v>Depreciation as per IT Act</v>
      </c>
      <c r="E24">
        <f>-'IT Comp workings_FY24'!E21</f>
        <v>46950.99317280951</v>
      </c>
    </row>
    <row r="25">
      <c r="C25" t="str">
        <v>Capital gain on redemption of units of mutual fund</v>
      </c>
      <c r="E25">
        <f>'TB BVS 31.3.25'!I72</f>
        <v>4679369.24</v>
      </c>
      <c r="G25">
        <f>+E25+E26</f>
        <v>4638309.24</v>
      </c>
    </row>
    <row r="26">
      <c r="C26" t="str">
        <v>IND AS - Interest</v>
      </c>
      <c r="E26">
        <f>'TB BVS 31.3.25'!I73</f>
        <v>-41060</v>
      </c>
    </row>
    <row r="27">
      <c r="C27" t="str">
        <v>35D - Preliminary expenses (3rd year)</v>
      </c>
      <c r="E27">
        <v>-8400</v>
      </c>
    </row>
    <row r="28">
      <c r="C28" t="str">
        <v>Interest Income HDFC BANK LIMITED - as per 26AS</v>
      </c>
      <c r="E28">
        <f>-'PL Notes 20-27'!C28*1000</f>
        <v>-4000</v>
      </c>
    </row>
    <row r="29">
      <c r="C29" t="str">
        <v>Interest Income AXIS BANK LIMITED - as per 26AS</v>
      </c>
    </row>
    <row r="30">
      <c r="C30" t="str">
        <v>Leasehold amortisation</v>
      </c>
      <c r="E30">
        <f>-'IT Comp workings_FY24'!C62</f>
        <v>-17876.795132630385</v>
      </c>
    </row>
    <row r="31">
      <c r="F31">
        <f>SUM(E24:E31)</f>
        <v>4654983.438040179</v>
      </c>
    </row>
    <row r="33">
      <c r="C33" t="str">
        <v>Income from business / profession</v>
      </c>
      <c r="F33">
        <f>SUM(F11:F31)</f>
        <v>295426.5000401782</v>
      </c>
    </row>
    <row r="35">
      <c r="B35" t="str">
        <v>III</v>
      </c>
      <c r="C35" t="str">
        <v>Income From Capital Gains</v>
      </c>
    </row>
    <row r="36">
      <c r="C36" t="str">
        <v>Gain redemption of units of mutual fund</v>
      </c>
    </row>
    <row r="37">
      <c r="C37" t="str">
        <v>Sale consideration</v>
      </c>
      <c r="E37">
        <f>'IT Comp workings_FY24'!D30</f>
        <v>13741617.57</v>
      </c>
    </row>
    <row r="38">
      <c r="C38" t="str">
        <v>Less:- Cost of acquisition</v>
      </c>
      <c r="F38">
        <f>E37-E38</f>
        <v>13741617.57</v>
      </c>
    </row>
    <row r="40">
      <c r="C40" t="str">
        <v>Gain redemption of units of  Debt mutual fund</v>
      </c>
      <c r="E40">
        <f>'IT Comp workings_FY24'!D28+'IT Comp workings_FY24'!D34</f>
        <v>3479670.2700000005</v>
      </c>
    </row>
    <row r="41">
      <c r="C41" t="str">
        <v>Sale consideration</v>
      </c>
      <c r="F41">
        <f>E40-E41</f>
        <v>3479670.2700000005</v>
      </c>
    </row>
    <row r="42">
      <c r="C42" t="str">
        <v>Less:- Cost of acquisition</v>
      </c>
    </row>
    <row r="44">
      <c r="B44" t="str">
        <v>III</v>
      </c>
      <c r="C44" t="str">
        <v>Income From Other Sources</v>
      </c>
    </row>
    <row r="45">
      <c r="C45" t="str">
        <v>Interest Income</v>
      </c>
      <c r="D45">
        <f>E30*0</f>
        <v>0</v>
      </c>
    </row>
    <row r="46">
      <c r="C46" t="str">
        <v>ICD Interest (BVO)</v>
      </c>
      <c r="D46">
        <f>12674410.7755109</f>
        <v>12674410.7755109</v>
      </c>
      <c r="G46" t="str">
        <v>Krishna to update</v>
      </c>
    </row>
    <row r="47">
      <c r="C47" t="str">
        <v>Interest Income HDFC BANK LIMITED - as per 26AS</v>
      </c>
      <c r="D47">
        <f>91096*0</f>
        <v>0</v>
      </c>
    </row>
    <row r="48">
      <c r="C48" t="str">
        <v>Interest Income AXIS BANK LIMITED - as per 26AS</v>
      </c>
      <c r="D48">
        <f>1532699*0-E28</f>
        <v>4000</v>
      </c>
    </row>
    <row r="49">
      <c r="D49">
        <f>SUM(D45:D48)</f>
        <v>12678410.7755109</v>
      </c>
    </row>
    <row r="50">
      <c r="D50">
        <v>11686976.979451504</v>
      </c>
      <c r="E50">
        <f>D49-D50</f>
        <v>991433.7960593961</v>
      </c>
      <c r="F50">
        <f>SUM(E45:E50)</f>
        <v>991433.7960593961</v>
      </c>
      <c r="G50">
        <f>F50*17.16%</f>
        <v>170130.03940379238</v>
      </c>
      <c r="H50">
        <f>D46-D50</f>
        <v>987433.7960593961</v>
      </c>
    </row>
    <row r="51">
      <c r="H51">
        <f>H50*25.167%</f>
        <v>248507.46345426823</v>
      </c>
      <c r="I51">
        <f>H51+H17</f>
        <v>794312.6701667481</v>
      </c>
    </row>
    <row r="52">
      <c r="C52" t="str">
        <v>Total</v>
      </c>
      <c r="F52">
        <f>F33+F38+F41+F50</f>
        <v>18508148.136099573</v>
      </c>
    </row>
    <row r="53">
      <c r="G53">
        <f>+F52*17.16%</f>
        <v>3175998.220154687</v>
      </c>
    </row>
    <row r="54">
      <c r="G54">
        <f>+G53-F65</f>
        <v>-381703.767733254</v>
      </c>
    </row>
    <row r="55">
      <c r="B55" t="str">
        <v>STATEMENT SHOWING COMPUTATION OF TAX</v>
      </c>
    </row>
    <row r="56">
      <c r="B56" t="str">
        <v>PARTICULARS</v>
      </c>
      <c r="E56" t="str">
        <f>E8</f>
        <v>Amt In INR</v>
      </c>
      <c r="F56" t="str">
        <f>F8</f>
        <v>Amt In INR</v>
      </c>
    </row>
    <row r="57">
      <c r="C57" t="str">
        <v>TOTAL INCOME</v>
      </c>
      <c r="F57">
        <v>0</v>
      </c>
    </row>
    <row r="58">
      <c r="G58">
        <f>+E59*17.16%</f>
        <v>2358061.5750120003</v>
      </c>
      <c r="H58">
        <f>+E60*D60</f>
        <v>1048636.7245419065</v>
      </c>
    </row>
    <row r="59">
      <c r="C59" t="str">
        <v>Income Subject To Normal Rates</v>
      </c>
      <c r="D59">
        <v>0.15</v>
      </c>
      <c r="E59">
        <f>F38</f>
        <v>13741617.57</v>
      </c>
      <c r="F59">
        <f>D59*E59</f>
        <v>2061242.6354999999</v>
      </c>
      <c r="G59">
        <f>+F59+F60</f>
        <v>3109879.360041906</v>
      </c>
      <c r="H59">
        <f>15</f>
        <v>15</v>
      </c>
      <c r="I59">
        <v>22</v>
      </c>
    </row>
    <row r="60">
      <c r="C60" t="str">
        <v>Income Subject To Special Rates</v>
      </c>
      <c r="D60">
        <v>0.22</v>
      </c>
      <c r="E60">
        <f>F33+F41+F50</f>
        <v>4766530.566099575</v>
      </c>
      <c r="F60">
        <f>D60*E60</f>
        <v>1048636.7245419065</v>
      </c>
      <c r="G60">
        <f>E60*H63%</f>
        <v>817936.645142687</v>
      </c>
      <c r="H60">
        <f>H59*10%</f>
        <v>1.5</v>
      </c>
      <c r="I60">
        <f>I59*10%</f>
        <v>2.2</v>
      </c>
    </row>
    <row r="61">
      <c r="C61" t="str">
        <v>Income Subject To Special Rates</v>
      </c>
      <c r="D61">
        <v>0.1</v>
      </c>
      <c r="F61">
        <v>0</v>
      </c>
      <c r="G61">
        <f>E60*I63%</f>
        <v>1199640.412875941</v>
      </c>
      <c r="H61">
        <f>H59+H60</f>
        <v>16.5</v>
      </c>
      <c r="I61">
        <f>I59+I60</f>
        <v>24.2</v>
      </c>
    </row>
    <row r="62">
      <c r="C62" t="str">
        <v>Total Income Tax</v>
      </c>
      <c r="F62">
        <f>SUM(F59:F61)</f>
        <v>3109879.360041906</v>
      </c>
      <c r="G62">
        <f>G61-G60</f>
        <v>381703.767733254</v>
      </c>
      <c r="H62">
        <f>H61*4%</f>
        <v>0.66</v>
      </c>
      <c r="I62">
        <f>I61*4%</f>
        <v>0.968</v>
      </c>
    </row>
    <row r="63">
      <c r="B63" t="str">
        <v>Add :</v>
      </c>
      <c r="C63" t="str">
        <v>Surcharge @ 10%</v>
      </c>
      <c r="F63">
        <f>F62*10%</f>
        <v>310987.93600419065</v>
      </c>
      <c r="H63">
        <f>H61+H62</f>
        <v>17.16</v>
      </c>
      <c r="I63">
        <f>I61+I62</f>
        <v>25.168</v>
      </c>
    </row>
    <row r="64">
      <c r="B64" t="str">
        <v>Add :</v>
      </c>
      <c r="C64" t="str">
        <v>Education Cess @ 4%</v>
      </c>
      <c r="F64">
        <f>(F62+F63)*4%</f>
        <v>136834.6918418439</v>
      </c>
      <c r="H64">
        <v>0.15</v>
      </c>
      <c r="I64">
        <f>($F$65-$E$75)*H64</f>
        <v>-241160316.1218168</v>
      </c>
      <c r="J64">
        <v>3</v>
      </c>
      <c r="K64">
        <f>I64*J64%</f>
        <v>-7234809.483654504</v>
      </c>
    </row>
    <row r="65">
      <c r="C65" t="str">
        <v>Total Income Tax</v>
      </c>
      <c r="F65">
        <f>SUM(F62:F64)</f>
        <v>3557701.987887941</v>
      </c>
      <c r="H65">
        <v>0.45</v>
      </c>
      <c r="I65">
        <f>($F$65-$E$75)*H65</f>
        <v>-723480948.3654505</v>
      </c>
      <c r="J65">
        <v>3</v>
      </c>
      <c r="K65">
        <f>I65*J65%</f>
        <v>-21704428.450963516</v>
      </c>
    </row>
    <row r="66">
      <c r="H66">
        <v>0.75</v>
      </c>
      <c r="I66">
        <f>($F$65-$E$75)*H66</f>
        <v>-1205801580.6090841</v>
      </c>
      <c r="J66">
        <v>3</v>
      </c>
      <c r="K66">
        <f>I66*J66%</f>
        <v>-36174047.418272525</v>
      </c>
    </row>
    <row r="67">
      <c r="B67" t="str">
        <v>Add :</v>
      </c>
      <c r="C67" t="str">
        <v>Interest Payable</v>
      </c>
      <c r="H67">
        <v>1</v>
      </c>
      <c r="I67">
        <f>($F$65-$E$75)*H67</f>
        <v>-1607735440.812112</v>
      </c>
      <c r="J67">
        <v>1</v>
      </c>
      <c r="K67">
        <f>I67*J67%</f>
        <v>-16077354.408121122</v>
      </c>
    </row>
    <row r="68">
      <c r="C68" t="str">
        <v>Interest Under Section 234 A</v>
      </c>
      <c r="E68">
        <v>0</v>
      </c>
      <c r="K68">
        <f>SUM(K64:K67)</f>
        <v>-81190639.76101166</v>
      </c>
    </row>
    <row r="69">
      <c r="C69" t="str">
        <v>Interest Under Section 234 B</v>
      </c>
      <c r="E69">
        <f>F65*2%</f>
        <v>71154.03975775882</v>
      </c>
    </row>
    <row r="70">
      <c r="C70" t="str">
        <v>Interest Under Section 234 C</v>
      </c>
      <c r="E70">
        <f>K68</f>
        <v>-81190639.76101166</v>
      </c>
      <c r="F70">
        <f>SUM(E69:E70)*0</f>
        <v>0</v>
      </c>
    </row>
    <row r="71">
      <c r="C71" t="str">
        <v>Total Tax Payable</v>
      </c>
      <c r="F71">
        <f>F65+F70</f>
        <v>3557701.987887941</v>
      </c>
    </row>
    <row r="73">
      <c r="B73" t="str">
        <v>Less:</v>
      </c>
      <c r="C73" t="str">
        <v>Prepaid Taxes</v>
      </c>
    </row>
    <row r="74">
      <c r="C74" t="str">
        <v xml:space="preserve">Advance Tax </v>
      </c>
    </row>
    <row r="75">
      <c r="C75" t="str">
        <v>TDS</v>
      </c>
      <c r="E75">
        <f>'TB BVS 31.3.25'!I52+'TB BVS 31.3.25'!I53+E46*0.1</f>
        <v>1611293142.8</v>
      </c>
    </row>
    <row r="76">
      <c r="C76" t="str">
        <v>Self Assessment Tax Paid</v>
      </c>
      <c r="F76">
        <f>SUM(E74:E76)</f>
        <v>1611293142.8</v>
      </c>
    </row>
    <row r="78">
      <c r="F78">
        <f>F71-F76</f>
        <v>-1607735440.812112</v>
      </c>
    </row>
    <row r="83">
      <c r="E83" t="str">
        <v>FY22</v>
      </c>
    </row>
    <row r="84">
      <c r="C84" t="str">
        <v>Particulars</v>
      </c>
      <c r="D84" t="str">
        <v>BVO</v>
      </c>
      <c r="E84" t="str">
        <v>BVS</v>
      </c>
    </row>
    <row r="85">
      <c r="C85" t="str">
        <v>Loss as per Financial</v>
      </c>
      <c r="D85">
        <v>-16656914.976153366</v>
      </c>
      <c r="E85">
        <v>-7940372.15186328</v>
      </c>
    </row>
    <row r="87">
      <c r="C87" t="str">
        <v>*Expense Disallowed</v>
      </c>
      <c r="D87">
        <v>2204672.9728561738</v>
      </c>
      <c r="E87">
        <v>356064</v>
      </c>
    </row>
    <row r="88">
      <c r="C88" t="str">
        <v>Expense Disallowed in Current FY but allowed in Subsequent FY</v>
      </c>
      <c r="D88">
        <v>14144259.054815067</v>
      </c>
      <c r="E88">
        <v>7276273.61808904</v>
      </c>
    </row>
    <row r="90">
      <c r="C90" t="str">
        <v>Preliminery expense claimed 1st Year of 5 Year</v>
      </c>
      <c r="E90">
        <v>33600</v>
      </c>
    </row>
    <row r="91">
      <c r="C91" t="str">
        <v>Preliminery expense claimed in 2nd Year of 5 Year</v>
      </c>
      <c r="D91">
        <v>-1000</v>
      </c>
      <c r="E91">
        <v>0</v>
      </c>
    </row>
    <row r="92">
      <c r="C92" t="str">
        <v>Net Loss Carried Forward in Current FY</v>
      </c>
      <c r="D92">
        <v>-308982.948482126</v>
      </c>
      <c r="E92">
        <v>-274434.5337742446</v>
      </c>
    </row>
  </sheetData>
  <mergeCells count="4">
    <mergeCell ref="B7:F7"/>
    <mergeCell ref="B8:D8"/>
    <mergeCell ref="B55:F55"/>
    <mergeCell ref="B56:D56"/>
  </mergeCells>
  <pageMargins left="0.7" right="0.7" top="0.75" bottom="0.75" header="0.3" footer="0.3"/>
  <ignoredErrors>
    <ignoredError numberStoredAsText="1" sqref="B2:HO160"/>
  </ignoredErrors>
  <legacyDrawing r:id="rId1"/>
</worksheet>
</file>

<file path=xl/worksheets/sheet11.xml><?xml version="1.0" encoding="utf-8"?>
<worksheet xmlns="http://schemas.openxmlformats.org/spreadsheetml/2006/main" xmlns:r="http://schemas.openxmlformats.org/officeDocument/2006/relationships">
  <dimension ref="A1:I65"/>
  <sheetViews>
    <sheetView workbookViewId="0" rightToLeft="0"/>
  </sheetViews>
  <sheetData>
    <row r="1">
      <c r="A1" t="str">
        <v>IT Computation workings</v>
      </c>
    </row>
    <row r="4">
      <c r="A4" t="str">
        <v>Earlier disallowances</v>
      </c>
    </row>
    <row r="5">
      <c r="A5" t="str">
        <v>AY 2023-24</v>
      </c>
    </row>
    <row r="6">
      <c r="A6" t="str">
        <v>Expenditure deferred relating to manufacturing</v>
      </c>
      <c r="B6">
        <v>4519228</v>
      </c>
    </row>
    <row r="7">
      <c r="A7" t="str">
        <v>Expenditure deferred relating to leasehold rights amortisation</v>
      </c>
      <c r="B7">
        <v>1752790</v>
      </c>
      <c r="C7">
        <f>SUM(B6:B7)</f>
        <v>6272018</v>
      </c>
    </row>
    <row r="10">
      <c r="A10" t="str">
        <v>AY 2022-23</v>
      </c>
    </row>
    <row r="11">
      <c r="A11" t="str">
        <v>Expenditure deferred relating to manufacturing</v>
      </c>
      <c r="B11">
        <v>3321551</v>
      </c>
    </row>
    <row r="12">
      <c r="A12" t="str">
        <v>Expenditure deferred relating to leasehold rights amortisation</v>
      </c>
      <c r="B12">
        <v>3954723</v>
      </c>
      <c r="C12">
        <f>SUM(B11:B12)</f>
        <v>7276274</v>
      </c>
    </row>
    <row r="16">
      <c r="A16" t="str">
        <v>Particulars</v>
      </c>
      <c r="B16" t="str">
        <v>Additions during FY 2023-24</v>
      </c>
      <c r="C16" t="str">
        <v>Allocation of deferred manufacturing exp</v>
      </c>
      <c r="D16" t="str">
        <v>Total</v>
      </c>
      <c r="E16" t="str">
        <v>Depreciation</v>
      </c>
      <c r="F16" t="str">
        <v>ITWDV</v>
      </c>
      <c r="G16" t="str">
        <v>Book WDV</v>
      </c>
    </row>
    <row r="17">
      <c r="A17" t="str">
        <v>Plant and machinery</v>
      </c>
      <c r="B17">
        <f>'PPE- note 3'!C94*1000</f>
        <v>-60000</v>
      </c>
      <c r="C17">
        <f>$C$21/$B$21*B17</f>
        <v>-434220.98076641595</v>
      </c>
      <c r="D17">
        <f>B17+C17</f>
        <v>-494220.98076641595</v>
      </c>
      <c r="E17">
        <f>D17*15%/2</f>
        <v>-37066.57355748119</v>
      </c>
      <c r="F17">
        <f>D17-E17</f>
        <v>-457154.4072089348</v>
      </c>
      <c r="G17">
        <f>'PPE- note 3'!E94*1000</f>
        <v>-60000</v>
      </c>
      <c r="H17">
        <f>F17-G17</f>
        <v>-397154.4072089348</v>
      </c>
    </row>
    <row r="18">
      <c r="A18" t="str">
        <v>Building</v>
      </c>
      <c r="B18">
        <f>'PPE- note 3'!C93*1000</f>
        <v>0</v>
      </c>
      <c r="C18">
        <f>$C$21/$B$21*B18</f>
        <v>0</v>
      </c>
      <c r="D18">
        <f>B18+C18</f>
        <v>0</v>
      </c>
      <c r="E18">
        <f>D18*10%/2</f>
        <v>0</v>
      </c>
      <c r="F18">
        <f>D18-E18</f>
        <v>0</v>
      </c>
      <c r="G18">
        <f>'PPE- note 3'!E93*1000</f>
        <v>0</v>
      </c>
      <c r="H18">
        <f>F18-G18</f>
        <v>0</v>
      </c>
    </row>
    <row r="19">
      <c r="A19" t="str">
        <v>Computers</v>
      </c>
      <c r="B19">
        <f>'PPE- note 3'!C95*1000</f>
        <v>-6000</v>
      </c>
      <c r="C19">
        <f>$C$21/$B$21*B19</f>
        <v>-43422.098076641596</v>
      </c>
      <c r="D19">
        <f>B19+C19</f>
        <v>-49422.098076641596</v>
      </c>
      <c r="E19">
        <f>D19*40%/2</f>
        <v>-9884.41961532832</v>
      </c>
      <c r="F19">
        <f>D19-E19</f>
        <v>-39537.67846131328</v>
      </c>
      <c r="G19">
        <f>'PPE- note 3'!E95*1000</f>
        <v>-6000</v>
      </c>
      <c r="H19">
        <f>F19-G19</f>
        <v>-33537.67846131328</v>
      </c>
    </row>
    <row r="20">
      <c r="A20" t="str">
        <v>CWIP</v>
      </c>
      <c r="B20">
        <f>BS!D10*1000</f>
        <v>1149427.0125999998</v>
      </c>
      <c r="C20">
        <f>$C$21/$B$21*B20</f>
        <v>8318422.078843057</v>
      </c>
      <c r="D20">
        <f>B20+C20</f>
        <v>9467849.091443056</v>
      </c>
      <c r="F20">
        <f>SUM(F17:F19)</f>
        <v>-496692.085670248</v>
      </c>
      <c r="G20">
        <f>SUM(G17:G19)</f>
        <v>-66000</v>
      </c>
      <c r="H20">
        <f>SUM(H17:H19)</f>
        <v>-430692.085670248</v>
      </c>
      <c r="I20">
        <f>H20*25.168%</f>
        <v>-108396.58412148803</v>
      </c>
    </row>
    <row r="21">
      <c r="B21">
        <f>SUM(B17:B20)</f>
        <v>1083427.0125999998</v>
      </c>
      <c r="C21">
        <f>B11+B6</f>
        <v>7840779</v>
      </c>
      <c r="D21">
        <f>B21+C21</f>
        <v>8924206.0126</v>
      </c>
      <c r="E21">
        <f>SUM(E17:E20)</f>
        <v>-46950.99317280951</v>
      </c>
      <c r="F21">
        <f>-(F17+F19)</f>
        <v>496692.085670248</v>
      </c>
      <c r="G21">
        <f>('PPE- note 3'!J96-'PPE- note 3'!J92)*1000</f>
        <v>-149000</v>
      </c>
      <c r="H21">
        <f>G21+F21</f>
        <v>347692.085670248</v>
      </c>
      <c r="I21">
        <f>H21*17.168%</f>
        <v>59691.77726786818</v>
      </c>
    </row>
    <row r="22">
      <c r="F22">
        <f>-F21*17.168%</f>
        <v>-85272.09726786819</v>
      </c>
      <c r="G22">
        <f>-G21*17.168%</f>
        <v>25580.32</v>
      </c>
      <c r="H22">
        <f>F22+G22</f>
        <v>-59691.77726786819</v>
      </c>
    </row>
    <row r="25">
      <c r="A25" t="str">
        <v>Capital gains</v>
      </c>
    </row>
    <row r="26">
      <c r="A26" t="str">
        <v>HDFC Overnight Fund - Direct Plan - Growth Option</v>
      </c>
      <c r="B26">
        <v>875943.49</v>
      </c>
      <c r="D26">
        <f>B26+C26</f>
        <v>875943.49</v>
      </c>
    </row>
    <row r="27">
      <c r="A27" t="str">
        <v xml:space="preserve">HDFC Liquid Fund-Direct Plan-Growth Option Cash, </v>
      </c>
      <c r="B27">
        <v>2658651.37</v>
      </c>
      <c r="D27">
        <f>B27+C27</f>
        <v>2658651.37</v>
      </c>
    </row>
    <row r="28">
      <c r="B28">
        <f>SUM(B26:B27)</f>
        <v>3534594.8600000003</v>
      </c>
      <c r="D28">
        <f>SUM(D26:D27)</f>
        <v>3534594.8600000003</v>
      </c>
    </row>
    <row r="30">
      <c r="A30" t="str">
        <v xml:space="preserve">HDFC Arbitrage Fund - Wholesale Plan - Growth - Direct Plan Arbitrage Fund, </v>
      </c>
      <c r="B30">
        <v>13736480.57</v>
      </c>
      <c r="C30">
        <f>250+500+1000+500+1000+500+1387</f>
        <v>5137</v>
      </c>
      <c r="D30">
        <f>B30+C30</f>
        <v>13741617.57</v>
      </c>
    </row>
    <row r="32">
      <c r="B32">
        <f>B30+B28</f>
        <v>17271075.43</v>
      </c>
      <c r="D32">
        <f>D30+D28</f>
        <v>17276212.43</v>
      </c>
    </row>
    <row r="33">
      <c r="D33">
        <f>-'[10]TB BVS 31.3.24'!I73</f>
        <v>17331137.02</v>
      </c>
    </row>
    <row r="34">
      <c r="D34">
        <f>D32-D33</f>
        <v>-54924.58999999985</v>
      </c>
      <c r="E34" t="str">
        <v>diff</v>
      </c>
    </row>
    <row r="38">
      <c r="A38" t="str">
        <v xml:space="preserve">Leasehold </v>
      </c>
    </row>
    <row r="39">
      <c r="A39" t="str">
        <v>Expenditure deferred relating to leasehold rights amortisation (AY 2023-24)</v>
      </c>
    </row>
    <row r="40">
      <c r="A40" t="str">
        <v>Amortisation</v>
      </c>
      <c r="B40">
        <v>1752790</v>
      </c>
    </row>
    <row r="43">
      <c r="A43" t="str">
        <v>Expenditure deferred relating to leasehold rights amortisation (AY 2022-23)</v>
      </c>
    </row>
    <row r="44">
      <c r="A44" t="str">
        <v>Int on borrowing</v>
      </c>
      <c r="B44">
        <v>3344847.933157535</v>
      </c>
      <c r="C44">
        <f>B44</f>
        <v>3344847.933157535</v>
      </c>
    </row>
    <row r="45">
      <c r="A45" t="str">
        <v>Amortisation</v>
      </c>
      <c r="B45">
        <v>609875</v>
      </c>
    </row>
    <row r="49">
      <c r="A49" t="str">
        <v>Leasehold land</v>
      </c>
    </row>
    <row r="50">
      <c r="A50" t="str">
        <v>Cost of acquisition</v>
      </c>
      <c r="B50">
        <f>'PPE- note 3'!E100*1000</f>
        <v>3244000</v>
      </c>
      <c r="C50">
        <f>B50</f>
        <v>3244000</v>
      </c>
    </row>
    <row r="53">
      <c r="C53">
        <f>SUM(C40:C52)</f>
        <v>6588847.933157535</v>
      </c>
    </row>
    <row r="55">
      <c r="A55" t="str">
        <v>Lease period</v>
      </c>
    </row>
    <row r="56">
      <c r="A56">
        <v>42789</v>
      </c>
    </row>
    <row r="57">
      <c r="A57">
        <f>(99*365)+A56</f>
        <v>78924</v>
      </c>
      <c r="B57">
        <f>(A57-A56)/365</f>
        <v>99</v>
      </c>
    </row>
    <row r="58">
      <c r="A58" t="str">
        <v>Balance lease period</v>
      </c>
    </row>
    <row r="59">
      <c r="A59">
        <v>45292</v>
      </c>
    </row>
    <row r="60">
      <c r="A60">
        <f>A57</f>
        <v>78924</v>
      </c>
      <c r="B60">
        <f>(A60-A59)/365</f>
        <v>92.14246575342466</v>
      </c>
      <c r="C60">
        <f>C53/B60/12</f>
        <v>5958.931710876795</v>
      </c>
      <c r="D60" t="str">
        <v>Per month</v>
      </c>
    </row>
    <row r="62">
      <c r="A62" t="str">
        <v>Jan 24 to March 24</v>
      </c>
      <c r="C62">
        <f>C60*3</f>
        <v>17876.795132630385</v>
      </c>
    </row>
  </sheetData>
  <pageMargins left="0.7" right="0.7" top="0.75" bottom="0.75" header="0.3" footer="0.3"/>
  <ignoredErrors>
    <ignoredError numberStoredAsText="1" sqref="A1:I65"/>
  </ignoredErrors>
</worksheet>
</file>

<file path=xl/worksheets/sheet12.xml><?xml version="1.0" encoding="utf-8"?>
<worksheet xmlns="http://schemas.openxmlformats.org/spreadsheetml/2006/main" xmlns:r="http://schemas.openxmlformats.org/officeDocument/2006/relationships">
  <dimension ref="A1:J148"/>
  <sheetViews>
    <sheetView workbookViewId="0" rightToLeft="0"/>
  </sheetViews>
  <sheetData>
    <row r="1">
      <c r="A1" t="str">
        <f>Input!$B$1</f>
        <v>XYZ</v>
      </c>
    </row>
    <row r="2">
      <c r="A2" t="str">
        <v>Statement of Cash Flows for the Year Ended 31 March 2026</v>
      </c>
    </row>
    <row r="3">
      <c r="D3" t="str">
        <f>Input!$D$2</f>
        <v>(₹ in Lakh)</v>
      </c>
      <c r="E3" t="str">
        <f>Input!$D$2</f>
        <v>(₹ in Lakh)</v>
      </c>
    </row>
    <row r="4">
      <c r="A4" t="str">
        <v>Particulars</v>
      </c>
      <c r="C4" t="str">
        <v>Year Ended</v>
      </c>
      <c r="D4" t="str">
        <v>Year Ended</v>
      </c>
      <c r="E4" t="str">
        <v>Year Ended</v>
      </c>
    </row>
    <row r="5">
      <c r="C5" t="str">
        <f>PL!D5</f>
        <v>31 March 2026</v>
      </c>
      <c r="D5" t="str">
        <f>PL!E5</f>
        <v>31 March 2025</v>
      </c>
      <c r="E5" t="str">
        <f>Input!$C$6</f>
        <v>31 March 2022</v>
      </c>
    </row>
    <row r="6">
      <c r="A6" t="str">
        <v>Cash Flow from Operating Activities</v>
      </c>
    </row>
    <row r="7">
      <c r="A7" t="str">
        <v>(Loss) before Tax</v>
      </c>
      <c r="C7">
        <f>PL!D21</f>
        <v>-7540.239960800001</v>
      </c>
      <c r="D7">
        <f>PL!E21</f>
        <v>-2030.4612199999947</v>
      </c>
      <c r="E7">
        <v>-8360</v>
      </c>
      <c r="I7">
        <v>10669.917279999703</v>
      </c>
      <c r="J7">
        <f>C7-I7</f>
        <v>-18210.157240799705</v>
      </c>
    </row>
    <row r="8">
      <c r="A8" t="str">
        <v>Adjustments for:</v>
      </c>
      <c r="J8">
        <f>C8-I8</f>
        <v>0</v>
      </c>
    </row>
    <row r="9">
      <c r="A9" t="str">
        <v xml:space="preserve">Depreciation and amortisation </v>
      </c>
      <c r="C9">
        <f>PL!D18</f>
        <v>3180.6830228</v>
      </c>
      <c r="D9">
        <f>PL!E18</f>
        <v>1294.91</v>
      </c>
      <c r="E9">
        <f>PL!F18</f>
        <v>6</v>
      </c>
      <c r="I9">
        <v>3767</v>
      </c>
      <c r="J9">
        <f>C9-I9</f>
        <v>-586.3169772000001</v>
      </c>
    </row>
    <row r="10">
      <c r="A10" t="str">
        <v>Inventory Written Off</v>
      </c>
      <c r="C10">
        <f>'PL Notes 20-27'!C102</f>
        <v>13</v>
      </c>
      <c r="D10">
        <v>0</v>
      </c>
    </row>
    <row r="11">
      <c r="A11" t="str">
        <v>Interest Income</v>
      </c>
      <c r="C11">
        <f>-'PL Notes 20-27'!C28-'PL Notes 20-27'!C29</f>
        <v>-23</v>
      </c>
      <c r="D11">
        <f>-'PL Notes 20-27'!D28-'PL Notes 20-27'!D29</f>
        <v>-20</v>
      </c>
    </row>
    <row r="12">
      <c r="A12" t="str">
        <v>Profit on sale of mutual fund</v>
      </c>
      <c r="C12">
        <f>-'PL Notes 20-27'!C30</f>
        <v>0</v>
      </c>
      <c r="D12">
        <f>-'PL Notes 20-27'!D30</f>
        <v>-49</v>
      </c>
    </row>
    <row r="13">
      <c r="A13" t="str">
        <v>Unrealized foreign exchange loss/ (gain)</v>
      </c>
      <c r="C13">
        <f>C147</f>
        <v>-72.32574295199998</v>
      </c>
      <c r="D13">
        <v>0</v>
      </c>
    </row>
    <row r="14">
      <c r="A14" t="str">
        <v>Allowance for expected credit loss on trade receivables</v>
      </c>
      <c r="C14">
        <f>'PL Notes 20-27'!C108</f>
        <v>15</v>
      </c>
      <c r="D14">
        <v>0</v>
      </c>
    </row>
    <row r="15">
      <c r="A15" t="str">
        <v>Finance costs</v>
      </c>
      <c r="C15">
        <f>PL!D17</f>
        <v>2699</v>
      </c>
      <c r="D15">
        <f>PL!E17</f>
        <v>763.0865199999946</v>
      </c>
      <c r="E15">
        <f>PL!F17</f>
        <v>38</v>
      </c>
      <c r="I15">
        <v>3744</v>
      </c>
      <c r="J15">
        <f>C15-I15</f>
        <v>-1045</v>
      </c>
    </row>
    <row r="16">
      <c r="C16">
        <f>SUM(C9:C15)+C7</f>
        <v>-1727.8826809520015</v>
      </c>
      <c r="D16">
        <f>SUM(D9:D15)+D7</f>
        <v>-41.46469999999999</v>
      </c>
      <c r="E16">
        <f>SUM(E9:E15)+E7</f>
        <v>-8316</v>
      </c>
      <c r="I16">
        <v>18180.917279999703</v>
      </c>
      <c r="J16">
        <f>C16-I16</f>
        <v>-19908.799960951706</v>
      </c>
    </row>
    <row r="17">
      <c r="J17">
        <f>C17-I17</f>
        <v>0</v>
      </c>
    </row>
    <row r="18">
      <c r="A18" t="str">
        <v>Changes in working capital:</v>
      </c>
      <c r="J18">
        <f>C18-I18</f>
        <v>0</v>
      </c>
    </row>
    <row r="19">
      <c r="A19" t="str">
        <v>(Increase)/Decrease in Trade Receivable</v>
      </c>
      <c r="C19">
        <f>BS!H24-C145-C14</f>
        <v>-2476.25636986</v>
      </c>
      <c r="D19">
        <v>-397.74</v>
      </c>
      <c r="I19">
        <v>-5611</v>
      </c>
      <c r="J19">
        <f>C19-I19</f>
        <v>3134.74363014</v>
      </c>
    </row>
    <row r="20">
      <c r="A20" t="str">
        <v>(Increase)/Decrease in Inventory</v>
      </c>
      <c r="C20">
        <f>BS!H22-C10</f>
        <v>-5840</v>
      </c>
      <c r="D20">
        <v>-797.4</v>
      </c>
      <c r="I20">
        <v>-1391</v>
      </c>
      <c r="J20">
        <f>C20-I20</f>
        <v>-4449</v>
      </c>
    </row>
    <row r="21">
      <c r="A21" t="str">
        <v>(Increase)/Decrease in Other Financial Assets</v>
      </c>
      <c r="C21">
        <f>BS!H15</f>
        <v>45</v>
      </c>
      <c r="D21">
        <v>4.28</v>
      </c>
      <c r="I21">
        <v>745060</v>
      </c>
      <c r="J21">
        <f>C21-I21</f>
        <v>-745015</v>
      </c>
    </row>
    <row r="22">
      <c r="A22" t="str">
        <v>(Increase)/Decrease in Other Non-Financial Assets</v>
      </c>
      <c r="C22">
        <f>+BS!H29+BS!H18+H34</f>
        <v>-856</v>
      </c>
      <c r="D22">
        <v>-1277.86</v>
      </c>
      <c r="E22">
        <f>F132-E132</f>
        <v>-296</v>
      </c>
      <c r="I22">
        <v>-462302</v>
      </c>
      <c r="J22">
        <f>C22-I22</f>
        <v>461446</v>
      </c>
    </row>
    <row r="23">
      <c r="A23" t="str">
        <v>Increase/(Decrease) in Trade payable</v>
      </c>
      <c r="C23">
        <f>BS!H53+BS!H54-C144-2</f>
        <v>8076.026965299999</v>
      </c>
      <c r="D23">
        <v>1659.3</v>
      </c>
      <c r="E23">
        <f>(E134-F134)+E135</f>
        <v>14</v>
      </c>
      <c r="I23">
        <v>8661</v>
      </c>
      <c r="J23">
        <f>C23-I23</f>
        <v>-584.9730347000013</v>
      </c>
    </row>
    <row r="24">
      <c r="A24" t="str">
        <v>Increase/(Decrease) in Employee Benefit Liabilities</v>
      </c>
      <c r="C24">
        <f>BS!H45+BS!H58+PL!D30+PL!D31</f>
        <v>53</v>
      </c>
      <c r="D24">
        <v>22.74</v>
      </c>
    </row>
    <row r="25">
      <c r="A25" t="str">
        <v>Increase/(Decrease) in Other Financial Liabilities</v>
      </c>
      <c r="C25">
        <f>BS!H55</f>
        <v>-2063</v>
      </c>
      <c r="D25">
        <v>48.56</v>
      </c>
    </row>
    <row r="26">
      <c r="A26" t="str">
        <v>Increase/(Decrease) in Non-Financial Liabilities</v>
      </c>
      <c r="C26">
        <f>BS!H56+BS!H57-'BS  Notes  4-19'!O468</f>
        <v>2047</v>
      </c>
      <c r="D26">
        <v>-23.2</v>
      </c>
      <c r="E26">
        <f>(E139-F139)-1</f>
        <v>-1</v>
      </c>
      <c r="I26">
        <v>6029</v>
      </c>
      <c r="J26">
        <f>C26-I26</f>
        <v>-3982</v>
      </c>
    </row>
    <row r="27">
      <c r="A27" t="str">
        <v>Cash used in Operations</v>
      </c>
      <c r="C27">
        <f>C16+SUM(C19:C26)</f>
        <v>-2742.1120855120034</v>
      </c>
      <c r="D27">
        <f>D16+SUM(D19:D26)</f>
        <v>-802.7846999999999</v>
      </c>
      <c r="E27">
        <f>E16+SUM(E22:E26)</f>
        <v>-8599</v>
      </c>
      <c r="I27">
        <v>308626.9172799997</v>
      </c>
      <c r="J27">
        <f>C27-I27</f>
        <v>-311369.0293655117</v>
      </c>
    </row>
    <row r="28">
      <c r="A28" t="str">
        <v>Income Taxes Paid</v>
      </c>
      <c r="C28">
        <f>BS!H16+BS!H17-PL!D25</f>
        <v>9.115338923217678</v>
      </c>
      <c r="D28">
        <v>0</v>
      </c>
      <c r="H28">
        <f>C28</f>
        <v>9.115338923217678</v>
      </c>
      <c r="I28">
        <v>-26514.91728</v>
      </c>
      <c r="J28">
        <f>C28-I28</f>
        <v>26524.03261892322</v>
      </c>
    </row>
    <row r="29">
      <c r="A29" t="str">
        <v>Net Cash Flow from Operating Activities    (A)</v>
      </c>
      <c r="C29">
        <f>C27+C28</f>
        <v>-2732.9967465887858</v>
      </c>
      <c r="D29">
        <f>D27</f>
        <v>-802.7846999999999</v>
      </c>
      <c r="E29">
        <f>E27</f>
        <v>-8599</v>
      </c>
      <c r="I29">
        <v>282111.9999999997</v>
      </c>
      <c r="J29">
        <f>C29-I29</f>
        <v>-284844.9967465885</v>
      </c>
    </row>
    <row r="30">
      <c r="J30">
        <f>C30-I30</f>
        <v>0</v>
      </c>
    </row>
    <row r="31">
      <c r="A31" t="str">
        <v>Cash Flow from Investing Activities</v>
      </c>
      <c r="J31">
        <f>C31-I31</f>
        <v>0</v>
      </c>
    </row>
    <row r="32">
      <c r="A32" t="str">
        <v>Acquisition of Property, Plant and Equipment and Change in Capital Work in Progress</v>
      </c>
      <c r="C32">
        <f>BS!H8+BS!H9+BS!H10+BS!H11-C9+'BS  Notes  4-19'!O468</f>
        <v>-3424.4645928999994</v>
      </c>
      <c r="D32">
        <v>-23239.350178360008</v>
      </c>
      <c r="E32">
        <f>'PPE- note 3'!C140</f>
        <v>1652</v>
      </c>
      <c r="F32">
        <f>1846-C9</f>
        <v>-1334.6830228</v>
      </c>
      <c r="I32">
        <v>-3316196</v>
      </c>
      <c r="J32">
        <f>C32-I32</f>
        <v>3312771.5354071</v>
      </c>
    </row>
    <row r="33">
      <c r="A33" t="str">
        <v>Acquisition of Investments</v>
      </c>
      <c r="C33">
        <f>-F34</f>
        <v>-94</v>
      </c>
      <c r="D33">
        <v>0</v>
      </c>
      <c r="F33" t="str">
        <v>JSW</v>
      </c>
      <c r="I33">
        <v>-292929</v>
      </c>
      <c r="J33">
        <f>C33-I33</f>
        <v>292835</v>
      </c>
    </row>
    <row r="34">
      <c r="A34" t="str">
        <v>Investment in fixed deposit and bank balances other than cash and cash equivalent</v>
      </c>
      <c r="C34">
        <f>BS!H28</f>
        <v>-54</v>
      </c>
      <c r="D34">
        <v>0</v>
      </c>
      <c r="F34">
        <v>94</v>
      </c>
      <c r="G34">
        <v>1</v>
      </c>
      <c r="H34">
        <v>79</v>
      </c>
      <c r="I34">
        <v>-2637</v>
      </c>
      <c r="J34">
        <f>C34-I34</f>
        <v>2583</v>
      </c>
    </row>
    <row r="35">
      <c r="A35" t="str">
        <v>Interest Received</v>
      </c>
      <c r="C35">
        <f>'PL Notes 20-27'!C28+'PL Notes 20-27'!C29</f>
        <v>23</v>
      </c>
      <c r="D35">
        <v>20.08</v>
      </c>
      <c r="I35">
        <f>F34+G34-H34</f>
        <v>16</v>
      </c>
    </row>
    <row r="36">
      <c r="A36" t="str">
        <v>Proceeds from sale of mutual fund</v>
      </c>
      <c r="C36">
        <v>0</v>
      </c>
      <c r="D36">
        <v>5548.62452</v>
      </c>
    </row>
    <row r="37">
      <c r="A37" t="str">
        <v>Investment in mutual fund</v>
      </c>
      <c r="C37">
        <v>0</v>
      </c>
      <c r="D37">
        <v>-5499.7250035</v>
      </c>
    </row>
    <row r="38">
      <c r="A38" t="str">
        <v>Loan given to fellow subsidiary</v>
      </c>
      <c r="C38">
        <v>0</v>
      </c>
      <c r="D38">
        <v>-110.95979100000001</v>
      </c>
    </row>
    <row r="39">
      <c r="A39" t="str">
        <v>Repayment of loan by fellow subsidiary</v>
      </c>
      <c r="C39">
        <v>0</v>
      </c>
      <c r="D39">
        <v>3040.249791</v>
      </c>
    </row>
    <row r="40">
      <c r="A40" t="str">
        <v>Net Cash Flow from Investing Activities      (B)</v>
      </c>
      <c r="C40">
        <f>SUM(C32:C39)</f>
        <v>-3549.4645928999994</v>
      </c>
      <c r="D40">
        <f>SUM(D32:D39)</f>
        <v>-20241.080661860004</v>
      </c>
      <c r="E40">
        <f>-SUM(E32:E32)</f>
        <v>-1652</v>
      </c>
      <c r="I40">
        <v>-3611762</v>
      </c>
      <c r="J40">
        <f>C40-I40</f>
        <v>3608212.5354071</v>
      </c>
    </row>
    <row r="41">
      <c r="J41">
        <f>C41-I41</f>
        <v>0</v>
      </c>
    </row>
    <row r="42">
      <c r="A42" t="str">
        <v>Cash Flow from Financing Activities</v>
      </c>
      <c r="J42">
        <f>C42-I42</f>
        <v>0</v>
      </c>
    </row>
    <row r="43">
      <c r="A43" t="str">
        <v>Proceeds from Borrowing</v>
      </c>
      <c r="C43">
        <f>11031.4017499-C146+6709</f>
        <v>17730.956897411997</v>
      </c>
      <c r="D43">
        <v>18784.568809999997</v>
      </c>
      <c r="E43">
        <v>196862</v>
      </c>
      <c r="H43">
        <f>-'BS  Notes  4-19'!H257</f>
        <v>0</v>
      </c>
      <c r="I43">
        <v>2269061</v>
      </c>
      <c r="J43">
        <f>C43-I43</f>
        <v>-2251330.043102588</v>
      </c>
    </row>
    <row r="44">
      <c r="A44" t="str">
        <v>Repayment from Borrowing</v>
      </c>
      <c r="C44">
        <v>-8742</v>
      </c>
      <c r="D44">
        <f>-7337.28968-1</f>
        <v>-7338.28968</v>
      </c>
    </row>
    <row r="45">
      <c r="A45" t="str">
        <v>Payment of Interest</v>
      </c>
      <c r="C45">
        <f>-C15</f>
        <v>-2699</v>
      </c>
      <c r="D45">
        <v>-555.7358499999995</v>
      </c>
      <c r="H45">
        <f>-'PL Notes 20-27'!C83</f>
        <v>0</v>
      </c>
    </row>
    <row r="46">
      <c r="A46" t="str">
        <v>Interest on lease liabilities</v>
      </c>
      <c r="C46">
        <f>'Note 28-31'!F107</f>
        <v>0</v>
      </c>
      <c r="D46">
        <v>0</v>
      </c>
      <c r="H46">
        <f>SUM(F46:G46)</f>
        <v>0</v>
      </c>
    </row>
    <row r="47">
      <c r="A47" t="str">
        <v>Payment of principal portion of lease liabilities</v>
      </c>
      <c r="C47">
        <f>'Note 28-31'!F108</f>
        <v>0</v>
      </c>
      <c r="D47">
        <v>0</v>
      </c>
      <c r="H47">
        <f>SUM(F47:G47)</f>
        <v>0</v>
      </c>
    </row>
    <row r="48">
      <c r="A48" t="str">
        <v>Conversion of Optionally convertible preference shares into equity shares</v>
      </c>
      <c r="C48">
        <f>BS!L37*0</f>
        <v>0</v>
      </c>
      <c r="D48">
        <v>0</v>
      </c>
      <c r="H48">
        <f>SUM(F48:G48)</f>
        <v>0</v>
      </c>
    </row>
    <row r="49">
      <c r="A49" t="str">
        <v>Issue of equity share capital including Premium</v>
      </c>
      <c r="C49">
        <f>(BS!N37+BS!N38)-6709</f>
        <v>2.1413699999993696</v>
      </c>
      <c r="D49">
        <v>0</v>
      </c>
      <c r="E49">
        <v>100</v>
      </c>
      <c r="I49">
        <v>80197</v>
      </c>
      <c r="J49">
        <f>C49-I49</f>
        <v>-80194.85863</v>
      </c>
    </row>
    <row r="50">
      <c r="A50" t="str">
        <v>Issue of preference share capital (CCPS) including preference share premium</v>
      </c>
      <c r="C50">
        <f>BS!H36</f>
        <v>0</v>
      </c>
      <c r="D50">
        <v>9999.86</v>
      </c>
      <c r="E50">
        <v>199999</v>
      </c>
      <c r="I50">
        <v>999988</v>
      </c>
      <c r="J50">
        <f>C50-I50</f>
        <v>-999988</v>
      </c>
    </row>
    <row r="51">
      <c r="A51" t="str">
        <v xml:space="preserve">Net Cash Flow from Financing Activities    (C) </v>
      </c>
      <c r="C51">
        <f>SUM(C43:C50)</f>
        <v>6292.098267411997</v>
      </c>
      <c r="D51">
        <f>SUM(D43:D50)</f>
        <v>20890.40328</v>
      </c>
      <c r="E51">
        <f>SUM(E43:E50)</f>
        <v>396961</v>
      </c>
      <c r="I51">
        <v>3345502</v>
      </c>
      <c r="J51">
        <f>C51-I51</f>
        <v>-3339209.901732588</v>
      </c>
    </row>
    <row r="52">
      <c r="J52">
        <f>C52-I52</f>
        <v>0</v>
      </c>
    </row>
    <row r="53">
      <c r="A53" t="str">
        <v>Net Increase / (Decrease) in Cash and Cash Equivalents (A+ B+ C)</v>
      </c>
      <c r="C53">
        <f>C29+C40+C51</f>
        <v>9.63692792321126</v>
      </c>
      <c r="D53">
        <f>D29+D40+D51</f>
        <v>-153.46208186000513</v>
      </c>
      <c r="E53">
        <f>E29+E40+E51</f>
        <v>386710</v>
      </c>
      <c r="I53">
        <v>15851.999999999534</v>
      </c>
      <c r="J53">
        <f>C53-I53</f>
        <v>-15842.363072076323</v>
      </c>
    </row>
    <row r="54">
      <c r="A54" t="str">
        <v>Cash and Cash Equivalents at the beginning of the  period</v>
      </c>
      <c r="C54">
        <f>D59</f>
        <v>22</v>
      </c>
      <c r="D54">
        <f>17543/100</f>
        <v>175.43</v>
      </c>
      <c r="E54">
        <v>0</v>
      </c>
      <c r="I54">
        <v>1304</v>
      </c>
      <c r="J54">
        <f>C54-I54</f>
        <v>-1282</v>
      </c>
    </row>
    <row r="55">
      <c r="A55" t="str">
        <v>Cash and Cash Equivalents at the end of the period</v>
      </c>
      <c r="C55">
        <f>C53+C54</f>
        <v>31.63692792321126</v>
      </c>
      <c r="D55">
        <f>D53+D54</f>
        <v>21.96791813999488</v>
      </c>
      <c r="E55">
        <f>E53+E54</f>
        <v>386710</v>
      </c>
      <c r="I55">
        <v>17155.999999999534</v>
      </c>
      <c r="J55">
        <f>C55-I55</f>
        <v>-17124.363072076325</v>
      </c>
    </row>
    <row r="56">
      <c r="A56" t="str">
        <v>Notes to Statement of Cash Flows</v>
      </c>
      <c r="J56">
        <f>C56-I56</f>
        <v>0</v>
      </c>
    </row>
    <row r="57">
      <c r="A57" t="str">
        <v>1. Cash and cash equivalent includes:</v>
      </c>
      <c r="J57">
        <f>C57-I57</f>
        <v>0</v>
      </c>
    </row>
    <row r="58">
      <c r="A58" t="str">
        <v xml:space="preserve">Balances with banks </v>
      </c>
      <c r="C58">
        <f>'BS  Notes  4-19'!G117</f>
        <v>31</v>
      </c>
      <c r="D58">
        <f>'BS  Notes  4-19'!H117</f>
        <v>22</v>
      </c>
      <c r="E58">
        <f>'BS  Notes  4-19'!I117</f>
        <v>24</v>
      </c>
      <c r="I58">
        <v>17543</v>
      </c>
      <c r="J58">
        <f>C58-I58</f>
        <v>-17512</v>
      </c>
    </row>
    <row r="59">
      <c r="A59" t="str">
        <v>Total Cash and Cash Equivalents</v>
      </c>
      <c r="C59">
        <f>SUM(C58:C58)</f>
        <v>31</v>
      </c>
      <c r="D59">
        <f>SUM(D58:D58)</f>
        <v>22</v>
      </c>
      <c r="E59">
        <f>SUM(E58:E58)</f>
        <v>24</v>
      </c>
      <c r="F59">
        <f>C59-C55</f>
        <v>-0.6369279232112603</v>
      </c>
      <c r="G59">
        <f>D59-D55</f>
        <v>0.03208186000512114</v>
      </c>
      <c r="I59">
        <v>17543</v>
      </c>
      <c r="J59">
        <f>C59-I59</f>
        <v>-17512</v>
      </c>
    </row>
    <row r="60">
      <c r="A60" t="str">
        <v>2. The above Statement of Cash Flows has been prepared under the 'Indirect Method' as set out in the Indian Accounting Standard (Ind AS) 7 - "Statement of Cash Flows".</v>
      </c>
    </row>
    <row r="61">
      <c r="A61" t="str">
        <v>3. Reconciliation of Financing Activities</v>
      </c>
    </row>
    <row r="62">
      <c r="A62" t="str">
        <v>Particulars</v>
      </c>
      <c r="B62" t="str">
        <v>Lease Liabilities</v>
      </c>
      <c r="C62" t="str">
        <v>Borrowings</v>
      </c>
      <c r="D62" t="str">
        <v>Instrument entirely equity in nature</v>
      </c>
      <c r="H62" t="str">
        <v>Loan to subsidiary</v>
      </c>
    </row>
    <row r="63">
      <c r="A63" t="str">
        <v>Cash Flow from Financing Activities</v>
      </c>
    </row>
    <row r="64">
      <c r="A64" t="str">
        <v>Proceeds from borrowing/ Preference share capital</v>
      </c>
      <c r="B64">
        <f>E50/100</f>
        <v>1999.99</v>
      </c>
      <c r="C64">
        <f>196862/100</f>
        <v>1968.62</v>
      </c>
      <c r="D64">
        <f>196862/100</f>
        <v>1968.62</v>
      </c>
      <c r="H64">
        <v>196862</v>
      </c>
    </row>
    <row r="65">
      <c r="A65" t="str">
        <v>Repayment of borrowing</v>
      </c>
      <c r="B65">
        <v>0</v>
      </c>
      <c r="C65">
        <v>0</v>
      </c>
      <c r="D65">
        <v>0</v>
      </c>
      <c r="H65" t="e">
        <f>#REF!</f>
        <v>#REF!</v>
      </c>
    </row>
    <row r="66">
      <c r="A66" t="str">
        <v>Total Cash Flow from Financing Activities</v>
      </c>
      <c r="B66">
        <f>SUM(B64:B65)</f>
        <v>1999.99</v>
      </c>
      <c r="C66">
        <f>SUM(C64:C65)</f>
        <v>1968.62</v>
      </c>
      <c r="D66">
        <f>SUM(D64:D65)</f>
        <v>1968.62</v>
      </c>
      <c r="H66" t="e">
        <f>SUM(H64:H65)</f>
        <v>#REF!</v>
      </c>
    </row>
    <row r="67">
      <c r="A67" t="str">
        <v>Liability related other changes</v>
      </c>
      <c r="B67">
        <f>-'BS  Notes  4-19'!G389+'PL Notes 20-27'!E83-1</f>
        <v>-256</v>
      </c>
      <c r="C67">
        <f>2978/100</f>
        <v>29.78</v>
      </c>
      <c r="D67">
        <f>2978/100</f>
        <v>29.78</v>
      </c>
      <c r="H67">
        <v>2978</v>
      </c>
    </row>
    <row r="68">
      <c r="A68" t="str">
        <v>Balance as at 31 March 2022</v>
      </c>
      <c r="B68">
        <f>174526/100</f>
        <v>1745.26</v>
      </c>
      <c r="C68">
        <f>2978/100</f>
        <v>29.78</v>
      </c>
      <c r="D68">
        <v>0</v>
      </c>
      <c r="F68">
        <f>SOCIE!B30+BS!F43-B68</f>
        <v>-0.2599999999999909</v>
      </c>
      <c r="G68">
        <f>BS!F50-C68</f>
        <v>0.21999999999999886</v>
      </c>
      <c r="H68">
        <v>0</v>
      </c>
    </row>
    <row r="69">
      <c r="A69" t="str">
        <v>Cash Flow from Financing Activities</v>
      </c>
    </row>
    <row r="70">
      <c r="A70" t="str">
        <v>Proceeds from borrowing/ Preference share capital</v>
      </c>
      <c r="B70">
        <v>0</v>
      </c>
      <c r="C70">
        <f>113714/100</f>
        <v>1137.14</v>
      </c>
      <c r="D70">
        <v>0</v>
      </c>
      <c r="H70">
        <v>0</v>
      </c>
    </row>
    <row r="71">
      <c r="A71" t="str">
        <v>Total Cash Flow from Financing Activities</v>
      </c>
      <c r="B71">
        <f>SUM(B70:B70)</f>
        <v>0</v>
      </c>
      <c r="C71">
        <f>SUM(C70:C70)</f>
        <v>1137.14</v>
      </c>
      <c r="D71">
        <f>SUM(D70:D70)</f>
        <v>0</v>
      </c>
      <c r="H71">
        <v>0</v>
      </c>
    </row>
    <row r="72">
      <c r="A72" t="str">
        <v>Liability related other changes</v>
      </c>
      <c r="B72">
        <f>3600/100</f>
        <v>36</v>
      </c>
      <c r="C72">
        <f>1539/100</f>
        <v>15.39</v>
      </c>
      <c r="D72">
        <v>0</v>
      </c>
      <c r="H72">
        <v>0</v>
      </c>
    </row>
    <row r="73">
      <c r="A73" t="str">
        <v>Balance as at 31 March 2023</v>
      </c>
      <c r="B73">
        <f>B68+B71+B72</f>
        <v>1781.26</v>
      </c>
      <c r="C73">
        <f>C68+C71+C72</f>
        <v>1182.3100000000002</v>
      </c>
      <c r="D73">
        <f>D68+D71+D72</f>
        <v>0</v>
      </c>
      <c r="F73">
        <f>SOCIE!B36+'BS  Notes  4-19'!H257-B73</f>
        <v>-531.26</v>
      </c>
      <c r="G73">
        <f>BS!E50+'BS  Notes  4-19'!H258-C73</f>
        <v>4617.69</v>
      </c>
      <c r="H73">
        <f>H68+H71+H72</f>
        <v>0</v>
      </c>
    </row>
    <row r="74">
      <c r="A74" t="str">
        <v>Cash Flow from Financing Activities</v>
      </c>
    </row>
    <row r="75">
      <c r="A75" t="str">
        <v>Proceeds from borrowing/ Preference share capital</v>
      </c>
      <c r="B75">
        <v>0</v>
      </c>
      <c r="C75">
        <f>2322187/100</f>
        <v>23221.87</v>
      </c>
      <c r="D75">
        <v>0</v>
      </c>
    </row>
    <row r="76">
      <c r="A76" t="str">
        <v>Issue of preference share capital (CCPS) including preference share premium</v>
      </c>
      <c r="B76">
        <f>C50*0</f>
        <v>0</v>
      </c>
      <c r="C76">
        <v>0</v>
      </c>
      <c r="D76">
        <f>999988/100</f>
        <v>9999.88</v>
      </c>
    </row>
    <row r="77">
      <c r="A77" t="str">
        <v>Loan to subsdiary (net)</v>
      </c>
      <c r="H77">
        <f>C38+C39</f>
        <v>0</v>
      </c>
    </row>
    <row r="78">
      <c r="A78" t="str">
        <v>Payment of Interest</v>
      </c>
      <c r="B78">
        <v>0</v>
      </c>
      <c r="C78">
        <v>-1.34</v>
      </c>
      <c r="D78">
        <v>0</v>
      </c>
      <c r="H78">
        <f>-'CFS Working'!C3</f>
        <v>-232</v>
      </c>
    </row>
    <row r="79">
      <c r="A79" t="str">
        <v>Total Cash Flow from Financing Activities</v>
      </c>
      <c r="B79">
        <f>SUM(B75:B78)</f>
        <v>0</v>
      </c>
      <c r="C79">
        <f>SUM(C75:C78)</f>
        <v>23220.53</v>
      </c>
      <c r="D79">
        <f>SUM(D75:D78)</f>
        <v>9999.88</v>
      </c>
      <c r="F79">
        <f>+B79+C79-C51</f>
        <v>16928.431732588004</v>
      </c>
      <c r="H79">
        <f>SUM(H75:H78)</f>
        <v>-232</v>
      </c>
    </row>
    <row r="80">
      <c r="A80" t="str">
        <v>Liability related other changes</v>
      </c>
      <c r="B80">
        <f>-B73</f>
        <v>-1781.26</v>
      </c>
      <c r="C80">
        <f>134/100</f>
        <v>1.34</v>
      </c>
      <c r="D80">
        <v>0</v>
      </c>
      <c r="F80" t="str">
        <v>Current</v>
      </c>
      <c r="H80">
        <f>-H78</f>
        <v>232</v>
      </c>
    </row>
    <row r="81">
      <c r="A81" t="str">
        <v>Equity related other changes</v>
      </c>
      <c r="B81">
        <f>-B73*0</f>
        <v>0</v>
      </c>
      <c r="C81">
        <v>0</v>
      </c>
      <c r="D81">
        <v>0</v>
      </c>
    </row>
    <row r="82">
      <c r="A82" t="str">
        <v>Balance as at 31 March 2024</v>
      </c>
      <c r="B82">
        <f>B73+B79+B80+B81</f>
        <v>0</v>
      </c>
      <c r="C82">
        <f>C73+C79+C80</f>
        <v>24404.18</v>
      </c>
      <c r="D82">
        <f>'BS  Notes  4-19'!H179</f>
        <v>4.4097</v>
      </c>
      <c r="F82">
        <f>+B82-BS!D36+D82</f>
        <v>-4.7771</v>
      </c>
      <c r="G82">
        <f>C82-BS!D50-BS!D43</f>
        <v>-7037.82</v>
      </c>
      <c r="H82">
        <f>H73+H79+H80</f>
        <v>0</v>
      </c>
    </row>
    <row r="83">
      <c r="A83" t="str">
        <v>Cash Flow from Financing Activities</v>
      </c>
      <c r="F83">
        <f>+BS!D43+BS!D50</f>
        <v>31442</v>
      </c>
    </row>
    <row r="84">
      <c r="A84" t="str">
        <v>Proceeds from borrowing</v>
      </c>
      <c r="B84">
        <v>0</v>
      </c>
      <c r="C84">
        <f>1878456.881/100</f>
        <v>18784.56881</v>
      </c>
      <c r="D84">
        <v>0</v>
      </c>
    </row>
    <row r="85">
      <c r="A85" t="str">
        <v>Repayment from Borrowing</v>
      </c>
      <c r="C85">
        <f>-733728.968/100</f>
        <v>-7337.28968</v>
      </c>
      <c r="D85">
        <v>0</v>
      </c>
    </row>
    <row r="86">
      <c r="A86" t="str">
        <v>Issue of preference share capital (CCPS) including preference share premium</v>
      </c>
      <c r="B86">
        <f>C59*0</f>
        <v>0</v>
      </c>
      <c r="C86">
        <v>0</v>
      </c>
      <c r="D86">
        <f>'BS  Notes  4-19'!H187</f>
        <v>4.7771</v>
      </c>
    </row>
    <row r="87">
      <c r="A87" t="str">
        <v>Loan to subsdiary (net)</v>
      </c>
    </row>
    <row r="88">
      <c r="A88" t="str">
        <v>Payment of Interest</v>
      </c>
      <c r="B88">
        <v>0</v>
      </c>
      <c r="C88">
        <f>-55573.5849999999/100</f>
        <v>-555.735849999999</v>
      </c>
      <c r="D88">
        <v>0</v>
      </c>
    </row>
    <row r="89">
      <c r="A89" t="str">
        <v>Total Cash Flow from Financing Activities</v>
      </c>
      <c r="B89">
        <f>SUM(B84:B88)</f>
        <v>0</v>
      </c>
      <c r="C89">
        <f>SUM(C84:C88)</f>
        <v>10891.543280000002</v>
      </c>
      <c r="D89">
        <f>SUM(D84:D88)</f>
        <v>4.7771</v>
      </c>
    </row>
    <row r="90">
      <c r="A90" t="str">
        <v>Liability related other changes</v>
      </c>
      <c r="B90">
        <f>-B82</f>
        <v>0</v>
      </c>
      <c r="C90">
        <f>-614309.328/100</f>
        <v>-6143.09328</v>
      </c>
      <c r="D90">
        <v>0</v>
      </c>
    </row>
    <row r="91">
      <c r="A91" t="str">
        <v>Equity related other changes</v>
      </c>
      <c r="B91">
        <f>-B82*0</f>
        <v>0</v>
      </c>
      <c r="C91">
        <v>0</v>
      </c>
      <c r="D91">
        <v>0</v>
      </c>
    </row>
    <row r="92">
      <c r="A92" t="str">
        <v>Balance as at 31 March 2025</v>
      </c>
      <c r="B92">
        <f>B82+B89+B90+B91</f>
        <v>0</v>
      </c>
      <c r="C92">
        <f>C82+C89+C90+C91</f>
        <v>29152.630000000005</v>
      </c>
      <c r="D92">
        <f>D82+D89+D90</f>
        <v>9.1868</v>
      </c>
      <c r="F92">
        <f>(BS!D50+BS!D43)-C92</f>
        <v>2289.3699999999953</v>
      </c>
      <c r="G92">
        <f>D92-BS!D36</f>
        <v>0</v>
      </c>
    </row>
    <row r="93">
      <c r="A93" t="str">
        <v>Cash Flow from Financing Activities</v>
      </c>
    </row>
    <row r="94">
      <c r="A94" t="str">
        <v>Proceeds from borrowing/ Preference share capital</v>
      </c>
      <c r="B94">
        <v>0</v>
      </c>
      <c r="C94">
        <f>C43</f>
        <v>17730.956897411997</v>
      </c>
      <c r="D94">
        <v>0</v>
      </c>
    </row>
    <row r="95">
      <c r="A95" t="str">
        <v>Repayment from Borrowing / Lease Liabilities</v>
      </c>
      <c r="B95">
        <f>C47</f>
        <v>0</v>
      </c>
      <c r="C95">
        <f>C44</f>
        <v>-8742</v>
      </c>
    </row>
    <row r="96">
      <c r="A96" t="str">
        <v>Issue of preference share capital (CCPS) including preference share premium</v>
      </c>
      <c r="B96">
        <v>0</v>
      </c>
      <c r="C96">
        <v>0</v>
      </c>
      <c r="D96">
        <v>0</v>
      </c>
    </row>
    <row r="97">
      <c r="A97" t="str">
        <v>Issue of equity share capital including Premium</v>
      </c>
      <c r="D97">
        <v>0</v>
      </c>
    </row>
    <row r="98">
      <c r="A98" t="str">
        <v>Loan to subsdiary (net)</v>
      </c>
    </row>
    <row r="99">
      <c r="A99" t="str">
        <v>Payment of Interest</v>
      </c>
      <c r="B99">
        <f>C46</f>
        <v>0</v>
      </c>
      <c r="C99">
        <f>-C45</f>
        <v>2699</v>
      </c>
      <c r="D99">
        <v>0</v>
      </c>
    </row>
    <row r="100">
      <c r="A100" t="str">
        <v>Total Cash Flow from Financing Activities</v>
      </c>
      <c r="B100">
        <f>SUM(B95:B99)</f>
        <v>0</v>
      </c>
      <c r="C100">
        <f>SUM(C94:C99)</f>
        <v>11687.956897411997</v>
      </c>
      <c r="D100">
        <f>SUM(D94:D99)</f>
        <v>0</v>
      </c>
    </row>
    <row r="101">
      <c r="A101" t="str">
        <v>Loan converted to equity</v>
      </c>
      <c r="B101">
        <v>0</v>
      </c>
      <c r="C101">
        <v>-6710</v>
      </c>
      <c r="D101">
        <v>0</v>
      </c>
    </row>
    <row r="102">
      <c r="A102" t="str">
        <v>Liability related other changes</v>
      </c>
      <c r="B102">
        <v>0</v>
      </c>
      <c r="C102">
        <f>BS!D43+BS!D50-C92-C100-C101</f>
        <v>-2688.586897412002</v>
      </c>
      <c r="D102">
        <v>0</v>
      </c>
    </row>
    <row r="103">
      <c r="A103" t="str">
        <v>Balance as at 31 March 2026</v>
      </c>
      <c r="B103">
        <f>B92+B100+B102</f>
        <v>0</v>
      </c>
      <c r="C103">
        <f>C92+C100+C102+C101</f>
        <v>31442</v>
      </c>
      <c r="D103">
        <f>D92+D100+D102</f>
        <v>9.1868</v>
      </c>
    </row>
    <row r="104">
      <c r="A104" t="str">
        <v>The accompanying notes are integral part of the Financial Statements.</v>
      </c>
      <c r="F104">
        <f>+C82-F83</f>
        <v>-7037.82</v>
      </c>
    </row>
    <row r="105">
      <c r="A105" t="str">
        <v>As per our report of even date attached.</v>
      </c>
    </row>
    <row r="107">
      <c r="A107" t="str">
        <f>BS!$A$66</f>
        <v>For PQR &amp; Associates</v>
      </c>
      <c r="B107">
        <f>BS!$C$66</f>
        <v>0</v>
      </c>
    </row>
    <row r="108">
      <c r="A108" t="str">
        <f>BS!$A$67</f>
        <v>Chartered Accountants</v>
      </c>
      <c r="B108">
        <f>BS!$C$67</f>
        <v>0</v>
      </c>
      <c r="C108" t="str">
        <f>PL!D42</f>
        <v xml:space="preserve">For and on behalf of Board of </v>
      </c>
    </row>
    <row r="109">
      <c r="A109" t="str">
        <f>BS!$A$68</f>
        <v>Firm's Registration No: 000000W</v>
      </c>
      <c r="B109">
        <f>BS!$C$68</f>
        <v>0</v>
      </c>
      <c r="C109" t="str">
        <f>PL!D43</f>
        <v>XYZ</v>
      </c>
    </row>
    <row r="110">
      <c r="C110" t="str">
        <f>PL!D44</f>
        <v>CIN : U00000DL2026PTC000001</v>
      </c>
    </row>
    <row r="112">
      <c r="A112" t="str">
        <f>BS!$A$71</f>
        <v>Jeyur Shah</v>
      </c>
      <c r="B112">
        <f>BS!$C$71</f>
        <v>0</v>
      </c>
      <c r="C112" t="str">
        <f>PL!D47</f>
        <v>Rohan Mehta</v>
      </c>
      <c r="D112" t="str">
        <f>PL!E47</f>
        <v>Neha Kapoor</v>
      </c>
    </row>
    <row r="113">
      <c r="A113" t="str">
        <f>BS!$A$72</f>
        <v>Partner</v>
      </c>
      <c r="B113">
        <f>BS!$C$72</f>
        <v>0</v>
      </c>
      <c r="C113" t="str">
        <f>PL!D48</f>
        <v>Director</v>
      </c>
      <c r="D113" t="str">
        <f>PL!E48</f>
        <v>Director</v>
      </c>
    </row>
    <row r="114">
      <c r="A114" t="str">
        <f>BS!$A$73</f>
        <v>Membership No. 999999</v>
      </c>
      <c r="B114">
        <f>BS!$C$73</f>
        <v>0</v>
      </c>
      <c r="C114" t="str">
        <f>PL!D49</f>
        <v>DIN: 00000001</v>
      </c>
      <c r="D114" t="str">
        <f>PL!E49</f>
        <v>DIN: 00000002</v>
      </c>
    </row>
    <row r="118">
      <c r="C118" t="str">
        <f>PL!D53</f>
        <v>Rahul Verma</v>
      </c>
      <c r="D118" t="str">
        <f>PL!E53</f>
        <v>Priya Shah</v>
      </c>
    </row>
    <row r="119">
      <c r="C119" t="str">
        <f>PL!D54</f>
        <v>CEO</v>
      </c>
      <c r="D119" t="str">
        <f>PL!E54</f>
        <v>CFO</v>
      </c>
    </row>
    <row r="122">
      <c r="A122" t="str">
        <f>BS!$A$81</f>
        <v xml:space="preserve"> </v>
      </c>
    </row>
    <row r="123">
      <c r="A123" t="str">
        <f>BS!$A$82</f>
        <v>Place: Ahmedabad</v>
      </c>
      <c r="B123">
        <f>BS!$C$82</f>
        <v>0</v>
      </c>
      <c r="C123" t="str">
        <f>BS!D82</f>
        <v>Place: Vadodara</v>
      </c>
      <c r="D123" t="str">
        <f>BS!E82</f>
        <v>Place: Vadodara</v>
      </c>
    </row>
    <row r="124">
      <c r="A124" t="str">
        <f>BS!$A$83</f>
        <v>Date: 17 July 2026</v>
      </c>
      <c r="B124">
        <f>BS!$C$83</f>
        <v>0</v>
      </c>
      <c r="C124" t="str">
        <f>BS!D83</f>
        <v>Date: 17 July 2026</v>
      </c>
      <c r="D124" t="str">
        <f>BS!E83</f>
        <v>Date: 17 July 2026</v>
      </c>
    </row>
    <row r="129">
      <c r="A129" t="str">
        <v>Cash flow working</v>
      </c>
      <c r="C129">
        <v>45382</v>
      </c>
      <c r="D129">
        <v>45016</v>
      </c>
      <c r="E129">
        <v>44651</v>
      </c>
      <c r="F129">
        <v>44286</v>
      </c>
    </row>
    <row r="130">
      <c r="A130" t="str">
        <v>(Increase)/Decrease in Other Non-Financial Assets</v>
      </c>
    </row>
    <row r="131">
      <c r="A131" t="str">
        <v>Balances with Govt. Authorities</v>
      </c>
      <c r="C131">
        <f>'BS  Notes  4-19'!G126</f>
        <v>5961.5</v>
      </c>
      <c r="D131">
        <f>'BS  Notes  4-19'!H126</f>
        <v>5128</v>
      </c>
      <c r="E131">
        <f>'BS  Notes  4-19'!I126</f>
        <v>296</v>
      </c>
      <c r="F131">
        <v>0</v>
      </c>
    </row>
    <row r="132">
      <c r="C132">
        <f>SUM(C131:C131)</f>
        <v>5961.5</v>
      </c>
      <c r="D132">
        <f>SUM(D131:D131)</f>
        <v>5128</v>
      </c>
      <c r="E132">
        <f>SUM(E131:E131)</f>
        <v>296</v>
      </c>
      <c r="F132">
        <f>SUM(F131:F131)</f>
        <v>0</v>
      </c>
    </row>
    <row r="134">
      <c r="A134" t="str">
        <v>Increase/(Decrease) in Trade payable</v>
      </c>
      <c r="C134">
        <f>'BS  Notes  4-19'!G423</f>
        <v>9920</v>
      </c>
      <c r="D134">
        <f>'BS  Notes  4-19'!H423</f>
        <v>1813</v>
      </c>
      <c r="E134">
        <f>'BS  Notes  4-19'!I423</f>
        <v>14</v>
      </c>
      <c r="F134">
        <v>0</v>
      </c>
    </row>
    <row r="135">
      <c r="A135" t="str">
        <v>Forex loss</v>
      </c>
    </row>
    <row r="137">
      <c r="A137" t="str">
        <v>Increase/(Decrease) in Non-Financial Liabilities</v>
      </c>
    </row>
    <row r="138">
      <c r="A138" t="str">
        <v xml:space="preserve">Statutory liabilities </v>
      </c>
      <c r="C138">
        <f>'BS  Notes  4-19'!G473-('PL Notes 20-27'!C80-'BS  Notes  4-19'!G273)*0</f>
        <v>57</v>
      </c>
      <c r="D138">
        <f>'BS  Notes  4-19'!H473-('PL Notes 20-27'!D80-'BS  Notes  4-19'!H273)*0</f>
        <v>39</v>
      </c>
      <c r="E138">
        <f>'BS  Notes  4-19'!I473-('PL Notes 20-27'!E80-'BS  Notes  4-19'!I273)*0</f>
        <v>0</v>
      </c>
      <c r="F138">
        <v>0</v>
      </c>
    </row>
    <row r="139">
      <c r="C139">
        <f>SUM(C138:C138)</f>
        <v>57</v>
      </c>
      <c r="D139">
        <f>SUM(D138:D138)</f>
        <v>39</v>
      </c>
      <c r="E139">
        <f>SUM(E138:E138)</f>
        <v>0</v>
      </c>
      <c r="F139">
        <f>SUM(F138:F138)</f>
        <v>0</v>
      </c>
    </row>
    <row r="142">
      <c r="A142" t="str">
        <v>Unrealized foreign exchange loss/ (gain)</v>
      </c>
    </row>
    <row r="143">
      <c r="A143" t="str">
        <v>Forward exchange loss</v>
      </c>
      <c r="E143">
        <v>0</v>
      </c>
    </row>
    <row r="144">
      <c r="A144" t="str">
        <v>Trade Payables</v>
      </c>
      <c r="C144">
        <f>2897303.47/100000</f>
        <v>28.973034700000003</v>
      </c>
      <c r="E144">
        <f>ROUND(1030902.61729999/Input!$C$2,Input!$E$2)</f>
        <v>10</v>
      </c>
    </row>
    <row r="145">
      <c r="A145" t="str">
        <v>Trade Receivables</v>
      </c>
      <c r="C145">
        <f>-11074363.014/100000</f>
        <v>-110.74363014000001</v>
      </c>
      <c r="E145">
        <f>ROUND(20130464.0087001/Input!$C$2,Input!$E$2)</f>
        <v>201</v>
      </c>
    </row>
    <row r="146">
      <c r="A146" t="str">
        <v>Buyers Credit</v>
      </c>
      <c r="C146">
        <f>944485.248800002/100000</f>
        <v>9.44485248800002</v>
      </c>
      <c r="E146">
        <f>ROUND(-7049.693/Input!$C$2,Input!$E$2)</f>
        <v>0</v>
      </c>
    </row>
    <row r="147">
      <c r="C147">
        <f>SUM(C144:C146)</f>
        <v>-72.32574295199998</v>
      </c>
      <c r="D147">
        <f>SUM(D143:D146)</f>
        <v>0</v>
      </c>
      <c r="E147">
        <f>SUM(E143:E146)</f>
        <v>211</v>
      </c>
      <c r="F147">
        <f>SUM(F143:F146)</f>
        <v>0</v>
      </c>
    </row>
  </sheetData>
  <mergeCells count="2">
    <mergeCell ref="A4:B5"/>
    <mergeCell ref="A60:D60"/>
  </mergeCells>
  <pageMargins left="0.7086614173228347" right="0.7086614173228347" top="0.7480314960629921" bottom="0.7480314960629921" header="0.31496062992125984" footer="0.31496062992125984"/>
  <ignoredErrors>
    <ignoredError numberStoredAsText="1" sqref="A1:J148"/>
  </ignoredErrors>
</worksheet>
</file>

<file path=xl/worksheets/sheet13.xml><?xml version="1.0" encoding="utf-8"?>
<worksheet xmlns="http://schemas.openxmlformats.org/spreadsheetml/2006/main" xmlns:r="http://schemas.openxmlformats.org/officeDocument/2006/relationships">
  <dimension ref="A1:J86"/>
  <sheetViews>
    <sheetView workbookViewId="0" rightToLeft="0"/>
  </sheetViews>
  <sheetData>
    <row r="1">
      <c r="A1" t="str">
        <f>Input!$B$1</f>
        <v>XYZ</v>
      </c>
    </row>
    <row r="2">
      <c r="A2" t="str">
        <v>Statement of Changes in Equity (SOCIE) for the Year Ended on 31 March 2026</v>
      </c>
    </row>
    <row r="5">
      <c r="A5" t="str">
        <v>(A) Equity Share Capital</v>
      </c>
      <c r="E5" t="str">
        <f>Input!$D$2</f>
        <v>(₹ in Lakh)</v>
      </c>
    </row>
    <row r="6">
      <c r="A6" t="str">
        <v>Particulars</v>
      </c>
      <c r="D6" t="str">
        <v>As at 31 March 2026</v>
      </c>
      <c r="E6" t="str">
        <v>As at 31 March 2025</v>
      </c>
    </row>
    <row r="7">
      <c r="A7" t="str">
        <v>Balance at the beginning of the reporting year</v>
      </c>
      <c r="D7">
        <f>E9</f>
        <v>13.6597</v>
      </c>
      <c r="E7">
        <f>1072/100</f>
        <v>10.72</v>
      </c>
    </row>
    <row r="8">
      <c r="A8" t="str">
        <v>Changes in equity share capital during the year</v>
      </c>
      <c r="D8">
        <f>'BS  Notes  4-19'!G146-SOCIE!D7</f>
        <v>2.3191999999999986</v>
      </c>
      <c r="E8">
        <f>293.97/100</f>
        <v>2.9397</v>
      </c>
    </row>
    <row r="9">
      <c r="A9" t="str">
        <v>Balance at the end of the reporting year</v>
      </c>
      <c r="D9">
        <f>SUM(D7:D8)</f>
        <v>15.9789</v>
      </c>
      <c r="E9">
        <f>SUM(E7:E8)</f>
        <v>13.6597</v>
      </c>
    </row>
    <row r="11">
      <c r="A11" t="str">
        <v>(B) Instruments entirely equity in nature</v>
      </c>
    </row>
    <row r="12">
      <c r="A12" t="str">
        <v>Compulsory Convertible Preference Shares - Share Application Money Pending Allotment</v>
      </c>
    </row>
    <row r="13">
      <c r="A13" t="str">
        <v>Particulars</v>
      </c>
      <c r="D13" t="str">
        <f>CONCATENATE("As at ",Input!$C$4)</f>
        <v>As at 31 March 2024</v>
      </c>
      <c r="E13" t="str">
        <f>CONCATENATE("As at ",Input!$C$5)</f>
        <v>As at 31 March 2023</v>
      </c>
    </row>
    <row r="14">
      <c r="A14" t="str">
        <v>Balance at the beginning of the reporting period</v>
      </c>
    </row>
    <row r="15">
      <c r="A15" t="str">
        <v>Addition in compulsorily convertible preference shares during the year</v>
      </c>
    </row>
    <row r="16">
      <c r="A16" t="str">
        <v>Balance at the end of the reporting period</v>
      </c>
    </row>
    <row r="18">
      <c r="A18" t="str">
        <v>(B) Instrument Entirely Equity in Nature</v>
      </c>
    </row>
    <row r="19">
      <c r="A19" t="str">
        <v>Particulars</v>
      </c>
      <c r="D19" t="str">
        <f>D6</f>
        <v>As at 31 March 2026</v>
      </c>
      <c r="E19" t="str">
        <f>E6</f>
        <v>As at 31 March 2025</v>
      </c>
    </row>
    <row r="20">
      <c r="A20" t="str">
        <v>Balance at the beginning of the reporting year</v>
      </c>
      <c r="D20">
        <f>E22</f>
        <v>9.1868</v>
      </c>
      <c r="E20">
        <f>'BS  Notes  4-19'!H179</f>
        <v>4.4097</v>
      </c>
    </row>
    <row r="21">
      <c r="A21" t="str">
        <v>Changes in instruments entirely equity in nature during the year</v>
      </c>
      <c r="D21">
        <f>'BS  Notes  4-19'!G187</f>
        <v>0</v>
      </c>
      <c r="E21">
        <f>'BS  Notes  4-19'!H187</f>
        <v>4.7771</v>
      </c>
    </row>
    <row r="22">
      <c r="A22" t="str">
        <v>Balance at the end of the reporting year</v>
      </c>
      <c r="D22">
        <f>SUM(D20:D21)</f>
        <v>9.1868</v>
      </c>
      <c r="E22">
        <f>SUM(E20:E21)</f>
        <v>9.1868</v>
      </c>
    </row>
    <row r="24">
      <c r="A24" t="str">
        <v>(C) Other Equity</v>
      </c>
    </row>
    <row r="25">
      <c r="A25" t="str">
        <v>Particulars</v>
      </c>
      <c r="B25" t="str">
        <v>Attributable to the equity shareholders</v>
      </c>
      <c r="E25" t="str">
        <v>Total Other Equity</v>
      </c>
    </row>
    <row r="26">
      <c r="B26" t="str">
        <v>Equity component of compound financial instrument</v>
      </c>
      <c r="C26" t="str">
        <v>Reserve and Surplus</v>
      </c>
    </row>
    <row r="27">
      <c r="C27" t="str">
        <v>Securities Premium</v>
      </c>
      <c r="D27" t="str">
        <v>Retained earnings</v>
      </c>
    </row>
    <row r="28">
      <c r="A28" t="str">
        <v>Loss for the year</v>
      </c>
      <c r="B28">
        <v>0</v>
      </c>
      <c r="C28">
        <v>0</v>
      </c>
      <c r="D28">
        <v>-82.88</v>
      </c>
      <c r="E28">
        <f>SUM(B28:D28)</f>
        <v>-82.88</v>
      </c>
    </row>
    <row r="29">
      <c r="A29" t="str">
        <v>Total comprehensive income for the year</v>
      </c>
      <c r="B29">
        <f>SUM(B28)</f>
        <v>0</v>
      </c>
      <c r="C29">
        <f>SUM(C28)</f>
        <v>0</v>
      </c>
      <c r="D29">
        <f>SUM(D28)</f>
        <v>-82.88</v>
      </c>
      <c r="E29">
        <f>SUM(E28)</f>
        <v>-82.88</v>
      </c>
    </row>
    <row r="30">
      <c r="A30" t="str">
        <v>Issue of Optionally Convertible Preference Shares</v>
      </c>
      <c r="B30">
        <f>'BS  Notes  4-19'!I231</f>
        <v>1250</v>
      </c>
      <c r="C30">
        <v>0</v>
      </c>
      <c r="D30">
        <v>0</v>
      </c>
      <c r="E30">
        <f>SUM(B30:D30)</f>
        <v>1250</v>
      </c>
    </row>
    <row r="31">
      <c r="A31" t="str">
        <f>CONCATENATE("Balance as at ",Input!$C$6)</f>
        <v>Balance as at 31 March 2022</v>
      </c>
      <c r="B31">
        <f>B29+B30</f>
        <v>1250</v>
      </c>
      <c r="C31">
        <f>C29+C30</f>
        <v>0</v>
      </c>
      <c r="D31">
        <f>D29+D30</f>
        <v>-82.88</v>
      </c>
      <c r="E31">
        <f>E29+E30</f>
        <v>1167.12</v>
      </c>
      <c r="G31" t="e">
        <f>BS!F37-SOCIE!E31</f>
        <v>#REF!</v>
      </c>
      <c r="H31" t="str">
        <v>Check</v>
      </c>
    </row>
    <row r="33">
      <c r="A33" t="str">
        <v>Balance as at 1 April 2022</v>
      </c>
      <c r="B33">
        <f>B31</f>
        <v>1250</v>
      </c>
      <c r="C33">
        <f>C31</f>
        <v>0</v>
      </c>
      <c r="D33">
        <f>D31</f>
        <v>-82.88</v>
      </c>
      <c r="E33">
        <f>SUM(B33:D33)</f>
        <v>1167.12</v>
      </c>
    </row>
    <row r="34">
      <c r="A34" t="str">
        <v>Loss for the year</v>
      </c>
      <c r="B34">
        <v>0</v>
      </c>
      <c r="C34">
        <v>0</v>
      </c>
      <c r="D34">
        <v>-95.26</v>
      </c>
      <c r="E34">
        <f>SUM(B34:D34)</f>
        <v>-95.26</v>
      </c>
    </row>
    <row r="35">
      <c r="A35" t="str">
        <v>Total comprehensive income for the year</v>
      </c>
      <c r="B35">
        <f>SUM(B34:B34)</f>
        <v>0</v>
      </c>
      <c r="C35">
        <f>SUM(C34:C34)</f>
        <v>0</v>
      </c>
      <c r="D35">
        <f>SUM(D34:D34)</f>
        <v>-95.26</v>
      </c>
      <c r="E35">
        <f>SUM(E34:E34)</f>
        <v>-95.26</v>
      </c>
    </row>
    <row r="36">
      <c r="A36" t="str">
        <v>Balance as at 31 March 2023</v>
      </c>
      <c r="B36">
        <f>B33+B35</f>
        <v>1250</v>
      </c>
      <c r="C36">
        <f>C33+C35</f>
        <v>0</v>
      </c>
      <c r="D36">
        <f>D33+D35</f>
        <v>-178.14</v>
      </c>
      <c r="E36">
        <f>E33+E35</f>
        <v>1071.86</v>
      </c>
      <c r="G36">
        <f>BS!E37-SOCIE!E36</f>
        <v>25683.576420300007</v>
      </c>
      <c r="H36" t="str">
        <v>Check</v>
      </c>
    </row>
    <row r="37">
      <c r="A37" t="str">
        <v>Profit (Loss) for the year</v>
      </c>
      <c r="B37">
        <v>0</v>
      </c>
      <c r="C37">
        <v>0</v>
      </c>
      <c r="D37">
        <f>7151.5736058087/100</f>
        <v>71.515736058087</v>
      </c>
      <c r="E37">
        <f>SUM(B37:D37)</f>
        <v>71.515736058087</v>
      </c>
    </row>
    <row r="38">
      <c r="A38" t="str">
        <v>Contribution by and distribution to owners</v>
      </c>
      <c r="B38">
        <v>0</v>
      </c>
      <c r="C38">
        <v>0</v>
      </c>
      <c r="D38">
        <v>0</v>
      </c>
      <c r="E38">
        <f>SUM(B38:D38)</f>
        <v>0</v>
      </c>
    </row>
    <row r="39">
      <c r="A39" t="str">
        <v>Redemption of compound financial instruments</v>
      </c>
      <c r="B39">
        <f>'BS  Notes  4-19'!H231</f>
        <v>-1250</v>
      </c>
      <c r="C39">
        <f>204224/100</f>
        <v>2042.24</v>
      </c>
      <c r="D39">
        <f>386.61503/100</f>
        <v>3.8661502999999997</v>
      </c>
      <c r="E39">
        <f>SUM(B39:D39)</f>
        <v>796.1061503</v>
      </c>
    </row>
    <row r="40">
      <c r="A40" t="str">
        <v>Total contribution by and distribution to owners</v>
      </c>
      <c r="B40">
        <f>SUM(B37:B39)</f>
        <v>-1250</v>
      </c>
      <c r="C40">
        <f>SUM(C37:C39)</f>
        <v>2042.24</v>
      </c>
      <c r="D40">
        <f>SUM(D37:D39)</f>
        <v>75.381886358087</v>
      </c>
      <c r="E40">
        <f>SUM(E37:E39)</f>
        <v>867.621886358087</v>
      </c>
    </row>
    <row r="41">
      <c r="A41" t="str">
        <v>Balance as at 31 March 2024</v>
      </c>
      <c r="B41">
        <f>B36+B40</f>
        <v>0</v>
      </c>
      <c r="C41">
        <f>'BS  Notes  4-19'!H235</f>
        <v>12037.70699</v>
      </c>
      <c r="D41">
        <f>D36+D40</f>
        <v>-102.75811364191298</v>
      </c>
      <c r="E41">
        <f>C41+D41</f>
        <v>11934.948876358088</v>
      </c>
      <c r="J41">
        <f>'BS  Notes  4-19'!H227-E41</f>
        <v>14820.48754394192</v>
      </c>
    </row>
    <row r="42">
      <c r="A42" t="str">
        <v>(Loss) for the year</v>
      </c>
      <c r="B42">
        <v>0</v>
      </c>
      <c r="C42">
        <v>0</v>
      </c>
      <c r="D42">
        <f>PL!E26</f>
        <v>-2029.0351560580816</v>
      </c>
      <c r="E42">
        <f>SUM(B42:D42)</f>
        <v>-2029.0351560580816</v>
      </c>
    </row>
    <row r="43">
      <c r="A43" t="str">
        <v>Addition during the year</v>
      </c>
      <c r="B43">
        <f>'BS  Notes  4-19'!G231</f>
        <v>0</v>
      </c>
      <c r="C43">
        <v>0</v>
      </c>
      <c r="D43">
        <v>0</v>
      </c>
      <c r="E43">
        <f>SUM(B43:D43)</f>
        <v>0</v>
      </c>
    </row>
    <row r="44">
      <c r="A44" t="str">
        <v>Other comprehensive Income for the year</v>
      </c>
      <c r="B44">
        <v>0</v>
      </c>
      <c r="C44">
        <v>0</v>
      </c>
      <c r="D44">
        <f>PL!E30+PL!E31</f>
        <v>2</v>
      </c>
      <c r="E44">
        <f>SUM(B44:D44)</f>
        <v>2</v>
      </c>
    </row>
    <row r="45">
      <c r="A45" t="str">
        <v>Total comprehensive income for the year</v>
      </c>
      <c r="B45">
        <f>SUM(B42:B43)</f>
        <v>0</v>
      </c>
      <c r="C45">
        <f>SUM(C42:C43)</f>
        <v>0</v>
      </c>
      <c r="D45">
        <f>SUM(D42:D44)</f>
        <v>-2027.0351560580816</v>
      </c>
      <c r="E45">
        <f>SUM(E42:E44)</f>
        <v>-2027.0351560580816</v>
      </c>
    </row>
    <row r="47">
      <c r="A47" t="str">
        <v>Transactions with owners of the Company</v>
      </c>
    </row>
    <row r="48">
      <c r="A48" t="str">
        <v>Addition during the year - CCPS issued during the year</v>
      </c>
      <c r="C48">
        <f>'BS  Notes  4-19'!H236-C49</f>
        <v>9995.582699999999</v>
      </c>
      <c r="E48">
        <f>SUM(B48:D48)</f>
        <v>9995.582699999999</v>
      </c>
    </row>
    <row r="49">
      <c r="A49" t="str">
        <v>Securities premium on Loan converted into equity</v>
      </c>
      <c r="B49">
        <v>0</v>
      </c>
      <c r="C49">
        <f>685231/100</f>
        <v>6852.31</v>
      </c>
      <c r="D49">
        <v>0</v>
      </c>
      <c r="E49">
        <f>SUM(B49:D49)</f>
        <v>6852.31</v>
      </c>
    </row>
    <row r="50">
      <c r="A50" t="str">
        <v>Total contribution by and distribution to owners</v>
      </c>
      <c r="B50">
        <f>B41+B45</f>
        <v>0</v>
      </c>
      <c r="C50">
        <f>SUM(C48:C49)</f>
        <v>16847.8927</v>
      </c>
      <c r="D50">
        <f>D49</f>
        <v>0</v>
      </c>
      <c r="E50">
        <f>SUM(E48:E49)</f>
        <v>16847.8927</v>
      </c>
    </row>
    <row r="53">
      <c r="A53" t="str">
        <v>Balance as at 31 March 2025</v>
      </c>
      <c r="B53">
        <f>B44+B49</f>
        <v>0</v>
      </c>
      <c r="C53">
        <f>C45+C50+C41</f>
        <v>28885.599690000003</v>
      </c>
      <c r="D53">
        <f>D45+D50+D41</f>
        <v>-2129.7932696999947</v>
      </c>
      <c r="E53">
        <f>E45+E50+E41</f>
        <v>26755.806420300007</v>
      </c>
      <c r="J53">
        <f>'BS  Notes  4-19'!G227-E53</f>
        <v>763.212209199999</v>
      </c>
    </row>
    <row r="54">
      <c r="A54" t="str">
        <v>(Loss) for the year</v>
      </c>
      <c r="B54">
        <v>0</v>
      </c>
      <c r="C54">
        <v>0</v>
      </c>
      <c r="D54">
        <f>PL!D26</f>
        <v>-5952.239960800001</v>
      </c>
      <c r="E54">
        <f>SUM(B54:D54)</f>
        <v>-5952.239960800001</v>
      </c>
    </row>
    <row r="55">
      <c r="A55" t="str">
        <v>Addition during the year</v>
      </c>
      <c r="B55">
        <f>'BS  Notes  4-19'!G242</f>
        <v>0</v>
      </c>
      <c r="C55">
        <v>0</v>
      </c>
      <c r="D55">
        <v>0</v>
      </c>
      <c r="E55">
        <f>SUM(B55:D55)</f>
        <v>0</v>
      </c>
    </row>
    <row r="56">
      <c r="A56" t="str">
        <v>Other comprehensive Income for the year</v>
      </c>
      <c r="B56">
        <v>0</v>
      </c>
      <c r="C56">
        <v>0</v>
      </c>
      <c r="D56">
        <f>PL!D30+PL!D31</f>
        <v>7</v>
      </c>
      <c r="E56">
        <f>SUM(B56:D56)</f>
        <v>7</v>
      </c>
    </row>
    <row r="57">
      <c r="A57" t="str">
        <v>Total comprehensive income for the year</v>
      </c>
      <c r="B57">
        <f>SUM(B54:B55)</f>
        <v>0</v>
      </c>
      <c r="C57">
        <f>SUM(C54:C55)</f>
        <v>0</v>
      </c>
      <c r="D57">
        <f>SUM(D54:D56)</f>
        <v>-5945.239960800001</v>
      </c>
      <c r="E57">
        <f>SUM(E54:E56)</f>
        <v>-5945.239960800001</v>
      </c>
    </row>
    <row r="59">
      <c r="A59" t="str">
        <v>Transactions with owners of the Company</v>
      </c>
    </row>
    <row r="60">
      <c r="A60" t="str">
        <v>Securities premium on Loan converted into equity</v>
      </c>
      <c r="B60">
        <v>0</v>
      </c>
      <c r="C60">
        <f>'BS  Notes  4-19'!G236</f>
        <v>6708.82217</v>
      </c>
      <c r="D60">
        <v>0</v>
      </c>
      <c r="E60">
        <f>SUM(B60:D60)</f>
        <v>6708.82217</v>
      </c>
    </row>
    <row r="61">
      <c r="A61" t="str">
        <v>Total contribution by and distribution to owners</v>
      </c>
      <c r="B61">
        <f>B53+B57</f>
        <v>0</v>
      </c>
      <c r="C61">
        <f>C60</f>
        <v>6708.82217</v>
      </c>
      <c r="D61">
        <f>D60</f>
        <v>0</v>
      </c>
      <c r="E61">
        <f>E60</f>
        <v>6708.82217</v>
      </c>
    </row>
    <row r="64">
      <c r="A64" t="str">
        <v>Balance as at 31 March 2026</v>
      </c>
      <c r="B64">
        <f>B56+B60</f>
        <v>0</v>
      </c>
      <c r="C64">
        <f>C57+C61+C53</f>
        <v>35594.42186</v>
      </c>
      <c r="D64">
        <f>D57+D61+D53</f>
        <v>-8075.033230499996</v>
      </c>
      <c r="E64">
        <f>E57+E61+E53</f>
        <v>27519.388629500005</v>
      </c>
      <c r="J64">
        <f>'BS  Notes  4-19'!G238-E64</f>
        <v>-27519.388629500005</v>
      </c>
    </row>
    <row r="66">
      <c r="A66" t="str">
        <v>The accompanying notes are integral part of the Financial Statements.</v>
      </c>
    </row>
    <row r="67">
      <c r="A67" t="str">
        <v>As per our report of even date attached.</v>
      </c>
    </row>
    <row r="69">
      <c r="A69" t="str">
        <f>BS!$A$66</f>
        <v>For PQR &amp; Associates</v>
      </c>
      <c r="D69" t="str">
        <f>'Cash Flow_FY26'!C108</f>
        <v xml:space="preserve">For and on behalf of Board of </v>
      </c>
    </row>
    <row r="70">
      <c r="A70" t="str">
        <f>BS!$A$67</f>
        <v>Chartered Accountants</v>
      </c>
      <c r="D70" t="str">
        <f>'Cash Flow_FY26'!C109</f>
        <v>XYZ</v>
      </c>
    </row>
    <row r="71">
      <c r="A71" t="str">
        <f>BS!$A$68</f>
        <v>Firm's Registration No: 000000W</v>
      </c>
      <c r="D71" t="str">
        <f>'Cash Flow_FY26'!C110</f>
        <v>CIN : U00000DL2026PTC000001</v>
      </c>
    </row>
    <row r="74">
      <c r="A74" t="str">
        <f>BS!$A$71</f>
        <v>Jeyur Shah</v>
      </c>
      <c r="D74" t="str">
        <f>BS!D71</f>
        <v>Rohan Mehta</v>
      </c>
      <c r="E74" t="str">
        <f>BS!E71</f>
        <v>Neha Kapoor</v>
      </c>
    </row>
    <row r="75">
      <c r="A75" t="str">
        <f>BS!$A$72</f>
        <v>Partner</v>
      </c>
      <c r="D75" t="str">
        <f>BS!D72</f>
        <v>Director</v>
      </c>
      <c r="E75" t="str">
        <f>BS!E72</f>
        <v>Director</v>
      </c>
    </row>
    <row r="76">
      <c r="A76" t="str">
        <f>BS!$A$73</f>
        <v>Membership No. 999999</v>
      </c>
      <c r="D76" t="str">
        <f>BS!D73</f>
        <v>DIN: 00000001</v>
      </c>
    </row>
    <row r="80">
      <c r="D80" t="str">
        <f>'Cash Flow_FY26'!C118</f>
        <v>Rahul Verma</v>
      </c>
      <c r="E80" t="str">
        <f>'Cash Flow_FY26'!D118</f>
        <v>Priya Shah</v>
      </c>
    </row>
    <row r="81">
      <c r="D81" t="str">
        <f>'Cash Flow_FY26'!C119</f>
        <v>CEO</v>
      </c>
      <c r="E81" t="str">
        <f>'Cash Flow_FY26'!D119</f>
        <v>CFO</v>
      </c>
    </row>
    <row r="85">
      <c r="A85" t="str">
        <f>BS!$A$82</f>
        <v>Place: Ahmedabad</v>
      </c>
      <c r="D85" t="str">
        <f>BS!D82</f>
        <v>Place: Vadodara</v>
      </c>
      <c r="E85" t="str">
        <f>BS!E82</f>
        <v>Place: Vadodara</v>
      </c>
    </row>
    <row r="86">
      <c r="A86" t="str">
        <f>BS!$A$83</f>
        <v>Date: 17 July 2026</v>
      </c>
      <c r="D86" t="str">
        <f>BS!D83</f>
        <v>Date: 17 July 2026</v>
      </c>
      <c r="E86" t="str">
        <f>BS!E83</f>
        <v>Date: 17 July 2026</v>
      </c>
    </row>
  </sheetData>
  <mergeCells count="5">
    <mergeCell ref="B26:B27"/>
    <mergeCell ref="A25:A27"/>
    <mergeCell ref="E25:E27"/>
    <mergeCell ref="B25:D25"/>
    <mergeCell ref="C26:D26"/>
  </mergeCells>
  <pageMargins left="0.7086614173228347" right="0.7086614173228347" top="0.7480314960629921" bottom="0.7480314960629921" header="0.31496062992125984" footer="0.31496062992125984"/>
  <ignoredErrors>
    <ignoredError numberStoredAsText="1" sqref="A1:J86"/>
  </ignoredErrors>
</worksheet>
</file>

<file path=xl/worksheets/sheet14.xml><?xml version="1.0" encoding="utf-8"?>
<worksheet xmlns="http://schemas.openxmlformats.org/spreadsheetml/2006/main" xmlns:r="http://schemas.openxmlformats.org/officeDocument/2006/relationships">
  <dimension ref="A1:N182"/>
  <sheetViews>
    <sheetView workbookViewId="0" rightToLeft="0"/>
  </sheetViews>
  <sheetData>
    <row r="1">
      <c r="A1" t="str">
        <f>BS!A1</f>
        <v>XYZ</v>
      </c>
    </row>
    <row r="2">
      <c r="A2" t="str">
        <v>Notes to Financial Statements for the year ended 31 March 2026</v>
      </c>
    </row>
    <row r="4">
      <c r="A4" t="str">
        <v>NOTE 3</v>
      </c>
      <c r="K4" t="str">
        <f>Input!$D$2</f>
        <v>(₹ in Lakh)</v>
      </c>
    </row>
    <row r="5">
      <c r="B5" t="str">
        <v>GROSS BLOCK</v>
      </c>
      <c r="F5" t="str">
        <v>ACCUMULATED DEPRECIATION</v>
      </c>
      <c r="J5" t="str">
        <v xml:space="preserve"> NET BLOCK</v>
      </c>
    </row>
    <row r="6">
      <c r="A6" t="str">
        <v>Particulars</v>
      </c>
      <c r="B6" t="str">
        <v>Balance as at 1 April 2025</v>
      </c>
      <c r="C6" t="str">
        <v>Additions During the year</v>
      </c>
      <c r="D6" t="str">
        <v>Disposals / Adjustments During the year</v>
      </c>
      <c r="E6" t="str">
        <v>Balance as at 31 March 2026</v>
      </c>
      <c r="F6" t="str">
        <f>B6</f>
        <v>Balance as at 1 April 2025</v>
      </c>
      <c r="G6" t="str">
        <v>Additions During the year</v>
      </c>
      <c r="H6" t="str">
        <v>Disposals / Adjustments During the year</v>
      </c>
      <c r="I6" t="str">
        <f>E6</f>
        <v>Balance as at 31 March 2026</v>
      </c>
      <c r="J6" t="str">
        <f>I6</f>
        <v>Balance as at 31 March 2026</v>
      </c>
      <c r="K6" t="str">
        <v>Balance as at 31 March 2025</v>
      </c>
    </row>
    <row r="9">
      <c r="A9" t="str">
        <v>(a) Property, Plant &amp; Equipment</v>
      </c>
    </row>
    <row r="10">
      <c r="A10" t="str">
        <v>Freehold land</v>
      </c>
      <c r="B10">
        <f>E34</f>
        <v>935.99</v>
      </c>
      <c r="C10">
        <v>0</v>
      </c>
      <c r="D10">
        <v>0</v>
      </c>
      <c r="E10">
        <f>(B10+C10)-D10</f>
        <v>935.99</v>
      </c>
      <c r="F10">
        <f>I34</f>
        <v>0</v>
      </c>
      <c r="G10">
        <v>0</v>
      </c>
      <c r="H10">
        <v>0</v>
      </c>
      <c r="I10">
        <f>SUM(F10:H10)</f>
        <v>0</v>
      </c>
      <c r="J10">
        <f>E10-I10</f>
        <v>935.99</v>
      </c>
      <c r="K10">
        <f>B10-F10</f>
        <v>935.99</v>
      </c>
    </row>
    <row r="11">
      <c r="A11" t="str">
        <v>Building</v>
      </c>
      <c r="B11">
        <f>E35</f>
        <v>14795.42</v>
      </c>
      <c r="C11">
        <f>593538.72/100000</f>
        <v>5.9353872</v>
      </c>
      <c r="D11">
        <v>0</v>
      </c>
      <c r="E11">
        <f>(B11+C11)-D11</f>
        <v>14801.3553872</v>
      </c>
      <c r="F11">
        <f>I35</f>
        <v>240</v>
      </c>
      <c r="G11">
        <f>'TB BVS 31.03.26'!G161/100000-0.5</f>
        <v>570.416965</v>
      </c>
      <c r="H11">
        <v>0</v>
      </c>
      <c r="I11">
        <f>SUM(F11:H11)</f>
        <v>810.416965</v>
      </c>
      <c r="J11">
        <f>E11-I11</f>
        <v>13990.938422199999</v>
      </c>
      <c r="K11">
        <f>B11-F11</f>
        <v>14555.42</v>
      </c>
    </row>
    <row r="12">
      <c r="A12" t="str">
        <v>Plant and machinery</v>
      </c>
      <c r="B12">
        <f>E36</f>
        <v>33852.14</v>
      </c>
      <c r="C12">
        <f>24338032.2/100000</f>
        <v>243.380322</v>
      </c>
      <c r="D12">
        <v>0</v>
      </c>
      <c r="E12">
        <f>(B12+C12)-D12</f>
        <v>34095.520322</v>
      </c>
      <c r="F12">
        <f>I36</f>
        <v>983</v>
      </c>
      <c r="G12">
        <f>'TB BVS 31.03.26'!G162/100000</f>
        <v>2340.9066299</v>
      </c>
      <c r="H12">
        <v>0</v>
      </c>
      <c r="I12">
        <f>SUM(F12:H12)</f>
        <v>3323.9066299</v>
      </c>
      <c r="J12">
        <f>E12-I12</f>
        <v>30771.613692099996</v>
      </c>
      <c r="K12">
        <f>B12-F12</f>
        <v>32869.14</v>
      </c>
    </row>
    <row r="13">
      <c r="A13" t="str">
        <v>Office Equipment</v>
      </c>
      <c r="B13">
        <f>E37</f>
        <v>196</v>
      </c>
      <c r="C13">
        <v>0</v>
      </c>
      <c r="D13">
        <v>0</v>
      </c>
      <c r="E13">
        <f>(B13+C13)-D13</f>
        <v>196</v>
      </c>
      <c r="F13">
        <f>I37</f>
        <v>11</v>
      </c>
      <c r="G13">
        <f>'TB BVS 31.03.26'!G165/100000</f>
        <v>37.2318810999999</v>
      </c>
      <c r="H13">
        <v>0</v>
      </c>
      <c r="I13">
        <f>SUM(F13:H13)</f>
        <v>48.2318810999999</v>
      </c>
      <c r="J13">
        <f>E13-I13</f>
        <v>147.7681189000001</v>
      </c>
      <c r="K13">
        <f>B13-F13</f>
        <v>185</v>
      </c>
    </row>
    <row r="14">
      <c r="A14" t="str">
        <v>Computers</v>
      </c>
      <c r="B14">
        <f>E38</f>
        <v>168.95</v>
      </c>
      <c r="C14">
        <v>0</v>
      </c>
      <c r="D14">
        <v>0</v>
      </c>
      <c r="E14">
        <f>(B14+C14)-D14</f>
        <v>168.95</v>
      </c>
      <c r="F14">
        <f>I38</f>
        <v>15.42</v>
      </c>
      <c r="G14">
        <f>'TB BVS 31.03.26'!G163/100000</f>
        <v>36.132476600000004</v>
      </c>
      <c r="H14">
        <v>0</v>
      </c>
      <c r="I14">
        <f>SUM(F14:H14)</f>
        <v>51.552476600000006</v>
      </c>
      <c r="J14">
        <f>E14-I14</f>
        <v>117.39752339999998</v>
      </c>
      <c r="K14">
        <f>B14-F14</f>
        <v>153.53</v>
      </c>
    </row>
    <row r="15">
      <c r="A15" t="str">
        <v>Furniture &amp; Fixtures</v>
      </c>
      <c r="B15">
        <f>E39</f>
        <v>206</v>
      </c>
      <c r="C15">
        <v>0</v>
      </c>
      <c r="D15">
        <v>0</v>
      </c>
      <c r="E15">
        <f>(B15+C15)-D15</f>
        <v>206</v>
      </c>
      <c r="F15">
        <f>I39</f>
        <v>6</v>
      </c>
      <c r="G15">
        <f>'TB BVS 31.03.26'!G166/100000</f>
        <v>19.5581927</v>
      </c>
      <c r="H15">
        <v>0</v>
      </c>
      <c r="I15">
        <f>SUM(F15:H15)</f>
        <v>25.5581927</v>
      </c>
      <c r="J15">
        <f>E15-I15</f>
        <v>180.4418073</v>
      </c>
      <c r="K15">
        <f>B15-F15</f>
        <v>200</v>
      </c>
    </row>
    <row r="16">
      <c r="A16" t="str">
        <v>Electrical Fittings</v>
      </c>
      <c r="B16">
        <f>E40</f>
        <v>1335</v>
      </c>
      <c r="C16">
        <f>461110.11/100000</f>
        <v>4.6111011</v>
      </c>
      <c r="D16">
        <v>0</v>
      </c>
      <c r="E16">
        <f>(B16+C16)-D16</f>
        <v>1339.6111011</v>
      </c>
      <c r="F16">
        <f>I40</f>
        <v>39</v>
      </c>
      <c r="G16">
        <f>'TB BVS 31.03.26'!G167/100000</f>
        <v>126.9455324</v>
      </c>
      <c r="H16">
        <v>0</v>
      </c>
      <c r="I16">
        <f>SUM(F16:H16)</f>
        <v>165.9455324</v>
      </c>
      <c r="J16">
        <f>E16-I16</f>
        <v>1173.6655687</v>
      </c>
      <c r="K16">
        <f>B16-F16-1</f>
        <v>1295</v>
      </c>
      <c r="L16">
        <f>J17-J10+J27</f>
        <v>46411.007130000005</v>
      </c>
    </row>
    <row r="17">
      <c r="A17" t="str">
        <v>Total</v>
      </c>
      <c r="B17">
        <f>SUM(B10:B16)</f>
        <v>51489.5</v>
      </c>
      <c r="C17">
        <f>SUM(C10:C16)</f>
        <v>253.92681030000003</v>
      </c>
      <c r="D17">
        <f>SUM(D10:D16)</f>
        <v>0</v>
      </c>
      <c r="E17">
        <f>SUM(E10:E16)</f>
        <v>51743.42681029999</v>
      </c>
      <c r="F17">
        <f>SUM(F10:F16)</f>
        <v>1294.42</v>
      </c>
      <c r="G17">
        <f>SUM(G10:G16)</f>
        <v>3131.1916776999997</v>
      </c>
      <c r="H17">
        <f>SUM(H10:H16)</f>
        <v>0</v>
      </c>
      <c r="I17">
        <f>SUM(I10:I16)</f>
        <v>4425.6116777</v>
      </c>
      <c r="J17">
        <f>SUM(J10:J16)</f>
        <v>47317.8151326</v>
      </c>
      <c r="K17">
        <f>SUM(K10:K16)</f>
        <v>50194.08</v>
      </c>
    </row>
    <row r="18">
      <c r="A18" t="str">
        <v>Capital work-in-progress</v>
      </c>
      <c r="B18">
        <f>E42</f>
        <v>0</v>
      </c>
      <c r="C18">
        <v>1403.3538228999996</v>
      </c>
      <c r="D18">
        <v>253.9268103</v>
      </c>
      <c r="E18">
        <f>(B18+C18)-D18</f>
        <v>1149.4270125999997</v>
      </c>
      <c r="F18">
        <v>0</v>
      </c>
      <c r="G18">
        <v>0</v>
      </c>
      <c r="H18">
        <v>0</v>
      </c>
      <c r="I18">
        <f>SUM(F18:H18)</f>
        <v>0</v>
      </c>
      <c r="J18">
        <f>E18-I18</f>
        <v>1149.4270125999997</v>
      </c>
      <c r="K18">
        <f>B18-F18</f>
        <v>0</v>
      </c>
    </row>
    <row r="20">
      <c r="A20" t="str">
        <v>(b) Right of use assets</v>
      </c>
    </row>
    <row r="21">
      <c r="A21" t="str">
        <v>Leasehold land</v>
      </c>
      <c r="B21">
        <f>E45</f>
        <v>3244</v>
      </c>
      <c r="C21">
        <v>0</v>
      </c>
      <c r="D21">
        <v>0</v>
      </c>
      <c r="E21">
        <f>(B21+C21)-D21</f>
        <v>3244</v>
      </c>
      <c r="F21">
        <f>I45</f>
        <v>93</v>
      </c>
      <c r="G21">
        <f>'TB BVS 31.03.26'!G164/100000</f>
        <v>34.6733425</v>
      </c>
      <c r="H21">
        <v>0</v>
      </c>
      <c r="I21">
        <f>SUM(F21:H21)</f>
        <v>127.67334249999999</v>
      </c>
      <c r="J21">
        <f>E21-I21</f>
        <v>3116.3266575</v>
      </c>
      <c r="K21">
        <f>B21-F21</f>
        <v>3151</v>
      </c>
      <c r="M21">
        <f>G21/10^2</f>
        <v>0.346733425</v>
      </c>
    </row>
    <row r="22">
      <c r="A22" t="str">
        <v>Building on lease</v>
      </c>
      <c r="B22">
        <v>0</v>
      </c>
      <c r="C22">
        <v>0</v>
      </c>
      <c r="D22">
        <v>0</v>
      </c>
      <c r="E22">
        <f>(B22+C22)-D22</f>
        <v>0</v>
      </c>
      <c r="F22">
        <v>0</v>
      </c>
      <c r="G22">
        <v>0</v>
      </c>
      <c r="H22">
        <v>0</v>
      </c>
      <c r="I22">
        <f>SUM(F22:H22)</f>
        <v>0</v>
      </c>
      <c r="J22">
        <f>E22-I22</f>
        <v>0</v>
      </c>
      <c r="K22">
        <f>B22-F22</f>
        <v>0</v>
      </c>
    </row>
    <row r="23">
      <c r="A23" t="str">
        <v>Total Right of Use Assets</v>
      </c>
      <c r="B23">
        <f>SUM(B21:B22)</f>
        <v>3244</v>
      </c>
      <c r="C23">
        <f>SUM(C21:C22)</f>
        <v>0</v>
      </c>
      <c r="D23">
        <f>SUM(D21:D22)</f>
        <v>0</v>
      </c>
      <c r="E23">
        <f>SUM(E21:E22)</f>
        <v>3244</v>
      </c>
      <c r="F23">
        <f>SUM(F21:F22)</f>
        <v>93</v>
      </c>
      <c r="G23">
        <f>SUM(G21:G22)</f>
        <v>34.6733425</v>
      </c>
      <c r="H23">
        <f>SUM(H21:H22)</f>
        <v>0</v>
      </c>
      <c r="I23">
        <f>SUM(I21:I22)</f>
        <v>127.67334249999999</v>
      </c>
      <c r="J23">
        <f>SUM(J21:J22)</f>
        <v>3116.3266575</v>
      </c>
      <c r="K23">
        <f>SUM(K21:K22)</f>
        <v>3151</v>
      </c>
    </row>
    <row r="25">
      <c r="A25" t="str">
        <v>(c) Intangible Assets</v>
      </c>
    </row>
    <row r="26">
      <c r="A26" t="str">
        <v>Software</v>
      </c>
      <c r="B26">
        <f>E49</f>
        <v>47</v>
      </c>
      <c r="C26">
        <v>0</v>
      </c>
      <c r="D26">
        <v>0</v>
      </c>
      <c r="E26">
        <f>SUM(B26:D26)</f>
        <v>47</v>
      </c>
      <c r="F26">
        <f>I49</f>
        <v>3</v>
      </c>
      <c r="G26">
        <f>'TB BVS 31.03.26'!G168/100000</f>
        <v>14.8180026</v>
      </c>
      <c r="H26">
        <v>0</v>
      </c>
      <c r="I26">
        <f>(F26+G26)-H26</f>
        <v>17.8180026</v>
      </c>
      <c r="J26">
        <f>E26-I26</f>
        <v>29.1819974</v>
      </c>
      <c r="K26">
        <f>B26-F26</f>
        <v>44</v>
      </c>
    </row>
    <row r="27">
      <c r="A27" t="str">
        <v>Total</v>
      </c>
      <c r="B27">
        <f>SUM(B26)</f>
        <v>47</v>
      </c>
      <c r="C27">
        <f>SUM(C26)</f>
        <v>0</v>
      </c>
      <c r="D27">
        <f>SUM(D26)</f>
        <v>0</v>
      </c>
      <c r="E27">
        <f>SUM(E26)</f>
        <v>47</v>
      </c>
      <c r="F27">
        <f>SUM(F26)</f>
        <v>3</v>
      </c>
      <c r="G27">
        <f>SUM(G26)</f>
        <v>14.8180026</v>
      </c>
      <c r="H27">
        <f>SUM(H26)</f>
        <v>0</v>
      </c>
      <c r="I27">
        <f>SUM(I26)</f>
        <v>17.8180026</v>
      </c>
      <c r="J27">
        <f>SUM(J26)</f>
        <v>29.1819974</v>
      </c>
      <c r="K27">
        <f>SUM(K26)</f>
        <v>44</v>
      </c>
    </row>
    <row r="29">
      <c r="B29" t="str">
        <v>GROSS BLOCK</v>
      </c>
      <c r="F29" t="str">
        <v>ACCUMULATED DEPRECIATION</v>
      </c>
      <c r="J29" t="str">
        <v xml:space="preserve"> NET BLOCK</v>
      </c>
    </row>
    <row r="30">
      <c r="A30" t="str">
        <v>Particulars</v>
      </c>
      <c r="B30" t="str">
        <v>Balance as at 1 April 2024</v>
      </c>
      <c r="C30" t="str">
        <v>Additions During the year</v>
      </c>
      <c r="D30" t="str">
        <v>Disposals / Adjustments During the year</v>
      </c>
      <c r="E30" t="str">
        <v>Balance as at 31 March 2025</v>
      </c>
      <c r="F30" t="str">
        <f>B30</f>
        <v>Balance as at 1 April 2024</v>
      </c>
      <c r="G30" t="str">
        <v>Additions During the year</v>
      </c>
      <c r="H30" t="str">
        <v>Disposals / Adjustments During the year</v>
      </c>
      <c r="I30" t="str">
        <f>E30</f>
        <v>Balance as at 31 March 2025</v>
      </c>
      <c r="J30" t="str">
        <f>I30</f>
        <v>Balance as at 31 March 2025</v>
      </c>
      <c r="K30" t="str">
        <v>Balance as at 31 March 2024</v>
      </c>
    </row>
    <row r="33">
      <c r="A33" t="str">
        <v>(a) Property, Plant &amp; Equipment</v>
      </c>
    </row>
    <row r="34">
      <c r="A34" t="str">
        <v>Freehold land</v>
      </c>
      <c r="B34">
        <f>93599/100</f>
        <v>935.99</v>
      </c>
      <c r="C34">
        <v>0</v>
      </c>
      <c r="D34">
        <v>0</v>
      </c>
      <c r="E34">
        <f>(B34+C34)-D34</f>
        <v>935.99</v>
      </c>
      <c r="F34">
        <v>0</v>
      </c>
      <c r="G34">
        <v>0</v>
      </c>
      <c r="H34">
        <v>0</v>
      </c>
      <c r="I34">
        <f>SUM(F34:H34)</f>
        <v>0</v>
      </c>
      <c r="J34">
        <f>E34-I34</f>
        <v>935.99</v>
      </c>
      <c r="K34">
        <f>B34-F34</f>
        <v>935.99</v>
      </c>
    </row>
    <row r="35">
      <c r="A35" t="str">
        <v>Building</v>
      </c>
      <c r="B35">
        <f>165422/100</f>
        <v>1654.22</v>
      </c>
      <c r="C35">
        <f>13141+0.2</f>
        <v>13141.2</v>
      </c>
      <c r="D35">
        <v>0</v>
      </c>
      <c r="E35">
        <f>(B35+C35)-D35</f>
        <v>14795.42</v>
      </c>
      <c r="F35">
        <v>11</v>
      </c>
      <c r="G35">
        <v>229</v>
      </c>
      <c r="H35">
        <v>0</v>
      </c>
      <c r="I35">
        <f>SUM(F35:H35)</f>
        <v>240</v>
      </c>
      <c r="J35">
        <f>E35-I35</f>
        <v>14555.42</v>
      </c>
      <c r="K35">
        <f>B35-F35</f>
        <v>1643.22</v>
      </c>
    </row>
    <row r="36">
      <c r="A36" t="str">
        <v>Plant and machinery</v>
      </c>
      <c r="B36">
        <f>384414/100</f>
        <v>3844.14</v>
      </c>
      <c r="C36">
        <v>30008</v>
      </c>
      <c r="D36">
        <v>0</v>
      </c>
      <c r="E36">
        <f>(B36+C36)-D36</f>
        <v>33852.14</v>
      </c>
      <c r="F36">
        <v>26</v>
      </c>
      <c r="G36">
        <v>957</v>
      </c>
      <c r="H36">
        <v>0</v>
      </c>
      <c r="I36">
        <f>SUM(F36:H36)</f>
        <v>983</v>
      </c>
      <c r="J36">
        <f>E36-I36</f>
        <v>32869.14</v>
      </c>
      <c r="K36">
        <f>B36-F36</f>
        <v>3818.14</v>
      </c>
    </row>
    <row r="37">
      <c r="A37" t="str">
        <v>Office Equipment</v>
      </c>
      <c r="B37">
        <v>0</v>
      </c>
      <c r="C37">
        <f>ROUND((19595727)/Input!$C$2,Input!$E$2)</f>
        <v>196</v>
      </c>
      <c r="D37">
        <v>0</v>
      </c>
      <c r="E37">
        <f>(B37+C37)-D37</f>
        <v>196</v>
      </c>
      <c r="F37">
        <v>0</v>
      </c>
      <c r="G37">
        <v>11</v>
      </c>
      <c r="H37">
        <v>0</v>
      </c>
      <c r="I37">
        <f>SUM(F37:H37)</f>
        <v>11</v>
      </c>
      <c r="J37">
        <f>E37-I37</f>
        <v>185</v>
      </c>
      <c r="K37">
        <v>0</v>
      </c>
    </row>
    <row r="38">
      <c r="A38" t="str">
        <v>Computers</v>
      </c>
      <c r="B38">
        <f>195/100</f>
        <v>1.95</v>
      </c>
      <c r="C38">
        <f>ROUND((16707552.65)/Input!$C$2,Input!$E$2)</f>
        <v>167</v>
      </c>
      <c r="D38">
        <v>0</v>
      </c>
      <c r="E38">
        <f>(B38+C38)-D38</f>
        <v>168.95</v>
      </c>
      <c r="F38">
        <v>0.42</v>
      </c>
      <c r="G38">
        <v>15</v>
      </c>
      <c r="H38">
        <v>0</v>
      </c>
      <c r="I38">
        <f>SUM(F38:H38)</f>
        <v>15.42</v>
      </c>
      <c r="J38">
        <f>E38-I38</f>
        <v>153.53</v>
      </c>
      <c r="K38">
        <f>B38-F38</f>
        <v>1.53</v>
      </c>
    </row>
    <row r="39">
      <c r="A39" t="str">
        <v>Furniture &amp; Fixtures</v>
      </c>
      <c r="B39">
        <v>0</v>
      </c>
      <c r="C39">
        <f>ROUND((20587570.11)/Input!$C$2,Input!$E$2)</f>
        <v>206</v>
      </c>
      <c r="D39">
        <v>0</v>
      </c>
      <c r="E39">
        <f>(B39+C39)-D39</f>
        <v>206</v>
      </c>
      <c r="F39">
        <v>0</v>
      </c>
      <c r="G39">
        <v>6</v>
      </c>
      <c r="H39">
        <v>0</v>
      </c>
      <c r="I39">
        <f>SUM(F39:H39)</f>
        <v>6</v>
      </c>
      <c r="J39">
        <f>E39-I39</f>
        <v>200</v>
      </c>
      <c r="K39">
        <v>0</v>
      </c>
    </row>
    <row r="40">
      <c r="A40" t="str">
        <v>Electrical Fittings</v>
      </c>
      <c r="B40">
        <v>0</v>
      </c>
      <c r="C40">
        <f>ROUND((133494755.59)/Input!$C$2,Input!$E$2)</f>
        <v>1335</v>
      </c>
      <c r="D40">
        <v>0</v>
      </c>
      <c r="E40">
        <f>(B40+C40)-D40</f>
        <v>1335</v>
      </c>
      <c r="F40">
        <v>0</v>
      </c>
      <c r="G40">
        <v>39</v>
      </c>
      <c r="H40">
        <v>0</v>
      </c>
      <c r="I40">
        <f>SUM(F40:H40)</f>
        <v>39</v>
      </c>
      <c r="J40">
        <f>E40-I40-1</f>
        <v>1295</v>
      </c>
      <c r="K40">
        <v>0</v>
      </c>
    </row>
    <row r="41">
      <c r="A41" t="str">
        <v>Total</v>
      </c>
      <c r="B41">
        <f>SUM(B34:B40)</f>
        <v>6436.3</v>
      </c>
      <c r="C41">
        <f>SUM(C34:C40)</f>
        <v>45053.2</v>
      </c>
      <c r="D41">
        <f>SUM(D34:D40)</f>
        <v>0</v>
      </c>
      <c r="E41">
        <f>SUM(E34:E40)</f>
        <v>51489.5</v>
      </c>
      <c r="F41">
        <f>SUM(F34:F40)</f>
        <v>37.42</v>
      </c>
      <c r="G41">
        <f>SUM(G34:G40)</f>
        <v>1257</v>
      </c>
      <c r="H41">
        <f>SUM(H34:H40)</f>
        <v>0</v>
      </c>
      <c r="I41">
        <f>SUM(I34:I40)</f>
        <v>1294.42</v>
      </c>
      <c r="J41">
        <f>SUM(J34:J40)</f>
        <v>50194.08</v>
      </c>
      <c r="K41">
        <f>SUM(K34:K40)</f>
        <v>6398.88</v>
      </c>
    </row>
    <row r="42">
      <c r="A42" t="str">
        <v>Capital work-in-progress</v>
      </c>
      <c r="B42">
        <v>26248</v>
      </c>
      <c r="C42">
        <f>1923263.76852/100</f>
        <v>19232.6376852</v>
      </c>
      <c r="D42">
        <f>4548092.49756997/100</f>
        <v>45480.9249756997</v>
      </c>
      <c r="E42">
        <v>0</v>
      </c>
      <c r="F42">
        <v>0</v>
      </c>
      <c r="G42">
        <v>0</v>
      </c>
      <c r="H42">
        <v>0</v>
      </c>
      <c r="I42">
        <v>0</v>
      </c>
      <c r="J42">
        <f>E42-I42</f>
        <v>0</v>
      </c>
      <c r="K42">
        <f>B42-F42</f>
        <v>26248</v>
      </c>
    </row>
    <row r="44">
      <c r="A44" t="str">
        <v>(b) Right of use assets</v>
      </c>
    </row>
    <row r="45">
      <c r="A45" t="str">
        <v>Leasehold land</v>
      </c>
      <c r="B45">
        <v>3244</v>
      </c>
      <c r="C45">
        <v>0</v>
      </c>
      <c r="D45">
        <v>0</v>
      </c>
      <c r="E45">
        <f>(B45+C45)-D45</f>
        <v>3244</v>
      </c>
      <c r="F45">
        <v>58</v>
      </c>
      <c r="G45">
        <f>ROUND('TB BVS 31.03.26'!I164/Input!$C$2,Input!$E$2)</f>
        <v>35</v>
      </c>
      <c r="H45">
        <v>0</v>
      </c>
      <c r="I45">
        <f>SUM(F45:H45)</f>
        <v>93</v>
      </c>
      <c r="J45">
        <f>E45-I45</f>
        <v>3151</v>
      </c>
      <c r="K45">
        <f>B45-F45</f>
        <v>3186</v>
      </c>
      <c r="M45">
        <f>G45/10^2</f>
        <v>0.35</v>
      </c>
    </row>
    <row r="46">
      <c r="A46" t="str">
        <v>Total Right of Use Assets</v>
      </c>
      <c r="B46">
        <f>SUM(B45)</f>
        <v>3244</v>
      </c>
      <c r="C46">
        <f>SUM(C45)</f>
        <v>0</v>
      </c>
      <c r="D46">
        <f>SUM(D45)</f>
        <v>0</v>
      </c>
      <c r="E46">
        <f>SUM(E45)</f>
        <v>3244</v>
      </c>
      <c r="F46">
        <f>SUM(F45)</f>
        <v>58</v>
      </c>
      <c r="G46">
        <f>SUM(G45)</f>
        <v>35</v>
      </c>
      <c r="H46">
        <f>SUM(H45)</f>
        <v>0</v>
      </c>
      <c r="I46">
        <f>SUM(I45)</f>
        <v>93</v>
      </c>
      <c r="J46">
        <f>SUM(J45)</f>
        <v>3151</v>
      </c>
      <c r="K46">
        <f>SUM(K45)</f>
        <v>3186</v>
      </c>
    </row>
    <row r="48">
      <c r="A48" t="str">
        <v>(c) Intangible Assets</v>
      </c>
    </row>
    <row r="49">
      <c r="A49" t="str">
        <v>Software</v>
      </c>
      <c r="B49">
        <f>E114</f>
        <v>0</v>
      </c>
      <c r="C49">
        <f>ROUND((4679369.24)/Input!$C$2,Input!$E$2)</f>
        <v>47</v>
      </c>
      <c r="D49">
        <v>0</v>
      </c>
      <c r="E49">
        <f>SUM(B49:D49)</f>
        <v>47</v>
      </c>
      <c r="F49">
        <f>I114</f>
        <v>0</v>
      </c>
      <c r="G49">
        <v>3</v>
      </c>
      <c r="H49">
        <v>0</v>
      </c>
      <c r="I49">
        <f>(F49+G49)-H49</f>
        <v>3</v>
      </c>
      <c r="J49">
        <f>E49-I49</f>
        <v>44</v>
      </c>
      <c r="K49">
        <f>B49-F49</f>
        <v>0</v>
      </c>
    </row>
    <row r="50">
      <c r="A50" t="str">
        <v>Total</v>
      </c>
      <c r="B50">
        <f>SUM(B49)</f>
        <v>0</v>
      </c>
      <c r="C50">
        <f>SUM(C49)</f>
        <v>47</v>
      </c>
      <c r="D50">
        <f>SUM(D49)</f>
        <v>0</v>
      </c>
      <c r="E50">
        <f>SUM(E49)</f>
        <v>47</v>
      </c>
      <c r="F50">
        <f>SUM(F49)</f>
        <v>0</v>
      </c>
      <c r="G50">
        <f>SUM(G49)</f>
        <v>3</v>
      </c>
      <c r="H50">
        <f>SUM(H49)</f>
        <v>0</v>
      </c>
      <c r="I50">
        <f>SUM(I49)</f>
        <v>3</v>
      </c>
      <c r="J50">
        <f>SUM(J49)</f>
        <v>44</v>
      </c>
      <c r="K50">
        <f>SUM(K49)</f>
        <v>0</v>
      </c>
    </row>
    <row r="52">
      <c r="A52" t="str">
        <v>Capital Work in Progress (CWIP) Ageing Schedule as at 31 March 2026</v>
      </c>
      <c r="F52" t="str">
        <f>Input!$D$2</f>
        <v>(₹ in Lakh)</v>
      </c>
    </row>
    <row r="53">
      <c r="A53" t="str">
        <v>CWIP</v>
      </c>
      <c r="B53" t="str">
        <v>Amount in CWIP for a period of</v>
      </c>
      <c r="F53" t="str">
        <v>Total</v>
      </c>
    </row>
    <row r="54">
      <c r="B54" t="str">
        <v>Less than 1 Year</v>
      </c>
      <c r="C54" t="str">
        <v>1-2 Years</v>
      </c>
      <c r="D54" t="str">
        <v>2-3 Years</v>
      </c>
      <c r="E54" t="str">
        <v>More than 3 Years</v>
      </c>
    </row>
    <row r="55">
      <c r="A55" t="str">
        <v>Projects in Progress</v>
      </c>
      <c r="B55">
        <f>114062452/100000+880309/100000</f>
        <v>1149.4276100000002</v>
      </c>
      <c r="C55">
        <v>0</v>
      </c>
      <c r="D55">
        <f>ROUND(0/Input!$C$2,Input!$E$2)</f>
        <v>0</v>
      </c>
      <c r="E55">
        <v>0</v>
      </c>
      <c r="F55">
        <f>SUM(B55:E55)</f>
        <v>1149.4276100000002</v>
      </c>
    </row>
    <row r="56">
      <c r="A56" t="str">
        <v>Total</v>
      </c>
      <c r="B56">
        <f>SUM(B55:B55)</f>
        <v>1149.4276100000002</v>
      </c>
      <c r="C56">
        <f>SUM(C55:C55)</f>
        <v>0</v>
      </c>
      <c r="D56">
        <f>SUM(D55:D55)</f>
        <v>0</v>
      </c>
      <c r="E56">
        <f>SUM(E55:E55)</f>
        <v>0</v>
      </c>
      <c r="F56">
        <f>SUM(F55:F55)</f>
        <v>1149.4276100000002</v>
      </c>
    </row>
    <row r="58">
      <c r="A58" t="str">
        <v>CWIP - Completion Schedule whose completion date is overdue or has exceeded its cost compared to its original plan:</v>
      </c>
      <c r="F58" t="str">
        <f>Input!$D$2</f>
        <v>(₹ in Lakh)</v>
      </c>
    </row>
    <row r="59">
      <c r="A59" t="str">
        <v>CWIP</v>
      </c>
      <c r="B59" t="str">
        <v>To be completed in</v>
      </c>
      <c r="F59" t="str">
        <v>Total</v>
      </c>
    </row>
    <row r="60">
      <c r="B60" t="str">
        <v>Less than 1 Year</v>
      </c>
      <c r="C60" t="str">
        <v>1-2 Years</v>
      </c>
      <c r="D60" t="str">
        <v>2-3 Years</v>
      </c>
      <c r="E60" t="str">
        <v>More than 3 Years</v>
      </c>
    </row>
    <row r="61">
      <c r="A61" t="str">
        <v>Projects in Progress</v>
      </c>
    </row>
    <row r="62">
      <c r="A62" t="str">
        <v>Change Control WBS</v>
      </c>
      <c r="B62">
        <v>34.5270882</v>
      </c>
      <c r="C62">
        <v>0</v>
      </c>
      <c r="D62">
        <v>0</v>
      </c>
      <c r="E62">
        <v>0</v>
      </c>
      <c r="F62">
        <f>SUM(B62:E62)</f>
        <v>34.5270882</v>
      </c>
    </row>
    <row r="63">
      <c r="A63" t="str">
        <v>CIVIL WORK - MISC ON DAHEJ SITE</v>
      </c>
      <c r="B63">
        <v>13.5885107</v>
      </c>
      <c r="C63">
        <v>0</v>
      </c>
      <c r="D63">
        <v>0</v>
      </c>
      <c r="E63">
        <v>0</v>
      </c>
      <c r="F63">
        <f>SUM(B63:E63)</f>
        <v>13.5885107</v>
      </c>
    </row>
    <row r="64">
      <c r="A64" t="str">
        <v>Change Control Realted MISC. work</v>
      </c>
      <c r="B64">
        <v>20.3910151</v>
      </c>
      <c r="C64">
        <v>0</v>
      </c>
      <c r="D64">
        <v>0</v>
      </c>
      <c r="E64">
        <v>0</v>
      </c>
      <c r="F64">
        <f>SUM(B64:E64)</f>
        <v>20.3910151</v>
      </c>
    </row>
    <row r="65">
      <c r="A65" t="str">
        <v>STEAM SUPPLY LINE- WILLOWOOD TO BVCSPL</v>
      </c>
      <c r="B65">
        <v>166.34044980000002</v>
      </c>
      <c r="C65">
        <v>0</v>
      </c>
      <c r="D65">
        <v>0</v>
      </c>
      <c r="E65">
        <v>0</v>
      </c>
      <c r="F65">
        <f>SUM(B65:E65)</f>
        <v>166.34044980000002</v>
      </c>
    </row>
    <row r="66">
      <c r="A66" t="str">
        <v>Civil Work for Storm water Diversion</v>
      </c>
      <c r="B66">
        <v>19.443311599999998</v>
      </c>
      <c r="C66">
        <v>0</v>
      </c>
      <c r="D66">
        <v>0</v>
      </c>
      <c r="E66">
        <v>0</v>
      </c>
      <c r="F66">
        <f>SUM(B66:E66)</f>
        <v>19.443311599999998</v>
      </c>
    </row>
    <row r="67">
      <c r="A67" t="str">
        <v>PA SYSTEM UNIT-3</v>
      </c>
      <c r="B67">
        <v>18.7176</v>
      </c>
      <c r="C67">
        <v>0</v>
      </c>
      <c r="D67">
        <v>0</v>
      </c>
      <c r="E67">
        <v>0</v>
      </c>
      <c r="F67">
        <f>SUM(B67:E67)</f>
        <v>18.7176</v>
      </c>
    </row>
    <row r="68">
      <c r="A68" t="str">
        <v>MEE/ETP Plant Stabilization</v>
      </c>
      <c r="B68">
        <v>54.924558899999994</v>
      </c>
      <c r="C68">
        <v>0</v>
      </c>
      <c r="D68">
        <v>0</v>
      </c>
      <c r="E68">
        <v>0</v>
      </c>
      <c r="F68">
        <f>SUM(B68:E68)</f>
        <v>54.924558899999994</v>
      </c>
    </row>
    <row r="69">
      <c r="A69" t="str">
        <v>UV LIGHT TRIAL IN FG BLENDER</v>
      </c>
      <c r="B69">
        <v>16.5359722</v>
      </c>
      <c r="C69">
        <v>0</v>
      </c>
      <c r="D69">
        <v>0</v>
      </c>
      <c r="E69">
        <v>0</v>
      </c>
      <c r="F69">
        <f>SUM(B69:E69)</f>
        <v>16.5359722</v>
      </c>
    </row>
    <row r="70">
      <c r="A70" t="str">
        <v>Anethole Re-organization</v>
      </c>
      <c r="B70">
        <v>80.61737120000001</v>
      </c>
      <c r="C70">
        <v>0</v>
      </c>
      <c r="D70">
        <v>0</v>
      </c>
      <c r="E70">
        <v>0</v>
      </c>
      <c r="F70">
        <f>SUM(B70:E70)</f>
        <v>80.61737120000001</v>
      </c>
    </row>
    <row r="71">
      <c r="A71" t="str">
        <v>PMA capacity enhancement</v>
      </c>
      <c r="B71">
        <v>64.6608698</v>
      </c>
      <c r="C71">
        <v>0</v>
      </c>
      <c r="D71">
        <v>0</v>
      </c>
      <c r="E71">
        <v>0</v>
      </c>
      <c r="F71">
        <f>SUM(B71:E71)</f>
        <v>64.6608698</v>
      </c>
    </row>
    <row r="72">
      <c r="A72" t="str">
        <v>232 Hydrogenation in REC-10302</v>
      </c>
      <c r="B72">
        <v>59.246839699999995</v>
      </c>
      <c r="C72">
        <v>0</v>
      </c>
      <c r="D72">
        <v>0</v>
      </c>
      <c r="E72">
        <v>0</v>
      </c>
      <c r="F72">
        <f>SUM(B72:E72)</f>
        <v>59.246839699999995</v>
      </c>
    </row>
    <row r="73">
      <c r="A73" t="str">
        <v>BRINE SYSTEM COMMISSIONING &amp; OPERATIONAL</v>
      </c>
      <c r="B73">
        <v>18.9276762</v>
      </c>
      <c r="C73">
        <v>0</v>
      </c>
      <c r="D73">
        <v>0</v>
      </c>
      <c r="E73">
        <v>0</v>
      </c>
      <c r="F73">
        <f>SUM(B73:E73)</f>
        <v>18.9276762</v>
      </c>
    </row>
    <row r="74">
      <c r="A74" t="str">
        <v>FCS Panel from Karakhadi to Dahej</v>
      </c>
      <c r="B74">
        <v>26.7004698</v>
      </c>
      <c r="C74">
        <v>0</v>
      </c>
      <c r="D74">
        <v>0</v>
      </c>
      <c r="E74">
        <v>0</v>
      </c>
      <c r="F74">
        <f>SUM(B74:E74)</f>
        <v>26.7004698</v>
      </c>
    </row>
    <row r="75">
      <c r="A75" t="str">
        <v>EMP CRUDE OXIDATION</v>
      </c>
      <c r="B75">
        <v>79.9457393</v>
      </c>
      <c r="C75">
        <v>0</v>
      </c>
      <c r="D75">
        <v>0</v>
      </c>
      <c r="E75">
        <v>0</v>
      </c>
      <c r="F75">
        <f>SUM(B75:E75)</f>
        <v>79.9457393</v>
      </c>
    </row>
    <row r="76">
      <c r="A76" t="str">
        <v>Dimister Pad in Oxidation Reactor Vent</v>
      </c>
      <c r="B76">
        <v>10.165423299999999</v>
      </c>
      <c r="C76">
        <v>0</v>
      </c>
      <c r="D76">
        <v>0</v>
      </c>
      <c r="E76">
        <v>0</v>
      </c>
      <c r="F76">
        <f>SUM(B76:E76)</f>
        <v>10.165423299999999</v>
      </c>
    </row>
    <row r="77">
      <c r="A77" t="str">
        <v>REC-10104-A oxidation reactor repairing</v>
      </c>
      <c r="B77">
        <v>18.301851799999998</v>
      </c>
      <c r="C77">
        <v>0</v>
      </c>
      <c r="D77">
        <v>0</v>
      </c>
      <c r="E77">
        <v>0</v>
      </c>
      <c r="F77">
        <f>SUM(B77:E77)</f>
        <v>18.301851799999998</v>
      </c>
    </row>
    <row r="78">
      <c r="A78" t="str">
        <v>Partial HM &amp; Flash MBAL closed loop</v>
      </c>
      <c r="B78">
        <v>14.7895639</v>
      </c>
      <c r="C78">
        <v>0</v>
      </c>
      <c r="D78">
        <v>0</v>
      </c>
      <c r="E78">
        <v>0</v>
      </c>
      <c r="F78">
        <f>SUM(B78:E78)</f>
        <v>14.7895639</v>
      </c>
    </row>
    <row r="79">
      <c r="A79" t="str">
        <v>Flooring for Empty Drum &amp; IBC storage@P2</v>
      </c>
      <c r="B79">
        <v>13.7882228</v>
      </c>
      <c r="C79">
        <v>0</v>
      </c>
      <c r="D79">
        <v>0</v>
      </c>
      <c r="E79">
        <v>0</v>
      </c>
      <c r="F79">
        <f>SUM(B79:E79)</f>
        <v>13.7882228</v>
      </c>
    </row>
    <row r="80">
      <c r="A80" t="str">
        <v>spare cartridges for existing CDF HGO</v>
      </c>
      <c r="B80">
        <v>62.0107</v>
      </c>
      <c r="C80">
        <v>0</v>
      </c>
      <c r="D80">
        <v>0</v>
      </c>
      <c r="E80">
        <v>0</v>
      </c>
      <c r="F80">
        <f>SUM(B80:E80)</f>
        <v>62.0107</v>
      </c>
    </row>
    <row r="81">
      <c r="A81" t="str">
        <v>METAL PALLET PROCUREMENT FOR ASRS LOT-02</v>
      </c>
      <c r="B81">
        <v>63.6475</v>
      </c>
      <c r="C81">
        <v>0</v>
      </c>
      <c r="D81">
        <v>0</v>
      </c>
      <c r="E81">
        <v>0</v>
      </c>
      <c r="F81">
        <f>SUM(B81:E81)</f>
        <v>63.6475</v>
      </c>
    </row>
    <row r="82">
      <c r="A82" t="str">
        <v>OXIDATION REACTOR REPLACEMENT</v>
      </c>
      <c r="B82">
        <v>47.0975854</v>
      </c>
      <c r="C82">
        <v>0</v>
      </c>
      <c r="D82">
        <v>0</v>
      </c>
      <c r="E82">
        <v>0</v>
      </c>
      <c r="F82">
        <f>SUM(B82:E82)</f>
        <v>47.0975854</v>
      </c>
    </row>
    <row r="83">
      <c r="A83" t="str">
        <v>Others</v>
      </c>
      <c r="B83">
        <v>138</v>
      </c>
      <c r="F83">
        <f>SUM(B83:E83)</f>
        <v>138</v>
      </c>
    </row>
    <row r="84">
      <c r="A84" t="str">
        <v>Total</v>
      </c>
      <c r="B84">
        <f>SUM(B62:B83)</f>
        <v>1042.3683197</v>
      </c>
      <c r="C84">
        <f>SUM(C57:C82)</f>
        <v>0</v>
      </c>
      <c r="D84">
        <f>SUM(D57:D82)</f>
        <v>0</v>
      </c>
      <c r="E84">
        <f>SUM(E57:E82)</f>
        <v>0</v>
      </c>
      <c r="F84">
        <f>SUM(F62:F83)</f>
        <v>1042.3683197</v>
      </c>
    </row>
    <row r="87">
      <c r="B87" t="str">
        <v>GROSS BLOCK</v>
      </c>
      <c r="F87" t="str">
        <v>ACCUMULATED DEPRECIATION</v>
      </c>
      <c r="J87" t="str">
        <v xml:space="preserve"> NET BLOCK</v>
      </c>
    </row>
    <row r="88">
      <c r="A88" t="str">
        <v>Particulars</v>
      </c>
      <c r="B88" t="str">
        <f>CONCATENATE("Balance as at ",Input!$D$5)</f>
        <v>Balance as at 1 April 2023</v>
      </c>
      <c r="C88" t="str">
        <v>Additions During the year</v>
      </c>
      <c r="D88" t="str">
        <v>Disposals / Adjustments During the year</v>
      </c>
      <c r="E88" t="str">
        <f>CONCATENATE("Balance as at ",Input!$C$4)</f>
        <v>Balance as at 31 March 2024</v>
      </c>
      <c r="F88" t="str">
        <f>B88</f>
        <v>Balance as at 1 April 2023</v>
      </c>
      <c r="G88" t="str">
        <v>Additions During the year</v>
      </c>
      <c r="H88" t="str">
        <v>Disposals / Adjustments During the year</v>
      </c>
      <c r="I88" t="str">
        <f>E88</f>
        <v>Balance as at 31 March 2024</v>
      </c>
      <c r="J88" t="str">
        <f>CONCATENATE("Balance as at ",Input!$C$4)</f>
        <v>Balance as at 31 March 2024</v>
      </c>
      <c r="K88" t="str">
        <f>CONCATENATE("Balance as at ",Input!$C$5)</f>
        <v>Balance as at 31 March 2023</v>
      </c>
    </row>
    <row r="91">
      <c r="A91" t="str">
        <v>(a) Property, Plant &amp; Equipment</v>
      </c>
    </row>
    <row r="92">
      <c r="A92" t="str">
        <v>Freehold land</v>
      </c>
      <c r="B92">
        <f>E121</f>
        <v>929</v>
      </c>
      <c r="C92">
        <f>ROUND((695120)/Input!$C$2,Input!$E$2)</f>
        <v>7</v>
      </c>
      <c r="D92">
        <v>0</v>
      </c>
      <c r="E92">
        <f>(B92+C92)-D92</f>
        <v>936</v>
      </c>
      <c r="F92">
        <f>I121</f>
        <v>0</v>
      </c>
      <c r="G92">
        <v>0</v>
      </c>
      <c r="H92">
        <v>0</v>
      </c>
      <c r="I92">
        <f>SUM(F92:H92)</f>
        <v>0</v>
      </c>
      <c r="J92">
        <f>E92-I92</f>
        <v>936</v>
      </c>
      <c r="K92">
        <f>B92-F92</f>
        <v>929</v>
      </c>
      <c r="M92">
        <v>0</v>
      </c>
    </row>
    <row r="93">
      <c r="A93" t="str">
        <v>Building</v>
      </c>
      <c r="B93">
        <v>0</v>
      </c>
      <c r="C93">
        <f>ROUND(('TB BVS 31.3.25'!I151)/Input!$C$2,Input!$E$2)</f>
        <v>0</v>
      </c>
      <c r="D93">
        <v>0</v>
      </c>
      <c r="E93">
        <f>(B93+C93)-D93</f>
        <v>0</v>
      </c>
      <c r="F93">
        <v>0</v>
      </c>
      <c r="G93">
        <f>ROUND('TB BVS 31.3.25'!I153/Input!$C$2,Input!$E$2)</f>
        <v>0</v>
      </c>
      <c r="H93">
        <v>0</v>
      </c>
      <c r="I93">
        <f>SUM(F93:H93)</f>
        <v>0</v>
      </c>
      <c r="J93">
        <f>E93-I93</f>
        <v>0</v>
      </c>
      <c r="K93">
        <f>B93-F93</f>
        <v>0</v>
      </c>
    </row>
    <row r="94">
      <c r="A94" t="str">
        <v>Plant and machinery</v>
      </c>
      <c r="B94">
        <v>0</v>
      </c>
      <c r="C94">
        <f>ROUND(('TB BVS 31.3.25'!I30)/Input!$C$2,Input!$E$2)</f>
        <v>-60</v>
      </c>
      <c r="D94">
        <v>0</v>
      </c>
      <c r="E94">
        <f>(B94+C94)-D94</f>
        <v>-60</v>
      </c>
      <c r="F94">
        <v>0</v>
      </c>
      <c r="G94">
        <f>ROUND('TB BVS 31.3.25'!I102/Input!$C$2,Input!$E$2)</f>
        <v>69</v>
      </c>
      <c r="H94">
        <v>0</v>
      </c>
      <c r="I94">
        <f>SUM(F94:H94)</f>
        <v>69</v>
      </c>
      <c r="J94">
        <f>E94-I94</f>
        <v>-129</v>
      </c>
      <c r="K94">
        <f>B94-F94</f>
        <v>0</v>
      </c>
      <c r="M94">
        <f>E94*7.5%</f>
        <v>-4.5</v>
      </c>
    </row>
    <row r="95">
      <c r="A95" t="str">
        <v>Computers</v>
      </c>
      <c r="B95">
        <v>0</v>
      </c>
      <c r="C95">
        <f>ROUND(('TB BVS 31.3.25'!I31)/Input!$C$2,Input!$E$2)</f>
        <v>-6</v>
      </c>
      <c r="D95">
        <v>0</v>
      </c>
      <c r="E95">
        <f>(B95+C95)-D95</f>
        <v>-6</v>
      </c>
      <c r="F95">
        <v>0</v>
      </c>
      <c r="G95">
        <f>ROUND('TB BVS 31.3.25'!I103/Input!$C$2,Input!$E$2)</f>
        <v>14</v>
      </c>
      <c r="H95">
        <v>0</v>
      </c>
      <c r="I95">
        <f>SUM(F95:H95)</f>
        <v>14</v>
      </c>
      <c r="J95">
        <f>E95-I95</f>
        <v>-20</v>
      </c>
      <c r="K95">
        <f>B95-F95</f>
        <v>0</v>
      </c>
      <c r="M95">
        <f>E95*20%</f>
        <v>-1.2000000000000002</v>
      </c>
    </row>
    <row r="96">
      <c r="A96" t="str">
        <v>Total</v>
      </c>
      <c r="B96">
        <f>SUM(B92:B95)</f>
        <v>929</v>
      </c>
      <c r="C96">
        <f>SUM(C92:C95)</f>
        <v>-59</v>
      </c>
      <c r="D96">
        <f>SUM(D92:D95)</f>
        <v>0</v>
      </c>
      <c r="E96">
        <f>SUM(E92:E95)</f>
        <v>870</v>
      </c>
      <c r="F96">
        <f>SUM(F92:F95)</f>
        <v>0</v>
      </c>
      <c r="G96">
        <f>SUM(G92:G95)</f>
        <v>83</v>
      </c>
      <c r="H96">
        <f>SUM(H92:H95)</f>
        <v>0</v>
      </c>
      <c r="I96">
        <f>SUM(I92:I95)</f>
        <v>83</v>
      </c>
      <c r="J96">
        <f>SUM(J92:J95)</f>
        <v>787</v>
      </c>
      <c r="K96">
        <f>SUM(K92:K95)</f>
        <v>929</v>
      </c>
    </row>
    <row r="97">
      <c r="A97" t="str">
        <v>Capital work-in-progress</v>
      </c>
      <c r="B97">
        <f>E123</f>
        <v>167</v>
      </c>
      <c r="C97">
        <f>3133325+(20631063.744/1000)+(1223695/1000)+(1269016/1000)+(1524042.31/1000)</f>
        <v>3157972.8170539998</v>
      </c>
      <c r="D97">
        <f>E94+E93</f>
        <v>-60</v>
      </c>
      <c r="E97">
        <f>(B97+C97)-D97</f>
        <v>3158199.8170539998</v>
      </c>
      <c r="F97">
        <v>0</v>
      </c>
      <c r="G97">
        <v>0</v>
      </c>
      <c r="H97">
        <v>0</v>
      </c>
      <c r="I97">
        <v>0</v>
      </c>
      <c r="J97">
        <f>E97-I97</f>
        <v>3158199.8170539998</v>
      </c>
      <c r="K97">
        <f>B97-F97</f>
        <v>167</v>
      </c>
    </row>
    <row r="99">
      <c r="A99" t="str">
        <v>(b) Right of use assets</v>
      </c>
    </row>
    <row r="100">
      <c r="A100" t="str">
        <v>Leasehold land</v>
      </c>
      <c r="B100">
        <f>E126</f>
        <v>1652</v>
      </c>
      <c r="C100">
        <f>ROUND( 159200000/Input!$C$2,Input!$E$2)</f>
        <v>1592</v>
      </c>
      <c r="D100">
        <v>0</v>
      </c>
      <c r="E100">
        <f>(B100+C100)-D100</f>
        <v>3244</v>
      </c>
      <c r="F100">
        <f>I126</f>
        <v>24</v>
      </c>
      <c r="G100">
        <f>ROUND('TB BVS 31.3.25'!I104/Input!$C$2,Input!$E$2)</f>
        <v>12</v>
      </c>
      <c r="H100">
        <v>0</v>
      </c>
      <c r="I100">
        <f>SUM(F100:H100)</f>
        <v>36</v>
      </c>
      <c r="J100">
        <f>E100-I100</f>
        <v>3208</v>
      </c>
      <c r="K100">
        <f>B100-F100</f>
        <v>1628</v>
      </c>
      <c r="M100">
        <f>G100*0</f>
        <v>0</v>
      </c>
    </row>
    <row r="101">
      <c r="A101" t="str">
        <v>Total Right of Use Assets</v>
      </c>
      <c r="B101">
        <f>SUM(B100)</f>
        <v>1652</v>
      </c>
      <c r="C101">
        <f>SUM(C100)</f>
        <v>1592</v>
      </c>
      <c r="D101">
        <f>SUM(D100)</f>
        <v>0</v>
      </c>
      <c r="E101">
        <f>SUM(E100)</f>
        <v>3244</v>
      </c>
      <c r="F101">
        <f>SUM(F100)</f>
        <v>24</v>
      </c>
      <c r="G101">
        <f>SUM(G100)</f>
        <v>12</v>
      </c>
      <c r="H101">
        <f>SUM(H100)</f>
        <v>0</v>
      </c>
      <c r="I101">
        <f>SUM(I100)</f>
        <v>36</v>
      </c>
      <c r="J101">
        <f>SUM(J100)</f>
        <v>3208</v>
      </c>
      <c r="K101">
        <f>SUM(K100)</f>
        <v>1628</v>
      </c>
    </row>
    <row r="103">
      <c r="A103" t="str">
        <f>CONCATENATE("Capital Work in Progress (CWIP) Ageing Schedule as at ",Input!$C$4)</f>
        <v>Capital Work in Progress (CWIP) Ageing Schedule as at 31 March 2024</v>
      </c>
      <c r="F103" t="str">
        <f>Input!$D$2</f>
        <v>(₹ in Lakh)</v>
      </c>
    </row>
    <row r="104">
      <c r="A104" t="str">
        <v>CWIP</v>
      </c>
      <c r="B104" t="str">
        <v>Amount in CWIP for a period of</v>
      </c>
      <c r="F104" t="str">
        <v>Total</v>
      </c>
    </row>
    <row r="105">
      <c r="B105" t="str">
        <v>Less than 1 Year</v>
      </c>
      <c r="C105" t="str">
        <v>1-2 Years</v>
      </c>
      <c r="D105" t="str">
        <v>2-3 Years</v>
      </c>
      <c r="E105" t="str">
        <v>More than 3 Years</v>
      </c>
    </row>
    <row r="106">
      <c r="A106" t="str">
        <v>Projects in Progress</v>
      </c>
      <c r="B106">
        <f>B97+C97-D97</f>
        <v>3158199.8170539998</v>
      </c>
      <c r="C106">
        <f>ROUND(0/Input!$C$2,Input!$E$2)</f>
        <v>0</v>
      </c>
      <c r="D106">
        <f>ROUND(0/Input!$C$2,Input!$E$2)</f>
        <v>0</v>
      </c>
      <c r="E106">
        <f>ROUND(0/Input!$C$2,Input!$E$2)</f>
        <v>0</v>
      </c>
      <c r="F106">
        <f>SUM(B106:E106)</f>
        <v>3158199.8170539998</v>
      </c>
    </row>
    <row r="107">
      <c r="A107" t="str">
        <v>Total</v>
      </c>
      <c r="B107">
        <f>SUM(B106:B106)</f>
        <v>3158199.8170539998</v>
      </c>
      <c r="C107">
        <f>SUM(C106:C106)</f>
        <v>0</v>
      </c>
      <c r="D107">
        <f>SUM(D106:D106)</f>
        <v>0</v>
      </c>
      <c r="E107">
        <f>SUM(E106:E106)</f>
        <v>0</v>
      </c>
      <c r="F107">
        <f>SUM(F106:F106)</f>
        <v>3158199.8170539998</v>
      </c>
    </row>
    <row r="109">
      <c r="A109" t="str">
        <v>CWIP - Completion Schedule whose completion date is overdue or has exceeded its cost compared to its original plan:</v>
      </c>
      <c r="F109" t="str">
        <f>Input!$D$2</f>
        <v>(₹ in Lakh)</v>
      </c>
    </row>
    <row r="110">
      <c r="A110" t="str">
        <v>CWIP</v>
      </c>
      <c r="B110" t="str">
        <v>To be completed in</v>
      </c>
      <c r="F110" t="str">
        <v>Total</v>
      </c>
    </row>
    <row r="111">
      <c r="B111" t="str">
        <v>Less than 1 Year</v>
      </c>
      <c r="C111" t="str">
        <v>1-2 Years</v>
      </c>
      <c r="D111" t="str">
        <v>2-3 Years</v>
      </c>
      <c r="E111" t="str">
        <v>More than 3 Years</v>
      </c>
    </row>
    <row r="112">
      <c r="A112" t="str">
        <v>Projects in Progress</v>
      </c>
    </row>
    <row r="113">
      <c r="A113" t="str">
        <v>Project Nirman</v>
      </c>
      <c r="B113">
        <f>B107</f>
        <v>3158199.8170539998</v>
      </c>
      <c r="C113">
        <v>0</v>
      </c>
      <c r="D113">
        <v>0</v>
      </c>
      <c r="E113">
        <v>0</v>
      </c>
      <c r="F113">
        <f>SUM(B113:E113)</f>
        <v>3158199.8170539998</v>
      </c>
    </row>
    <row r="114">
      <c r="A114" t="str">
        <v>Total</v>
      </c>
      <c r="B114">
        <f>SUM(B108:B113)</f>
        <v>3158199.8170539998</v>
      </c>
      <c r="C114">
        <f>SUM(C108:C113)</f>
        <v>0</v>
      </c>
      <c r="D114">
        <f>SUM(D108:D113)</f>
        <v>0</v>
      </c>
      <c r="E114">
        <f>SUM(E108:E113)</f>
        <v>0</v>
      </c>
      <c r="F114">
        <f>SUM(F108:F113)</f>
        <v>3158199.8170539998</v>
      </c>
    </row>
    <row r="116">
      <c r="B116" t="str">
        <v>GROSS BLOCK</v>
      </c>
      <c r="F116" t="str">
        <v>ACCUMULATED DEPRECIATION</v>
      </c>
      <c r="J116" t="str">
        <v xml:space="preserve"> NET BLOCK</v>
      </c>
    </row>
    <row r="117">
      <c r="A117" t="str">
        <v>Particulars</v>
      </c>
      <c r="B117" t="str">
        <f>CONCATENATE("Balance as at ",Input!$D$6)</f>
        <v>Balance as at 1 April 2022</v>
      </c>
      <c r="C117" t="str">
        <v>Additions During the year</v>
      </c>
      <c r="D117" t="str">
        <v>Disposals / Adjustments During the year</v>
      </c>
      <c r="E117" t="str">
        <f>CONCATENATE("Balance as at ",Input!$C$5)</f>
        <v>Balance as at 31 March 2023</v>
      </c>
      <c r="F117" t="str">
        <f>CONCATENATE("Balance as at ",Input!$D$6)</f>
        <v>Balance as at 1 April 2022</v>
      </c>
      <c r="G117" t="str">
        <v>Additions During the year</v>
      </c>
      <c r="H117" t="str">
        <v>Disposals / Adjustments During the year</v>
      </c>
      <c r="I117" t="str">
        <f>CONCATENATE("Balance as at ",Input!$C$5)</f>
        <v>Balance as at 31 March 2023</v>
      </c>
      <c r="J117" t="str">
        <f>CONCATENATE("Balance as at ",Input!$C$5)</f>
        <v>Balance as at 31 March 2023</v>
      </c>
      <c r="K117" t="str">
        <f>CONCATENATE("Balance as at ",Input!$C$6)</f>
        <v>Balance as at 31 March 2022</v>
      </c>
    </row>
    <row r="120">
      <c r="A120" t="str">
        <v>(a) Property, Plant &amp; Equipment</v>
      </c>
    </row>
    <row r="121">
      <c r="A121" t="str">
        <v>Freehold land</v>
      </c>
      <c r="B121">
        <v>0</v>
      </c>
      <c r="C121">
        <f>ROUND(('TB BVS 31.3.23'!J22+'TB BVS 31.3.23'!J23)/Input!$C$2,Input!$E$2)</f>
        <v>929</v>
      </c>
      <c r="D121">
        <v>0</v>
      </c>
      <c r="E121">
        <f>(B121+C121)-D121</f>
        <v>929</v>
      </c>
      <c r="F121">
        <v>0</v>
      </c>
      <c r="G121">
        <v>0</v>
      </c>
      <c r="H121">
        <v>0</v>
      </c>
      <c r="I121">
        <f>SUM(F121:H121)</f>
        <v>0</v>
      </c>
      <c r="J121">
        <f>E121-I121</f>
        <v>929</v>
      </c>
      <c r="K121">
        <f>B121-F121</f>
        <v>0</v>
      </c>
    </row>
    <row r="122">
      <c r="A122" t="str">
        <v>Total</v>
      </c>
      <c r="B122">
        <f>SUM(B121:B121)</f>
        <v>0</v>
      </c>
      <c r="C122">
        <f>SUM(C121:C121)</f>
        <v>929</v>
      </c>
      <c r="D122">
        <f>SUM(D121:D121)</f>
        <v>0</v>
      </c>
      <c r="E122">
        <f>SUM(E121:E121)</f>
        <v>929</v>
      </c>
      <c r="F122">
        <f>SUM(F121:F121)</f>
        <v>0</v>
      </c>
      <c r="G122">
        <f>SUM(G121:G121)</f>
        <v>0</v>
      </c>
      <c r="H122">
        <f>SUM(H121:H121)</f>
        <v>0</v>
      </c>
      <c r="I122">
        <f>SUM(I121:I121)</f>
        <v>0</v>
      </c>
      <c r="J122">
        <f>SUM(J121:J121)</f>
        <v>929</v>
      </c>
      <c r="K122">
        <f>SUM(K121:K121)</f>
        <v>0</v>
      </c>
    </row>
    <row r="123">
      <c r="A123" t="str">
        <v>Capital work in progress</v>
      </c>
      <c r="B123">
        <v>0</v>
      </c>
      <c r="C123">
        <f>ROUND(('TB BVS 31.3.23'!J24)/Input!$C$2,Input!$E$2)</f>
        <v>167</v>
      </c>
      <c r="D123">
        <v>0</v>
      </c>
      <c r="E123">
        <f>(B123+C123)-D123</f>
        <v>167</v>
      </c>
      <c r="J123">
        <f>E123</f>
        <v>167</v>
      </c>
      <c r="K123">
        <v>0</v>
      </c>
    </row>
    <row r="125">
      <c r="A125" t="str">
        <v>(b) Right of use assets</v>
      </c>
    </row>
    <row r="126">
      <c r="A126" t="str">
        <v>Leasehold land</v>
      </c>
      <c r="B126">
        <f>E140</f>
        <v>1652</v>
      </c>
      <c r="C126">
        <v>0</v>
      </c>
      <c r="D126">
        <v>0</v>
      </c>
      <c r="E126">
        <f>(B126+C126)-D126</f>
        <v>1652</v>
      </c>
      <c r="F126">
        <f>I140</f>
        <v>6</v>
      </c>
      <c r="G126">
        <f>ROUND('TB BVS 31.3.23'!J36/Input!$C$2,Input!$E$2)</f>
        <v>18</v>
      </c>
      <c r="H126">
        <v>0</v>
      </c>
      <c r="I126">
        <f>SUM(F126:H126)</f>
        <v>24</v>
      </c>
      <c r="J126">
        <f>E126-I126</f>
        <v>1628</v>
      </c>
      <c r="K126">
        <f>B126-F126</f>
        <v>1646</v>
      </c>
    </row>
    <row r="127">
      <c r="A127" t="str">
        <v>Total Right of Use Assets</v>
      </c>
      <c r="B127">
        <f>SUM(B126)</f>
        <v>1652</v>
      </c>
      <c r="C127">
        <f>SUM(C126)</f>
        <v>0</v>
      </c>
      <c r="D127">
        <f>SUM(D126)</f>
        <v>0</v>
      </c>
      <c r="E127">
        <f>SUM(E126)</f>
        <v>1652</v>
      </c>
      <c r="F127">
        <f>SUM(F126)</f>
        <v>6</v>
      </c>
      <c r="G127">
        <f>SUM(G126)</f>
        <v>18</v>
      </c>
      <c r="H127">
        <f>SUM(H126)</f>
        <v>0</v>
      </c>
      <c r="I127">
        <f>SUM(I126)</f>
        <v>24</v>
      </c>
      <c r="J127">
        <f>SUM(J126)</f>
        <v>1628</v>
      </c>
      <c r="K127">
        <f>SUM(K126)</f>
        <v>1646</v>
      </c>
    </row>
    <row r="129">
      <c r="A129" t="str">
        <f>CONCATENATE("Capital Work in Progress (CWIP) Ageing Schedule as at ",Input!$C$5)</f>
        <v>Capital Work in Progress (CWIP) Ageing Schedule as at 31 March 2023</v>
      </c>
      <c r="F129" t="str">
        <f>Input!$D$2</f>
        <v>(₹ in Lakh)</v>
      </c>
    </row>
    <row r="130">
      <c r="A130" t="str">
        <v>CWIP</v>
      </c>
      <c r="B130" t="str">
        <v>Amount in CWIP for a period of</v>
      </c>
      <c r="F130" t="str">
        <v>Total</v>
      </c>
    </row>
    <row r="131">
      <c r="B131" t="str">
        <v>Less than 1 Year</v>
      </c>
      <c r="C131" t="str">
        <v>1-2 Years</v>
      </c>
      <c r="D131" t="str">
        <v>2-3 Years</v>
      </c>
      <c r="E131" t="str">
        <v>More than 3 Years</v>
      </c>
    </row>
    <row r="132">
      <c r="A132" t="str">
        <v>Projects in Progress</v>
      </c>
      <c r="B132">
        <f>C123</f>
        <v>167</v>
      </c>
      <c r="C132">
        <f>ROUND(0/Input!$C$2,Input!$E$2)</f>
        <v>0</v>
      </c>
      <c r="D132">
        <f>ROUND(0/Input!$C$2,Input!$E$2)</f>
        <v>0</v>
      </c>
      <c r="E132">
        <f>ROUND(0/Input!$C$2,Input!$E$2)</f>
        <v>0</v>
      </c>
      <c r="F132">
        <f>SUM(B132:E132)</f>
        <v>167</v>
      </c>
    </row>
    <row r="133">
      <c r="A133" t="str">
        <v>Total</v>
      </c>
      <c r="B133">
        <f>SUM(B132:B132)</f>
        <v>167</v>
      </c>
      <c r="C133">
        <f>SUM(C132:C132)</f>
        <v>0</v>
      </c>
      <c r="D133">
        <f>SUM(D132:D132)</f>
        <v>0</v>
      </c>
      <c r="E133">
        <f>SUM(E132:E132)</f>
        <v>0</v>
      </c>
      <c r="F133">
        <f>SUM(F132:F132)</f>
        <v>167</v>
      </c>
    </row>
    <row r="135">
      <c r="B135" t="str">
        <v>GROSS BLOCK</v>
      </c>
      <c r="F135" t="str">
        <v>ACCUMULATED DEPRECIATION</v>
      </c>
      <c r="J135" t="str">
        <v xml:space="preserve"> NET BLOCK</v>
      </c>
    </row>
    <row r="136">
      <c r="A136" t="str">
        <v>Particulars</v>
      </c>
      <c r="B136" t="str">
        <f>CONCATENATE("Balance as at ",Input!$C$8)</f>
        <v>Balance as at 1 April 2021</v>
      </c>
      <c r="C136" t="str">
        <v>Additions During the year</v>
      </c>
      <c r="D136" t="str">
        <v>Disposals / Adjustments During the year</v>
      </c>
      <c r="E136" t="str">
        <f>CONCATENATE("Balance as at ",Input!$C$6)</f>
        <v>Balance as at 31 March 2022</v>
      </c>
      <c r="F136" t="str">
        <f>CONCATENATE("Balance as at ",Input!$C$8)</f>
        <v>Balance as at 1 April 2021</v>
      </c>
      <c r="G136" t="str">
        <v>Additions During the year</v>
      </c>
      <c r="H136" t="str">
        <v>Disposals / Adjustments During the year</v>
      </c>
      <c r="I136" t="str">
        <f>CONCATENATE("Balance as at ",Input!$C$6)</f>
        <v>Balance as at 31 March 2022</v>
      </c>
      <c r="J136" t="str">
        <f>CONCATENATE("Balance as at ",Input!$C$6)</f>
        <v>Balance as at 31 March 2022</v>
      </c>
      <c r="K136" t="str">
        <f>CONCATENATE("Balance as at ",Input!$C$8)</f>
        <v>Balance as at 1 April 2021</v>
      </c>
    </row>
    <row r="139">
      <c r="A139" t="str">
        <v>Right of use assets</v>
      </c>
    </row>
    <row r="140">
      <c r="A140" t="str">
        <v>Leasehold land</v>
      </c>
      <c r="B140">
        <v>0</v>
      </c>
      <c r="C140">
        <f>ROUND('TB BVS 31.3.22'!L12/Input!$C$2,Input!$E$2)</f>
        <v>1652</v>
      </c>
      <c r="D140">
        <f>ROUND(E162/Input!$C$2,Input!$E$2)</f>
        <v>0</v>
      </c>
      <c r="E140">
        <f>B140+C140-D140</f>
        <v>1652</v>
      </c>
      <c r="F140">
        <v>0</v>
      </c>
      <c r="G140">
        <f>ROUND('TB BVS 31.3.22'!L26/Input!$C$2,Input!$E$2)</f>
        <v>6</v>
      </c>
      <c r="H140">
        <f>ROUND(I162/Input!$C$2,Input!$E$2)</f>
        <v>0</v>
      </c>
      <c r="I140">
        <f>F140+G140-H140</f>
        <v>6</v>
      </c>
      <c r="J140">
        <f>E140-I140</f>
        <v>1646</v>
      </c>
      <c r="K140">
        <f>B140-F140</f>
        <v>0</v>
      </c>
    </row>
    <row r="141">
      <c r="A141" t="str">
        <v>Total</v>
      </c>
      <c r="B141">
        <f>SUM(B140:B140)</f>
        <v>0</v>
      </c>
      <c r="C141">
        <f>SUM(C140:C140)</f>
        <v>1652</v>
      </c>
      <c r="D141">
        <f>SUM(D140:D140)</f>
        <v>0</v>
      </c>
      <c r="E141">
        <f>SUM(E140:E140)</f>
        <v>1652</v>
      </c>
      <c r="F141">
        <f>SUM(F140:F140)</f>
        <v>0</v>
      </c>
      <c r="G141">
        <f>SUM(G140:G140)</f>
        <v>6</v>
      </c>
      <c r="H141">
        <f>SUM(H140:H140)</f>
        <v>0</v>
      </c>
      <c r="I141">
        <f>SUM(I140:I140)</f>
        <v>6</v>
      </c>
      <c r="J141">
        <f>SUM(J140:J140)</f>
        <v>1646</v>
      </c>
      <c r="K141">
        <f>SUM(K140:K140)</f>
        <v>0</v>
      </c>
    </row>
    <row r="144">
      <c r="A144" t="str">
        <v>Capital Work in Progress (CWIP) Ageing Schedule as at 31 March 2025</v>
      </c>
    </row>
    <row r="145">
      <c r="A145" t="str">
        <v>CWIP</v>
      </c>
      <c r="B145" t="str">
        <v>Amount in CWIP for a period of</v>
      </c>
      <c r="F145" t="str">
        <v>Total</v>
      </c>
    </row>
    <row r="146">
      <c r="B146" t="str">
        <v>Less than 1 Year</v>
      </c>
      <c r="C146" t="str">
        <v>1-2 Years</v>
      </c>
      <c r="D146" t="str">
        <v>2-3 Years</v>
      </c>
      <c r="E146" t="str">
        <v>More than 3 Years</v>
      </c>
    </row>
    <row r="147">
      <c r="A147" t="str">
        <v>Projects in Progress</v>
      </c>
      <c r="B147">
        <f>2624827.817054/100</f>
        <v>26248.27817054</v>
      </c>
      <c r="C147">
        <f>ROUND(0/[11]Input!$C$2,[11]Input!$E$2)</f>
        <v>0</v>
      </c>
      <c r="D147">
        <f>ROUND(0/[11]Input!$C$2,[11]Input!$E$2)</f>
        <v>0</v>
      </c>
      <c r="E147">
        <f>ROUND(0/[11]Input!$C$2,[11]Input!$E$2)</f>
        <v>0</v>
      </c>
      <c r="F147">
        <f>SUM(B147:E147)</f>
        <v>26248.27817054</v>
      </c>
    </row>
    <row r="148">
      <c r="A148" t="str">
        <v>Total</v>
      </c>
      <c r="B148">
        <f>SUM(B147:B147)</f>
        <v>26248.27817054</v>
      </c>
      <c r="C148">
        <f>SUM(C147:C147)</f>
        <v>0</v>
      </c>
      <c r="D148">
        <f>SUM(D147:D147)</f>
        <v>0</v>
      </c>
      <c r="E148">
        <f>SUM(E147:E147)</f>
        <v>0</v>
      </c>
      <c r="F148">
        <f>SUM(F147:F147)</f>
        <v>26248.27817054</v>
      </c>
    </row>
    <row r="149">
      <c r="A149" t="str">
        <v>Note:</v>
      </c>
    </row>
    <row r="150">
      <c r="A150" t="str">
        <v xml:space="preserve">The Company has taken a land on lease with lease term of 99 Years. For the lease contract, upfront payments have been made and accordingly, no lease liability is recognised. </v>
      </c>
    </row>
    <row r="151">
      <c r="A151" t="str">
        <v xml:space="preserve">The borrowing cost of ₹ 1,396 Lakhs is capitalized at rate(s) applicable to specific loan(s) used for specific project(s). The weighted average rate of borrowings used for projects is 8.50% for FY 2024-25 </v>
      </c>
    </row>
  </sheetData>
  <mergeCells count="83">
    <mergeCell ref="B116:E116"/>
    <mergeCell ref="F116:I116"/>
    <mergeCell ref="J116:K116"/>
    <mergeCell ref="B117:B119"/>
    <mergeCell ref="C117:C119"/>
    <mergeCell ref="D117:D119"/>
    <mergeCell ref="E117:E119"/>
    <mergeCell ref="F117:F119"/>
    <mergeCell ref="G117:G119"/>
    <mergeCell ref="H117:H119"/>
    <mergeCell ref="I117:I119"/>
    <mergeCell ref="J117:J119"/>
    <mergeCell ref="K117:K119"/>
    <mergeCell ref="J135:K135"/>
    <mergeCell ref="H136:H138"/>
    <mergeCell ref="I136:I138"/>
    <mergeCell ref="J136:J138"/>
    <mergeCell ref="K136:K138"/>
    <mergeCell ref="G136:G138"/>
    <mergeCell ref="B136:B138"/>
    <mergeCell ref="C136:C138"/>
    <mergeCell ref="D136:D138"/>
    <mergeCell ref="E136:E138"/>
    <mergeCell ref="F136:F138"/>
    <mergeCell ref="B135:E135"/>
    <mergeCell ref="F135:I135"/>
    <mergeCell ref="A130:A131"/>
    <mergeCell ref="B130:E130"/>
    <mergeCell ref="F130:F131"/>
    <mergeCell ref="J87:K87"/>
    <mergeCell ref="B88:B90"/>
    <mergeCell ref="C88:C90"/>
    <mergeCell ref="D88:D90"/>
    <mergeCell ref="E88:E90"/>
    <mergeCell ref="F88:F90"/>
    <mergeCell ref="G88:G90"/>
    <mergeCell ref="H88:H90"/>
    <mergeCell ref="I88:I90"/>
    <mergeCell ref="J88:J90"/>
    <mergeCell ref="K88:K90"/>
    <mergeCell ref="A104:A105"/>
    <mergeCell ref="B104:E104"/>
    <mergeCell ref="F104:F105"/>
    <mergeCell ref="B87:E87"/>
    <mergeCell ref="F87:I87"/>
    <mergeCell ref="J29:K29"/>
    <mergeCell ref="B30:B32"/>
    <mergeCell ref="C30:C32"/>
    <mergeCell ref="D30:D32"/>
    <mergeCell ref="E30:E32"/>
    <mergeCell ref="F30:F32"/>
    <mergeCell ref="G30:G32"/>
    <mergeCell ref="H30:H32"/>
    <mergeCell ref="I30:I32"/>
    <mergeCell ref="J30:J32"/>
    <mergeCell ref="K30:K32"/>
    <mergeCell ref="J5:K5"/>
    <mergeCell ref="B6:B8"/>
    <mergeCell ref="C6:C8"/>
    <mergeCell ref="D6:D8"/>
    <mergeCell ref="E6:E8"/>
    <mergeCell ref="F6:F8"/>
    <mergeCell ref="G6:G8"/>
    <mergeCell ref="H6:H8"/>
    <mergeCell ref="I6:I8"/>
    <mergeCell ref="J6:J8"/>
    <mergeCell ref="K6:K8"/>
    <mergeCell ref="A145:A146"/>
    <mergeCell ref="B145:E145"/>
    <mergeCell ref="F145:F146"/>
    <mergeCell ref="B5:E5"/>
    <mergeCell ref="F5:I5"/>
    <mergeCell ref="A53:A54"/>
    <mergeCell ref="B53:E53"/>
    <mergeCell ref="F53:F54"/>
    <mergeCell ref="A59:A60"/>
    <mergeCell ref="B59:E59"/>
    <mergeCell ref="F59:F60"/>
    <mergeCell ref="B29:E29"/>
    <mergeCell ref="F29:I29"/>
    <mergeCell ref="A110:A111"/>
    <mergeCell ref="F110:F111"/>
    <mergeCell ref="B110:E110"/>
  </mergeCells>
  <pageMargins left="0.7086614173228347" right="0.7086614173228347" top="0.7480314960629921" bottom="0.7480314960629921" header="0.31496062992125984" footer="0.31496062992125984"/>
  <ignoredErrors>
    <ignoredError numberStoredAsText="1" sqref="A1:N182"/>
  </ignoredErrors>
</worksheet>
</file>

<file path=xl/worksheets/sheet15.xml><?xml version="1.0" encoding="utf-8"?>
<worksheet xmlns="http://schemas.openxmlformats.org/spreadsheetml/2006/main" xmlns:r="http://schemas.openxmlformats.org/officeDocument/2006/relationships">
  <dimension ref="A1:I84"/>
  <sheetViews>
    <sheetView workbookViewId="0" rightToLeft="0"/>
  </sheetViews>
  <sheetData>
    <row r="1">
      <c r="A1">
        <v>100000</v>
      </c>
    </row>
    <row r="2">
      <c r="B2" t="str">
        <v>Name  :</v>
      </c>
      <c r="C2" t="str">
        <v>XYZ</v>
      </c>
      <c r="E2" t="str">
        <v>PAN :</v>
      </c>
      <c r="F2" t="str">
        <v>AAJCB9629E</v>
      </c>
    </row>
    <row r="3">
      <c r="B3" t="str">
        <v>Address :</v>
      </c>
      <c r="C3" t="str">
        <v>801 to 809, 824, 8th FLOOR, BLOCK 1, BUILDING 73, EST AVENUE, SARABHAI COMPOUND VADODARA - 390023</v>
      </c>
      <c r="E3" t="str">
        <v>A.Y. :</v>
      </c>
      <c r="F3" t="str">
        <v>2026 - 2027</v>
      </c>
    </row>
    <row r="4">
      <c r="E4" t="str">
        <v>P.Y. :</v>
      </c>
      <c r="F4" t="str">
        <v>2025 - 2026</v>
      </c>
    </row>
    <row r="7">
      <c r="B7" t="str">
        <v>STATEMENT SHOWING COMPUTATION OF INCOME</v>
      </c>
    </row>
    <row r="8">
      <c r="B8" t="str">
        <v>PARTICULARS</v>
      </c>
      <c r="E8" t="str">
        <v>Amt In INR</v>
      </c>
      <c r="F8" t="str">
        <v>Amt In INR</v>
      </c>
      <c r="I8" t="str">
        <v>MSME</v>
      </c>
    </row>
    <row r="10">
      <c r="B10" t="str">
        <v>I</v>
      </c>
      <c r="C10" t="str">
        <v>Income From Business</v>
      </c>
    </row>
    <row r="11">
      <c r="C11" t="str">
        <v>Net Profit as per Statement of Profit and Loss before tax</v>
      </c>
      <c r="F11">
        <f>PL!D21*100000</f>
        <v>-754023996.0800002</v>
      </c>
    </row>
    <row r="13">
      <c r="B13" t="str">
        <v>Add:</v>
      </c>
      <c r="C13" t="str">
        <v>Items disallowed</v>
      </c>
    </row>
    <row r="14">
      <c r="C14" t="str">
        <v>Expenditure relating to trading activities/Other disallowances</v>
      </c>
    </row>
    <row r="15">
      <c r="C15" t="str">
        <v>Penalty</v>
      </c>
      <c r="E15">
        <f>+'[12]TB BVS 31.03.26'!I148</f>
        <v>130000</v>
      </c>
    </row>
    <row r="16">
      <c r="C16" t="str">
        <v>Interest on lease liability</v>
      </c>
      <c r="E16">
        <v>0</v>
      </c>
    </row>
    <row r="17">
      <c r="C17" t="str">
        <v>Depreciation as per P&amp;L</v>
      </c>
      <c r="E17">
        <f>+[12]PL!D17*A1</f>
        <v>318118302.28</v>
      </c>
    </row>
    <row r="18">
      <c r="C18" t="str">
        <v>Allowance for expected credit loss on trade receivables</v>
      </c>
      <c r="E18">
        <f>-'[12]TB BVS 31.03.26'!I254</f>
        <v>1495028</v>
      </c>
    </row>
    <row r="19">
      <c r="C19" t="str">
        <v>43B</v>
      </c>
      <c r="E19">
        <f>-'[12]43B'!J31</f>
        <v>7925794.5</v>
      </c>
    </row>
    <row r="23">
      <c r="F23">
        <f>SUM(E14:E23)</f>
        <v>327669124.78</v>
      </c>
    </row>
    <row r="25">
      <c r="B25" t="str">
        <v>Less:</v>
      </c>
      <c r="C25" t="str">
        <v>Income considered under other head/ignored for tax</v>
      </c>
    </row>
    <row r="26">
      <c r="C26" t="str">
        <v>Depreciation as per IT Act</v>
      </c>
      <c r="E26">
        <f>-'[12]IT Dep_FY26'!P17</f>
        <v>-633596523</v>
      </c>
    </row>
    <row r="27">
      <c r="C27" t="str">
        <v>35D - Preliminary expenses (5th year)</v>
      </c>
      <c r="E27">
        <v>-8400</v>
      </c>
    </row>
    <row r="28">
      <c r="C28" t="str">
        <v>Interest Income Bank and DVG/MGVCL deposits</v>
      </c>
      <c r="E28">
        <f>+'[12]TB BVS 31.03.26'!I111+'[12]TB BVS 31.03.26'!I112</f>
        <v>-2084498.49</v>
      </c>
    </row>
    <row r="29">
      <c r="C29" t="str">
        <v>Interest income IND AS</v>
      </c>
      <c r="E29">
        <f>+'[12]TB BVS 31.03.26'!I114</f>
        <v>-192594.37</v>
      </c>
    </row>
    <row r="30">
      <c r="C30" t="str">
        <v>Interest on Income Tax refund</v>
      </c>
    </row>
    <row r="31">
      <c r="C31" t="str">
        <v>Leasehold amortisation</v>
      </c>
      <c r="E31">
        <f>-[12]Lease!C27</f>
        <v>-3556823.515122577</v>
      </c>
    </row>
    <row r="33">
      <c r="F33">
        <f>SUM(E26:E33)</f>
        <v>-639438839.3751225</v>
      </c>
    </row>
    <row r="34">
      <c r="C34" t="str">
        <v>Income from business / profession</v>
      </c>
      <c r="F34">
        <f>+F11+F23+F33</f>
        <v>-1065793710.6751227</v>
      </c>
    </row>
    <row r="36">
      <c r="B36" t="str">
        <v>III</v>
      </c>
      <c r="C36" t="str">
        <v>Income From Other Sources</v>
      </c>
    </row>
    <row r="37">
      <c r="C37" t="str">
        <v>Interest Income Bank and DVG/MGVCL deposits</v>
      </c>
      <c r="D37">
        <f>-E28-D38</f>
        <v>1961890.49</v>
      </c>
    </row>
    <row r="38">
      <c r="C38" t="str">
        <v>Interest on Income Tax refund</v>
      </c>
      <c r="D38">
        <f>(2351850-2229242)</f>
        <v>122608</v>
      </c>
      <c r="H38" t="str">
        <v>Other Income postd in books</v>
      </c>
    </row>
    <row r="40">
      <c r="D40">
        <f>SUM(D37:D39)</f>
        <v>2084498.49</v>
      </c>
    </row>
    <row r="41">
      <c r="C41" t="str">
        <v>Less:- Interest expenditure</v>
      </c>
      <c r="D41">
        <v>0</v>
      </c>
      <c r="E41">
        <f>D40-D41</f>
        <v>2084498.49</v>
      </c>
      <c r="F41">
        <f>SUM(E37:E41)</f>
        <v>2084498.49</v>
      </c>
    </row>
    <row r="43">
      <c r="C43" t="str">
        <v>Total</v>
      </c>
      <c r="F43">
        <f>F34+F41</f>
        <v>-1063709212.1851227</v>
      </c>
      <c r="H43">
        <f>+F43-E26</f>
        <v>-430112689.1851227</v>
      </c>
    </row>
    <row r="46">
      <c r="B46" t="str">
        <v>STATEMENT SHOWING COMPUTATION OF TAX</v>
      </c>
    </row>
    <row r="47">
      <c r="B47" t="str">
        <v>PARTICULARS</v>
      </c>
      <c r="E47" t="str">
        <f>E8</f>
        <v>Amt In INR</v>
      </c>
      <c r="F47" t="str">
        <f>F8</f>
        <v>Amt In INR</v>
      </c>
    </row>
    <row r="48">
      <c r="C48" t="str">
        <v>TOTAL INCOME</v>
      </c>
      <c r="F48">
        <v>0</v>
      </c>
    </row>
    <row r="50">
      <c r="C50" t="str">
        <v>Income Subject To Normal Rates</v>
      </c>
      <c r="D50">
        <v>0.15</v>
      </c>
      <c r="E50">
        <f>IF(F43&gt;0,F43,0)</f>
        <v>0</v>
      </c>
      <c r="F50">
        <f>D50*E50</f>
        <v>0</v>
      </c>
    </row>
    <row r="51">
      <c r="C51" t="str">
        <v>Income Subject To Special Rates</v>
      </c>
      <c r="D51">
        <v>0.22</v>
      </c>
      <c r="E51">
        <f>(F34+F41)*0</f>
        <v>0</v>
      </c>
      <c r="F51">
        <f>D51*E51</f>
        <v>0</v>
      </c>
    </row>
    <row r="52">
      <c r="C52" t="str">
        <v>Income Subject To Special Rates</v>
      </c>
      <c r="D52">
        <v>0.1</v>
      </c>
      <c r="E52">
        <v>0</v>
      </c>
      <c r="F52">
        <v>0</v>
      </c>
    </row>
    <row r="53">
      <c r="C53" t="str">
        <v>Total Income Tax</v>
      </c>
      <c r="F53">
        <f>SUM(F50:F52)</f>
        <v>0</v>
      </c>
    </row>
    <row r="54">
      <c r="B54" t="str">
        <v>Add :</v>
      </c>
      <c r="C54" t="str">
        <v>Surcharge @ 10%</v>
      </c>
      <c r="F54">
        <f>F53*10%</f>
        <v>0</v>
      </c>
    </row>
    <row r="55">
      <c r="B55" t="str">
        <v>Add :</v>
      </c>
      <c r="C55" t="str">
        <v>Education Cess @ 4%</v>
      </c>
      <c r="F55">
        <f>(F53+F54)*4%</f>
        <v>0</v>
      </c>
    </row>
    <row r="56">
      <c r="C56" t="str">
        <v>Total Income Tax</v>
      </c>
      <c r="F56">
        <f>SUM(F53:F55)</f>
        <v>0</v>
      </c>
    </row>
    <row r="58">
      <c r="B58" t="str">
        <v>Add :</v>
      </c>
      <c r="C58" t="str">
        <v>Interest Payable</v>
      </c>
    </row>
    <row r="59">
      <c r="C59" t="str">
        <v>Interest Under Section 234 A</v>
      </c>
      <c r="E59">
        <v>0</v>
      </c>
    </row>
    <row r="60">
      <c r="C60" t="str">
        <v>Interest Under Section 234 B</v>
      </c>
      <c r="E60">
        <v>0</v>
      </c>
    </row>
    <row r="61">
      <c r="C61" t="str">
        <v>Interest Under Section 234 C</v>
      </c>
      <c r="E61">
        <f>K59*0</f>
        <v>0</v>
      </c>
      <c r="F61">
        <f>SUM(E60:E61)*0</f>
        <v>0</v>
      </c>
    </row>
    <row r="62">
      <c r="C62" t="str">
        <v>Total Tax Payable</v>
      </c>
      <c r="F62">
        <f>F56+F61</f>
        <v>0</v>
      </c>
    </row>
    <row r="64">
      <c r="B64" t="str">
        <v>Less:</v>
      </c>
      <c r="C64" t="str">
        <v>Prepaid Taxes</v>
      </c>
    </row>
    <row r="65">
      <c r="C65" t="str">
        <v xml:space="preserve">Advance Tax </v>
      </c>
    </row>
    <row r="66">
      <c r="C66" t="str">
        <v>TDS</v>
      </c>
      <c r="E66">
        <f>[13]TDS!D26</f>
        <v>2941166</v>
      </c>
    </row>
    <row r="67">
      <c r="C67" t="str">
        <v>TCS</v>
      </c>
    </row>
    <row r="68">
      <c r="C68" t="str">
        <v>Self Assessment Tax Paid</v>
      </c>
      <c r="F68">
        <f>SUM(E65:E68)</f>
        <v>2941166</v>
      </c>
    </row>
    <row r="70">
      <c r="C70" t="str">
        <v>Refund</v>
      </c>
      <c r="F70">
        <f>F62-F68</f>
        <v>-2941166</v>
      </c>
    </row>
    <row r="75">
      <c r="E75" t="str">
        <v>FY22</v>
      </c>
    </row>
    <row r="76">
      <c r="C76" t="str">
        <v>Particulars</v>
      </c>
      <c r="D76" t="str">
        <v>BVO</v>
      </c>
      <c r="E76" t="str">
        <v>BVS</v>
      </c>
    </row>
    <row r="77">
      <c r="C77" t="str">
        <v>Loss as per Financial</v>
      </c>
      <c r="D77">
        <v>-16656914.976153366</v>
      </c>
      <c r="E77">
        <v>-7940372.15186328</v>
      </c>
    </row>
    <row r="79">
      <c r="C79" t="str">
        <v>*Expense Disallowed</v>
      </c>
      <c r="D79">
        <v>2204672.9728561738</v>
      </c>
      <c r="E79">
        <v>356064</v>
      </c>
    </row>
    <row r="80">
      <c r="C80" t="str">
        <v>Expense Disallowed in Current FY but allowed in Subsequent FY</v>
      </c>
      <c r="D80">
        <v>14144259.054815067</v>
      </c>
      <c r="E80">
        <v>7276273.61808904</v>
      </c>
    </row>
    <row r="82">
      <c r="C82" t="str">
        <v>Preliminery expense claimed 1st Year of 5 Year</v>
      </c>
      <c r="E82">
        <v>33600</v>
      </c>
    </row>
    <row r="83">
      <c r="C83" t="str">
        <v>Preliminery expense claimed in 2nd Year of 5 Year</v>
      </c>
      <c r="D83">
        <v>-1000</v>
      </c>
      <c r="E83">
        <v>0</v>
      </c>
    </row>
    <row r="84">
      <c r="C84" t="str">
        <v>Net Loss Carried Forward in Current FY</v>
      </c>
      <c r="D84">
        <v>-308982.948482126</v>
      </c>
      <c r="E84">
        <v>-274434.5337742446</v>
      </c>
    </row>
  </sheetData>
  <mergeCells count="4">
    <mergeCell ref="B7:F7"/>
    <mergeCell ref="B8:D8"/>
    <mergeCell ref="B46:F46"/>
    <mergeCell ref="B47:D47"/>
  </mergeCells>
  <pageMargins left="0.7" right="0.7" top="0.75" bottom="0.75" header="0.3" footer="0.3"/>
  <ignoredErrors>
    <ignoredError numberStoredAsText="1" sqref="A1:I84"/>
  </ignoredErrors>
  <legacyDrawing r:id="rId1"/>
</worksheet>
</file>

<file path=xl/worksheets/sheet16.xml><?xml version="1.0" encoding="utf-8"?>
<worksheet xmlns="http://schemas.openxmlformats.org/spreadsheetml/2006/main" xmlns:r="http://schemas.openxmlformats.org/officeDocument/2006/relationships">
  <dimension ref="A2:G114"/>
  <sheetViews>
    <sheetView workbookViewId="0" rightToLeft="0"/>
  </sheetViews>
  <sheetData>
    <row r="3">
      <c r="A3" t="str">
        <v>Particulars</v>
      </c>
      <c r="B3" t="str">
        <v>Amount</v>
      </c>
    </row>
    <row r="4">
      <c r="A4" t="str">
        <v>Loss as per computation</v>
      </c>
      <c r="B4">
        <f>+'[14]Draft-TC'!H43</f>
        <v>-432524925.1851227</v>
      </c>
      <c r="C4" t="str">
        <v>Current year Business loss</v>
      </c>
    </row>
    <row r="5">
      <c r="A5" t="str">
        <v>Carried Forward loss - Business</v>
      </c>
      <c r="B5">
        <f>-[14]Forecast!G84</f>
        <v>-59756367</v>
      </c>
      <c r="C5" t="str">
        <v>As per Return</v>
      </c>
      <c r="F5" t="str">
        <v>43,75,67,746</v>
      </c>
    </row>
    <row r="6">
      <c r="A6" t="str">
        <v>Total Loss</v>
      </c>
      <c r="B6">
        <f>SUM(B4:B5)</f>
        <v>-492281292.1851227</v>
      </c>
    </row>
    <row r="7">
      <c r="A7" t="str">
        <v>Tax rate</v>
      </c>
      <c r="B7">
        <f>+B6*17.16%</f>
        <v>-84475469.73896706</v>
      </c>
      <c r="C7">
        <f>B7/100000</f>
        <v>-844.7546973896706</v>
      </c>
    </row>
    <row r="9">
      <c r="A9" t="str">
        <v>Unaborbed Depreciation carried forward as per return</v>
      </c>
      <c r="B9">
        <v>-385108815</v>
      </c>
      <c r="C9" t="str">
        <v>As per Return</v>
      </c>
      <c r="D9" t="str">
        <v>IT &amp; loss</v>
      </c>
      <c r="E9">
        <f>B5-B9</f>
        <v>325352448</v>
      </c>
    </row>
    <row r="10">
      <c r="A10" t="str">
        <v>IT Depreciation</v>
      </c>
      <c r="B10">
        <f>+'[14]Draft-TC'!E26</f>
        <v>-633596523</v>
      </c>
      <c r="C10" t="str">
        <v>Current year depreciation</v>
      </c>
    </row>
    <row r="11">
      <c r="A11" t="str">
        <v>Total Depreciation</v>
      </c>
      <c r="B11">
        <f>+B9+B10</f>
        <v>-1018705338</v>
      </c>
    </row>
    <row r="12">
      <c r="A12" t="str">
        <v>Tax rate</v>
      </c>
      <c r="B12">
        <f>+B11*17.16%</f>
        <v>-174809836.0008</v>
      </c>
      <c r="C12">
        <f>B12/100000</f>
        <v>-1748.098360008</v>
      </c>
    </row>
    <row r="13">
      <c r="A13" t="str">
        <v>Total</v>
      </c>
      <c r="B13">
        <f>+B12+B7</f>
        <v>-259285305.73976707</v>
      </c>
    </row>
    <row r="16">
      <c r="A16" t="str">
        <v>Particulars</v>
      </c>
      <c r="B16" t="str">
        <v>ITWDV</v>
      </c>
      <c r="C16" t="str">
        <v>Book WDV</v>
      </c>
      <c r="D16" t="str">
        <v>DT</v>
      </c>
      <c r="E16" t="str">
        <v>@ 17.16%</v>
      </c>
    </row>
    <row r="18">
      <c r="A18" t="str">
        <v>Building</v>
      </c>
      <c r="B18">
        <f>+'[15]IT Dep_FY26'!Q8</f>
        <v>1251729689.89</v>
      </c>
      <c r="C18">
        <f>+'[15]PPE- note 3'!N11</f>
        <v>1399043842.2199998</v>
      </c>
      <c r="D18">
        <f>B18-C18</f>
        <v>-147314152.3299997</v>
      </c>
      <c r="E18">
        <f>D18*17.16%</f>
        <v>-25279108.539827947</v>
      </c>
    </row>
    <row r="19">
      <c r="A19" t="str">
        <v>Plant &amp; Machinery</v>
      </c>
      <c r="B19">
        <f>+'[15]IT Dep_FY26'!Q10</f>
        <v>2759008560.6362996</v>
      </c>
      <c r="C19">
        <f>+'[15]PPE- note 3'!N12+'[15]PPE- note 3'!N13+'[15]PPE- note 3'!N16</f>
        <v>3209304737.9699993</v>
      </c>
      <c r="D19">
        <f>B19-C19</f>
        <v>-450296177.3336997</v>
      </c>
      <c r="E19">
        <f>D19*17.16%</f>
        <v>-77270824.03046288</v>
      </c>
    </row>
    <row r="20">
      <c r="A20" t="str">
        <v>Furniture</v>
      </c>
      <c r="B20">
        <f>+'[15]IT Dep_FY26'!Q12</f>
        <v>17602372.107657302</v>
      </c>
      <c r="C20">
        <f>+'[15]PPE- note 3'!N15</f>
        <v>18044180.73</v>
      </c>
      <c r="D20">
        <f>B20-C20</f>
        <v>-441808.6223426983</v>
      </c>
      <c r="E20">
        <f>D20*17.16%</f>
        <v>-75814.35959400702</v>
      </c>
    </row>
    <row r="21">
      <c r="A21" t="str">
        <v>Computers</v>
      </c>
      <c r="B21">
        <f>+'[15]IT Dep_FY26'!Q14</f>
        <v>9737700.89</v>
      </c>
      <c r="C21">
        <f>+'[15]PPE- note 3'!N14+'[15]PPE- note 3'!N26</f>
        <v>14657952.079999998</v>
      </c>
      <c r="D21">
        <f>B21-C21</f>
        <v>-4920251.189999998</v>
      </c>
      <c r="E21">
        <f>D21*17.16%</f>
        <v>-844315.1042039996</v>
      </c>
    </row>
    <row r="22">
      <c r="B22">
        <f>SUM(B18:B21)</f>
        <v>4038078323.523957</v>
      </c>
      <c r="C22">
        <f>SUM(C18:C21)</f>
        <v>4641050712.999998</v>
      </c>
      <c r="D22">
        <f>SUM(D18:D21)</f>
        <v>-602972389.476042</v>
      </c>
      <c r="E22">
        <f>SUM(E18:E21)</f>
        <v>-103470062.03408882</v>
      </c>
      <c r="F22">
        <f>E22/100000</f>
        <v>-1034.7006203408882</v>
      </c>
    </row>
    <row r="24">
      <c r="A24" t="str">
        <v>Provision for Leave</v>
      </c>
      <c r="B24">
        <v>0</v>
      </c>
      <c r="C24">
        <f>-'[15]43B'!E27-'[15]43B'!F13</f>
        <v>-4772879</v>
      </c>
      <c r="D24">
        <f>+C24</f>
        <v>-4772879</v>
      </c>
      <c r="E24">
        <f>D24*17.16%</f>
        <v>-819026.0364</v>
      </c>
    </row>
    <row r="25">
      <c r="A25" t="str">
        <v>Provision for Gratui</v>
      </c>
      <c r="B25">
        <v>0</v>
      </c>
      <c r="C25">
        <f>-'[15]43B'!E28</f>
        <v>-4499741</v>
      </c>
      <c r="D25">
        <f>+C25</f>
        <v>-4499741</v>
      </c>
      <c r="E25">
        <f>D25*17.16%</f>
        <v>-772155.5556</v>
      </c>
    </row>
    <row r="26">
      <c r="A26" t="str">
        <v>Provision for Bonus</v>
      </c>
      <c r="C26">
        <f>-'[15]43B'!E26</f>
        <v>-5684697</v>
      </c>
      <c r="D26">
        <f>+C26</f>
        <v>-5684697</v>
      </c>
      <c r="E26">
        <f>D26*17.16%</f>
        <v>-975494.0052</v>
      </c>
    </row>
    <row r="27">
      <c r="A27" t="str">
        <v>Credit Loss</v>
      </c>
      <c r="C27">
        <f>-'[15]Draft-TC'!E18</f>
        <v>-1495028</v>
      </c>
      <c r="D27">
        <f>+C27</f>
        <v>-1495028</v>
      </c>
      <c r="E27">
        <f>D27*17.16%</f>
        <v>-256546.8048</v>
      </c>
    </row>
    <row r="28">
      <c r="D28">
        <f>SUM(D24:D27)</f>
        <v>-16452345</v>
      </c>
      <c r="E28">
        <f>SUM(E24:E27)</f>
        <v>-2823222.402</v>
      </c>
      <c r="F28">
        <f>E28/100000</f>
        <v>-28.232224019999997</v>
      </c>
    </row>
    <row r="29">
      <c r="E29">
        <f>+E22+E28</f>
        <v>-106293284.43608882</v>
      </c>
    </row>
    <row r="31">
      <c r="E31">
        <f>+B13-E29</f>
        <v>-152992021.30367827</v>
      </c>
      <c r="F31" t="str">
        <v>TBD</v>
      </c>
    </row>
    <row r="36">
      <c r="A36" t="str">
        <v>Capital gains</v>
      </c>
    </row>
    <row r="37">
      <c r="A37" t="str">
        <v>HDFC Overnight Fund - Direct Plan - Growth Option</v>
      </c>
    </row>
    <row r="38">
      <c r="A38" t="str">
        <v xml:space="preserve">HDFC Liquid Fund-Direct Plan-Growth Option Cash, </v>
      </c>
    </row>
    <row r="41">
      <c r="A41" t="str">
        <v xml:space="preserve">HDFC Arbitrage Fund - Wholesale Plan - Growth - Direct Plan Arbitrage Fund, </v>
      </c>
    </row>
    <row r="49">
      <c r="A49" t="str">
        <v xml:space="preserve">Leasehold </v>
      </c>
    </row>
    <row r="50">
      <c r="A50" t="str">
        <v>Expenditure deferred relating to leasehold rights amortisation (AY 2023-24)</v>
      </c>
    </row>
    <row r="51">
      <c r="A51" t="str">
        <v>Amortisation</v>
      </c>
    </row>
    <row r="54">
      <c r="A54" t="str">
        <v>Expenditure deferred relating to leasehold rights amortisation (AY 2022-23)</v>
      </c>
    </row>
    <row r="55">
      <c r="A55" t="str">
        <v>Int on borrowing</v>
      </c>
    </row>
    <row r="56">
      <c r="A56" t="str">
        <v>Amortisation</v>
      </c>
    </row>
    <row r="60">
      <c r="A60" t="str">
        <v>Leasehold land</v>
      </c>
    </row>
    <row r="61">
      <c r="A61" t="str">
        <v>Cost of acquisition</v>
      </c>
    </row>
    <row r="66">
      <c r="A66" t="str">
        <v>Lease period</v>
      </c>
    </row>
    <row r="67">
      <c r="A67">
        <v>42789</v>
      </c>
    </row>
    <row r="68">
      <c r="A68">
        <f>(99*365)+A67</f>
        <v>78924</v>
      </c>
    </row>
    <row r="69">
      <c r="A69" t="str">
        <v>Balance lease period</v>
      </c>
    </row>
    <row r="70">
      <c r="A70">
        <v>45292</v>
      </c>
    </row>
    <row r="71">
      <c r="A71">
        <f>A68</f>
        <v>78924</v>
      </c>
    </row>
    <row r="73">
      <c r="A73" t="str">
        <v>Jan 24 to March 24</v>
      </c>
    </row>
    <row r="78">
      <c r="A78" t="str">
        <v>AY 2023-24</v>
      </c>
    </row>
    <row r="79">
      <c r="A79" t="str">
        <v>Expenditure deferred relating to manufacturing</v>
      </c>
      <c r="B79">
        <f>+C104</f>
        <v>4519228</v>
      </c>
    </row>
    <row r="80">
      <c r="A80" t="str">
        <v>AY 2022-23</v>
      </c>
    </row>
    <row r="81">
      <c r="A81" t="str">
        <v>Expenditure deferred relating to manufacturing</v>
      </c>
      <c r="B81">
        <f>+C113</f>
        <v>3321550.684931507</v>
      </c>
    </row>
    <row r="82">
      <c r="A82" t="str">
        <v>Total</v>
      </c>
      <c r="B82">
        <f>SUM(B79:B81)</f>
        <v>7840778.684931507</v>
      </c>
    </row>
    <row r="83">
      <c r="A83" t="str">
        <v>Deferred in FY2023-24</v>
      </c>
      <c r="B83">
        <v>1358384</v>
      </c>
    </row>
    <row r="84">
      <c r="A84" t="str">
        <v>Deferred in FY2024-25</v>
      </c>
      <c r="B84">
        <f>+B82-B83</f>
        <v>6482394.684931507</v>
      </c>
    </row>
    <row r="90">
      <c r="A90" t="str">
        <v>Purchase Expense  Register</v>
      </c>
    </row>
    <row r="91">
      <c r="A91" t="str">
        <v>G/L Account No: 4310036</v>
      </c>
    </row>
    <row r="92">
      <c r="A92" t="str">
        <v>G/L Account Name : Legal &amp; Professional Fees</v>
      </c>
    </row>
    <row r="93">
      <c r="A93" t="str">
        <v>Posting Date</v>
      </c>
      <c r="B93" t="str">
        <v>Document Type</v>
      </c>
      <c r="C93" t="str">
        <v>Debit Amount</v>
      </c>
    </row>
    <row r="94">
      <c r="A94">
        <v>44712</v>
      </c>
      <c r="B94" t="str">
        <v>Invoice</v>
      </c>
      <c r="C94">
        <v>1000000</v>
      </c>
    </row>
    <row r="95">
      <c r="A95">
        <v>44712</v>
      </c>
      <c r="B95" t="str">
        <v>Invoice</v>
      </c>
      <c r="C95">
        <v>410075</v>
      </c>
    </row>
    <row r="96">
      <c r="A96">
        <v>44704</v>
      </c>
      <c r="B96" t="str">
        <v>Invoice</v>
      </c>
      <c r="C96">
        <v>640000</v>
      </c>
    </row>
    <row r="97">
      <c r="A97">
        <v>44755</v>
      </c>
      <c r="B97" t="str">
        <v>Invoice</v>
      </c>
      <c r="C97">
        <v>500000</v>
      </c>
    </row>
    <row r="98">
      <c r="A98">
        <v>44773</v>
      </c>
      <c r="B98" t="str">
        <v>Invoice</v>
      </c>
      <c r="C98">
        <v>78350</v>
      </c>
    </row>
    <row r="99">
      <c r="A99">
        <v>44773</v>
      </c>
      <c r="B99" t="str">
        <v>Invoice</v>
      </c>
      <c r="C99">
        <v>78350</v>
      </c>
    </row>
    <row r="100">
      <c r="A100">
        <v>44798</v>
      </c>
      <c r="B100" t="str">
        <v>Invoice</v>
      </c>
      <c r="C100">
        <v>809453</v>
      </c>
    </row>
    <row r="101">
      <c r="A101">
        <v>44804</v>
      </c>
      <c r="B101" t="str">
        <v>Invoice</v>
      </c>
      <c r="C101">
        <v>103000</v>
      </c>
    </row>
    <row r="102">
      <c r="A102">
        <v>44865</v>
      </c>
      <c r="B102" t="str">
        <v>Invoice</v>
      </c>
      <c r="C102">
        <v>1000000</v>
      </c>
    </row>
    <row r="103">
      <c r="A103">
        <v>44816</v>
      </c>
      <c r="B103" t="str">
        <v>JV</v>
      </c>
      <c r="C103">
        <v>-100000</v>
      </c>
    </row>
    <row r="104">
      <c r="A104" t="str">
        <v/>
      </c>
      <c r="B104" t="str">
        <v/>
      </c>
      <c r="C104">
        <f>SUM(C94:C103)</f>
        <v>4519228</v>
      </c>
    </row>
    <row r="108">
      <c r="A108" t="str">
        <v>Posting Date</v>
      </c>
      <c r="B108" t="str">
        <v>Document Type</v>
      </c>
      <c r="C108" t="str">
        <v>Debit Amount</v>
      </c>
    </row>
    <row r="109">
      <c r="A109">
        <v>44561</v>
      </c>
      <c r="B109" t="str">
        <v>Invoice</v>
      </c>
      <c r="C109">
        <v>800000</v>
      </c>
    </row>
    <row r="110">
      <c r="A110">
        <v>44592</v>
      </c>
      <c r="B110" t="str">
        <v>Invoice</v>
      </c>
      <c r="C110">
        <v>1500000</v>
      </c>
    </row>
    <row r="111">
      <c r="A111">
        <v>44649</v>
      </c>
      <c r="B111" t="str">
        <v>Invoice</v>
      </c>
      <c r="C111">
        <v>1000000</v>
      </c>
    </row>
    <row r="112">
      <c r="C112">
        <f>+[16]LA!P217</f>
        <v>21550.68493150685</v>
      </c>
    </row>
    <row r="113">
      <c r="C113">
        <f>SUM(C109:C112)</f>
        <v>3321550.684931507</v>
      </c>
    </row>
  </sheetData>
  <pageMargins left="0.7" right="0.7" top="0.75" bottom="0.75" header="0.3" footer="0.3"/>
  <ignoredErrors>
    <ignoredError numberStoredAsText="1" sqref="A2:G114"/>
  </ignoredErrors>
  <legacyDrawing r:id="rId1"/>
</worksheet>
</file>

<file path=xl/worksheets/sheet17.xml><?xml version="1.0" encoding="utf-8"?>
<worksheet xmlns="http://schemas.openxmlformats.org/spreadsheetml/2006/main" xmlns:r="http://schemas.openxmlformats.org/officeDocument/2006/relationships">
  <dimension ref="A1:L14"/>
  <sheetViews>
    <sheetView workbookViewId="0" rightToLeft="0"/>
  </sheetViews>
  <sheetData>
    <row r="1">
      <c r="A1" t="str">
        <v>Sr No</v>
      </c>
      <c r="B1" t="str">
        <v>Nature of Shares</v>
      </c>
      <c r="C1" t="str">
        <v>Date of Issue</v>
      </c>
      <c r="D1" t="str">
        <v>No of Shares</v>
      </c>
      <c r="E1">
        <v>46112</v>
      </c>
      <c r="F1" t="str">
        <v>WA Days</v>
      </c>
      <c r="G1" t="str">
        <v>Basic</v>
      </c>
      <c r="H1" t="str">
        <v>Dilluted</v>
      </c>
      <c r="J1">
        <v>45382</v>
      </c>
      <c r="L1" t="str">
        <v>WA Days</v>
      </c>
    </row>
    <row r="2">
      <c r="A2">
        <v>1</v>
      </c>
      <c r="B2" t="str">
        <v>Ordinary Equity Shares - Basic + Dilluted</v>
      </c>
      <c r="C2" t="str">
        <v>On Incorporation</v>
      </c>
      <c r="D2">
        <v>10000</v>
      </c>
      <c r="E2">
        <f>D2</f>
        <v>10000</v>
      </c>
      <c r="G2">
        <f>E2</f>
        <v>10000</v>
      </c>
      <c r="H2">
        <f>E2</f>
        <v>10000</v>
      </c>
      <c r="J2">
        <f>D2</f>
        <v>10000</v>
      </c>
    </row>
    <row r="4">
      <c r="A4">
        <v>2</v>
      </c>
      <c r="B4" t="str">
        <v>CCPS issued - Basic + Dilluted_1st Lot</v>
      </c>
      <c r="C4">
        <v>45044</v>
      </c>
      <c r="D4">
        <v>44097</v>
      </c>
      <c r="E4">
        <f>D4</f>
        <v>44097</v>
      </c>
      <c r="G4">
        <f>E4</f>
        <v>44097</v>
      </c>
      <c r="H4">
        <f>E4</f>
        <v>44097</v>
      </c>
      <c r="J4">
        <f>D4/366*L4</f>
        <v>40843.94262295082</v>
      </c>
      <c r="L4">
        <f>J1-C4+1</f>
        <v>339</v>
      </c>
    </row>
    <row r="6">
      <c r="A6">
        <v>2</v>
      </c>
      <c r="B6" t="str">
        <v>OCPS Converted to Equity</v>
      </c>
      <c r="C6">
        <v>45126</v>
      </c>
      <c r="D6">
        <v>97276</v>
      </c>
      <c r="E6">
        <f>D6</f>
        <v>97276</v>
      </c>
      <c r="G6">
        <f>E6</f>
        <v>97276</v>
      </c>
      <c r="H6">
        <f>E6</f>
        <v>97276</v>
      </c>
      <c r="J6">
        <f>D6/366*L6</f>
        <v>68305.82513661202</v>
      </c>
      <c r="L6">
        <f>J1-C6+1</f>
        <v>257</v>
      </c>
    </row>
    <row r="8">
      <c r="A8">
        <v>3</v>
      </c>
      <c r="B8" t="str">
        <v>Loan Converted to Equity</v>
      </c>
      <c r="C8">
        <v>45471</v>
      </c>
      <c r="D8">
        <v>29321</v>
      </c>
      <c r="E8">
        <f>D8/365*F8</f>
        <v>51572.82739726027</v>
      </c>
      <c r="F8">
        <f>E1-C8+1</f>
        <v>642</v>
      </c>
      <c r="G8">
        <f>E8</f>
        <v>51572.82739726027</v>
      </c>
      <c r="H8">
        <f>E8</f>
        <v>51572.82739726027</v>
      </c>
      <c r="J8">
        <v>0</v>
      </c>
    </row>
    <row r="10">
      <c r="A10">
        <v>4</v>
      </c>
      <c r="B10" t="str">
        <v>CCPS issued - Basic + Dilluted_2nd Lot</v>
      </c>
      <c r="C10">
        <v>45428</v>
      </c>
      <c r="D10">
        <v>42771</v>
      </c>
      <c r="E10">
        <f>D10/365*F10</f>
        <v>80268.86301369863</v>
      </c>
      <c r="F10">
        <f>E1-C10+1</f>
        <v>685</v>
      </c>
      <c r="G10">
        <f>E10</f>
        <v>80268.86301369863</v>
      </c>
      <c r="H10">
        <f>E10</f>
        <v>80268.86301369863</v>
      </c>
      <c r="J10">
        <v>0</v>
      </c>
    </row>
    <row r="12">
      <c r="A12">
        <v>5</v>
      </c>
      <c r="B12" t="str">
        <v>Loan Converted to Equity</v>
      </c>
      <c r="C12">
        <v>46071</v>
      </c>
      <c r="D12">
        <v>23192</v>
      </c>
      <c r="E12">
        <f>D12/365*F12</f>
        <v>2668.6684931506848</v>
      </c>
      <c r="F12">
        <f>E1-C12+1</f>
        <v>42</v>
      </c>
      <c r="G12">
        <f>E12</f>
        <v>2668.6684931506848</v>
      </c>
      <c r="H12">
        <f>E12</f>
        <v>2668.6684931506848</v>
      </c>
    </row>
    <row r="13">
      <c r="G13">
        <f>SUM(G2:G12)</f>
        <v>285883.35890410957</v>
      </c>
      <c r="H13">
        <f>SUM(H2:H12)</f>
        <v>285883.35890410957</v>
      </c>
      <c r="J13">
        <f>SUM(J2:J11)</f>
        <v>119149.76775956285</v>
      </c>
    </row>
  </sheetData>
  <pageMargins left="0.7" right="0.7" top="0.75" bottom="0.75" header="0.3" footer="0.3"/>
  <ignoredErrors>
    <ignoredError numberStoredAsText="1" sqref="A1:L14"/>
  </ignoredErrors>
</worksheet>
</file>

<file path=xl/worksheets/sheet18.xml><?xml version="1.0" encoding="utf-8"?>
<worksheet xmlns="http://schemas.openxmlformats.org/spreadsheetml/2006/main" xmlns:r="http://schemas.openxmlformats.org/officeDocument/2006/relationships">
  <dimension ref="A1:XFD495"/>
  <sheetViews>
    <sheetView workbookViewId="0" rightToLeft="0"/>
  </sheetViews>
  <sheetData>
    <row r="1">
      <c r="A1" t="str">
        <f>PL!A1</f>
        <v>XYZ</v>
      </c>
    </row>
    <row r="2">
      <c r="A2" t="str">
        <f>'PPE- note 3'!A2</f>
        <v>Notes to Financial Statements for the year ended 31 March 2026</v>
      </c>
      <c r="H2" t="str">
        <f>Input!$D$2</f>
        <v>(₹ in Lakh)</v>
      </c>
      <c r="I2" t="str">
        <f>Input!$D$2</f>
        <v>(₹ in Lakh)</v>
      </c>
    </row>
    <row r="4">
      <c r="A4" t="str">
        <v>Particulars</v>
      </c>
      <c r="G4" t="str">
        <v>As at</v>
      </c>
      <c r="H4" t="str">
        <v>As at</v>
      </c>
      <c r="I4" t="str">
        <v>As at</v>
      </c>
    </row>
    <row r="5">
      <c r="G5" t="str">
        <f>BS!$D$5</f>
        <v>31 March 2026</v>
      </c>
      <c r="H5" t="str">
        <f>BS!$E$5</f>
        <v>31 March 2025</v>
      </c>
      <c r="I5" t="str">
        <f>BS!$F$5</f>
        <v>31 March 2022</v>
      </c>
    </row>
    <row r="8">
      <c r="A8" t="str">
        <v>NOTE 4</v>
      </c>
    </row>
    <row r="9">
      <c r="A9" t="str">
        <v>NON- CURRENT FINANCIAL ASSETS : INVESTMENTS</v>
      </c>
    </row>
    <row r="10">
      <c r="A10" t="str">
        <v>Investments in Equity Instruments (unquoted) - JSW Renew Energy Twenty-Six Limited (initally recognised at fair value through Profit and Loss and subsequently measured at amortised cost)</v>
      </c>
    </row>
    <row r="11">
      <c r="A11" t="str">
        <v>9,48,000 (31 March 2025: NIL) fully paid up equity shares of par value of ₹ 10 each of JSW Renew Energy Twenty-Six Limited</v>
      </c>
      <c r="G11">
        <f>ROUND(SUMIF('TB BVS 31.03.26'!E:E,A11,'TB BVS 31.03.26'!I:I)/Input!$C$2,Input!$E$2)</f>
        <v>17</v>
      </c>
      <c r="H11">
        <v>0</v>
      </c>
    </row>
    <row r="12">
      <c r="A12" t="str">
        <v>Total</v>
      </c>
      <c r="G12">
        <f>SUM(G8:G11)</f>
        <v>17</v>
      </c>
      <c r="H12">
        <f>SUM(H8:H11)</f>
        <v>0</v>
      </c>
    </row>
    <row r="13">
      <c r="A13" t="str">
        <v>Aggregate value of unquoted investments</v>
      </c>
      <c r="G13">
        <f>G12</f>
        <v>17</v>
      </c>
    </row>
    <row r="14">
      <c r="A14" t="str">
        <v xml:space="preserve">Note: The purpose of investment in JSW Renew Energy Twenty-Six Limited was to avail power through captive renewable energy sources to meet the power requirements for captive consumption of the Company. As per the terms of the agreement and in-line with the guidance under the standards, investment in JSW Renew Energy Twenty-Six Limited would not be a subsidiary or associate of the Company. Investments are initally recognised at fair value through Profit and Loss and subsequently measured at amortised cost. </v>
      </c>
    </row>
    <row r="16">
      <c r="A16" t="str">
        <v>Particulars</v>
      </c>
      <c r="G16" t="str">
        <v>As at</v>
      </c>
      <c r="H16" t="str">
        <v>As at</v>
      </c>
      <c r="I16" t="str">
        <v>As at</v>
      </c>
    </row>
    <row r="17">
      <c r="G17" t="str">
        <f>BS!$D$5</f>
        <v>31 March 2026</v>
      </c>
      <c r="H17" t="str">
        <f>BS!$E$5</f>
        <v>31 March 2025</v>
      </c>
      <c r="I17" t="str">
        <f>BS!$F$5</f>
        <v>31 March 2022</v>
      </c>
    </row>
    <row r="18">
      <c r="A18" t="str">
        <v>NOTE 5</v>
      </c>
    </row>
    <row r="19">
      <c r="A19" t="str">
        <v>NON-CURRENT FINANCIAL ASSETS : LOANS</v>
      </c>
    </row>
    <row r="20">
      <c r="A20" t="str">
        <v>Loans to related party - (Considered good - unsecured)</v>
      </c>
      <c r="G20">
        <f>ROUND(SUMIF('TB BVS 31.03.26'!$E:$E,'BS  Notes  4-19'!A20,'TB BVS 31.03.26'!$J:$J)/Input!$C$2,Input!$E$2)</f>
        <v>0</v>
      </c>
      <c r="H20">
        <f>ROUND(SUMIF('TB BVS 31.3.25'!$E:$E,'BS  Notes  4-19'!A20,'TB BVS 31.3.25'!$J:$J)/Input!$C$2,Input!$E$2)</f>
        <v>0</v>
      </c>
      <c r="I20" t="e">
        <f>ROUND(SUMIF('[17]TB - SNS - 31.3.22'!$E:$E,A20,'[17]TB - SNS - 31.3.22'!$N:$N)/[17]Input!$C$2,[17]Input!$E$2)</f>
        <v>#VALUE!</v>
      </c>
      <c r="K20">
        <v>2333.4036973283046</v>
      </c>
      <c r="L20">
        <f>H20-K20</f>
        <v>-2333.4036973283046</v>
      </c>
      <c r="M20" t="str">
        <v>Interest accrued on Loan given to related party not removed in IND AS, to check with Bhavya, to be shown under "Other Current Asset"</v>
      </c>
      <c r="P20" t="e" cm="1">
        <f t="array" ref="P20:T20">SUMIF('[1]TB - SNS - 31.3.24'!F:F,'[1]BS  Notes  4-18'!A199:E199,'[1]TB - SNS - 31.3.24'!J:J)/10^5-G20</f>
        <v>#VALUE!</v>
      </c>
      <c r="Q20" t="e">
        <v>#VALUE!</v>
      </c>
      <c r="R20" t="e">
        <v>#VALUE!</v>
      </c>
      <c r="S20" t="e">
        <v>#VALUE!</v>
      </c>
      <c r="T20" t="e">
        <v>#VALUE!</v>
      </c>
    </row>
    <row r="21">
      <c r="A21" t="str">
        <v>Total</v>
      </c>
      <c r="G21">
        <f>SUM(G20:G20)</f>
        <v>0</v>
      </c>
      <c r="H21">
        <f>SUM(H20:H20)</f>
        <v>0</v>
      </c>
      <c r="I21" t="e">
        <f>SUM(I20:I20)</f>
        <v>#VALUE!</v>
      </c>
    </row>
    <row r="22">
      <c r="A22" t="str">
        <v>(i)  Current Year - Nil (Previous Year - These loans are repayable after 2 years from the date of loan given and carry the interest rate of 8.50%.)</v>
      </c>
    </row>
    <row r="23">
      <c r="A23" t="str">
        <v>CURRENT FINANCIAL ASSETS : LOANS</v>
      </c>
    </row>
    <row r="24">
      <c r="A24" t="str">
        <v>Loans to related party - subsidiaries (Considered good - unsecured)</v>
      </c>
      <c r="G24">
        <f>ROUND(SUMIF('TB BVS 31.03.26'!$E:$E,'BS  Notes  4-19'!A92,'TB BVS 31.03.26'!$J:$J)/Input!$C$2,Input!$E$2)</f>
        <v>0</v>
      </c>
      <c r="H24">
        <v>0</v>
      </c>
      <c r="I24" t="e">
        <f>ROUND(SUMIF('[17]TB - SNS - 31.3.22'!$E:$E,A24,'[17]TB - SNS - 31.3.22'!$M:$M)/[17]Input!$C$2,[17]Input!$E$2)</f>
        <v>#VALUE!</v>
      </c>
      <c r="K24">
        <v>2333.4036973283046</v>
      </c>
      <c r="L24">
        <f>H24-K24</f>
        <v>-2333.4036973283046</v>
      </c>
      <c r="M24" t="str">
        <v>Interest accrued on Loan given to related party not removed in IND AS, to check with Bhavya, to be shown under "Other Current Asset"</v>
      </c>
    </row>
    <row r="25">
      <c r="A25" t="str">
        <v>Total</v>
      </c>
      <c r="G25">
        <f>SUM(G24:G24)</f>
        <v>0</v>
      </c>
      <c r="H25">
        <f>SUM(H24:H24)</f>
        <v>0</v>
      </c>
      <c r="I25" t="e">
        <f>SUM(I24:I24)</f>
        <v>#VALUE!</v>
      </c>
    </row>
    <row r="27">
      <c r="A27" t="str">
        <v>NOTE 5</v>
      </c>
      <c r="K27" t="e">
        <f>#REF!-#REF!</f>
        <v>#REF!</v>
      </c>
    </row>
    <row r="28">
      <c r="A28" t="str">
        <v>NON-CURRENT FINANCIAL ASSETS : OTHERS</v>
      </c>
      <c r="K28" t="e">
        <f>#REF!-#REF!</f>
        <v>#REF!</v>
      </c>
    </row>
    <row r="29">
      <c r="A29" t="str">
        <v>Security Deposits</v>
      </c>
      <c r="G29">
        <f>ROUND(SUMIF('TB BVS 31.03.26'!$E:$E,'BS  Notes  4-19'!A29,'TB BVS 31.03.26'!$I:$I)/Input!$C$2,Input!$E$2)</f>
        <v>298</v>
      </c>
      <c r="H29">
        <f>ROUND(SUMIF('TB BVS 31.3.25'!$E:$E,'BS  Notes  4-19'!A29,'TB BVS 31.3.25'!$K:$K)/Input!$C$2,Input!$E$2)</f>
        <v>290</v>
      </c>
      <c r="I29" t="e">
        <f>ROUND(SUMIF('[17]TB - SNS - 31.3.22'!$E:$E,'[1]BS  Notes  4-18'!A208,'[17]TB - SNS - 31.3.22'!$N:$N)/[17]Input!$C$2,[17]Input!$E$2)</f>
        <v>#VALUE!</v>
      </c>
      <c r="J29" t="e">
        <f>ROUND(SUMIF('[17]TB - SNS - 31.3.21'!$E:$E,'[1]BS  Notes  4-18'!A208,'[17]TB - SNS - 31.3.21'!$N:$N)/[17]Input!$C$2,[17]Input!$E$2)</f>
        <v>#VALUE!</v>
      </c>
      <c r="K29">
        <v>190.0899938</v>
      </c>
      <c r="L29">
        <f>H29-K29</f>
        <v>99.9100062</v>
      </c>
      <c r="M29" t="str">
        <v>Security Deposit Reclass to ROU Asset Impact - INR 5,17,144</v>
      </c>
      <c r="P29" t="e" cm="1">
        <f t="array" ref="P29:T29">SUMIF('[1]TB - SNS - 31.3.24'!F:F,'[1]BS  Notes  4-18'!A208:E208,'[1]TB - SNS - 31.3.24'!J:J)/10^5-G29-G62</f>
        <v>#VALUE!</v>
      </c>
      <c r="Q29" t="e">
        <v>#VALUE!</v>
      </c>
      <c r="R29" t="e">
        <v>#VALUE!</v>
      </c>
      <c r="S29" t="e">
        <v>#VALUE!</v>
      </c>
      <c r="T29" t="e">
        <v>#VALUE!</v>
      </c>
    </row>
    <row r="30">
      <c r="A30" t="str">
        <v>Finance lease receivable (Unsecured - considered good)</v>
      </c>
      <c r="G30">
        <f>ROUND(SUMIF('TB BVS 31.03.26'!$E:$E,'BS  Notes  4-19'!A30,'TB BVS 31.03.26'!$I:$I)/Input!$C$2,Input!$E$2)</f>
        <v>9</v>
      </c>
      <c r="H30">
        <f>ROUND(SUMIF('TB BVS 31.3.25'!$E:$E,'BS  Notes  4-19'!A30,'TB BVS 31.3.25'!$K:$K)/Input!$C$2,Input!$E$2)</f>
        <v>12</v>
      </c>
      <c r="I30" t="e">
        <f>ROUND(SUMIF('[17]TB - SNS - 31.3.22'!$E:$E,'[1]BS  Notes  4-18'!A209,'[17]TB - SNS - 31.3.22'!$N:$N)/[17]Input!$C$2,[17]Input!$E$2)</f>
        <v>#VALUE!</v>
      </c>
      <c r="J30" t="e">
        <f>ROUND(SUMIF('[17]TB - SNS - 31.3.21'!$E:$E,'[1]BS  Notes  4-18'!A209,'[17]TB - SNS - 31.3.21'!$N:$N)/[17]Input!$C$2,[17]Input!$E$2)</f>
        <v>#VALUE!</v>
      </c>
      <c r="K30">
        <v>0</v>
      </c>
      <c r="L30">
        <f>H30-K30</f>
        <v>12</v>
      </c>
      <c r="M30" t="str">
        <v>Receivable against Employee Car shown as Finance Lease - INR  43,49,959 - Non Current Portion</v>
      </c>
      <c r="P30" t="e" cm="1">
        <f t="array" ref="P30:T30">SUMIF('[1]TB - SNS - 31.3.24'!F:F,'[1]BS  Notes  4-18'!A209:E209,'[1]TB - SNS - 31.3.24'!J:J)/10^5-G30</f>
        <v>#VALUE!</v>
      </c>
      <c r="Q30" t="e">
        <v>#VALUE!</v>
      </c>
      <c r="R30" t="e">
        <v>#VALUE!</v>
      </c>
      <c r="S30" t="e">
        <v>#VALUE!</v>
      </c>
      <c r="T30" t="e">
        <v>#VALUE!</v>
      </c>
    </row>
    <row r="31">
      <c r="A31" t="str">
        <v>Balance with Bank</v>
      </c>
      <c r="G31">
        <f>ROUND(SUMIF('TB BVS 31.03.26'!$E:$E,'BS  Notes  4-19'!A31,'TB BVS 31.03.26'!$K:$K)/Input!$C$2,Input!$E$2)</f>
        <v>0</v>
      </c>
      <c r="H31">
        <v>0</v>
      </c>
    </row>
    <row r="32">
      <c r="A32" t="str">
        <v>Bank Deposit with more than 12 months of maturity</v>
      </c>
      <c r="G32">
        <f>ROUND(SUMIF('TB BVS 31.03.26'!$E:$E,'BS  Notes  4-19'!A32,'TB BVS 31.03.26'!$I:$I)/Input!$C$2,Input!$E$2)</f>
        <v>0</v>
      </c>
      <c r="H32">
        <f>ROUND(SUMIF('TB BVS 31.3.25'!$E:$E,'BS  Notes  4-19'!A32,'TB BVS 31.3.25'!$K:$K)/Input!$C$2,Input!$E$2)</f>
        <v>50</v>
      </c>
    </row>
    <row r="33">
      <c r="A33" t="str">
        <v>Total</v>
      </c>
      <c r="G33">
        <f>SUM(G29:G32)</f>
        <v>307</v>
      </c>
      <c r="H33">
        <f>SUM(H29:H32)</f>
        <v>352</v>
      </c>
      <c r="I33" t="e">
        <f>SUM(I29:I30)</f>
        <v>#VALUE!</v>
      </c>
      <c r="J33" t="e">
        <f>SUM(J29:J30)</f>
        <v>#VALUE!</v>
      </c>
      <c r="K33">
        <f>SUM(K29:K30)</f>
        <v>190.0899938</v>
      </c>
      <c r="L33">
        <f>SUM(L29:L30)</f>
        <v>111.9100062</v>
      </c>
    </row>
    <row r="35">
      <c r="A35" t="str">
        <v>CURRENT FINANCIAL ASSETS : OTHERS</v>
      </c>
    </row>
    <row r="36">
      <c r="A36" t="str">
        <v>Other receivable</v>
      </c>
      <c r="G36">
        <f>ROUND(SUMIF('TB BVS 31.03.26'!$E:$E,'BS  Notes  4-19'!A36,'TB BVS 31.03.26'!$J:$J)/Input!$C$2,Input!$E$2)</f>
        <v>0</v>
      </c>
      <c r="H36">
        <f>ROUND(SUMIF('TB BVS 31.3.25'!$E:$E,'BS  Notes  4-19'!A36,'TB BVS 31.3.25'!$J:$J)/Input!$C$2,Input!$E$2)</f>
        <v>0</v>
      </c>
    </row>
    <row r="37">
      <c r="A37" t="str">
        <v>Total</v>
      </c>
      <c r="G37">
        <f>SUM(G36)</f>
        <v>0</v>
      </c>
      <c r="H37">
        <v>0</v>
      </c>
    </row>
    <row r="40">
      <c r="A40" t="str">
        <v>NOTE 6</v>
      </c>
    </row>
    <row r="41">
      <c r="A41" t="str">
        <v>NON CURRENT ASSETS : Other Tax Asset (Net)</v>
      </c>
    </row>
    <row r="42">
      <c r="A42" t="str">
        <v>Other Receivables</v>
      </c>
      <c r="G42">
        <f>ROUND(SUMIF('TB BVS 31.03.26'!$E:$E,'BS  Notes  4-19'!A42,'TB BVS 31.03.26'!$I:$I)/Input!$C$2,Input!$E$2)</f>
        <v>0</v>
      </c>
      <c r="H42">
        <v>0</v>
      </c>
    </row>
    <row r="43">
      <c r="A43" t="str">
        <v>Other Tax Asset (Net)</v>
      </c>
      <c r="G43">
        <f>ROUND(SUMIF('TB BVS 31.03.26'!$E:$E,'BS  Notes  4-19'!A43,'TB BVS 31.03.26'!$I:$I)/Input!$C$2,Input!$E$2)-0.5</f>
        <v>5.5</v>
      </c>
      <c r="H43">
        <f>(ROUND(SUMIF('TB BVS 31.3.25'!$E:$E,'BS  Notes  4-19'!A43,'TB BVS 31.3.25'!$K:$K)/Input!$C$2,Input!$E$2)+'TB BVS 31.3.25'!I51/1000)</f>
        <v>13</v>
      </c>
    </row>
    <row r="44">
      <c r="A44" t="str">
        <v>Total</v>
      </c>
      <c r="G44">
        <f>SUM(G42:G43)</f>
        <v>5.5</v>
      </c>
      <c r="H44">
        <f>SUM(H43)</f>
        <v>13</v>
      </c>
    </row>
    <row r="46">
      <c r="A46" t="str">
        <v>CURRENT ASSETS : OTHERS</v>
      </c>
    </row>
    <row r="47">
      <c r="A47" t="str">
        <v>Other Tax Assets (Net)</v>
      </c>
      <c r="G47">
        <f>ROUND(SUMIF('TB BVS 31.03.26'!$E:$E,'BS  Notes  4-19'!A47,'TB BVS 31.03.26'!$J:$J)/Input!$C$2,Input!$E$2)</f>
        <v>0</v>
      </c>
      <c r="H47">
        <f>ROUND(SUMIF('TB BVS 31.3.23'!$E:$E,'BS  Notes  4-19'!A47,'TB BVS 31.3.23'!$M:$M)/Input!$C$2,Input!$E$2)</f>
        <v>0</v>
      </c>
    </row>
    <row r="48">
      <c r="A48" t="str">
        <v>Total</v>
      </c>
      <c r="G48">
        <f>SUM(G47)</f>
        <v>0</v>
      </c>
      <c r="H48">
        <f>SUM(H47)</f>
        <v>0</v>
      </c>
      <c r="I48" t="e">
        <f>SUM(#REF!)</f>
        <v>#REF!</v>
      </c>
      <c r="K48" t="e">
        <f>#REF!*10^3</f>
        <v>#REF!</v>
      </c>
    </row>
    <row r="50">
      <c r="A50" t="str">
        <v>NOTE 7</v>
      </c>
    </row>
    <row r="51">
      <c r="A51" t="str">
        <v>NON CURRENT ASSETS : OTHERS</v>
      </c>
    </row>
    <row r="52">
      <c r="A52" t="str">
        <v>Prepaid Expenses</v>
      </c>
      <c r="G52">
        <f>ROUND(SUMIF('TB BVS 31.03.26'!$E:$E,'BS  Notes  4-19'!A52,'TB BVS 31.03.26'!$K:$K)/Input!$C$2,Input!$E$2)</f>
        <v>74</v>
      </c>
      <c r="H52">
        <v>0</v>
      </c>
    </row>
    <row r="53">
      <c r="A53" t="str">
        <v>Capital Advance</v>
      </c>
      <c r="G53">
        <f>ROUND(SUMIF('TB BVS 31.03.26'!$E:$E,'BS  Notes  4-19'!A53,'TB BVS 31.03.26'!$I:$I)/Input!$C$2,Input!$E$2)-0.5</f>
        <v>1.5</v>
      </c>
      <c r="H53">
        <f>ROUND(SUMIF('TB BVS 31.3.25'!$E:$E,'BS  Notes  4-19'!A53,'TB BVS 31.3.25'!$K:$K)/Input!$C$2,Input!$E$2)</f>
        <v>84</v>
      </c>
    </row>
    <row r="54">
      <c r="A54" t="str">
        <v>Total</v>
      </c>
      <c r="G54">
        <f>SUM(G52:G53)</f>
        <v>75.5</v>
      </c>
      <c r="H54">
        <f>SUM(H53)</f>
        <v>84</v>
      </c>
      <c r="I54" t="e">
        <f>SUM(I48:I48)</f>
        <v>#REF!</v>
      </c>
      <c r="K54" t="e">
        <f>K48*10^3</f>
        <v>#REF!</v>
      </c>
    </row>
    <row r="56">
      <c r="A56" t="str">
        <v>NOTE 27</v>
      </c>
    </row>
    <row r="57">
      <c r="A57" t="str">
        <v>NON CURRENT ASSETS : OTHERS</v>
      </c>
    </row>
    <row r="58">
      <c r="A58" t="str">
        <v>Other Tax Assets (Net)</v>
      </c>
      <c r="G58">
        <f>ROUND(SUMIF('TB BVS 31.03.26'!$E:$E,'BS  Notes  4-19'!A58,'TB BVS 31.03.26'!$K:$K)/Input!$C$2,Input!$E$2)</f>
        <v>0</v>
      </c>
      <c r="H58">
        <f>ROUND(SUMIF('TB BVS 31.3.23'!$E:$E,'BS  Notes  4-19'!A58,'TB BVS 31.3.23'!$M:$M)/Input!$C$2,Input!$E$2)</f>
        <v>0</v>
      </c>
    </row>
    <row r="59">
      <c r="A59" t="str">
        <v>Total</v>
      </c>
      <c r="G59">
        <f>SUM(G58)</f>
        <v>0</v>
      </c>
      <c r="H59">
        <f>SUM(H58)</f>
        <v>0</v>
      </c>
    </row>
    <row r="61">
      <c r="A61" t="str">
        <v>CURRENT FINANCIAL ASSETS : OTHERS</v>
      </c>
    </row>
    <row r="62">
      <c r="A62" t="str">
        <v>Security Deposits</v>
      </c>
      <c r="G62">
        <f>ROUND(SUMIF('TB BVS 31.03.26'!$E:$E,'BS  Notes  4-19'!A62,'TB BVS 31.03.26'!$J:$J)/Input!$C$2,Input!$E$2)</f>
        <v>0</v>
      </c>
      <c r="H62">
        <v>0</v>
      </c>
      <c r="I62" t="e">
        <f>ROUND(SUMIF('[17]TB - SNS - 31.3.22'!$E:$E,A62,'[17]TB - SNS - 31.3.22'!$M:$M)/[17]Input!$C$2,[17]Input!$E$2)</f>
        <v>#VALUE!</v>
      </c>
      <c r="J62" t="e">
        <f>ROUND(SUMIF('[17]TB - SNS - 31.3.21'!$E:$E,'[1]BS  Notes  4-18'!A215,'[17]TB - SNS - 31.3.21'!$M:$M)/[17]Input!$C$2,[17]Input!$E$2)</f>
        <v>#VALUE!</v>
      </c>
      <c r="K62">
        <v>5.7639104</v>
      </c>
      <c r="L62">
        <f>H62-K62</f>
        <v>-5.7639104</v>
      </c>
      <c r="M62" t="str">
        <v>GL 21100006 - Loan to Others, should not come under Security Deposit grouping</v>
      </c>
      <c r="P62" t="str">
        <v>NA</v>
      </c>
    </row>
    <row r="63">
      <c r="A63" t="str">
        <v>Finance lease receivable (Unsecured - considered good)</v>
      </c>
      <c r="G63">
        <f>ROUND(SUMIF('TB BVS 31.03.26'!$E:$E,'BS  Notes  4-19'!A63,'TB BVS 31.03.26'!$J:$J)/Input!$C$2,Input!$E$2)</f>
        <v>0</v>
      </c>
      <c r="H63">
        <v>0</v>
      </c>
      <c r="I63" t="e">
        <f>ROUND(SUMIF('[17]TB - SNS - 31.3.22'!$E:$E,A63,'[17]TB - SNS - 31.3.22'!$M:$M)/[17]Input!$C$2,[17]Input!$E$2)</f>
        <v>#VALUE!</v>
      </c>
      <c r="J63" t="e">
        <f>ROUND(SUMIF('[17]TB - SNS - 31.3.21'!$E:$E,'[1]BS  Notes  4-18'!A216,'[17]TB - SNS - 31.3.21'!$M:$M)/[17]Input!$C$2,[17]Input!$E$2)</f>
        <v>#VALUE!</v>
      </c>
      <c r="K63">
        <v>0</v>
      </c>
      <c r="L63">
        <f>H63-K63</f>
        <v>0</v>
      </c>
      <c r="M63" t="str">
        <v>Receivable against Employee Car shown as Finance Lease - INR  7,07,498 - Current Portion</v>
      </c>
      <c r="P63" t="str">
        <v>NA</v>
      </c>
    </row>
    <row r="64">
      <c r="A64" t="str">
        <v>Total</v>
      </c>
      <c r="G64">
        <f>SUM(G62:G63)</f>
        <v>0</v>
      </c>
      <c r="H64">
        <f>SUM(H62:H63)</f>
        <v>0</v>
      </c>
      <c r="I64" t="e">
        <f>SUM(I62:I63)</f>
        <v>#VALUE!</v>
      </c>
      <c r="J64" t="e">
        <f>SUM(J62:J63)</f>
        <v>#VALUE!</v>
      </c>
    </row>
    <row r="65">
      <c r="A65" t="str">
        <v>NOTE 6</v>
      </c>
    </row>
    <row r="66">
      <c r="A66" t="str">
        <v>NON-CURRENT FINANCIAL ASSETS : OTHERS</v>
      </c>
    </row>
    <row r="67">
      <c r="A67" t="str">
        <v>Other Non Current Assets</v>
      </c>
      <c r="G67">
        <f>ROUND(SUMIF('TB BVS 31.03.26'!$E:$E,'BS  Notes  4-19'!A67,'TB BVS 31.03.26'!$J:$J)/Input!$C$2,Input!$E$2)</f>
        <v>0</v>
      </c>
      <c r="H67">
        <v>0</v>
      </c>
    </row>
    <row r="68">
      <c r="A68" t="str">
        <v>Total</v>
      </c>
      <c r="G68">
        <f>SUM(G67:G67)</f>
        <v>0</v>
      </c>
      <c r="H68">
        <f>SUM(H67:H67)</f>
        <v>0</v>
      </c>
    </row>
    <row r="69">
      <c r="A69" t="str">
        <v>NOTE 8</v>
      </c>
    </row>
    <row r="70">
      <c r="A70" t="str">
        <v>INVENTORIES (Refer accounting policies for mode of valuation)</v>
      </c>
    </row>
    <row r="71">
      <c r="A71" t="str">
        <v>Raw materials**</v>
      </c>
      <c r="G71">
        <f>ROUND(SUMIF('TB BVS 31.03.26'!$E:$E,'BS  Notes  4-19'!A71,'TB BVS 31.03.26'!$I:$I)/Input!$C$2,Input!$E$2)</f>
        <v>1649</v>
      </c>
      <c r="H71">
        <f>ROUND(SUMIF('TB BVS 31.3.25'!$E:$E,'BS  Notes  4-19'!A71,'TB BVS 31.3.25'!$J:$J)/Input!$C$2,Input!$E$2)</f>
        <v>321</v>
      </c>
      <c r="I71" t="e">
        <f>ROUND(SUMIF('[17]TB - SNS - 31.3.22'!$E:$E,A71,'[17]TB - SNS - 31.3.22'!$M:$M)/[17]Input!$C$2,[17]Input!$E$2)</f>
        <v>#VALUE!</v>
      </c>
      <c r="J71" t="e">
        <f>ROUND(SUMIF('[17]TB - SNS - 31.3.21'!$E:$E,'[1]BS  Notes  4-18'!A161,'[17]TB - SNS - 31.3.21'!$M:$M)/[17]Input!$C$2,[17]Input!$E$2)</f>
        <v>#VALUE!</v>
      </c>
      <c r="O71">
        <f>G71/1000</f>
        <v>1.649</v>
      </c>
    </row>
    <row r="72">
      <c r="A72" t="str">
        <v>Packing material</v>
      </c>
      <c r="G72">
        <f>ROUND(SUMIF('TB BVS 31.03.26'!$E:$E,'BS  Notes  4-19'!A72,'TB BVS 31.03.26'!$I:$I)/Input!$C$2,Input!$E$2)</f>
        <v>13</v>
      </c>
      <c r="H72">
        <f>ROUND(SUMIF('TB BVS 31.3.25'!$E:$E,'BS  Notes  4-19'!A72,'TB BVS 31.3.25'!$J:$J)/Input!$C$2,Input!$E$2)</f>
        <v>21</v>
      </c>
      <c r="O72">
        <f>G72/1000</f>
        <v>0.013</v>
      </c>
    </row>
    <row r="73">
      <c r="A73" t="str">
        <v>Work-in-progress</v>
      </c>
      <c r="G73">
        <f>ROUND(SUMIF('TB BVS 31.03.26'!$E:$E,'BS  Notes  4-19'!A73,'TB BVS 31.03.26'!$I:$I)/Input!$C$2,Input!$E$2)</f>
        <v>1831</v>
      </c>
      <c r="H73">
        <f>ROUND(SUMIF('TB BVS 31.3.25'!$E:$E,'BS  Notes  4-19'!A73,'TB BVS 31.3.25'!$J:$J)/Input!$C$2,Input!$E$2)</f>
        <v>399</v>
      </c>
      <c r="I73" t="e">
        <f>ROUND(SUMIF('[17]TB - SNS - 31.3.22'!$E:$E,A73,'[17]TB - SNS - 31.3.22'!$M:$M)/[17]Input!$C$2,[17]Input!$E$2)</f>
        <v>#VALUE!</v>
      </c>
      <c r="J73" t="e">
        <f>ROUND(SUMIF('[17]TB - SNS - 31.3.21'!$E:$E,'[1]BS  Notes  4-18'!A163,'[17]TB - SNS - 31.3.21'!$M:$M)/[17]Input!$C$2,[17]Input!$E$2)</f>
        <v>#VALUE!</v>
      </c>
      <c r="O73">
        <f>G73/1000</f>
        <v>1.831</v>
      </c>
      <c r="Q73">
        <f>60.8-27.75</f>
        <v>33.05</v>
      </c>
    </row>
    <row r="74">
      <c r="A74" t="str">
        <v>Finished goods*</v>
      </c>
      <c r="G74">
        <f>ROUND(SUMIF('TB BVS 31.03.26'!$E:$E,'BS  Notes  4-19'!A74,'TB BVS 31.03.26'!$I:$I)/Input!$C$2,Input!$E$2)</f>
        <v>2783</v>
      </c>
      <c r="H74">
        <f>ROUND(SUMIF('TB BVS 31.3.25'!$E:$E,'BS  Notes  4-19'!A74,'TB BVS 31.3.25'!$J:$J)/Input!$C$2,Input!$E$2)</f>
        <v>0</v>
      </c>
      <c r="I74" t="e">
        <f>ROUND(SUMIF('[17]TB - SNS - 31.3.22'!$E:$E,A74,'[17]TB - SNS - 31.3.22'!$M:$M)/[17]Input!$C$2,[17]Input!$E$2)</f>
        <v>#VALUE!</v>
      </c>
      <c r="J74" t="e">
        <f>ROUND(SUMIF('[17]TB - SNS - 31.3.21'!$E:$E,'[1]BS  Notes  4-18'!A164,'[17]TB - SNS - 31.3.21'!$M:$M)/[17]Input!$C$2,[17]Input!$E$2)</f>
        <v>#VALUE!</v>
      </c>
      <c r="O74">
        <f>G74/1000</f>
        <v>2.783</v>
      </c>
    </row>
    <row r="75">
      <c r="A75" t="str">
        <v>Stores and spares</v>
      </c>
      <c r="G75">
        <f>ROUND(SUMIF('TB BVS 31.03.26'!$E:$E,'BS  Notes  4-19'!A75,'TB BVS 31.03.26'!$I:$I)/Input!$C$2,Input!$E$2)</f>
        <v>362</v>
      </c>
      <c r="H75">
        <f>ROUND(SUMIF('TB BVS 31.3.25'!$E:$E,'BS  Notes  4-19'!A75,'TB BVS 31.3.25'!$J:$J)/Input!$C$2,Input!$E$2)</f>
        <v>70</v>
      </c>
      <c r="I75" t="e">
        <f>ROUND(SUMIF('[17]TB - SNS - 31.3.22'!$E:$E,A75,'[17]TB - SNS - 31.3.22'!$M:$M)/[17]Input!$C$2,[17]Input!$E$2)</f>
        <v>#VALUE!</v>
      </c>
      <c r="J75" t="e">
        <f>ROUND(SUMIF('[17]TB - SNS - 31.3.21'!$E:$E,'[1]BS  Notes  4-18'!A165,'[17]TB - SNS - 31.3.21'!$M:$M)/[17]Input!$C$2,[17]Input!$E$2)</f>
        <v>#VALUE!</v>
      </c>
      <c r="O75">
        <f>G75/1000</f>
        <v>0.362</v>
      </c>
    </row>
    <row r="76">
      <c r="A76" t="str">
        <v>Total</v>
      </c>
      <c r="G76">
        <f>SUM(G71:G75)</f>
        <v>6638</v>
      </c>
      <c r="H76">
        <f>SUM(H71:H75)</f>
        <v>811</v>
      </c>
      <c r="I76" t="e">
        <f>SUM(I71:I75)</f>
        <v>#VALUE!</v>
      </c>
      <c r="J76" t="e">
        <f>SUM(J71:J75)</f>
        <v>#VALUE!</v>
      </c>
    </row>
    <row r="77">
      <c r="A77" t="str">
        <v>*includes goods in transit amounting to ₹2,171 Lakhs (31 March 2025: ₹ NIL)</v>
      </c>
      <c r="O77">
        <f>G73+G74</f>
        <v>4614</v>
      </c>
      <c r="P77">
        <v>35150079.96</v>
      </c>
    </row>
    <row r="78">
      <c r="A78" t="str">
        <v>**includes goods in transit amounting to ₹ 127 Lakhs (31 March 2025: ₹ NIL)</v>
      </c>
    </row>
    <row r="79">
      <c r="A79" t="str">
        <v>Particulars</v>
      </c>
      <c r="G79" t="str">
        <v>As at</v>
      </c>
      <c r="H79" t="str">
        <v>As at</v>
      </c>
      <c r="I79" t="str">
        <v>Particulars</v>
      </c>
      <c r="O79" t="str">
        <v>As at</v>
      </c>
      <c r="P79" t="str">
        <v>As at</v>
      </c>
      <c r="Q79" t="str">
        <v>Particulars</v>
      </c>
      <c r="W79" t="str">
        <v>As at</v>
      </c>
      <c r="X79" t="str">
        <v>As at</v>
      </c>
      <c r="Y79" t="str">
        <v>Particulars</v>
      </c>
      <c r="AE79" t="str">
        <v>As at</v>
      </c>
      <c r="AF79" t="str">
        <v>As at</v>
      </c>
      <c r="AG79" t="str">
        <v>Particulars</v>
      </c>
      <c r="AM79" t="str">
        <v>As at</v>
      </c>
      <c r="AN79" t="str">
        <v>As at</v>
      </c>
      <c r="AO79" t="str">
        <v>Particulars</v>
      </c>
      <c r="AU79" t="str">
        <v>As at</v>
      </c>
      <c r="AV79" t="str">
        <v>As at</v>
      </c>
      <c r="AW79" t="str">
        <v>Particulars</v>
      </c>
      <c r="BC79" t="str">
        <v>As at</v>
      </c>
      <c r="BD79" t="str">
        <v>As at</v>
      </c>
      <c r="BE79" t="str">
        <v>Particulars</v>
      </c>
      <c r="BK79" t="str">
        <v>As at</v>
      </c>
      <c r="BL79" t="str">
        <v>As at</v>
      </c>
      <c r="BM79" t="str">
        <v>Particulars</v>
      </c>
      <c r="BS79" t="str">
        <v>As at</v>
      </c>
      <c r="BT79" t="str">
        <v>As at</v>
      </c>
      <c r="BU79" t="str">
        <v>Particulars</v>
      </c>
      <c r="CA79" t="str">
        <v>As at</v>
      </c>
      <c r="CB79" t="str">
        <v>As at</v>
      </c>
      <c r="CC79" t="str">
        <v>Particulars</v>
      </c>
      <c r="CI79" t="str">
        <v>As at</v>
      </c>
      <c r="CJ79" t="str">
        <v>As at</v>
      </c>
      <c r="CK79" t="str">
        <v>Particulars</v>
      </c>
      <c r="CQ79" t="str">
        <v>As at</v>
      </c>
      <c r="CR79" t="str">
        <v>As at</v>
      </c>
      <c r="CS79" t="str">
        <v>Particulars</v>
      </c>
      <c r="CY79" t="str">
        <v>As at</v>
      </c>
      <c r="CZ79" t="str">
        <v>As at</v>
      </c>
      <c r="DA79" t="str">
        <v>Particulars</v>
      </c>
      <c r="DG79" t="str">
        <v>As at</v>
      </c>
      <c r="DH79" t="str">
        <v>As at</v>
      </c>
      <c r="DI79" t="str">
        <v>Particulars</v>
      </c>
      <c r="DO79" t="str">
        <v>As at</v>
      </c>
      <c r="DP79" t="str">
        <v>As at</v>
      </c>
      <c r="DQ79" t="str">
        <v>Particulars</v>
      </c>
      <c r="DW79" t="str">
        <v>As at</v>
      </c>
      <c r="DX79" t="str">
        <v>As at</v>
      </c>
      <c r="DY79" t="str">
        <v>Particulars</v>
      </c>
      <c r="EE79" t="str">
        <v>As at</v>
      </c>
      <c r="EF79" t="str">
        <v>As at</v>
      </c>
      <c r="EG79" t="str">
        <v>Particulars</v>
      </c>
      <c r="EM79" t="str">
        <v>As at</v>
      </c>
      <c r="EN79" t="str">
        <v>As at</v>
      </c>
      <c r="EO79" t="str">
        <v>Particulars</v>
      </c>
      <c r="EU79" t="str">
        <v>As at</v>
      </c>
      <c r="EV79" t="str">
        <v>As at</v>
      </c>
      <c r="EW79" t="str">
        <v>Particulars</v>
      </c>
      <c r="FC79" t="str">
        <v>As at</v>
      </c>
      <c r="FD79" t="str">
        <v>As at</v>
      </c>
      <c r="FE79" t="str">
        <v>Particulars</v>
      </c>
      <c r="FK79" t="str">
        <v>As at</v>
      </c>
      <c r="FL79" t="str">
        <v>As at</v>
      </c>
      <c r="FM79" t="str">
        <v>Particulars</v>
      </c>
      <c r="FS79" t="str">
        <v>As at</v>
      </c>
      <c r="FT79" t="str">
        <v>As at</v>
      </c>
      <c r="FU79" t="str">
        <v>Particulars</v>
      </c>
      <c r="GA79" t="str">
        <v>As at</v>
      </c>
      <c r="GB79" t="str">
        <v>As at</v>
      </c>
      <c r="GC79" t="str">
        <v>Particulars</v>
      </c>
      <c r="GI79" t="str">
        <v>As at</v>
      </c>
      <c r="GJ79" t="str">
        <v>As at</v>
      </c>
      <c r="GK79" t="str">
        <v>Particulars</v>
      </c>
      <c r="GQ79" t="str">
        <v>As at</v>
      </c>
      <c r="GR79" t="str">
        <v>As at</v>
      </c>
      <c r="GS79" t="str">
        <v>Particulars</v>
      </c>
      <c r="GY79" t="str">
        <v>As at</v>
      </c>
      <c r="GZ79" t="str">
        <v>As at</v>
      </c>
      <c r="HA79" t="str">
        <v>Particulars</v>
      </c>
      <c r="HG79" t="str">
        <v>As at</v>
      </c>
      <c r="HH79" t="str">
        <v>As at</v>
      </c>
      <c r="HI79" t="str">
        <v>Particulars</v>
      </c>
      <c r="HO79" t="str">
        <v>As at</v>
      </c>
      <c r="HP79" t="str">
        <v>As at</v>
      </c>
      <c r="HQ79" t="str">
        <v>Particulars</v>
      </c>
      <c r="HW79" t="str">
        <v>As at</v>
      </c>
      <c r="HX79" t="str">
        <v>As at</v>
      </c>
      <c r="HY79" t="str">
        <v>Particulars</v>
      </c>
      <c r="IE79" t="str">
        <v>As at</v>
      </c>
      <c r="IF79" t="str">
        <v>As at</v>
      </c>
      <c r="IG79" t="str">
        <v>Particulars</v>
      </c>
      <c r="IM79" t="str">
        <v>As at</v>
      </c>
      <c r="IN79" t="str">
        <v>As at</v>
      </c>
      <c r="IO79" t="str">
        <v>Particulars</v>
      </c>
      <c r="IU79" t="str">
        <v>As at</v>
      </c>
      <c r="IV79" t="str">
        <v>As at</v>
      </c>
      <c r="IW79" t="str">
        <v>Particulars</v>
      </c>
      <c r="JC79" t="str">
        <v>As at</v>
      </c>
      <c r="JD79" t="str">
        <v>As at</v>
      </c>
      <c r="JE79" t="str">
        <v>Particulars</v>
      </c>
      <c r="JK79" t="str">
        <v>As at</v>
      </c>
      <c r="JL79" t="str">
        <v>As at</v>
      </c>
      <c r="JM79" t="str">
        <v>Particulars</v>
      </c>
      <c r="JS79" t="str">
        <v>As at</v>
      </c>
      <c r="JT79" t="str">
        <v>As at</v>
      </c>
      <c r="JU79" t="str">
        <v>Particulars</v>
      </c>
      <c r="KA79" t="str">
        <v>As at</v>
      </c>
      <c r="KB79" t="str">
        <v>As at</v>
      </c>
      <c r="KC79" t="str">
        <v>Particulars</v>
      </c>
      <c r="KI79" t="str">
        <v>As at</v>
      </c>
      <c r="KJ79" t="str">
        <v>As at</v>
      </c>
      <c r="KK79" t="str">
        <v>Particulars</v>
      </c>
      <c r="KQ79" t="str">
        <v>As at</v>
      </c>
      <c r="KR79" t="str">
        <v>As at</v>
      </c>
      <c r="KS79" t="str">
        <v>Particulars</v>
      </c>
      <c r="KY79" t="str">
        <v>As at</v>
      </c>
      <c r="KZ79" t="str">
        <v>As at</v>
      </c>
      <c r="LA79" t="str">
        <v>Particulars</v>
      </c>
      <c r="LG79" t="str">
        <v>As at</v>
      </c>
      <c r="LH79" t="str">
        <v>As at</v>
      </c>
      <c r="LI79" t="str">
        <v>Particulars</v>
      </c>
      <c r="LO79" t="str">
        <v>As at</v>
      </c>
      <c r="LP79" t="str">
        <v>As at</v>
      </c>
      <c r="LQ79" t="str">
        <v>Particulars</v>
      </c>
      <c r="LW79" t="str">
        <v>As at</v>
      </c>
      <c r="LX79" t="str">
        <v>As at</v>
      </c>
      <c r="LY79" t="str">
        <v>Particulars</v>
      </c>
      <c r="ME79" t="str">
        <v>As at</v>
      </c>
      <c r="MF79" t="str">
        <v>As at</v>
      </c>
      <c r="MG79" t="str">
        <v>Particulars</v>
      </c>
      <c r="MM79" t="str">
        <v>As at</v>
      </c>
      <c r="MN79" t="str">
        <v>As at</v>
      </c>
      <c r="MO79" t="str">
        <v>Particulars</v>
      </c>
      <c r="MU79" t="str">
        <v>As at</v>
      </c>
      <c r="MV79" t="str">
        <v>As at</v>
      </c>
      <c r="MW79" t="str">
        <v>Particulars</v>
      </c>
      <c r="NC79" t="str">
        <v>As at</v>
      </c>
      <c r="ND79" t="str">
        <v>As at</v>
      </c>
      <c r="NE79" t="str">
        <v>Particulars</v>
      </c>
      <c r="NK79" t="str">
        <v>As at</v>
      </c>
      <c r="NL79" t="str">
        <v>As at</v>
      </c>
      <c r="NM79" t="str">
        <v>Particulars</v>
      </c>
      <c r="NS79" t="str">
        <v>As at</v>
      </c>
      <c r="NT79" t="str">
        <v>As at</v>
      </c>
      <c r="NU79" t="str">
        <v>Particulars</v>
      </c>
      <c r="OA79" t="str">
        <v>As at</v>
      </c>
      <c r="OB79" t="str">
        <v>As at</v>
      </c>
      <c r="OC79" t="str">
        <v>Particulars</v>
      </c>
      <c r="OI79" t="str">
        <v>As at</v>
      </c>
      <c r="OJ79" t="str">
        <v>As at</v>
      </c>
      <c r="OK79" t="str">
        <v>Particulars</v>
      </c>
      <c r="OQ79" t="str">
        <v>As at</v>
      </c>
      <c r="OR79" t="str">
        <v>As at</v>
      </c>
      <c r="OS79" t="str">
        <v>Particulars</v>
      </c>
      <c r="OY79" t="str">
        <v>As at</v>
      </c>
      <c r="OZ79" t="str">
        <v>As at</v>
      </c>
      <c r="PA79" t="str">
        <v>Particulars</v>
      </c>
      <c r="PG79" t="str">
        <v>As at</v>
      </c>
      <c r="PH79" t="str">
        <v>As at</v>
      </c>
      <c r="PI79" t="str">
        <v>Particulars</v>
      </c>
      <c r="PO79" t="str">
        <v>As at</v>
      </c>
      <c r="PP79" t="str">
        <v>As at</v>
      </c>
      <c r="PQ79" t="str">
        <v>Particulars</v>
      </c>
      <c r="PW79" t="str">
        <v>As at</v>
      </c>
      <c r="PX79" t="str">
        <v>As at</v>
      </c>
      <c r="PY79" t="str">
        <v>Particulars</v>
      </c>
      <c r="QE79" t="str">
        <v>As at</v>
      </c>
      <c r="QF79" t="str">
        <v>As at</v>
      </c>
      <c r="QG79" t="str">
        <v>Particulars</v>
      </c>
      <c r="QM79" t="str">
        <v>As at</v>
      </c>
      <c r="QN79" t="str">
        <v>As at</v>
      </c>
      <c r="QO79" t="str">
        <v>Particulars</v>
      </c>
      <c r="QU79" t="str">
        <v>As at</v>
      </c>
      <c r="QV79" t="str">
        <v>As at</v>
      </c>
      <c r="QW79" t="str">
        <v>Particulars</v>
      </c>
      <c r="RC79" t="str">
        <v>As at</v>
      </c>
      <c r="RD79" t="str">
        <v>As at</v>
      </c>
      <c r="RE79" t="str">
        <v>Particulars</v>
      </c>
      <c r="RK79" t="str">
        <v>As at</v>
      </c>
      <c r="RL79" t="str">
        <v>As at</v>
      </c>
      <c r="RM79" t="str">
        <v>Particulars</v>
      </c>
      <c r="RS79" t="str">
        <v>As at</v>
      </c>
      <c r="RT79" t="str">
        <v>As at</v>
      </c>
      <c r="RU79" t="str">
        <v>Particulars</v>
      </c>
      <c r="SA79" t="str">
        <v>As at</v>
      </c>
      <c r="SB79" t="str">
        <v>As at</v>
      </c>
      <c r="SC79" t="str">
        <v>Particulars</v>
      </c>
      <c r="SI79" t="str">
        <v>As at</v>
      </c>
      <c r="SJ79" t="str">
        <v>As at</v>
      </c>
      <c r="SK79" t="str">
        <v>Particulars</v>
      </c>
      <c r="SQ79" t="str">
        <v>As at</v>
      </c>
      <c r="SR79" t="str">
        <v>As at</v>
      </c>
      <c r="SS79" t="str">
        <v>Particulars</v>
      </c>
      <c r="SY79" t="str">
        <v>As at</v>
      </c>
      <c r="SZ79" t="str">
        <v>As at</v>
      </c>
      <c r="TA79" t="str">
        <v>Particulars</v>
      </c>
      <c r="TG79" t="str">
        <v>As at</v>
      </c>
      <c r="TH79" t="str">
        <v>As at</v>
      </c>
      <c r="TI79" t="str">
        <v>Particulars</v>
      </c>
      <c r="TO79" t="str">
        <v>As at</v>
      </c>
      <c r="TP79" t="str">
        <v>As at</v>
      </c>
      <c r="TQ79" t="str">
        <v>Particulars</v>
      </c>
      <c r="TW79" t="str">
        <v>As at</v>
      </c>
      <c r="TX79" t="str">
        <v>As at</v>
      </c>
      <c r="TY79" t="str">
        <v>Particulars</v>
      </c>
      <c r="UE79" t="str">
        <v>As at</v>
      </c>
      <c r="UF79" t="str">
        <v>As at</v>
      </c>
      <c r="UG79" t="str">
        <v>Particulars</v>
      </c>
      <c r="UM79" t="str">
        <v>As at</v>
      </c>
      <c r="UN79" t="str">
        <v>As at</v>
      </c>
      <c r="UO79" t="str">
        <v>Particulars</v>
      </c>
      <c r="UU79" t="str">
        <v>As at</v>
      </c>
      <c r="UV79" t="str">
        <v>As at</v>
      </c>
      <c r="UW79" t="str">
        <v>Particulars</v>
      </c>
      <c r="VC79" t="str">
        <v>As at</v>
      </c>
      <c r="VD79" t="str">
        <v>As at</v>
      </c>
      <c r="VE79" t="str">
        <v>Particulars</v>
      </c>
      <c r="VK79" t="str">
        <v>As at</v>
      </c>
      <c r="VL79" t="str">
        <v>As at</v>
      </c>
      <c r="VM79" t="str">
        <v>Particulars</v>
      </c>
      <c r="VS79" t="str">
        <v>As at</v>
      </c>
      <c r="VT79" t="str">
        <v>As at</v>
      </c>
      <c r="VU79" t="str">
        <v>Particulars</v>
      </c>
      <c r="WA79" t="str">
        <v>As at</v>
      </c>
      <c r="WB79" t="str">
        <v>As at</v>
      </c>
      <c r="WC79" t="str">
        <v>Particulars</v>
      </c>
      <c r="WI79" t="str">
        <v>As at</v>
      </c>
      <c r="WJ79" t="str">
        <v>As at</v>
      </c>
      <c r="WK79" t="str">
        <v>Particulars</v>
      </c>
      <c r="WQ79" t="str">
        <v>As at</v>
      </c>
      <c r="WR79" t="str">
        <v>As at</v>
      </c>
      <c r="WS79" t="str">
        <v>Particulars</v>
      </c>
      <c r="WY79" t="str">
        <v>As at</v>
      </c>
      <c r="WZ79" t="str">
        <v>As at</v>
      </c>
      <c r="XA79" t="str">
        <v>Particulars</v>
      </c>
      <c r="XG79" t="str">
        <v>As at</v>
      </c>
      <c r="XH79" t="str">
        <v>As at</v>
      </c>
      <c r="XI79" t="str">
        <v>Particulars</v>
      </c>
      <c r="XO79" t="str">
        <v>As at</v>
      </c>
      <c r="XP79" t="str">
        <v>As at</v>
      </c>
      <c r="XQ79" t="str">
        <v>Particulars</v>
      </c>
      <c r="XW79" t="str">
        <v>As at</v>
      </c>
      <c r="XX79" t="str">
        <v>As at</v>
      </c>
      <c r="XY79" t="str">
        <v>Particulars</v>
      </c>
      <c r="YE79" t="str">
        <v>As at</v>
      </c>
      <c r="YF79" t="str">
        <v>As at</v>
      </c>
      <c r="YG79" t="str">
        <v>Particulars</v>
      </c>
      <c r="YM79" t="str">
        <v>As at</v>
      </c>
      <c r="YN79" t="str">
        <v>As at</v>
      </c>
      <c r="YO79" t="str">
        <v>Particulars</v>
      </c>
      <c r="YU79" t="str">
        <v>As at</v>
      </c>
      <c r="YV79" t="str">
        <v>As at</v>
      </c>
      <c r="YW79" t="str">
        <v>Particulars</v>
      </c>
      <c r="ZC79" t="str">
        <v>As at</v>
      </c>
      <c r="ZD79" t="str">
        <v>As at</v>
      </c>
      <c r="ZE79" t="str">
        <v>Particulars</v>
      </c>
      <c r="ZK79" t="str">
        <v>As at</v>
      </c>
      <c r="ZL79" t="str">
        <v>As at</v>
      </c>
      <c r="ZM79" t="str">
        <v>Particulars</v>
      </c>
      <c r="ZS79" t="str">
        <v>As at</v>
      </c>
      <c r="ZT79" t="str">
        <v>As at</v>
      </c>
      <c r="ZU79" t="str">
        <v>Particulars</v>
      </c>
      <c r="AAA79" t="str">
        <v>As at</v>
      </c>
      <c r="AAB79" t="str">
        <v>As at</v>
      </c>
      <c r="AAC79" t="str">
        <v>Particulars</v>
      </c>
      <c r="AAI79" t="str">
        <v>As at</v>
      </c>
      <c r="AAJ79" t="str">
        <v>As at</v>
      </c>
      <c r="AAK79" t="str">
        <v>Particulars</v>
      </c>
      <c r="AAQ79" t="str">
        <v>As at</v>
      </c>
      <c r="AAR79" t="str">
        <v>As at</v>
      </c>
      <c r="AAS79" t="str">
        <v>Particulars</v>
      </c>
      <c r="AAY79" t="str">
        <v>As at</v>
      </c>
      <c r="AAZ79" t="str">
        <v>As at</v>
      </c>
      <c r="ABA79" t="str">
        <v>Particulars</v>
      </c>
      <c r="ABG79" t="str">
        <v>As at</v>
      </c>
      <c r="ABH79" t="str">
        <v>As at</v>
      </c>
      <c r="ABI79" t="str">
        <v>Particulars</v>
      </c>
      <c r="ABO79" t="str">
        <v>As at</v>
      </c>
      <c r="ABP79" t="str">
        <v>As at</v>
      </c>
      <c r="ABQ79" t="str">
        <v>Particulars</v>
      </c>
      <c r="ABW79" t="str">
        <v>As at</v>
      </c>
      <c r="ABX79" t="str">
        <v>As at</v>
      </c>
      <c r="ABY79" t="str">
        <v>Particulars</v>
      </c>
      <c r="ACE79" t="str">
        <v>As at</v>
      </c>
      <c r="ACF79" t="str">
        <v>As at</v>
      </c>
      <c r="ACG79" t="str">
        <v>Particulars</v>
      </c>
      <c r="ACM79" t="str">
        <v>As at</v>
      </c>
      <c r="ACN79" t="str">
        <v>As at</v>
      </c>
      <c r="ACO79" t="str">
        <v>Particulars</v>
      </c>
      <c r="ACU79" t="str">
        <v>As at</v>
      </c>
      <c r="ACV79" t="str">
        <v>As at</v>
      </c>
      <c r="ACW79" t="str">
        <v>Particulars</v>
      </c>
      <c r="ADC79" t="str">
        <v>As at</v>
      </c>
      <c r="ADD79" t="str">
        <v>As at</v>
      </c>
      <c r="ADE79" t="str">
        <v>Particulars</v>
      </c>
      <c r="ADK79" t="str">
        <v>As at</v>
      </c>
      <c r="ADL79" t="str">
        <v>As at</v>
      </c>
      <c r="ADM79" t="str">
        <v>Particulars</v>
      </c>
      <c r="ADS79" t="str">
        <v>As at</v>
      </c>
      <c r="ADT79" t="str">
        <v>As at</v>
      </c>
      <c r="ADU79" t="str">
        <v>Particulars</v>
      </c>
      <c r="AEA79" t="str">
        <v>As at</v>
      </c>
      <c r="AEB79" t="str">
        <v>As at</v>
      </c>
      <c r="AEC79" t="str">
        <v>Particulars</v>
      </c>
      <c r="AEI79" t="str">
        <v>As at</v>
      </c>
      <c r="AEJ79" t="str">
        <v>As at</v>
      </c>
      <c r="AEK79" t="str">
        <v>Particulars</v>
      </c>
      <c r="AEQ79" t="str">
        <v>As at</v>
      </c>
      <c r="AER79" t="str">
        <v>As at</v>
      </c>
      <c r="AES79" t="str">
        <v>Particulars</v>
      </c>
      <c r="AEY79" t="str">
        <v>As at</v>
      </c>
      <c r="AEZ79" t="str">
        <v>As at</v>
      </c>
      <c r="AFA79" t="str">
        <v>Particulars</v>
      </c>
      <c r="AFG79" t="str">
        <v>As at</v>
      </c>
      <c r="AFH79" t="str">
        <v>As at</v>
      </c>
      <c r="AFI79" t="str">
        <v>Particulars</v>
      </c>
      <c r="AFO79" t="str">
        <v>As at</v>
      </c>
      <c r="AFP79" t="str">
        <v>As at</v>
      </c>
      <c r="AFQ79" t="str">
        <v>Particulars</v>
      </c>
      <c r="AFW79" t="str">
        <v>As at</v>
      </c>
      <c r="AFX79" t="str">
        <v>As at</v>
      </c>
      <c r="AFY79" t="str">
        <v>Particulars</v>
      </c>
      <c r="AGE79" t="str">
        <v>As at</v>
      </c>
      <c r="AGF79" t="str">
        <v>As at</v>
      </c>
      <c r="AGG79" t="str">
        <v>Particulars</v>
      </c>
      <c r="AGM79" t="str">
        <v>As at</v>
      </c>
      <c r="AGN79" t="str">
        <v>As at</v>
      </c>
      <c r="AGO79" t="str">
        <v>Particulars</v>
      </c>
      <c r="AGU79" t="str">
        <v>As at</v>
      </c>
      <c r="AGV79" t="str">
        <v>As at</v>
      </c>
      <c r="AGW79" t="str">
        <v>Particulars</v>
      </c>
      <c r="AHC79" t="str">
        <v>As at</v>
      </c>
      <c r="AHD79" t="str">
        <v>As at</v>
      </c>
      <c r="AHE79" t="str">
        <v>Particulars</v>
      </c>
      <c r="AHK79" t="str">
        <v>As at</v>
      </c>
      <c r="AHL79" t="str">
        <v>As at</v>
      </c>
      <c r="AHM79" t="str">
        <v>Particulars</v>
      </c>
      <c r="AHS79" t="str">
        <v>As at</v>
      </c>
      <c r="AHT79" t="str">
        <v>As at</v>
      </c>
      <c r="AHU79" t="str">
        <v>Particulars</v>
      </c>
      <c r="AIA79" t="str">
        <v>As at</v>
      </c>
      <c r="AIB79" t="str">
        <v>As at</v>
      </c>
      <c r="AIC79" t="str">
        <v>Particulars</v>
      </c>
      <c r="AII79" t="str">
        <v>As at</v>
      </c>
      <c r="AIJ79" t="str">
        <v>As at</v>
      </c>
      <c r="AIK79" t="str">
        <v>Particulars</v>
      </c>
      <c r="AIQ79" t="str">
        <v>As at</v>
      </c>
      <c r="AIR79" t="str">
        <v>As at</v>
      </c>
      <c r="AIS79" t="str">
        <v>Particulars</v>
      </c>
      <c r="AIY79" t="str">
        <v>As at</v>
      </c>
      <c r="AIZ79" t="str">
        <v>As at</v>
      </c>
      <c r="AJA79" t="str">
        <v>Particulars</v>
      </c>
      <c r="AJG79" t="str">
        <v>As at</v>
      </c>
      <c r="AJH79" t="str">
        <v>As at</v>
      </c>
      <c r="AJI79" t="str">
        <v>Particulars</v>
      </c>
      <c r="AJO79" t="str">
        <v>As at</v>
      </c>
      <c r="AJP79" t="str">
        <v>As at</v>
      </c>
      <c r="AJQ79" t="str">
        <v>Particulars</v>
      </c>
      <c r="AJW79" t="str">
        <v>As at</v>
      </c>
      <c r="AJX79" t="str">
        <v>As at</v>
      </c>
      <c r="AJY79" t="str">
        <v>Particulars</v>
      </c>
      <c r="AKE79" t="str">
        <v>As at</v>
      </c>
      <c r="AKF79" t="str">
        <v>As at</v>
      </c>
      <c r="AKG79" t="str">
        <v>Particulars</v>
      </c>
      <c r="AKM79" t="str">
        <v>As at</v>
      </c>
      <c r="AKN79" t="str">
        <v>As at</v>
      </c>
      <c r="AKO79" t="str">
        <v>Particulars</v>
      </c>
      <c r="AKU79" t="str">
        <v>As at</v>
      </c>
      <c r="AKV79" t="str">
        <v>As at</v>
      </c>
      <c r="AKW79" t="str">
        <v>Particulars</v>
      </c>
      <c r="ALC79" t="str">
        <v>As at</v>
      </c>
      <c r="ALD79" t="str">
        <v>As at</v>
      </c>
      <c r="ALE79" t="str">
        <v>Particulars</v>
      </c>
      <c r="ALK79" t="str">
        <v>As at</v>
      </c>
      <c r="ALL79" t="str">
        <v>As at</v>
      </c>
      <c r="ALM79" t="str">
        <v>Particulars</v>
      </c>
      <c r="ALS79" t="str">
        <v>As at</v>
      </c>
      <c r="ALT79" t="str">
        <v>As at</v>
      </c>
      <c r="ALU79" t="str">
        <v>Particulars</v>
      </c>
      <c r="AMA79" t="str">
        <v>As at</v>
      </c>
      <c r="AMB79" t="str">
        <v>As at</v>
      </c>
      <c r="AMC79" t="str">
        <v>Particulars</v>
      </c>
      <c r="AMI79" t="str">
        <v>As at</v>
      </c>
      <c r="AMJ79" t="str">
        <v>As at</v>
      </c>
      <c r="AMK79" t="str">
        <v>Particulars</v>
      </c>
      <c r="AMQ79" t="str">
        <v>As at</v>
      </c>
      <c r="AMR79" t="str">
        <v>As at</v>
      </c>
      <c r="AMS79" t="str">
        <v>Particulars</v>
      </c>
      <c r="AMY79" t="str">
        <v>As at</v>
      </c>
      <c r="AMZ79" t="str">
        <v>As at</v>
      </c>
      <c r="ANA79" t="str">
        <v>Particulars</v>
      </c>
      <c r="ANG79" t="str">
        <v>As at</v>
      </c>
      <c r="ANH79" t="str">
        <v>As at</v>
      </c>
      <c r="ANI79" t="str">
        <v>Particulars</v>
      </c>
      <c r="ANO79" t="str">
        <v>As at</v>
      </c>
      <c r="ANP79" t="str">
        <v>As at</v>
      </c>
      <c r="ANQ79" t="str">
        <v>Particulars</v>
      </c>
      <c r="ANW79" t="str">
        <v>As at</v>
      </c>
      <c r="ANX79" t="str">
        <v>As at</v>
      </c>
      <c r="ANY79" t="str">
        <v>Particulars</v>
      </c>
      <c r="AOE79" t="str">
        <v>As at</v>
      </c>
      <c r="AOF79" t="str">
        <v>As at</v>
      </c>
      <c r="AOG79" t="str">
        <v>Particulars</v>
      </c>
      <c r="AOM79" t="str">
        <v>As at</v>
      </c>
      <c r="AON79" t="str">
        <v>As at</v>
      </c>
      <c r="AOO79" t="str">
        <v>Particulars</v>
      </c>
      <c r="AOU79" t="str">
        <v>As at</v>
      </c>
      <c r="AOV79" t="str">
        <v>As at</v>
      </c>
      <c r="AOW79" t="str">
        <v>Particulars</v>
      </c>
      <c r="APC79" t="str">
        <v>As at</v>
      </c>
      <c r="APD79" t="str">
        <v>As at</v>
      </c>
      <c r="APE79" t="str">
        <v>Particulars</v>
      </c>
      <c r="APK79" t="str">
        <v>As at</v>
      </c>
      <c r="APL79" t="str">
        <v>As at</v>
      </c>
      <c r="APM79" t="str">
        <v>Particulars</v>
      </c>
      <c r="APS79" t="str">
        <v>As at</v>
      </c>
      <c r="APT79" t="str">
        <v>As at</v>
      </c>
      <c r="APU79" t="str">
        <v>Particulars</v>
      </c>
      <c r="AQA79" t="str">
        <v>As at</v>
      </c>
      <c r="AQB79" t="str">
        <v>As at</v>
      </c>
      <c r="AQC79" t="str">
        <v>Particulars</v>
      </c>
      <c r="AQI79" t="str">
        <v>As at</v>
      </c>
      <c r="AQJ79" t="str">
        <v>As at</v>
      </c>
      <c r="AQK79" t="str">
        <v>Particulars</v>
      </c>
      <c r="AQQ79" t="str">
        <v>As at</v>
      </c>
      <c r="AQR79" t="str">
        <v>As at</v>
      </c>
      <c r="AQS79" t="str">
        <v>Particulars</v>
      </c>
      <c r="AQY79" t="str">
        <v>As at</v>
      </c>
      <c r="AQZ79" t="str">
        <v>As at</v>
      </c>
      <c r="ARA79" t="str">
        <v>Particulars</v>
      </c>
      <c r="ARG79" t="str">
        <v>As at</v>
      </c>
      <c r="ARH79" t="str">
        <v>As at</v>
      </c>
      <c r="ARI79" t="str">
        <v>Particulars</v>
      </c>
      <c r="ARO79" t="str">
        <v>As at</v>
      </c>
      <c r="ARP79" t="str">
        <v>As at</v>
      </c>
      <c r="ARQ79" t="str">
        <v>Particulars</v>
      </c>
      <c r="ARW79" t="str">
        <v>As at</v>
      </c>
      <c r="ARX79" t="str">
        <v>As at</v>
      </c>
      <c r="ARY79" t="str">
        <v>Particulars</v>
      </c>
      <c r="ASE79" t="str">
        <v>As at</v>
      </c>
      <c r="ASF79" t="str">
        <v>As at</v>
      </c>
      <c r="ASG79" t="str">
        <v>Particulars</v>
      </c>
      <c r="ASM79" t="str">
        <v>As at</v>
      </c>
      <c r="ASN79" t="str">
        <v>As at</v>
      </c>
      <c r="ASO79" t="str">
        <v>Particulars</v>
      </c>
      <c r="ASU79" t="str">
        <v>As at</v>
      </c>
      <c r="ASV79" t="str">
        <v>As at</v>
      </c>
      <c r="ASW79" t="str">
        <v>Particulars</v>
      </c>
      <c r="ATC79" t="str">
        <v>As at</v>
      </c>
      <c r="ATD79" t="str">
        <v>As at</v>
      </c>
      <c r="ATE79" t="str">
        <v>Particulars</v>
      </c>
      <c r="ATK79" t="str">
        <v>As at</v>
      </c>
      <c r="ATL79" t="str">
        <v>As at</v>
      </c>
      <c r="ATM79" t="str">
        <v>Particulars</v>
      </c>
      <c r="ATS79" t="str">
        <v>As at</v>
      </c>
      <c r="ATT79" t="str">
        <v>As at</v>
      </c>
      <c r="ATU79" t="str">
        <v>Particulars</v>
      </c>
      <c r="AUA79" t="str">
        <v>As at</v>
      </c>
      <c r="AUB79" t="str">
        <v>As at</v>
      </c>
      <c r="AUC79" t="str">
        <v>Particulars</v>
      </c>
      <c r="AUI79" t="str">
        <v>As at</v>
      </c>
      <c r="AUJ79" t="str">
        <v>As at</v>
      </c>
      <c r="AUK79" t="str">
        <v>Particulars</v>
      </c>
      <c r="AUQ79" t="str">
        <v>As at</v>
      </c>
      <c r="AUR79" t="str">
        <v>As at</v>
      </c>
      <c r="AUS79" t="str">
        <v>Particulars</v>
      </c>
      <c r="AUY79" t="str">
        <v>As at</v>
      </c>
      <c r="AUZ79" t="str">
        <v>As at</v>
      </c>
      <c r="AVA79" t="str">
        <v>Particulars</v>
      </c>
      <c r="AVG79" t="str">
        <v>As at</v>
      </c>
      <c r="AVH79" t="str">
        <v>As at</v>
      </c>
      <c r="AVI79" t="str">
        <v>Particulars</v>
      </c>
      <c r="AVO79" t="str">
        <v>As at</v>
      </c>
      <c r="AVP79" t="str">
        <v>As at</v>
      </c>
      <c r="AVQ79" t="str">
        <v>Particulars</v>
      </c>
      <c r="AVW79" t="str">
        <v>As at</v>
      </c>
      <c r="AVX79" t="str">
        <v>As at</v>
      </c>
      <c r="AVY79" t="str">
        <v>Particulars</v>
      </c>
      <c r="AWE79" t="str">
        <v>As at</v>
      </c>
      <c r="AWF79" t="str">
        <v>As at</v>
      </c>
      <c r="AWG79" t="str">
        <v>Particulars</v>
      </c>
      <c r="AWM79" t="str">
        <v>As at</v>
      </c>
      <c r="AWN79" t="str">
        <v>As at</v>
      </c>
      <c r="AWO79" t="str">
        <v>Particulars</v>
      </c>
      <c r="AWU79" t="str">
        <v>As at</v>
      </c>
      <c r="AWV79" t="str">
        <v>As at</v>
      </c>
      <c r="AWW79" t="str">
        <v>Particulars</v>
      </c>
      <c r="AXC79" t="str">
        <v>As at</v>
      </c>
      <c r="AXD79" t="str">
        <v>As at</v>
      </c>
      <c r="AXE79" t="str">
        <v>Particulars</v>
      </c>
      <c r="AXK79" t="str">
        <v>As at</v>
      </c>
      <c r="AXL79" t="str">
        <v>As at</v>
      </c>
      <c r="AXM79" t="str">
        <v>Particulars</v>
      </c>
      <c r="AXS79" t="str">
        <v>As at</v>
      </c>
      <c r="AXT79" t="str">
        <v>As at</v>
      </c>
      <c r="AXU79" t="str">
        <v>Particulars</v>
      </c>
      <c r="AYA79" t="str">
        <v>As at</v>
      </c>
      <c r="AYB79" t="str">
        <v>As at</v>
      </c>
      <c r="AYC79" t="str">
        <v>Particulars</v>
      </c>
      <c r="AYI79" t="str">
        <v>As at</v>
      </c>
      <c r="AYJ79" t="str">
        <v>As at</v>
      </c>
      <c r="AYK79" t="str">
        <v>Particulars</v>
      </c>
      <c r="AYQ79" t="str">
        <v>As at</v>
      </c>
      <c r="AYR79" t="str">
        <v>As at</v>
      </c>
      <c r="AYS79" t="str">
        <v>Particulars</v>
      </c>
      <c r="AYY79" t="str">
        <v>As at</v>
      </c>
      <c r="AYZ79" t="str">
        <v>As at</v>
      </c>
      <c r="AZA79" t="str">
        <v>Particulars</v>
      </c>
      <c r="AZG79" t="str">
        <v>As at</v>
      </c>
      <c r="AZH79" t="str">
        <v>As at</v>
      </c>
      <c r="AZI79" t="str">
        <v>Particulars</v>
      </c>
      <c r="AZO79" t="str">
        <v>As at</v>
      </c>
      <c r="AZP79" t="str">
        <v>As at</v>
      </c>
      <c r="AZQ79" t="str">
        <v>Particulars</v>
      </c>
      <c r="AZW79" t="str">
        <v>As at</v>
      </c>
      <c r="AZX79" t="str">
        <v>As at</v>
      </c>
      <c r="AZY79" t="str">
        <v>Particulars</v>
      </c>
      <c r="BAE79" t="str">
        <v>As at</v>
      </c>
      <c r="BAF79" t="str">
        <v>As at</v>
      </c>
      <c r="BAG79" t="str">
        <v>Particulars</v>
      </c>
      <c r="BAM79" t="str">
        <v>As at</v>
      </c>
      <c r="BAN79" t="str">
        <v>As at</v>
      </c>
      <c r="BAO79" t="str">
        <v>Particulars</v>
      </c>
      <c r="BAU79" t="str">
        <v>As at</v>
      </c>
      <c r="BAV79" t="str">
        <v>As at</v>
      </c>
      <c r="BAW79" t="str">
        <v>Particulars</v>
      </c>
      <c r="BBC79" t="str">
        <v>As at</v>
      </c>
      <c r="BBD79" t="str">
        <v>As at</v>
      </c>
      <c r="BBE79" t="str">
        <v>Particulars</v>
      </c>
      <c r="BBK79" t="str">
        <v>As at</v>
      </c>
      <c r="BBL79" t="str">
        <v>As at</v>
      </c>
      <c r="BBM79" t="str">
        <v>Particulars</v>
      </c>
      <c r="BBS79" t="str">
        <v>As at</v>
      </c>
      <c r="BBT79" t="str">
        <v>As at</v>
      </c>
      <c r="BBU79" t="str">
        <v>Particulars</v>
      </c>
      <c r="BCA79" t="str">
        <v>As at</v>
      </c>
      <c r="BCB79" t="str">
        <v>As at</v>
      </c>
      <c r="BCC79" t="str">
        <v>Particulars</v>
      </c>
      <c r="BCI79" t="str">
        <v>As at</v>
      </c>
      <c r="BCJ79" t="str">
        <v>As at</v>
      </c>
      <c r="BCK79" t="str">
        <v>Particulars</v>
      </c>
      <c r="BCQ79" t="str">
        <v>As at</v>
      </c>
      <c r="BCR79" t="str">
        <v>As at</v>
      </c>
      <c r="BCS79" t="str">
        <v>Particulars</v>
      </c>
      <c r="BCY79" t="str">
        <v>As at</v>
      </c>
      <c r="BCZ79" t="str">
        <v>As at</v>
      </c>
      <c r="BDA79" t="str">
        <v>Particulars</v>
      </c>
      <c r="BDG79" t="str">
        <v>As at</v>
      </c>
      <c r="BDH79" t="str">
        <v>As at</v>
      </c>
      <c r="BDI79" t="str">
        <v>Particulars</v>
      </c>
      <c r="BDO79" t="str">
        <v>As at</v>
      </c>
      <c r="BDP79" t="str">
        <v>As at</v>
      </c>
      <c r="BDQ79" t="str">
        <v>Particulars</v>
      </c>
      <c r="BDW79" t="str">
        <v>As at</v>
      </c>
      <c r="BDX79" t="str">
        <v>As at</v>
      </c>
      <c r="BDY79" t="str">
        <v>Particulars</v>
      </c>
      <c r="BEE79" t="str">
        <v>As at</v>
      </c>
      <c r="BEF79" t="str">
        <v>As at</v>
      </c>
      <c r="BEG79" t="str">
        <v>Particulars</v>
      </c>
      <c r="BEM79" t="str">
        <v>As at</v>
      </c>
      <c r="BEN79" t="str">
        <v>As at</v>
      </c>
      <c r="BEO79" t="str">
        <v>Particulars</v>
      </c>
      <c r="BEU79" t="str">
        <v>As at</v>
      </c>
      <c r="BEV79" t="str">
        <v>As at</v>
      </c>
      <c r="BEW79" t="str">
        <v>Particulars</v>
      </c>
      <c r="BFC79" t="str">
        <v>As at</v>
      </c>
      <c r="BFD79" t="str">
        <v>As at</v>
      </c>
      <c r="BFE79" t="str">
        <v>Particulars</v>
      </c>
      <c r="BFK79" t="str">
        <v>As at</v>
      </c>
      <c r="BFL79" t="str">
        <v>As at</v>
      </c>
      <c r="BFM79" t="str">
        <v>Particulars</v>
      </c>
      <c r="BFS79" t="str">
        <v>As at</v>
      </c>
      <c r="BFT79" t="str">
        <v>As at</v>
      </c>
      <c r="BFU79" t="str">
        <v>Particulars</v>
      </c>
      <c r="BGA79" t="str">
        <v>As at</v>
      </c>
      <c r="BGB79" t="str">
        <v>As at</v>
      </c>
      <c r="BGC79" t="str">
        <v>Particulars</v>
      </c>
      <c r="BGI79" t="str">
        <v>As at</v>
      </c>
      <c r="BGJ79" t="str">
        <v>As at</v>
      </c>
      <c r="BGK79" t="str">
        <v>Particulars</v>
      </c>
      <c r="BGQ79" t="str">
        <v>As at</v>
      </c>
      <c r="BGR79" t="str">
        <v>As at</v>
      </c>
      <c r="BGS79" t="str">
        <v>Particulars</v>
      </c>
      <c r="BGY79" t="str">
        <v>As at</v>
      </c>
      <c r="BGZ79" t="str">
        <v>As at</v>
      </c>
      <c r="BHA79" t="str">
        <v>Particulars</v>
      </c>
      <c r="BHG79" t="str">
        <v>As at</v>
      </c>
      <c r="BHH79" t="str">
        <v>As at</v>
      </c>
      <c r="BHI79" t="str">
        <v>Particulars</v>
      </c>
      <c r="BHO79" t="str">
        <v>As at</v>
      </c>
      <c r="BHP79" t="str">
        <v>As at</v>
      </c>
      <c r="BHQ79" t="str">
        <v>Particulars</v>
      </c>
      <c r="BHW79" t="str">
        <v>As at</v>
      </c>
      <c r="BHX79" t="str">
        <v>As at</v>
      </c>
      <c r="BHY79" t="str">
        <v>Particulars</v>
      </c>
      <c r="BIE79" t="str">
        <v>As at</v>
      </c>
      <c r="BIF79" t="str">
        <v>As at</v>
      </c>
      <c r="BIG79" t="str">
        <v>Particulars</v>
      </c>
      <c r="BIM79" t="str">
        <v>As at</v>
      </c>
      <c r="BIN79" t="str">
        <v>As at</v>
      </c>
      <c r="BIO79" t="str">
        <v>Particulars</v>
      </c>
      <c r="BIU79" t="str">
        <v>As at</v>
      </c>
      <c r="BIV79" t="str">
        <v>As at</v>
      </c>
      <c r="BIW79" t="str">
        <v>Particulars</v>
      </c>
      <c r="BJC79" t="str">
        <v>As at</v>
      </c>
      <c r="BJD79" t="str">
        <v>As at</v>
      </c>
      <c r="BJE79" t="str">
        <v>Particulars</v>
      </c>
      <c r="BJK79" t="str">
        <v>As at</v>
      </c>
      <c r="BJL79" t="str">
        <v>As at</v>
      </c>
      <c r="BJM79" t="str">
        <v>Particulars</v>
      </c>
      <c r="BJS79" t="str">
        <v>As at</v>
      </c>
      <c r="BJT79" t="str">
        <v>As at</v>
      </c>
      <c r="BJU79" t="str">
        <v>Particulars</v>
      </c>
      <c r="BKA79" t="str">
        <v>As at</v>
      </c>
      <c r="BKB79" t="str">
        <v>As at</v>
      </c>
      <c r="BKC79" t="str">
        <v>Particulars</v>
      </c>
      <c r="BKI79" t="str">
        <v>As at</v>
      </c>
      <c r="BKJ79" t="str">
        <v>As at</v>
      </c>
      <c r="BKK79" t="str">
        <v>Particulars</v>
      </c>
      <c r="BKQ79" t="str">
        <v>As at</v>
      </c>
      <c r="BKR79" t="str">
        <v>As at</v>
      </c>
      <c r="BKS79" t="str">
        <v>Particulars</v>
      </c>
      <c r="BKY79" t="str">
        <v>As at</v>
      </c>
      <c r="BKZ79" t="str">
        <v>As at</v>
      </c>
      <c r="BLA79" t="str">
        <v>Particulars</v>
      </c>
      <c r="BLG79" t="str">
        <v>As at</v>
      </c>
      <c r="BLH79" t="str">
        <v>As at</v>
      </c>
      <c r="BLI79" t="str">
        <v>Particulars</v>
      </c>
      <c r="BLO79" t="str">
        <v>As at</v>
      </c>
      <c r="BLP79" t="str">
        <v>As at</v>
      </c>
      <c r="BLQ79" t="str">
        <v>Particulars</v>
      </c>
      <c r="BLW79" t="str">
        <v>As at</v>
      </c>
      <c r="BLX79" t="str">
        <v>As at</v>
      </c>
      <c r="BLY79" t="str">
        <v>Particulars</v>
      </c>
      <c r="BME79" t="str">
        <v>As at</v>
      </c>
      <c r="BMF79" t="str">
        <v>As at</v>
      </c>
      <c r="BMG79" t="str">
        <v>Particulars</v>
      </c>
      <c r="BMM79" t="str">
        <v>As at</v>
      </c>
      <c r="BMN79" t="str">
        <v>As at</v>
      </c>
      <c r="BMO79" t="str">
        <v>Particulars</v>
      </c>
      <c r="BMU79" t="str">
        <v>As at</v>
      </c>
      <c r="BMV79" t="str">
        <v>As at</v>
      </c>
      <c r="BMW79" t="str">
        <v>Particulars</v>
      </c>
      <c r="BNC79" t="str">
        <v>As at</v>
      </c>
      <c r="BND79" t="str">
        <v>As at</v>
      </c>
      <c r="BNE79" t="str">
        <v>Particulars</v>
      </c>
      <c r="BNK79" t="str">
        <v>As at</v>
      </c>
      <c r="BNL79" t="str">
        <v>As at</v>
      </c>
      <c r="BNM79" t="str">
        <v>Particulars</v>
      </c>
      <c r="BNS79" t="str">
        <v>As at</v>
      </c>
      <c r="BNT79" t="str">
        <v>As at</v>
      </c>
      <c r="BNU79" t="str">
        <v>Particulars</v>
      </c>
      <c r="BOA79" t="str">
        <v>As at</v>
      </c>
      <c r="BOB79" t="str">
        <v>As at</v>
      </c>
      <c r="BOC79" t="str">
        <v>Particulars</v>
      </c>
      <c r="BOI79" t="str">
        <v>As at</v>
      </c>
      <c r="BOJ79" t="str">
        <v>As at</v>
      </c>
      <c r="BOK79" t="str">
        <v>Particulars</v>
      </c>
      <c r="BOQ79" t="str">
        <v>As at</v>
      </c>
      <c r="BOR79" t="str">
        <v>As at</v>
      </c>
      <c r="BOS79" t="str">
        <v>Particulars</v>
      </c>
      <c r="BOY79" t="str">
        <v>As at</v>
      </c>
      <c r="BOZ79" t="str">
        <v>As at</v>
      </c>
      <c r="BPA79" t="str">
        <v>Particulars</v>
      </c>
      <c r="BPG79" t="str">
        <v>As at</v>
      </c>
      <c r="BPH79" t="str">
        <v>As at</v>
      </c>
      <c r="BPI79" t="str">
        <v>Particulars</v>
      </c>
      <c r="BPO79" t="str">
        <v>As at</v>
      </c>
      <c r="BPP79" t="str">
        <v>As at</v>
      </c>
      <c r="BPQ79" t="str">
        <v>Particulars</v>
      </c>
      <c r="BPW79" t="str">
        <v>As at</v>
      </c>
      <c r="BPX79" t="str">
        <v>As at</v>
      </c>
      <c r="BPY79" t="str">
        <v>Particulars</v>
      </c>
      <c r="BQE79" t="str">
        <v>As at</v>
      </c>
      <c r="BQF79" t="str">
        <v>As at</v>
      </c>
      <c r="BQG79" t="str">
        <v>Particulars</v>
      </c>
      <c r="BQM79" t="str">
        <v>As at</v>
      </c>
      <c r="BQN79" t="str">
        <v>As at</v>
      </c>
      <c r="BQO79" t="str">
        <v>Particulars</v>
      </c>
      <c r="BQU79" t="str">
        <v>As at</v>
      </c>
      <c r="BQV79" t="str">
        <v>As at</v>
      </c>
      <c r="BQW79" t="str">
        <v>Particulars</v>
      </c>
      <c r="BRC79" t="str">
        <v>As at</v>
      </c>
      <c r="BRD79" t="str">
        <v>As at</v>
      </c>
      <c r="BRE79" t="str">
        <v>Particulars</v>
      </c>
      <c r="BRK79" t="str">
        <v>As at</v>
      </c>
      <c r="BRL79" t="str">
        <v>As at</v>
      </c>
      <c r="BRM79" t="str">
        <v>Particulars</v>
      </c>
      <c r="BRS79" t="str">
        <v>As at</v>
      </c>
      <c r="BRT79" t="str">
        <v>As at</v>
      </c>
      <c r="BRU79" t="str">
        <v>Particulars</v>
      </c>
      <c r="BSA79" t="str">
        <v>As at</v>
      </c>
      <c r="BSB79" t="str">
        <v>As at</v>
      </c>
      <c r="BSC79" t="str">
        <v>Particulars</v>
      </c>
      <c r="BSI79" t="str">
        <v>As at</v>
      </c>
      <c r="BSJ79" t="str">
        <v>As at</v>
      </c>
      <c r="BSK79" t="str">
        <v>Particulars</v>
      </c>
      <c r="BSQ79" t="str">
        <v>As at</v>
      </c>
      <c r="BSR79" t="str">
        <v>As at</v>
      </c>
      <c r="BSS79" t="str">
        <v>Particulars</v>
      </c>
      <c r="BSY79" t="str">
        <v>As at</v>
      </c>
      <c r="BSZ79" t="str">
        <v>As at</v>
      </c>
      <c r="BTA79" t="str">
        <v>Particulars</v>
      </c>
      <c r="BTG79" t="str">
        <v>As at</v>
      </c>
      <c r="BTH79" t="str">
        <v>As at</v>
      </c>
      <c r="BTI79" t="str">
        <v>Particulars</v>
      </c>
      <c r="BTO79" t="str">
        <v>As at</v>
      </c>
      <c r="BTP79" t="str">
        <v>As at</v>
      </c>
      <c r="BTQ79" t="str">
        <v>Particulars</v>
      </c>
      <c r="BTW79" t="str">
        <v>As at</v>
      </c>
      <c r="BTX79" t="str">
        <v>As at</v>
      </c>
      <c r="BTY79" t="str">
        <v>Particulars</v>
      </c>
      <c r="BUE79" t="str">
        <v>As at</v>
      </c>
      <c r="BUF79" t="str">
        <v>As at</v>
      </c>
      <c r="BUG79" t="str">
        <v>Particulars</v>
      </c>
      <c r="BUM79" t="str">
        <v>As at</v>
      </c>
      <c r="BUN79" t="str">
        <v>As at</v>
      </c>
      <c r="BUO79" t="str">
        <v>Particulars</v>
      </c>
      <c r="BUU79" t="str">
        <v>As at</v>
      </c>
      <c r="BUV79" t="str">
        <v>As at</v>
      </c>
      <c r="BUW79" t="str">
        <v>Particulars</v>
      </c>
      <c r="BVC79" t="str">
        <v>As at</v>
      </c>
      <c r="BVD79" t="str">
        <v>As at</v>
      </c>
      <c r="BVE79" t="str">
        <v>Particulars</v>
      </c>
      <c r="BVK79" t="str">
        <v>As at</v>
      </c>
      <c r="BVL79" t="str">
        <v>As at</v>
      </c>
      <c r="BVM79" t="str">
        <v>Particulars</v>
      </c>
      <c r="BVS79" t="str">
        <v>As at</v>
      </c>
      <c r="BVT79" t="str">
        <v>As at</v>
      </c>
      <c r="BVU79" t="str">
        <v>Particulars</v>
      </c>
      <c r="BWA79" t="str">
        <v>As at</v>
      </c>
      <c r="BWB79" t="str">
        <v>As at</v>
      </c>
      <c r="BWC79" t="str">
        <v>Particulars</v>
      </c>
      <c r="BWI79" t="str">
        <v>As at</v>
      </c>
      <c r="BWJ79" t="str">
        <v>As at</v>
      </c>
      <c r="BWK79" t="str">
        <v>Particulars</v>
      </c>
      <c r="BWQ79" t="str">
        <v>As at</v>
      </c>
      <c r="BWR79" t="str">
        <v>As at</v>
      </c>
      <c r="BWS79" t="str">
        <v>Particulars</v>
      </c>
      <c r="BWY79" t="str">
        <v>As at</v>
      </c>
      <c r="BWZ79" t="str">
        <v>As at</v>
      </c>
      <c r="BXA79" t="str">
        <v>Particulars</v>
      </c>
      <c r="BXG79" t="str">
        <v>As at</v>
      </c>
      <c r="BXH79" t="str">
        <v>As at</v>
      </c>
      <c r="BXI79" t="str">
        <v>Particulars</v>
      </c>
      <c r="BXO79" t="str">
        <v>As at</v>
      </c>
      <c r="BXP79" t="str">
        <v>As at</v>
      </c>
      <c r="BXQ79" t="str">
        <v>Particulars</v>
      </c>
      <c r="BXW79" t="str">
        <v>As at</v>
      </c>
      <c r="BXX79" t="str">
        <v>As at</v>
      </c>
      <c r="BXY79" t="str">
        <v>Particulars</v>
      </c>
      <c r="BYE79" t="str">
        <v>As at</v>
      </c>
      <c r="BYF79" t="str">
        <v>As at</v>
      </c>
      <c r="BYG79" t="str">
        <v>Particulars</v>
      </c>
      <c r="BYM79" t="str">
        <v>As at</v>
      </c>
      <c r="BYN79" t="str">
        <v>As at</v>
      </c>
      <c r="BYO79" t="str">
        <v>Particulars</v>
      </c>
      <c r="BYU79" t="str">
        <v>As at</v>
      </c>
      <c r="BYV79" t="str">
        <v>As at</v>
      </c>
      <c r="BYW79" t="str">
        <v>Particulars</v>
      </c>
      <c r="BZC79" t="str">
        <v>As at</v>
      </c>
      <c r="BZD79" t="str">
        <v>As at</v>
      </c>
      <c r="BZE79" t="str">
        <v>Particulars</v>
      </c>
      <c r="BZK79" t="str">
        <v>As at</v>
      </c>
      <c r="BZL79" t="str">
        <v>As at</v>
      </c>
      <c r="BZM79" t="str">
        <v>Particulars</v>
      </c>
      <c r="BZS79" t="str">
        <v>As at</v>
      </c>
      <c r="BZT79" t="str">
        <v>As at</v>
      </c>
      <c r="BZU79" t="str">
        <v>Particulars</v>
      </c>
      <c r="CAA79" t="str">
        <v>As at</v>
      </c>
      <c r="CAB79" t="str">
        <v>As at</v>
      </c>
      <c r="CAC79" t="str">
        <v>Particulars</v>
      </c>
      <c r="CAI79" t="str">
        <v>As at</v>
      </c>
      <c r="CAJ79" t="str">
        <v>As at</v>
      </c>
      <c r="CAK79" t="str">
        <v>Particulars</v>
      </c>
      <c r="CAQ79" t="str">
        <v>As at</v>
      </c>
      <c r="CAR79" t="str">
        <v>As at</v>
      </c>
      <c r="CAS79" t="str">
        <v>Particulars</v>
      </c>
      <c r="CAY79" t="str">
        <v>As at</v>
      </c>
      <c r="CAZ79" t="str">
        <v>As at</v>
      </c>
      <c r="CBA79" t="str">
        <v>Particulars</v>
      </c>
      <c r="CBG79" t="str">
        <v>As at</v>
      </c>
      <c r="CBH79" t="str">
        <v>As at</v>
      </c>
      <c r="CBI79" t="str">
        <v>Particulars</v>
      </c>
      <c r="CBO79" t="str">
        <v>As at</v>
      </c>
      <c r="CBP79" t="str">
        <v>As at</v>
      </c>
      <c r="CBQ79" t="str">
        <v>Particulars</v>
      </c>
      <c r="CBW79" t="str">
        <v>As at</v>
      </c>
      <c r="CBX79" t="str">
        <v>As at</v>
      </c>
      <c r="CBY79" t="str">
        <v>Particulars</v>
      </c>
      <c r="CCE79" t="str">
        <v>As at</v>
      </c>
      <c r="CCF79" t="str">
        <v>As at</v>
      </c>
      <c r="CCG79" t="str">
        <v>Particulars</v>
      </c>
      <c r="CCM79" t="str">
        <v>As at</v>
      </c>
      <c r="CCN79" t="str">
        <v>As at</v>
      </c>
      <c r="CCO79" t="str">
        <v>Particulars</v>
      </c>
      <c r="CCU79" t="str">
        <v>As at</v>
      </c>
      <c r="CCV79" t="str">
        <v>As at</v>
      </c>
      <c r="CCW79" t="str">
        <v>Particulars</v>
      </c>
      <c r="CDC79" t="str">
        <v>As at</v>
      </c>
      <c r="CDD79" t="str">
        <v>As at</v>
      </c>
      <c r="CDE79" t="str">
        <v>Particulars</v>
      </c>
      <c r="CDK79" t="str">
        <v>As at</v>
      </c>
      <c r="CDL79" t="str">
        <v>As at</v>
      </c>
      <c r="CDM79" t="str">
        <v>Particulars</v>
      </c>
      <c r="CDS79" t="str">
        <v>As at</v>
      </c>
      <c r="CDT79" t="str">
        <v>As at</v>
      </c>
      <c r="CDU79" t="str">
        <v>Particulars</v>
      </c>
      <c r="CEA79" t="str">
        <v>As at</v>
      </c>
      <c r="CEB79" t="str">
        <v>As at</v>
      </c>
      <c r="CEC79" t="str">
        <v>Particulars</v>
      </c>
      <c r="CEI79" t="str">
        <v>As at</v>
      </c>
      <c r="CEJ79" t="str">
        <v>As at</v>
      </c>
      <c r="CEK79" t="str">
        <v>Particulars</v>
      </c>
      <c r="CEQ79" t="str">
        <v>As at</v>
      </c>
      <c r="CER79" t="str">
        <v>As at</v>
      </c>
      <c r="CES79" t="str">
        <v>Particulars</v>
      </c>
      <c r="CEY79" t="str">
        <v>As at</v>
      </c>
      <c r="CEZ79" t="str">
        <v>As at</v>
      </c>
      <c r="CFA79" t="str">
        <v>Particulars</v>
      </c>
      <c r="CFG79" t="str">
        <v>As at</v>
      </c>
      <c r="CFH79" t="str">
        <v>As at</v>
      </c>
      <c r="CFI79" t="str">
        <v>Particulars</v>
      </c>
      <c r="CFO79" t="str">
        <v>As at</v>
      </c>
      <c r="CFP79" t="str">
        <v>As at</v>
      </c>
      <c r="CFQ79" t="str">
        <v>Particulars</v>
      </c>
      <c r="CFW79" t="str">
        <v>As at</v>
      </c>
      <c r="CFX79" t="str">
        <v>As at</v>
      </c>
      <c r="CFY79" t="str">
        <v>Particulars</v>
      </c>
      <c r="CGE79" t="str">
        <v>As at</v>
      </c>
      <c r="CGF79" t="str">
        <v>As at</v>
      </c>
      <c r="CGG79" t="str">
        <v>Particulars</v>
      </c>
      <c r="CGM79" t="str">
        <v>As at</v>
      </c>
      <c r="CGN79" t="str">
        <v>As at</v>
      </c>
      <c r="CGO79" t="str">
        <v>Particulars</v>
      </c>
      <c r="CGU79" t="str">
        <v>As at</v>
      </c>
      <c r="CGV79" t="str">
        <v>As at</v>
      </c>
      <c r="CGW79" t="str">
        <v>Particulars</v>
      </c>
      <c r="CHC79" t="str">
        <v>As at</v>
      </c>
      <c r="CHD79" t="str">
        <v>As at</v>
      </c>
      <c r="CHE79" t="str">
        <v>Particulars</v>
      </c>
      <c r="CHK79" t="str">
        <v>As at</v>
      </c>
      <c r="CHL79" t="str">
        <v>As at</v>
      </c>
      <c r="CHM79" t="str">
        <v>Particulars</v>
      </c>
      <c r="CHS79" t="str">
        <v>As at</v>
      </c>
      <c r="CHT79" t="str">
        <v>As at</v>
      </c>
      <c r="CHU79" t="str">
        <v>Particulars</v>
      </c>
      <c r="CIA79" t="str">
        <v>As at</v>
      </c>
      <c r="CIB79" t="str">
        <v>As at</v>
      </c>
      <c r="CIC79" t="str">
        <v>Particulars</v>
      </c>
      <c r="CII79" t="str">
        <v>As at</v>
      </c>
      <c r="CIJ79" t="str">
        <v>As at</v>
      </c>
      <c r="CIK79" t="str">
        <v>Particulars</v>
      </c>
      <c r="CIQ79" t="str">
        <v>As at</v>
      </c>
      <c r="CIR79" t="str">
        <v>As at</v>
      </c>
      <c r="CIS79" t="str">
        <v>Particulars</v>
      </c>
      <c r="CIY79" t="str">
        <v>As at</v>
      </c>
      <c r="CIZ79" t="str">
        <v>As at</v>
      </c>
      <c r="CJA79" t="str">
        <v>Particulars</v>
      </c>
      <c r="CJG79" t="str">
        <v>As at</v>
      </c>
      <c r="CJH79" t="str">
        <v>As at</v>
      </c>
      <c r="CJI79" t="str">
        <v>Particulars</v>
      </c>
      <c r="CJO79" t="str">
        <v>As at</v>
      </c>
      <c r="CJP79" t="str">
        <v>As at</v>
      </c>
      <c r="CJQ79" t="str">
        <v>Particulars</v>
      </c>
      <c r="CJW79" t="str">
        <v>As at</v>
      </c>
      <c r="CJX79" t="str">
        <v>As at</v>
      </c>
      <c r="CJY79" t="str">
        <v>Particulars</v>
      </c>
      <c r="CKE79" t="str">
        <v>As at</v>
      </c>
      <c r="CKF79" t="str">
        <v>As at</v>
      </c>
      <c r="CKG79" t="str">
        <v>Particulars</v>
      </c>
      <c r="CKM79" t="str">
        <v>As at</v>
      </c>
      <c r="CKN79" t="str">
        <v>As at</v>
      </c>
      <c r="CKO79" t="str">
        <v>Particulars</v>
      </c>
      <c r="CKU79" t="str">
        <v>As at</v>
      </c>
      <c r="CKV79" t="str">
        <v>As at</v>
      </c>
      <c r="CKW79" t="str">
        <v>Particulars</v>
      </c>
      <c r="CLC79" t="str">
        <v>As at</v>
      </c>
      <c r="CLD79" t="str">
        <v>As at</v>
      </c>
      <c r="CLE79" t="str">
        <v>Particulars</v>
      </c>
      <c r="CLK79" t="str">
        <v>As at</v>
      </c>
      <c r="CLL79" t="str">
        <v>As at</v>
      </c>
      <c r="CLM79" t="str">
        <v>Particulars</v>
      </c>
      <c r="CLS79" t="str">
        <v>As at</v>
      </c>
      <c r="CLT79" t="str">
        <v>As at</v>
      </c>
      <c r="CLU79" t="str">
        <v>Particulars</v>
      </c>
      <c r="CMA79" t="str">
        <v>As at</v>
      </c>
      <c r="CMB79" t="str">
        <v>As at</v>
      </c>
      <c r="CMC79" t="str">
        <v>Particulars</v>
      </c>
      <c r="CMI79" t="str">
        <v>As at</v>
      </c>
      <c r="CMJ79" t="str">
        <v>As at</v>
      </c>
      <c r="CMK79" t="str">
        <v>Particulars</v>
      </c>
      <c r="CMQ79" t="str">
        <v>As at</v>
      </c>
      <c r="CMR79" t="str">
        <v>As at</v>
      </c>
      <c r="CMS79" t="str">
        <v>Particulars</v>
      </c>
      <c r="CMY79" t="str">
        <v>As at</v>
      </c>
      <c r="CMZ79" t="str">
        <v>As at</v>
      </c>
      <c r="CNA79" t="str">
        <v>Particulars</v>
      </c>
      <c r="CNG79" t="str">
        <v>As at</v>
      </c>
      <c r="CNH79" t="str">
        <v>As at</v>
      </c>
      <c r="CNI79" t="str">
        <v>Particulars</v>
      </c>
      <c r="CNO79" t="str">
        <v>As at</v>
      </c>
      <c r="CNP79" t="str">
        <v>As at</v>
      </c>
      <c r="CNQ79" t="str">
        <v>Particulars</v>
      </c>
      <c r="CNW79" t="str">
        <v>As at</v>
      </c>
      <c r="CNX79" t="str">
        <v>As at</v>
      </c>
      <c r="CNY79" t="str">
        <v>Particulars</v>
      </c>
      <c r="COE79" t="str">
        <v>As at</v>
      </c>
      <c r="COF79" t="str">
        <v>As at</v>
      </c>
      <c r="COG79" t="str">
        <v>Particulars</v>
      </c>
      <c r="COM79" t="str">
        <v>As at</v>
      </c>
      <c r="CON79" t="str">
        <v>As at</v>
      </c>
      <c r="COO79" t="str">
        <v>Particulars</v>
      </c>
      <c r="COU79" t="str">
        <v>As at</v>
      </c>
      <c r="COV79" t="str">
        <v>As at</v>
      </c>
      <c r="COW79" t="str">
        <v>Particulars</v>
      </c>
      <c r="CPC79" t="str">
        <v>As at</v>
      </c>
      <c r="CPD79" t="str">
        <v>As at</v>
      </c>
      <c r="CPE79" t="str">
        <v>Particulars</v>
      </c>
      <c r="CPK79" t="str">
        <v>As at</v>
      </c>
      <c r="CPL79" t="str">
        <v>As at</v>
      </c>
      <c r="CPM79" t="str">
        <v>Particulars</v>
      </c>
      <c r="CPS79" t="str">
        <v>As at</v>
      </c>
      <c r="CPT79" t="str">
        <v>As at</v>
      </c>
      <c r="CPU79" t="str">
        <v>Particulars</v>
      </c>
      <c r="CQA79" t="str">
        <v>As at</v>
      </c>
      <c r="CQB79" t="str">
        <v>As at</v>
      </c>
      <c r="CQC79" t="str">
        <v>Particulars</v>
      </c>
      <c r="CQI79" t="str">
        <v>As at</v>
      </c>
      <c r="CQJ79" t="str">
        <v>As at</v>
      </c>
      <c r="CQK79" t="str">
        <v>Particulars</v>
      </c>
      <c r="CQQ79" t="str">
        <v>As at</v>
      </c>
      <c r="CQR79" t="str">
        <v>As at</v>
      </c>
      <c r="CQS79" t="str">
        <v>Particulars</v>
      </c>
      <c r="CQY79" t="str">
        <v>As at</v>
      </c>
      <c r="CQZ79" t="str">
        <v>As at</v>
      </c>
      <c r="CRA79" t="str">
        <v>Particulars</v>
      </c>
      <c r="CRG79" t="str">
        <v>As at</v>
      </c>
      <c r="CRH79" t="str">
        <v>As at</v>
      </c>
      <c r="CRI79" t="str">
        <v>Particulars</v>
      </c>
      <c r="CRO79" t="str">
        <v>As at</v>
      </c>
      <c r="CRP79" t="str">
        <v>As at</v>
      </c>
      <c r="CRQ79" t="str">
        <v>Particulars</v>
      </c>
      <c r="CRW79" t="str">
        <v>As at</v>
      </c>
      <c r="CRX79" t="str">
        <v>As at</v>
      </c>
      <c r="CRY79" t="str">
        <v>Particulars</v>
      </c>
      <c r="CSE79" t="str">
        <v>As at</v>
      </c>
      <c r="CSF79" t="str">
        <v>As at</v>
      </c>
      <c r="CSG79" t="str">
        <v>Particulars</v>
      </c>
      <c r="CSM79" t="str">
        <v>As at</v>
      </c>
      <c r="CSN79" t="str">
        <v>As at</v>
      </c>
      <c r="CSO79" t="str">
        <v>Particulars</v>
      </c>
      <c r="CSU79" t="str">
        <v>As at</v>
      </c>
      <c r="CSV79" t="str">
        <v>As at</v>
      </c>
      <c r="CSW79" t="str">
        <v>Particulars</v>
      </c>
      <c r="CTC79" t="str">
        <v>As at</v>
      </c>
      <c r="CTD79" t="str">
        <v>As at</v>
      </c>
      <c r="CTE79" t="str">
        <v>Particulars</v>
      </c>
      <c r="CTK79" t="str">
        <v>As at</v>
      </c>
      <c r="CTL79" t="str">
        <v>As at</v>
      </c>
      <c r="CTM79" t="str">
        <v>Particulars</v>
      </c>
      <c r="CTS79" t="str">
        <v>As at</v>
      </c>
      <c r="CTT79" t="str">
        <v>As at</v>
      </c>
      <c r="CTU79" t="str">
        <v>Particulars</v>
      </c>
      <c r="CUA79" t="str">
        <v>As at</v>
      </c>
      <c r="CUB79" t="str">
        <v>As at</v>
      </c>
      <c r="CUC79" t="str">
        <v>Particulars</v>
      </c>
      <c r="CUI79" t="str">
        <v>As at</v>
      </c>
      <c r="CUJ79" t="str">
        <v>As at</v>
      </c>
      <c r="CUK79" t="str">
        <v>Particulars</v>
      </c>
      <c r="CUQ79" t="str">
        <v>As at</v>
      </c>
      <c r="CUR79" t="str">
        <v>As at</v>
      </c>
      <c r="CUS79" t="str">
        <v>Particulars</v>
      </c>
      <c r="CUY79" t="str">
        <v>As at</v>
      </c>
      <c r="CUZ79" t="str">
        <v>As at</v>
      </c>
      <c r="CVA79" t="str">
        <v>Particulars</v>
      </c>
      <c r="CVG79" t="str">
        <v>As at</v>
      </c>
      <c r="CVH79" t="str">
        <v>As at</v>
      </c>
      <c r="CVI79" t="str">
        <v>Particulars</v>
      </c>
      <c r="CVO79" t="str">
        <v>As at</v>
      </c>
      <c r="CVP79" t="str">
        <v>As at</v>
      </c>
      <c r="CVQ79" t="str">
        <v>Particulars</v>
      </c>
      <c r="CVW79" t="str">
        <v>As at</v>
      </c>
      <c r="CVX79" t="str">
        <v>As at</v>
      </c>
      <c r="CVY79" t="str">
        <v>Particulars</v>
      </c>
      <c r="CWE79" t="str">
        <v>As at</v>
      </c>
      <c r="CWF79" t="str">
        <v>As at</v>
      </c>
      <c r="CWG79" t="str">
        <v>Particulars</v>
      </c>
      <c r="CWM79" t="str">
        <v>As at</v>
      </c>
      <c r="CWN79" t="str">
        <v>As at</v>
      </c>
      <c r="CWO79" t="str">
        <v>Particulars</v>
      </c>
      <c r="CWU79" t="str">
        <v>As at</v>
      </c>
      <c r="CWV79" t="str">
        <v>As at</v>
      </c>
      <c r="CWW79" t="str">
        <v>Particulars</v>
      </c>
      <c r="CXC79" t="str">
        <v>As at</v>
      </c>
      <c r="CXD79" t="str">
        <v>As at</v>
      </c>
      <c r="CXE79" t="str">
        <v>Particulars</v>
      </c>
      <c r="CXK79" t="str">
        <v>As at</v>
      </c>
      <c r="CXL79" t="str">
        <v>As at</v>
      </c>
      <c r="CXM79" t="str">
        <v>Particulars</v>
      </c>
      <c r="CXS79" t="str">
        <v>As at</v>
      </c>
      <c r="CXT79" t="str">
        <v>As at</v>
      </c>
      <c r="CXU79" t="str">
        <v>Particulars</v>
      </c>
      <c r="CYA79" t="str">
        <v>As at</v>
      </c>
      <c r="CYB79" t="str">
        <v>As at</v>
      </c>
      <c r="CYC79" t="str">
        <v>Particulars</v>
      </c>
      <c r="CYI79" t="str">
        <v>As at</v>
      </c>
      <c r="CYJ79" t="str">
        <v>As at</v>
      </c>
      <c r="CYK79" t="str">
        <v>Particulars</v>
      </c>
      <c r="CYQ79" t="str">
        <v>As at</v>
      </c>
      <c r="CYR79" t="str">
        <v>As at</v>
      </c>
      <c r="CYS79" t="str">
        <v>Particulars</v>
      </c>
      <c r="CYY79" t="str">
        <v>As at</v>
      </c>
      <c r="CYZ79" t="str">
        <v>As at</v>
      </c>
      <c r="CZA79" t="str">
        <v>Particulars</v>
      </c>
      <c r="CZG79" t="str">
        <v>As at</v>
      </c>
      <c r="CZH79" t="str">
        <v>As at</v>
      </c>
      <c r="CZI79" t="str">
        <v>Particulars</v>
      </c>
      <c r="CZO79" t="str">
        <v>As at</v>
      </c>
      <c r="CZP79" t="str">
        <v>As at</v>
      </c>
      <c r="CZQ79" t="str">
        <v>Particulars</v>
      </c>
      <c r="CZW79" t="str">
        <v>As at</v>
      </c>
      <c r="CZX79" t="str">
        <v>As at</v>
      </c>
      <c r="CZY79" t="str">
        <v>Particulars</v>
      </c>
      <c r="DAE79" t="str">
        <v>As at</v>
      </c>
      <c r="DAF79" t="str">
        <v>As at</v>
      </c>
      <c r="DAG79" t="str">
        <v>Particulars</v>
      </c>
      <c r="DAM79" t="str">
        <v>As at</v>
      </c>
      <c r="DAN79" t="str">
        <v>As at</v>
      </c>
      <c r="DAO79" t="str">
        <v>Particulars</v>
      </c>
      <c r="DAU79" t="str">
        <v>As at</v>
      </c>
      <c r="DAV79" t="str">
        <v>As at</v>
      </c>
      <c r="DAW79" t="str">
        <v>Particulars</v>
      </c>
      <c r="DBC79" t="str">
        <v>As at</v>
      </c>
      <c r="DBD79" t="str">
        <v>As at</v>
      </c>
      <c r="DBE79" t="str">
        <v>Particulars</v>
      </c>
      <c r="DBK79" t="str">
        <v>As at</v>
      </c>
      <c r="DBL79" t="str">
        <v>As at</v>
      </c>
      <c r="DBM79" t="str">
        <v>Particulars</v>
      </c>
      <c r="DBS79" t="str">
        <v>As at</v>
      </c>
      <c r="DBT79" t="str">
        <v>As at</v>
      </c>
      <c r="DBU79" t="str">
        <v>Particulars</v>
      </c>
      <c r="DCA79" t="str">
        <v>As at</v>
      </c>
      <c r="DCB79" t="str">
        <v>As at</v>
      </c>
      <c r="DCC79" t="str">
        <v>Particulars</v>
      </c>
      <c r="DCI79" t="str">
        <v>As at</v>
      </c>
      <c r="DCJ79" t="str">
        <v>As at</v>
      </c>
      <c r="DCK79" t="str">
        <v>Particulars</v>
      </c>
      <c r="DCQ79" t="str">
        <v>As at</v>
      </c>
      <c r="DCR79" t="str">
        <v>As at</v>
      </c>
      <c r="DCS79" t="str">
        <v>Particulars</v>
      </c>
      <c r="DCY79" t="str">
        <v>As at</v>
      </c>
      <c r="DCZ79" t="str">
        <v>As at</v>
      </c>
      <c r="DDA79" t="str">
        <v>Particulars</v>
      </c>
      <c r="DDG79" t="str">
        <v>As at</v>
      </c>
      <c r="DDH79" t="str">
        <v>As at</v>
      </c>
      <c r="DDI79" t="str">
        <v>Particulars</v>
      </c>
      <c r="DDO79" t="str">
        <v>As at</v>
      </c>
      <c r="DDP79" t="str">
        <v>As at</v>
      </c>
      <c r="DDQ79" t="str">
        <v>Particulars</v>
      </c>
      <c r="DDW79" t="str">
        <v>As at</v>
      </c>
      <c r="DDX79" t="str">
        <v>As at</v>
      </c>
      <c r="DDY79" t="str">
        <v>Particulars</v>
      </c>
      <c r="DEE79" t="str">
        <v>As at</v>
      </c>
      <c r="DEF79" t="str">
        <v>As at</v>
      </c>
      <c r="DEG79" t="str">
        <v>Particulars</v>
      </c>
      <c r="DEM79" t="str">
        <v>As at</v>
      </c>
      <c r="DEN79" t="str">
        <v>As at</v>
      </c>
      <c r="DEO79" t="str">
        <v>Particulars</v>
      </c>
      <c r="DEU79" t="str">
        <v>As at</v>
      </c>
      <c r="DEV79" t="str">
        <v>As at</v>
      </c>
      <c r="DEW79" t="str">
        <v>Particulars</v>
      </c>
      <c r="DFC79" t="str">
        <v>As at</v>
      </c>
      <c r="DFD79" t="str">
        <v>As at</v>
      </c>
      <c r="DFE79" t="str">
        <v>Particulars</v>
      </c>
      <c r="DFK79" t="str">
        <v>As at</v>
      </c>
      <c r="DFL79" t="str">
        <v>As at</v>
      </c>
      <c r="DFM79" t="str">
        <v>Particulars</v>
      </c>
      <c r="DFS79" t="str">
        <v>As at</v>
      </c>
      <c r="DFT79" t="str">
        <v>As at</v>
      </c>
      <c r="DFU79" t="str">
        <v>Particulars</v>
      </c>
      <c r="DGA79" t="str">
        <v>As at</v>
      </c>
      <c r="DGB79" t="str">
        <v>As at</v>
      </c>
      <c r="DGC79" t="str">
        <v>Particulars</v>
      </c>
      <c r="DGI79" t="str">
        <v>As at</v>
      </c>
      <c r="DGJ79" t="str">
        <v>As at</v>
      </c>
      <c r="DGK79" t="str">
        <v>Particulars</v>
      </c>
      <c r="DGQ79" t="str">
        <v>As at</v>
      </c>
      <c r="DGR79" t="str">
        <v>As at</v>
      </c>
      <c r="DGS79" t="str">
        <v>Particulars</v>
      </c>
      <c r="DGY79" t="str">
        <v>As at</v>
      </c>
      <c r="DGZ79" t="str">
        <v>As at</v>
      </c>
      <c r="DHA79" t="str">
        <v>Particulars</v>
      </c>
      <c r="DHG79" t="str">
        <v>As at</v>
      </c>
      <c r="DHH79" t="str">
        <v>As at</v>
      </c>
      <c r="DHI79" t="str">
        <v>Particulars</v>
      </c>
      <c r="DHO79" t="str">
        <v>As at</v>
      </c>
      <c r="DHP79" t="str">
        <v>As at</v>
      </c>
      <c r="DHQ79" t="str">
        <v>Particulars</v>
      </c>
      <c r="DHW79" t="str">
        <v>As at</v>
      </c>
      <c r="DHX79" t="str">
        <v>As at</v>
      </c>
      <c r="DHY79" t="str">
        <v>Particulars</v>
      </c>
      <c r="DIE79" t="str">
        <v>As at</v>
      </c>
      <c r="DIF79" t="str">
        <v>As at</v>
      </c>
      <c r="DIG79" t="str">
        <v>Particulars</v>
      </c>
      <c r="DIM79" t="str">
        <v>As at</v>
      </c>
      <c r="DIN79" t="str">
        <v>As at</v>
      </c>
      <c r="DIO79" t="str">
        <v>Particulars</v>
      </c>
      <c r="DIU79" t="str">
        <v>As at</v>
      </c>
      <c r="DIV79" t="str">
        <v>As at</v>
      </c>
      <c r="DIW79" t="str">
        <v>Particulars</v>
      </c>
      <c r="DJC79" t="str">
        <v>As at</v>
      </c>
      <c r="DJD79" t="str">
        <v>As at</v>
      </c>
      <c r="DJE79" t="str">
        <v>Particulars</v>
      </c>
      <c r="DJK79" t="str">
        <v>As at</v>
      </c>
      <c r="DJL79" t="str">
        <v>As at</v>
      </c>
      <c r="DJM79" t="str">
        <v>Particulars</v>
      </c>
      <c r="DJS79" t="str">
        <v>As at</v>
      </c>
      <c r="DJT79" t="str">
        <v>As at</v>
      </c>
      <c r="DJU79" t="str">
        <v>Particulars</v>
      </c>
      <c r="DKA79" t="str">
        <v>As at</v>
      </c>
      <c r="DKB79" t="str">
        <v>As at</v>
      </c>
      <c r="DKC79" t="str">
        <v>Particulars</v>
      </c>
      <c r="DKI79" t="str">
        <v>As at</v>
      </c>
      <c r="DKJ79" t="str">
        <v>As at</v>
      </c>
      <c r="DKK79" t="str">
        <v>Particulars</v>
      </c>
      <c r="DKQ79" t="str">
        <v>As at</v>
      </c>
      <c r="DKR79" t="str">
        <v>As at</v>
      </c>
      <c r="DKS79" t="str">
        <v>Particulars</v>
      </c>
      <c r="DKY79" t="str">
        <v>As at</v>
      </c>
      <c r="DKZ79" t="str">
        <v>As at</v>
      </c>
      <c r="DLA79" t="str">
        <v>Particulars</v>
      </c>
      <c r="DLG79" t="str">
        <v>As at</v>
      </c>
      <c r="DLH79" t="str">
        <v>As at</v>
      </c>
      <c r="DLI79" t="str">
        <v>Particulars</v>
      </c>
      <c r="DLO79" t="str">
        <v>As at</v>
      </c>
      <c r="DLP79" t="str">
        <v>As at</v>
      </c>
      <c r="DLQ79" t="str">
        <v>Particulars</v>
      </c>
      <c r="DLW79" t="str">
        <v>As at</v>
      </c>
      <c r="DLX79" t="str">
        <v>As at</v>
      </c>
      <c r="DLY79" t="str">
        <v>Particulars</v>
      </c>
      <c r="DME79" t="str">
        <v>As at</v>
      </c>
      <c r="DMF79" t="str">
        <v>As at</v>
      </c>
      <c r="DMG79" t="str">
        <v>Particulars</v>
      </c>
      <c r="DMM79" t="str">
        <v>As at</v>
      </c>
      <c r="DMN79" t="str">
        <v>As at</v>
      </c>
      <c r="DMO79" t="str">
        <v>Particulars</v>
      </c>
      <c r="DMU79" t="str">
        <v>As at</v>
      </c>
      <c r="DMV79" t="str">
        <v>As at</v>
      </c>
      <c r="DMW79" t="str">
        <v>Particulars</v>
      </c>
      <c r="DNC79" t="str">
        <v>As at</v>
      </c>
      <c r="DND79" t="str">
        <v>As at</v>
      </c>
      <c r="DNE79" t="str">
        <v>Particulars</v>
      </c>
      <c r="DNK79" t="str">
        <v>As at</v>
      </c>
      <c r="DNL79" t="str">
        <v>As at</v>
      </c>
      <c r="DNM79" t="str">
        <v>Particulars</v>
      </c>
      <c r="DNS79" t="str">
        <v>As at</v>
      </c>
      <c r="DNT79" t="str">
        <v>As at</v>
      </c>
      <c r="DNU79" t="str">
        <v>Particulars</v>
      </c>
      <c r="DOA79" t="str">
        <v>As at</v>
      </c>
      <c r="DOB79" t="str">
        <v>As at</v>
      </c>
      <c r="DOC79" t="str">
        <v>Particulars</v>
      </c>
      <c r="DOI79" t="str">
        <v>As at</v>
      </c>
      <c r="DOJ79" t="str">
        <v>As at</v>
      </c>
      <c r="DOK79" t="str">
        <v>Particulars</v>
      </c>
      <c r="DOQ79" t="str">
        <v>As at</v>
      </c>
      <c r="DOR79" t="str">
        <v>As at</v>
      </c>
      <c r="DOS79" t="str">
        <v>Particulars</v>
      </c>
      <c r="DOY79" t="str">
        <v>As at</v>
      </c>
      <c r="DOZ79" t="str">
        <v>As at</v>
      </c>
      <c r="DPA79" t="str">
        <v>Particulars</v>
      </c>
      <c r="DPG79" t="str">
        <v>As at</v>
      </c>
      <c r="DPH79" t="str">
        <v>As at</v>
      </c>
      <c r="DPI79" t="str">
        <v>Particulars</v>
      </c>
      <c r="DPO79" t="str">
        <v>As at</v>
      </c>
      <c r="DPP79" t="str">
        <v>As at</v>
      </c>
      <c r="DPQ79" t="str">
        <v>Particulars</v>
      </c>
      <c r="DPW79" t="str">
        <v>As at</v>
      </c>
      <c r="DPX79" t="str">
        <v>As at</v>
      </c>
      <c r="DPY79" t="str">
        <v>Particulars</v>
      </c>
      <c r="DQE79" t="str">
        <v>As at</v>
      </c>
      <c r="DQF79" t="str">
        <v>As at</v>
      </c>
      <c r="DQG79" t="str">
        <v>Particulars</v>
      </c>
      <c r="DQM79" t="str">
        <v>As at</v>
      </c>
      <c r="DQN79" t="str">
        <v>As at</v>
      </c>
      <c r="DQO79" t="str">
        <v>Particulars</v>
      </c>
      <c r="DQU79" t="str">
        <v>As at</v>
      </c>
      <c r="DQV79" t="str">
        <v>As at</v>
      </c>
      <c r="DQW79" t="str">
        <v>Particulars</v>
      </c>
      <c r="DRC79" t="str">
        <v>As at</v>
      </c>
      <c r="DRD79" t="str">
        <v>As at</v>
      </c>
      <c r="DRE79" t="str">
        <v>Particulars</v>
      </c>
      <c r="DRK79" t="str">
        <v>As at</v>
      </c>
      <c r="DRL79" t="str">
        <v>As at</v>
      </c>
      <c r="DRM79" t="str">
        <v>Particulars</v>
      </c>
      <c r="DRS79" t="str">
        <v>As at</v>
      </c>
      <c r="DRT79" t="str">
        <v>As at</v>
      </c>
      <c r="DRU79" t="str">
        <v>Particulars</v>
      </c>
      <c r="DSA79" t="str">
        <v>As at</v>
      </c>
      <c r="DSB79" t="str">
        <v>As at</v>
      </c>
      <c r="DSC79" t="str">
        <v>Particulars</v>
      </c>
      <c r="DSI79" t="str">
        <v>As at</v>
      </c>
      <c r="DSJ79" t="str">
        <v>As at</v>
      </c>
      <c r="DSK79" t="str">
        <v>Particulars</v>
      </c>
      <c r="DSQ79" t="str">
        <v>As at</v>
      </c>
      <c r="DSR79" t="str">
        <v>As at</v>
      </c>
      <c r="DSS79" t="str">
        <v>Particulars</v>
      </c>
      <c r="DSY79" t="str">
        <v>As at</v>
      </c>
      <c r="DSZ79" t="str">
        <v>As at</v>
      </c>
      <c r="DTA79" t="str">
        <v>Particulars</v>
      </c>
      <c r="DTG79" t="str">
        <v>As at</v>
      </c>
      <c r="DTH79" t="str">
        <v>As at</v>
      </c>
      <c r="DTI79" t="str">
        <v>Particulars</v>
      </c>
      <c r="DTO79" t="str">
        <v>As at</v>
      </c>
      <c r="DTP79" t="str">
        <v>As at</v>
      </c>
      <c r="DTQ79" t="str">
        <v>Particulars</v>
      </c>
      <c r="DTW79" t="str">
        <v>As at</v>
      </c>
      <c r="DTX79" t="str">
        <v>As at</v>
      </c>
      <c r="DTY79" t="str">
        <v>Particulars</v>
      </c>
      <c r="DUE79" t="str">
        <v>As at</v>
      </c>
      <c r="DUF79" t="str">
        <v>As at</v>
      </c>
      <c r="DUG79" t="str">
        <v>Particulars</v>
      </c>
      <c r="DUM79" t="str">
        <v>As at</v>
      </c>
      <c r="DUN79" t="str">
        <v>As at</v>
      </c>
      <c r="DUO79" t="str">
        <v>Particulars</v>
      </c>
      <c r="DUU79" t="str">
        <v>As at</v>
      </c>
      <c r="DUV79" t="str">
        <v>As at</v>
      </c>
      <c r="DUW79" t="str">
        <v>Particulars</v>
      </c>
      <c r="DVC79" t="str">
        <v>As at</v>
      </c>
      <c r="DVD79" t="str">
        <v>As at</v>
      </c>
      <c r="DVE79" t="str">
        <v>Particulars</v>
      </c>
      <c r="DVK79" t="str">
        <v>As at</v>
      </c>
      <c r="DVL79" t="str">
        <v>As at</v>
      </c>
      <c r="DVM79" t="str">
        <v>Particulars</v>
      </c>
      <c r="DVS79" t="str">
        <v>As at</v>
      </c>
      <c r="DVT79" t="str">
        <v>As at</v>
      </c>
      <c r="DVU79" t="str">
        <v>Particulars</v>
      </c>
      <c r="DWA79" t="str">
        <v>As at</v>
      </c>
      <c r="DWB79" t="str">
        <v>As at</v>
      </c>
      <c r="DWC79" t="str">
        <v>Particulars</v>
      </c>
      <c r="DWI79" t="str">
        <v>As at</v>
      </c>
      <c r="DWJ79" t="str">
        <v>As at</v>
      </c>
      <c r="DWK79" t="str">
        <v>Particulars</v>
      </c>
      <c r="DWQ79" t="str">
        <v>As at</v>
      </c>
      <c r="DWR79" t="str">
        <v>As at</v>
      </c>
      <c r="DWS79" t="str">
        <v>Particulars</v>
      </c>
      <c r="DWY79" t="str">
        <v>As at</v>
      </c>
      <c r="DWZ79" t="str">
        <v>As at</v>
      </c>
      <c r="DXA79" t="str">
        <v>Particulars</v>
      </c>
      <c r="DXG79" t="str">
        <v>As at</v>
      </c>
      <c r="DXH79" t="str">
        <v>As at</v>
      </c>
      <c r="DXI79" t="str">
        <v>Particulars</v>
      </c>
      <c r="DXO79" t="str">
        <v>As at</v>
      </c>
      <c r="DXP79" t="str">
        <v>As at</v>
      </c>
      <c r="DXQ79" t="str">
        <v>Particulars</v>
      </c>
      <c r="DXW79" t="str">
        <v>As at</v>
      </c>
      <c r="DXX79" t="str">
        <v>As at</v>
      </c>
      <c r="DXY79" t="str">
        <v>Particulars</v>
      </c>
      <c r="DYE79" t="str">
        <v>As at</v>
      </c>
      <c r="DYF79" t="str">
        <v>As at</v>
      </c>
      <c r="DYG79" t="str">
        <v>Particulars</v>
      </c>
      <c r="DYM79" t="str">
        <v>As at</v>
      </c>
      <c r="DYN79" t="str">
        <v>As at</v>
      </c>
      <c r="DYO79" t="str">
        <v>Particulars</v>
      </c>
      <c r="DYU79" t="str">
        <v>As at</v>
      </c>
      <c r="DYV79" t="str">
        <v>As at</v>
      </c>
      <c r="DYW79" t="str">
        <v>Particulars</v>
      </c>
      <c r="DZC79" t="str">
        <v>As at</v>
      </c>
      <c r="DZD79" t="str">
        <v>As at</v>
      </c>
      <c r="DZE79" t="str">
        <v>Particulars</v>
      </c>
      <c r="DZK79" t="str">
        <v>As at</v>
      </c>
      <c r="DZL79" t="str">
        <v>As at</v>
      </c>
      <c r="DZM79" t="str">
        <v>Particulars</v>
      </c>
      <c r="DZS79" t="str">
        <v>As at</v>
      </c>
      <c r="DZT79" t="str">
        <v>As at</v>
      </c>
      <c r="DZU79" t="str">
        <v>Particulars</v>
      </c>
      <c r="EAA79" t="str">
        <v>As at</v>
      </c>
      <c r="EAB79" t="str">
        <v>As at</v>
      </c>
      <c r="EAC79" t="str">
        <v>Particulars</v>
      </c>
      <c r="EAI79" t="str">
        <v>As at</v>
      </c>
      <c r="EAJ79" t="str">
        <v>As at</v>
      </c>
      <c r="EAK79" t="str">
        <v>Particulars</v>
      </c>
      <c r="EAQ79" t="str">
        <v>As at</v>
      </c>
      <c r="EAR79" t="str">
        <v>As at</v>
      </c>
      <c r="EAS79" t="str">
        <v>Particulars</v>
      </c>
      <c r="EAY79" t="str">
        <v>As at</v>
      </c>
      <c r="EAZ79" t="str">
        <v>As at</v>
      </c>
      <c r="EBA79" t="str">
        <v>Particulars</v>
      </c>
      <c r="EBG79" t="str">
        <v>As at</v>
      </c>
      <c r="EBH79" t="str">
        <v>As at</v>
      </c>
      <c r="EBI79" t="str">
        <v>Particulars</v>
      </c>
      <c r="EBO79" t="str">
        <v>As at</v>
      </c>
      <c r="EBP79" t="str">
        <v>As at</v>
      </c>
      <c r="EBQ79" t="str">
        <v>Particulars</v>
      </c>
      <c r="EBW79" t="str">
        <v>As at</v>
      </c>
      <c r="EBX79" t="str">
        <v>As at</v>
      </c>
      <c r="EBY79" t="str">
        <v>Particulars</v>
      </c>
      <c r="ECE79" t="str">
        <v>As at</v>
      </c>
      <c r="ECF79" t="str">
        <v>As at</v>
      </c>
      <c r="ECG79" t="str">
        <v>Particulars</v>
      </c>
      <c r="ECM79" t="str">
        <v>As at</v>
      </c>
      <c r="ECN79" t="str">
        <v>As at</v>
      </c>
      <c r="ECO79" t="str">
        <v>Particulars</v>
      </c>
      <c r="ECU79" t="str">
        <v>As at</v>
      </c>
      <c r="ECV79" t="str">
        <v>As at</v>
      </c>
      <c r="ECW79" t="str">
        <v>Particulars</v>
      </c>
      <c r="EDC79" t="str">
        <v>As at</v>
      </c>
      <c r="EDD79" t="str">
        <v>As at</v>
      </c>
      <c r="EDE79" t="str">
        <v>Particulars</v>
      </c>
      <c r="EDK79" t="str">
        <v>As at</v>
      </c>
      <c r="EDL79" t="str">
        <v>As at</v>
      </c>
      <c r="EDM79" t="str">
        <v>Particulars</v>
      </c>
      <c r="EDS79" t="str">
        <v>As at</v>
      </c>
      <c r="EDT79" t="str">
        <v>As at</v>
      </c>
      <c r="EDU79" t="str">
        <v>Particulars</v>
      </c>
      <c r="EEA79" t="str">
        <v>As at</v>
      </c>
      <c r="EEB79" t="str">
        <v>As at</v>
      </c>
      <c r="EEC79" t="str">
        <v>Particulars</v>
      </c>
      <c r="EEI79" t="str">
        <v>As at</v>
      </c>
      <c r="EEJ79" t="str">
        <v>As at</v>
      </c>
      <c r="EEK79" t="str">
        <v>Particulars</v>
      </c>
      <c r="EEQ79" t="str">
        <v>As at</v>
      </c>
      <c r="EER79" t="str">
        <v>As at</v>
      </c>
      <c r="EES79" t="str">
        <v>Particulars</v>
      </c>
      <c r="EEY79" t="str">
        <v>As at</v>
      </c>
      <c r="EEZ79" t="str">
        <v>As at</v>
      </c>
      <c r="EFA79" t="str">
        <v>Particulars</v>
      </c>
      <c r="EFG79" t="str">
        <v>As at</v>
      </c>
      <c r="EFH79" t="str">
        <v>As at</v>
      </c>
      <c r="EFI79" t="str">
        <v>Particulars</v>
      </c>
      <c r="EFO79" t="str">
        <v>As at</v>
      </c>
      <c r="EFP79" t="str">
        <v>As at</v>
      </c>
      <c r="EFQ79" t="str">
        <v>Particulars</v>
      </c>
      <c r="EFW79" t="str">
        <v>As at</v>
      </c>
      <c r="EFX79" t="str">
        <v>As at</v>
      </c>
      <c r="EFY79" t="str">
        <v>Particulars</v>
      </c>
      <c r="EGE79" t="str">
        <v>As at</v>
      </c>
      <c r="EGF79" t="str">
        <v>As at</v>
      </c>
      <c r="EGG79" t="str">
        <v>Particulars</v>
      </c>
      <c r="EGM79" t="str">
        <v>As at</v>
      </c>
      <c r="EGN79" t="str">
        <v>As at</v>
      </c>
      <c r="EGO79" t="str">
        <v>Particulars</v>
      </c>
      <c r="EGU79" t="str">
        <v>As at</v>
      </c>
      <c r="EGV79" t="str">
        <v>As at</v>
      </c>
      <c r="EGW79" t="str">
        <v>Particulars</v>
      </c>
      <c r="EHC79" t="str">
        <v>As at</v>
      </c>
      <c r="EHD79" t="str">
        <v>As at</v>
      </c>
      <c r="EHE79" t="str">
        <v>Particulars</v>
      </c>
      <c r="EHK79" t="str">
        <v>As at</v>
      </c>
      <c r="EHL79" t="str">
        <v>As at</v>
      </c>
      <c r="EHM79" t="str">
        <v>Particulars</v>
      </c>
      <c r="EHS79" t="str">
        <v>As at</v>
      </c>
      <c r="EHT79" t="str">
        <v>As at</v>
      </c>
      <c r="EHU79" t="str">
        <v>Particulars</v>
      </c>
      <c r="EIA79" t="str">
        <v>As at</v>
      </c>
      <c r="EIB79" t="str">
        <v>As at</v>
      </c>
      <c r="EIC79" t="str">
        <v>Particulars</v>
      </c>
      <c r="EII79" t="str">
        <v>As at</v>
      </c>
      <c r="EIJ79" t="str">
        <v>As at</v>
      </c>
      <c r="EIK79" t="str">
        <v>Particulars</v>
      </c>
      <c r="EIQ79" t="str">
        <v>As at</v>
      </c>
      <c r="EIR79" t="str">
        <v>As at</v>
      </c>
      <c r="EIS79" t="str">
        <v>Particulars</v>
      </c>
      <c r="EIY79" t="str">
        <v>As at</v>
      </c>
      <c r="EIZ79" t="str">
        <v>As at</v>
      </c>
      <c r="EJA79" t="str">
        <v>Particulars</v>
      </c>
      <c r="EJG79" t="str">
        <v>As at</v>
      </c>
      <c r="EJH79" t="str">
        <v>As at</v>
      </c>
      <c r="EJI79" t="str">
        <v>Particulars</v>
      </c>
      <c r="EJO79" t="str">
        <v>As at</v>
      </c>
      <c r="EJP79" t="str">
        <v>As at</v>
      </c>
      <c r="EJQ79" t="str">
        <v>Particulars</v>
      </c>
      <c r="EJW79" t="str">
        <v>As at</v>
      </c>
      <c r="EJX79" t="str">
        <v>As at</v>
      </c>
      <c r="EJY79" t="str">
        <v>Particulars</v>
      </c>
      <c r="EKE79" t="str">
        <v>As at</v>
      </c>
      <c r="EKF79" t="str">
        <v>As at</v>
      </c>
      <c r="EKG79" t="str">
        <v>Particulars</v>
      </c>
      <c r="EKM79" t="str">
        <v>As at</v>
      </c>
      <c r="EKN79" t="str">
        <v>As at</v>
      </c>
      <c r="EKO79" t="str">
        <v>Particulars</v>
      </c>
      <c r="EKU79" t="str">
        <v>As at</v>
      </c>
      <c r="EKV79" t="str">
        <v>As at</v>
      </c>
      <c r="EKW79" t="str">
        <v>Particulars</v>
      </c>
      <c r="ELC79" t="str">
        <v>As at</v>
      </c>
      <c r="ELD79" t="str">
        <v>As at</v>
      </c>
      <c r="ELE79" t="str">
        <v>Particulars</v>
      </c>
      <c r="ELK79" t="str">
        <v>As at</v>
      </c>
      <c r="ELL79" t="str">
        <v>As at</v>
      </c>
      <c r="ELM79" t="str">
        <v>Particulars</v>
      </c>
      <c r="ELS79" t="str">
        <v>As at</v>
      </c>
      <c r="ELT79" t="str">
        <v>As at</v>
      </c>
      <c r="ELU79" t="str">
        <v>Particulars</v>
      </c>
      <c r="EMA79" t="str">
        <v>As at</v>
      </c>
      <c r="EMB79" t="str">
        <v>As at</v>
      </c>
      <c r="EMC79" t="str">
        <v>Particulars</v>
      </c>
      <c r="EMI79" t="str">
        <v>As at</v>
      </c>
      <c r="EMJ79" t="str">
        <v>As at</v>
      </c>
      <c r="EMK79" t="str">
        <v>Particulars</v>
      </c>
      <c r="EMQ79" t="str">
        <v>As at</v>
      </c>
      <c r="EMR79" t="str">
        <v>As at</v>
      </c>
      <c r="EMS79" t="str">
        <v>Particulars</v>
      </c>
      <c r="EMY79" t="str">
        <v>As at</v>
      </c>
      <c r="EMZ79" t="str">
        <v>As at</v>
      </c>
      <c r="ENA79" t="str">
        <v>Particulars</v>
      </c>
      <c r="ENG79" t="str">
        <v>As at</v>
      </c>
      <c r="ENH79" t="str">
        <v>As at</v>
      </c>
      <c r="ENI79" t="str">
        <v>Particulars</v>
      </c>
      <c r="ENO79" t="str">
        <v>As at</v>
      </c>
      <c r="ENP79" t="str">
        <v>As at</v>
      </c>
      <c r="ENQ79" t="str">
        <v>Particulars</v>
      </c>
      <c r="ENW79" t="str">
        <v>As at</v>
      </c>
      <c r="ENX79" t="str">
        <v>As at</v>
      </c>
      <c r="ENY79" t="str">
        <v>Particulars</v>
      </c>
      <c r="EOE79" t="str">
        <v>As at</v>
      </c>
      <c r="EOF79" t="str">
        <v>As at</v>
      </c>
      <c r="EOG79" t="str">
        <v>Particulars</v>
      </c>
      <c r="EOM79" t="str">
        <v>As at</v>
      </c>
      <c r="EON79" t="str">
        <v>As at</v>
      </c>
      <c r="EOO79" t="str">
        <v>Particulars</v>
      </c>
      <c r="EOU79" t="str">
        <v>As at</v>
      </c>
      <c r="EOV79" t="str">
        <v>As at</v>
      </c>
      <c r="EOW79" t="str">
        <v>Particulars</v>
      </c>
      <c r="EPC79" t="str">
        <v>As at</v>
      </c>
      <c r="EPD79" t="str">
        <v>As at</v>
      </c>
      <c r="EPE79" t="str">
        <v>Particulars</v>
      </c>
      <c r="EPK79" t="str">
        <v>As at</v>
      </c>
      <c r="EPL79" t="str">
        <v>As at</v>
      </c>
      <c r="EPM79" t="str">
        <v>Particulars</v>
      </c>
      <c r="EPS79" t="str">
        <v>As at</v>
      </c>
      <c r="EPT79" t="str">
        <v>As at</v>
      </c>
      <c r="EPU79" t="str">
        <v>Particulars</v>
      </c>
      <c r="EQA79" t="str">
        <v>As at</v>
      </c>
      <c r="EQB79" t="str">
        <v>As at</v>
      </c>
      <c r="EQC79" t="str">
        <v>Particulars</v>
      </c>
      <c r="EQI79" t="str">
        <v>As at</v>
      </c>
      <c r="EQJ79" t="str">
        <v>As at</v>
      </c>
      <c r="EQK79" t="str">
        <v>Particulars</v>
      </c>
      <c r="EQQ79" t="str">
        <v>As at</v>
      </c>
      <c r="EQR79" t="str">
        <v>As at</v>
      </c>
      <c r="EQS79" t="str">
        <v>Particulars</v>
      </c>
      <c r="EQY79" t="str">
        <v>As at</v>
      </c>
      <c r="EQZ79" t="str">
        <v>As at</v>
      </c>
      <c r="ERA79" t="str">
        <v>Particulars</v>
      </c>
      <c r="ERG79" t="str">
        <v>As at</v>
      </c>
      <c r="ERH79" t="str">
        <v>As at</v>
      </c>
      <c r="ERI79" t="str">
        <v>Particulars</v>
      </c>
      <c r="ERO79" t="str">
        <v>As at</v>
      </c>
      <c r="ERP79" t="str">
        <v>As at</v>
      </c>
      <c r="ERQ79" t="str">
        <v>Particulars</v>
      </c>
      <c r="ERW79" t="str">
        <v>As at</v>
      </c>
      <c r="ERX79" t="str">
        <v>As at</v>
      </c>
      <c r="ERY79" t="str">
        <v>Particulars</v>
      </c>
      <c r="ESE79" t="str">
        <v>As at</v>
      </c>
      <c r="ESF79" t="str">
        <v>As at</v>
      </c>
      <c r="ESG79" t="str">
        <v>Particulars</v>
      </c>
      <c r="ESM79" t="str">
        <v>As at</v>
      </c>
      <c r="ESN79" t="str">
        <v>As at</v>
      </c>
      <c r="ESO79" t="str">
        <v>Particulars</v>
      </c>
      <c r="ESU79" t="str">
        <v>As at</v>
      </c>
      <c r="ESV79" t="str">
        <v>As at</v>
      </c>
      <c r="ESW79" t="str">
        <v>Particulars</v>
      </c>
      <c r="ETC79" t="str">
        <v>As at</v>
      </c>
      <c r="ETD79" t="str">
        <v>As at</v>
      </c>
      <c r="ETE79" t="str">
        <v>Particulars</v>
      </c>
      <c r="ETK79" t="str">
        <v>As at</v>
      </c>
      <c r="ETL79" t="str">
        <v>As at</v>
      </c>
      <c r="ETM79" t="str">
        <v>Particulars</v>
      </c>
      <c r="ETS79" t="str">
        <v>As at</v>
      </c>
      <c r="ETT79" t="str">
        <v>As at</v>
      </c>
      <c r="ETU79" t="str">
        <v>Particulars</v>
      </c>
      <c r="EUA79" t="str">
        <v>As at</v>
      </c>
      <c r="EUB79" t="str">
        <v>As at</v>
      </c>
      <c r="EUC79" t="str">
        <v>Particulars</v>
      </c>
      <c r="EUI79" t="str">
        <v>As at</v>
      </c>
      <c r="EUJ79" t="str">
        <v>As at</v>
      </c>
      <c r="EUK79" t="str">
        <v>Particulars</v>
      </c>
      <c r="EUQ79" t="str">
        <v>As at</v>
      </c>
      <c r="EUR79" t="str">
        <v>As at</v>
      </c>
      <c r="EUS79" t="str">
        <v>Particulars</v>
      </c>
      <c r="EUY79" t="str">
        <v>As at</v>
      </c>
      <c r="EUZ79" t="str">
        <v>As at</v>
      </c>
      <c r="EVA79" t="str">
        <v>Particulars</v>
      </c>
      <c r="EVG79" t="str">
        <v>As at</v>
      </c>
      <c r="EVH79" t="str">
        <v>As at</v>
      </c>
      <c r="EVI79" t="str">
        <v>Particulars</v>
      </c>
      <c r="EVO79" t="str">
        <v>As at</v>
      </c>
      <c r="EVP79" t="str">
        <v>As at</v>
      </c>
      <c r="EVQ79" t="str">
        <v>Particulars</v>
      </c>
      <c r="EVW79" t="str">
        <v>As at</v>
      </c>
      <c r="EVX79" t="str">
        <v>As at</v>
      </c>
      <c r="EVY79" t="str">
        <v>Particulars</v>
      </c>
      <c r="EWE79" t="str">
        <v>As at</v>
      </c>
      <c r="EWF79" t="str">
        <v>As at</v>
      </c>
      <c r="EWG79" t="str">
        <v>Particulars</v>
      </c>
      <c r="EWM79" t="str">
        <v>As at</v>
      </c>
      <c r="EWN79" t="str">
        <v>As at</v>
      </c>
      <c r="EWO79" t="str">
        <v>Particulars</v>
      </c>
      <c r="EWU79" t="str">
        <v>As at</v>
      </c>
      <c r="EWV79" t="str">
        <v>As at</v>
      </c>
      <c r="EWW79" t="str">
        <v>Particulars</v>
      </c>
      <c r="EXC79" t="str">
        <v>As at</v>
      </c>
      <c r="EXD79" t="str">
        <v>As at</v>
      </c>
      <c r="EXE79" t="str">
        <v>Particulars</v>
      </c>
      <c r="EXK79" t="str">
        <v>As at</v>
      </c>
      <c r="EXL79" t="str">
        <v>As at</v>
      </c>
      <c r="EXM79" t="str">
        <v>Particulars</v>
      </c>
      <c r="EXS79" t="str">
        <v>As at</v>
      </c>
      <c r="EXT79" t="str">
        <v>As at</v>
      </c>
      <c r="EXU79" t="str">
        <v>Particulars</v>
      </c>
      <c r="EYA79" t="str">
        <v>As at</v>
      </c>
      <c r="EYB79" t="str">
        <v>As at</v>
      </c>
      <c r="EYC79" t="str">
        <v>Particulars</v>
      </c>
      <c r="EYI79" t="str">
        <v>As at</v>
      </c>
      <c r="EYJ79" t="str">
        <v>As at</v>
      </c>
      <c r="EYK79" t="str">
        <v>Particulars</v>
      </c>
      <c r="EYQ79" t="str">
        <v>As at</v>
      </c>
      <c r="EYR79" t="str">
        <v>As at</v>
      </c>
      <c r="EYS79" t="str">
        <v>Particulars</v>
      </c>
      <c r="EYY79" t="str">
        <v>As at</v>
      </c>
      <c r="EYZ79" t="str">
        <v>As at</v>
      </c>
      <c r="EZA79" t="str">
        <v>Particulars</v>
      </c>
      <c r="EZG79" t="str">
        <v>As at</v>
      </c>
      <c r="EZH79" t="str">
        <v>As at</v>
      </c>
      <c r="EZI79" t="str">
        <v>Particulars</v>
      </c>
      <c r="EZO79" t="str">
        <v>As at</v>
      </c>
      <c r="EZP79" t="str">
        <v>As at</v>
      </c>
      <c r="EZQ79" t="str">
        <v>Particulars</v>
      </c>
      <c r="EZW79" t="str">
        <v>As at</v>
      </c>
      <c r="EZX79" t="str">
        <v>As at</v>
      </c>
      <c r="EZY79" t="str">
        <v>Particulars</v>
      </c>
      <c r="FAE79" t="str">
        <v>As at</v>
      </c>
      <c r="FAF79" t="str">
        <v>As at</v>
      </c>
      <c r="FAG79" t="str">
        <v>Particulars</v>
      </c>
      <c r="FAM79" t="str">
        <v>As at</v>
      </c>
      <c r="FAN79" t="str">
        <v>As at</v>
      </c>
      <c r="FAO79" t="str">
        <v>Particulars</v>
      </c>
      <c r="FAU79" t="str">
        <v>As at</v>
      </c>
      <c r="FAV79" t="str">
        <v>As at</v>
      </c>
      <c r="FAW79" t="str">
        <v>Particulars</v>
      </c>
      <c r="FBC79" t="str">
        <v>As at</v>
      </c>
      <c r="FBD79" t="str">
        <v>As at</v>
      </c>
      <c r="FBE79" t="str">
        <v>Particulars</v>
      </c>
      <c r="FBK79" t="str">
        <v>As at</v>
      </c>
      <c r="FBL79" t="str">
        <v>As at</v>
      </c>
      <c r="FBM79" t="str">
        <v>Particulars</v>
      </c>
      <c r="FBS79" t="str">
        <v>As at</v>
      </c>
      <c r="FBT79" t="str">
        <v>As at</v>
      </c>
      <c r="FBU79" t="str">
        <v>Particulars</v>
      </c>
      <c r="FCA79" t="str">
        <v>As at</v>
      </c>
      <c r="FCB79" t="str">
        <v>As at</v>
      </c>
      <c r="FCC79" t="str">
        <v>Particulars</v>
      </c>
      <c r="FCI79" t="str">
        <v>As at</v>
      </c>
      <c r="FCJ79" t="str">
        <v>As at</v>
      </c>
      <c r="FCK79" t="str">
        <v>Particulars</v>
      </c>
      <c r="FCQ79" t="str">
        <v>As at</v>
      </c>
      <c r="FCR79" t="str">
        <v>As at</v>
      </c>
      <c r="FCS79" t="str">
        <v>Particulars</v>
      </c>
      <c r="FCY79" t="str">
        <v>As at</v>
      </c>
      <c r="FCZ79" t="str">
        <v>As at</v>
      </c>
      <c r="FDA79" t="str">
        <v>Particulars</v>
      </c>
      <c r="FDG79" t="str">
        <v>As at</v>
      </c>
      <c r="FDH79" t="str">
        <v>As at</v>
      </c>
      <c r="FDI79" t="str">
        <v>Particulars</v>
      </c>
      <c r="FDO79" t="str">
        <v>As at</v>
      </c>
      <c r="FDP79" t="str">
        <v>As at</v>
      </c>
      <c r="FDQ79" t="str">
        <v>Particulars</v>
      </c>
      <c r="FDW79" t="str">
        <v>As at</v>
      </c>
      <c r="FDX79" t="str">
        <v>As at</v>
      </c>
      <c r="FDY79" t="str">
        <v>Particulars</v>
      </c>
      <c r="FEE79" t="str">
        <v>As at</v>
      </c>
      <c r="FEF79" t="str">
        <v>As at</v>
      </c>
      <c r="FEG79" t="str">
        <v>Particulars</v>
      </c>
      <c r="FEM79" t="str">
        <v>As at</v>
      </c>
      <c r="FEN79" t="str">
        <v>As at</v>
      </c>
      <c r="FEO79" t="str">
        <v>Particulars</v>
      </c>
      <c r="FEU79" t="str">
        <v>As at</v>
      </c>
      <c r="FEV79" t="str">
        <v>As at</v>
      </c>
      <c r="FEW79" t="str">
        <v>Particulars</v>
      </c>
      <c r="FFC79" t="str">
        <v>As at</v>
      </c>
      <c r="FFD79" t="str">
        <v>As at</v>
      </c>
      <c r="FFE79" t="str">
        <v>Particulars</v>
      </c>
      <c r="FFK79" t="str">
        <v>As at</v>
      </c>
      <c r="FFL79" t="str">
        <v>As at</v>
      </c>
      <c r="FFM79" t="str">
        <v>Particulars</v>
      </c>
      <c r="FFS79" t="str">
        <v>As at</v>
      </c>
      <c r="FFT79" t="str">
        <v>As at</v>
      </c>
      <c r="FFU79" t="str">
        <v>Particulars</v>
      </c>
      <c r="FGA79" t="str">
        <v>As at</v>
      </c>
      <c r="FGB79" t="str">
        <v>As at</v>
      </c>
      <c r="FGC79" t="str">
        <v>Particulars</v>
      </c>
      <c r="FGI79" t="str">
        <v>As at</v>
      </c>
      <c r="FGJ79" t="str">
        <v>As at</v>
      </c>
      <c r="FGK79" t="str">
        <v>Particulars</v>
      </c>
      <c r="FGQ79" t="str">
        <v>As at</v>
      </c>
      <c r="FGR79" t="str">
        <v>As at</v>
      </c>
      <c r="FGS79" t="str">
        <v>Particulars</v>
      </c>
      <c r="FGY79" t="str">
        <v>As at</v>
      </c>
      <c r="FGZ79" t="str">
        <v>As at</v>
      </c>
      <c r="FHA79" t="str">
        <v>Particulars</v>
      </c>
      <c r="FHG79" t="str">
        <v>As at</v>
      </c>
      <c r="FHH79" t="str">
        <v>As at</v>
      </c>
      <c r="FHI79" t="str">
        <v>Particulars</v>
      </c>
      <c r="FHO79" t="str">
        <v>As at</v>
      </c>
      <c r="FHP79" t="str">
        <v>As at</v>
      </c>
      <c r="FHQ79" t="str">
        <v>Particulars</v>
      </c>
      <c r="FHW79" t="str">
        <v>As at</v>
      </c>
      <c r="FHX79" t="str">
        <v>As at</v>
      </c>
      <c r="FHY79" t="str">
        <v>Particulars</v>
      </c>
      <c r="FIE79" t="str">
        <v>As at</v>
      </c>
      <c r="FIF79" t="str">
        <v>As at</v>
      </c>
      <c r="FIG79" t="str">
        <v>Particulars</v>
      </c>
      <c r="FIM79" t="str">
        <v>As at</v>
      </c>
      <c r="FIN79" t="str">
        <v>As at</v>
      </c>
      <c r="FIO79" t="str">
        <v>Particulars</v>
      </c>
      <c r="FIU79" t="str">
        <v>As at</v>
      </c>
      <c r="FIV79" t="str">
        <v>As at</v>
      </c>
      <c r="FIW79" t="str">
        <v>Particulars</v>
      </c>
      <c r="FJC79" t="str">
        <v>As at</v>
      </c>
      <c r="FJD79" t="str">
        <v>As at</v>
      </c>
      <c r="FJE79" t="str">
        <v>Particulars</v>
      </c>
      <c r="FJK79" t="str">
        <v>As at</v>
      </c>
      <c r="FJL79" t="str">
        <v>As at</v>
      </c>
      <c r="FJM79" t="str">
        <v>Particulars</v>
      </c>
      <c r="FJS79" t="str">
        <v>As at</v>
      </c>
      <c r="FJT79" t="str">
        <v>As at</v>
      </c>
      <c r="FJU79" t="str">
        <v>Particulars</v>
      </c>
      <c r="FKA79" t="str">
        <v>As at</v>
      </c>
      <c r="FKB79" t="str">
        <v>As at</v>
      </c>
      <c r="FKC79" t="str">
        <v>Particulars</v>
      </c>
      <c r="FKI79" t="str">
        <v>As at</v>
      </c>
      <c r="FKJ79" t="str">
        <v>As at</v>
      </c>
      <c r="FKK79" t="str">
        <v>Particulars</v>
      </c>
      <c r="FKQ79" t="str">
        <v>As at</v>
      </c>
      <c r="FKR79" t="str">
        <v>As at</v>
      </c>
      <c r="FKS79" t="str">
        <v>Particulars</v>
      </c>
      <c r="FKY79" t="str">
        <v>As at</v>
      </c>
      <c r="FKZ79" t="str">
        <v>As at</v>
      </c>
      <c r="FLA79" t="str">
        <v>Particulars</v>
      </c>
      <c r="FLG79" t="str">
        <v>As at</v>
      </c>
      <c r="FLH79" t="str">
        <v>As at</v>
      </c>
      <c r="FLI79" t="str">
        <v>Particulars</v>
      </c>
      <c r="FLO79" t="str">
        <v>As at</v>
      </c>
      <c r="FLP79" t="str">
        <v>As at</v>
      </c>
      <c r="FLQ79" t="str">
        <v>Particulars</v>
      </c>
      <c r="FLW79" t="str">
        <v>As at</v>
      </c>
      <c r="FLX79" t="str">
        <v>As at</v>
      </c>
      <c r="FLY79" t="str">
        <v>Particulars</v>
      </c>
      <c r="FME79" t="str">
        <v>As at</v>
      </c>
      <c r="FMF79" t="str">
        <v>As at</v>
      </c>
      <c r="FMG79" t="str">
        <v>Particulars</v>
      </c>
      <c r="FMM79" t="str">
        <v>As at</v>
      </c>
      <c r="FMN79" t="str">
        <v>As at</v>
      </c>
      <c r="FMO79" t="str">
        <v>Particulars</v>
      </c>
      <c r="FMU79" t="str">
        <v>As at</v>
      </c>
      <c r="FMV79" t="str">
        <v>As at</v>
      </c>
      <c r="FMW79" t="str">
        <v>Particulars</v>
      </c>
      <c r="FNC79" t="str">
        <v>As at</v>
      </c>
      <c r="FND79" t="str">
        <v>As at</v>
      </c>
      <c r="FNE79" t="str">
        <v>Particulars</v>
      </c>
      <c r="FNK79" t="str">
        <v>As at</v>
      </c>
      <c r="FNL79" t="str">
        <v>As at</v>
      </c>
      <c r="FNM79" t="str">
        <v>Particulars</v>
      </c>
      <c r="FNS79" t="str">
        <v>As at</v>
      </c>
      <c r="FNT79" t="str">
        <v>As at</v>
      </c>
      <c r="FNU79" t="str">
        <v>Particulars</v>
      </c>
      <c r="FOA79" t="str">
        <v>As at</v>
      </c>
      <c r="FOB79" t="str">
        <v>As at</v>
      </c>
      <c r="FOC79" t="str">
        <v>Particulars</v>
      </c>
      <c r="FOI79" t="str">
        <v>As at</v>
      </c>
      <c r="FOJ79" t="str">
        <v>As at</v>
      </c>
      <c r="FOK79" t="str">
        <v>Particulars</v>
      </c>
      <c r="FOQ79" t="str">
        <v>As at</v>
      </c>
      <c r="FOR79" t="str">
        <v>As at</v>
      </c>
      <c r="FOS79" t="str">
        <v>Particulars</v>
      </c>
      <c r="FOY79" t="str">
        <v>As at</v>
      </c>
      <c r="FOZ79" t="str">
        <v>As at</v>
      </c>
      <c r="FPA79" t="str">
        <v>Particulars</v>
      </c>
      <c r="FPG79" t="str">
        <v>As at</v>
      </c>
      <c r="FPH79" t="str">
        <v>As at</v>
      </c>
      <c r="FPI79" t="str">
        <v>Particulars</v>
      </c>
      <c r="FPO79" t="str">
        <v>As at</v>
      </c>
      <c r="FPP79" t="str">
        <v>As at</v>
      </c>
      <c r="FPQ79" t="str">
        <v>Particulars</v>
      </c>
      <c r="FPW79" t="str">
        <v>As at</v>
      </c>
      <c r="FPX79" t="str">
        <v>As at</v>
      </c>
      <c r="FPY79" t="str">
        <v>Particulars</v>
      </c>
      <c r="FQE79" t="str">
        <v>As at</v>
      </c>
      <c r="FQF79" t="str">
        <v>As at</v>
      </c>
      <c r="FQG79" t="str">
        <v>Particulars</v>
      </c>
      <c r="FQM79" t="str">
        <v>As at</v>
      </c>
      <c r="FQN79" t="str">
        <v>As at</v>
      </c>
      <c r="FQO79" t="str">
        <v>Particulars</v>
      </c>
      <c r="FQU79" t="str">
        <v>As at</v>
      </c>
      <c r="FQV79" t="str">
        <v>As at</v>
      </c>
      <c r="FQW79" t="str">
        <v>Particulars</v>
      </c>
      <c r="FRC79" t="str">
        <v>As at</v>
      </c>
      <c r="FRD79" t="str">
        <v>As at</v>
      </c>
      <c r="FRE79" t="str">
        <v>Particulars</v>
      </c>
      <c r="FRK79" t="str">
        <v>As at</v>
      </c>
      <c r="FRL79" t="str">
        <v>As at</v>
      </c>
      <c r="FRM79" t="str">
        <v>Particulars</v>
      </c>
      <c r="FRS79" t="str">
        <v>As at</v>
      </c>
      <c r="FRT79" t="str">
        <v>As at</v>
      </c>
      <c r="FRU79" t="str">
        <v>Particulars</v>
      </c>
      <c r="FSA79" t="str">
        <v>As at</v>
      </c>
      <c r="FSB79" t="str">
        <v>As at</v>
      </c>
      <c r="FSC79" t="str">
        <v>Particulars</v>
      </c>
      <c r="FSI79" t="str">
        <v>As at</v>
      </c>
      <c r="FSJ79" t="str">
        <v>As at</v>
      </c>
      <c r="FSK79" t="str">
        <v>Particulars</v>
      </c>
      <c r="FSQ79" t="str">
        <v>As at</v>
      </c>
      <c r="FSR79" t="str">
        <v>As at</v>
      </c>
      <c r="FSS79" t="str">
        <v>Particulars</v>
      </c>
      <c r="FSY79" t="str">
        <v>As at</v>
      </c>
      <c r="FSZ79" t="str">
        <v>As at</v>
      </c>
      <c r="FTA79" t="str">
        <v>Particulars</v>
      </c>
      <c r="FTG79" t="str">
        <v>As at</v>
      </c>
      <c r="FTH79" t="str">
        <v>As at</v>
      </c>
      <c r="FTI79" t="str">
        <v>Particulars</v>
      </c>
      <c r="FTO79" t="str">
        <v>As at</v>
      </c>
      <c r="FTP79" t="str">
        <v>As at</v>
      </c>
      <c r="FTQ79" t="str">
        <v>Particulars</v>
      </c>
      <c r="FTW79" t="str">
        <v>As at</v>
      </c>
      <c r="FTX79" t="str">
        <v>As at</v>
      </c>
      <c r="FTY79" t="str">
        <v>Particulars</v>
      </c>
      <c r="FUE79" t="str">
        <v>As at</v>
      </c>
      <c r="FUF79" t="str">
        <v>As at</v>
      </c>
      <c r="FUG79" t="str">
        <v>Particulars</v>
      </c>
      <c r="FUM79" t="str">
        <v>As at</v>
      </c>
      <c r="FUN79" t="str">
        <v>As at</v>
      </c>
      <c r="FUO79" t="str">
        <v>Particulars</v>
      </c>
      <c r="FUU79" t="str">
        <v>As at</v>
      </c>
      <c r="FUV79" t="str">
        <v>As at</v>
      </c>
      <c r="FUW79" t="str">
        <v>Particulars</v>
      </c>
      <c r="FVC79" t="str">
        <v>As at</v>
      </c>
      <c r="FVD79" t="str">
        <v>As at</v>
      </c>
      <c r="FVE79" t="str">
        <v>Particulars</v>
      </c>
      <c r="FVK79" t="str">
        <v>As at</v>
      </c>
      <c r="FVL79" t="str">
        <v>As at</v>
      </c>
      <c r="FVM79" t="str">
        <v>Particulars</v>
      </c>
      <c r="FVS79" t="str">
        <v>As at</v>
      </c>
      <c r="FVT79" t="str">
        <v>As at</v>
      </c>
      <c r="FVU79" t="str">
        <v>Particulars</v>
      </c>
      <c r="FWA79" t="str">
        <v>As at</v>
      </c>
      <c r="FWB79" t="str">
        <v>As at</v>
      </c>
      <c r="FWC79" t="str">
        <v>Particulars</v>
      </c>
      <c r="FWI79" t="str">
        <v>As at</v>
      </c>
      <c r="FWJ79" t="str">
        <v>As at</v>
      </c>
      <c r="FWK79" t="str">
        <v>Particulars</v>
      </c>
      <c r="FWQ79" t="str">
        <v>As at</v>
      </c>
      <c r="FWR79" t="str">
        <v>As at</v>
      </c>
      <c r="FWS79" t="str">
        <v>Particulars</v>
      </c>
      <c r="FWY79" t="str">
        <v>As at</v>
      </c>
      <c r="FWZ79" t="str">
        <v>As at</v>
      </c>
      <c r="FXA79" t="str">
        <v>Particulars</v>
      </c>
      <c r="FXG79" t="str">
        <v>As at</v>
      </c>
      <c r="FXH79" t="str">
        <v>As at</v>
      </c>
      <c r="FXI79" t="str">
        <v>Particulars</v>
      </c>
      <c r="FXO79" t="str">
        <v>As at</v>
      </c>
      <c r="FXP79" t="str">
        <v>As at</v>
      </c>
      <c r="FXQ79" t="str">
        <v>Particulars</v>
      </c>
      <c r="FXW79" t="str">
        <v>As at</v>
      </c>
      <c r="FXX79" t="str">
        <v>As at</v>
      </c>
      <c r="FXY79" t="str">
        <v>Particulars</v>
      </c>
      <c r="FYE79" t="str">
        <v>As at</v>
      </c>
      <c r="FYF79" t="str">
        <v>As at</v>
      </c>
      <c r="FYG79" t="str">
        <v>Particulars</v>
      </c>
      <c r="FYM79" t="str">
        <v>As at</v>
      </c>
      <c r="FYN79" t="str">
        <v>As at</v>
      </c>
      <c r="FYO79" t="str">
        <v>Particulars</v>
      </c>
      <c r="FYU79" t="str">
        <v>As at</v>
      </c>
      <c r="FYV79" t="str">
        <v>As at</v>
      </c>
      <c r="FYW79" t="str">
        <v>Particulars</v>
      </c>
      <c r="FZC79" t="str">
        <v>As at</v>
      </c>
      <c r="FZD79" t="str">
        <v>As at</v>
      </c>
      <c r="FZE79" t="str">
        <v>Particulars</v>
      </c>
      <c r="FZK79" t="str">
        <v>As at</v>
      </c>
      <c r="FZL79" t="str">
        <v>As at</v>
      </c>
      <c r="FZM79" t="str">
        <v>Particulars</v>
      </c>
      <c r="FZS79" t="str">
        <v>As at</v>
      </c>
      <c r="FZT79" t="str">
        <v>As at</v>
      </c>
      <c r="FZU79" t="str">
        <v>Particulars</v>
      </c>
      <c r="GAA79" t="str">
        <v>As at</v>
      </c>
      <c r="GAB79" t="str">
        <v>As at</v>
      </c>
      <c r="GAC79" t="str">
        <v>Particulars</v>
      </c>
      <c r="GAI79" t="str">
        <v>As at</v>
      </c>
      <c r="GAJ79" t="str">
        <v>As at</v>
      </c>
      <c r="GAK79" t="str">
        <v>Particulars</v>
      </c>
      <c r="GAQ79" t="str">
        <v>As at</v>
      </c>
      <c r="GAR79" t="str">
        <v>As at</v>
      </c>
      <c r="GAS79" t="str">
        <v>Particulars</v>
      </c>
      <c r="GAY79" t="str">
        <v>As at</v>
      </c>
      <c r="GAZ79" t="str">
        <v>As at</v>
      </c>
      <c r="GBA79" t="str">
        <v>Particulars</v>
      </c>
      <c r="GBG79" t="str">
        <v>As at</v>
      </c>
      <c r="GBH79" t="str">
        <v>As at</v>
      </c>
      <c r="GBI79" t="str">
        <v>Particulars</v>
      </c>
      <c r="GBO79" t="str">
        <v>As at</v>
      </c>
      <c r="GBP79" t="str">
        <v>As at</v>
      </c>
      <c r="GBQ79" t="str">
        <v>Particulars</v>
      </c>
      <c r="GBW79" t="str">
        <v>As at</v>
      </c>
      <c r="GBX79" t="str">
        <v>As at</v>
      </c>
      <c r="GBY79" t="str">
        <v>Particulars</v>
      </c>
      <c r="GCE79" t="str">
        <v>As at</v>
      </c>
      <c r="GCF79" t="str">
        <v>As at</v>
      </c>
      <c r="GCG79" t="str">
        <v>Particulars</v>
      </c>
      <c r="GCM79" t="str">
        <v>As at</v>
      </c>
      <c r="GCN79" t="str">
        <v>As at</v>
      </c>
      <c r="GCO79" t="str">
        <v>Particulars</v>
      </c>
      <c r="GCU79" t="str">
        <v>As at</v>
      </c>
      <c r="GCV79" t="str">
        <v>As at</v>
      </c>
      <c r="GCW79" t="str">
        <v>Particulars</v>
      </c>
      <c r="GDC79" t="str">
        <v>As at</v>
      </c>
      <c r="GDD79" t="str">
        <v>As at</v>
      </c>
      <c r="GDE79" t="str">
        <v>Particulars</v>
      </c>
      <c r="GDK79" t="str">
        <v>As at</v>
      </c>
      <c r="GDL79" t="str">
        <v>As at</v>
      </c>
      <c r="GDM79" t="str">
        <v>Particulars</v>
      </c>
      <c r="GDS79" t="str">
        <v>As at</v>
      </c>
      <c r="GDT79" t="str">
        <v>As at</v>
      </c>
      <c r="GDU79" t="str">
        <v>Particulars</v>
      </c>
      <c r="GEA79" t="str">
        <v>As at</v>
      </c>
      <c r="GEB79" t="str">
        <v>As at</v>
      </c>
      <c r="GEC79" t="str">
        <v>Particulars</v>
      </c>
      <c r="GEI79" t="str">
        <v>As at</v>
      </c>
      <c r="GEJ79" t="str">
        <v>As at</v>
      </c>
      <c r="GEK79" t="str">
        <v>Particulars</v>
      </c>
      <c r="GEQ79" t="str">
        <v>As at</v>
      </c>
      <c r="GER79" t="str">
        <v>As at</v>
      </c>
      <c r="GES79" t="str">
        <v>Particulars</v>
      </c>
      <c r="GEY79" t="str">
        <v>As at</v>
      </c>
      <c r="GEZ79" t="str">
        <v>As at</v>
      </c>
      <c r="GFA79" t="str">
        <v>Particulars</v>
      </c>
      <c r="GFG79" t="str">
        <v>As at</v>
      </c>
      <c r="GFH79" t="str">
        <v>As at</v>
      </c>
      <c r="GFI79" t="str">
        <v>Particulars</v>
      </c>
      <c r="GFO79" t="str">
        <v>As at</v>
      </c>
      <c r="GFP79" t="str">
        <v>As at</v>
      </c>
      <c r="GFQ79" t="str">
        <v>Particulars</v>
      </c>
      <c r="GFW79" t="str">
        <v>As at</v>
      </c>
      <c r="GFX79" t="str">
        <v>As at</v>
      </c>
      <c r="GFY79" t="str">
        <v>Particulars</v>
      </c>
      <c r="GGE79" t="str">
        <v>As at</v>
      </c>
      <c r="GGF79" t="str">
        <v>As at</v>
      </c>
      <c r="GGG79" t="str">
        <v>Particulars</v>
      </c>
      <c r="GGM79" t="str">
        <v>As at</v>
      </c>
      <c r="GGN79" t="str">
        <v>As at</v>
      </c>
      <c r="GGO79" t="str">
        <v>Particulars</v>
      </c>
      <c r="GGU79" t="str">
        <v>As at</v>
      </c>
      <c r="GGV79" t="str">
        <v>As at</v>
      </c>
      <c r="GGW79" t="str">
        <v>Particulars</v>
      </c>
      <c r="GHC79" t="str">
        <v>As at</v>
      </c>
      <c r="GHD79" t="str">
        <v>As at</v>
      </c>
      <c r="GHE79" t="str">
        <v>Particulars</v>
      </c>
      <c r="GHK79" t="str">
        <v>As at</v>
      </c>
      <c r="GHL79" t="str">
        <v>As at</v>
      </c>
      <c r="GHM79" t="str">
        <v>Particulars</v>
      </c>
      <c r="GHS79" t="str">
        <v>As at</v>
      </c>
      <c r="GHT79" t="str">
        <v>As at</v>
      </c>
      <c r="GHU79" t="str">
        <v>Particulars</v>
      </c>
      <c r="GIA79" t="str">
        <v>As at</v>
      </c>
      <c r="GIB79" t="str">
        <v>As at</v>
      </c>
      <c r="GIC79" t="str">
        <v>Particulars</v>
      </c>
      <c r="GII79" t="str">
        <v>As at</v>
      </c>
      <c r="GIJ79" t="str">
        <v>As at</v>
      </c>
      <c r="GIK79" t="str">
        <v>Particulars</v>
      </c>
      <c r="GIQ79" t="str">
        <v>As at</v>
      </c>
      <c r="GIR79" t="str">
        <v>As at</v>
      </c>
      <c r="GIS79" t="str">
        <v>Particulars</v>
      </c>
      <c r="GIY79" t="str">
        <v>As at</v>
      </c>
      <c r="GIZ79" t="str">
        <v>As at</v>
      </c>
      <c r="GJA79" t="str">
        <v>Particulars</v>
      </c>
      <c r="GJG79" t="str">
        <v>As at</v>
      </c>
      <c r="GJH79" t="str">
        <v>As at</v>
      </c>
      <c r="GJI79" t="str">
        <v>Particulars</v>
      </c>
      <c r="GJO79" t="str">
        <v>As at</v>
      </c>
      <c r="GJP79" t="str">
        <v>As at</v>
      </c>
      <c r="GJQ79" t="str">
        <v>Particulars</v>
      </c>
      <c r="GJW79" t="str">
        <v>As at</v>
      </c>
      <c r="GJX79" t="str">
        <v>As at</v>
      </c>
      <c r="GJY79" t="str">
        <v>Particulars</v>
      </c>
      <c r="GKE79" t="str">
        <v>As at</v>
      </c>
      <c r="GKF79" t="str">
        <v>As at</v>
      </c>
      <c r="GKG79" t="str">
        <v>Particulars</v>
      </c>
      <c r="GKM79" t="str">
        <v>As at</v>
      </c>
      <c r="GKN79" t="str">
        <v>As at</v>
      </c>
      <c r="GKO79" t="str">
        <v>Particulars</v>
      </c>
      <c r="GKU79" t="str">
        <v>As at</v>
      </c>
      <c r="GKV79" t="str">
        <v>As at</v>
      </c>
      <c r="GKW79" t="str">
        <v>Particulars</v>
      </c>
      <c r="GLC79" t="str">
        <v>As at</v>
      </c>
      <c r="GLD79" t="str">
        <v>As at</v>
      </c>
      <c r="GLE79" t="str">
        <v>Particulars</v>
      </c>
      <c r="GLK79" t="str">
        <v>As at</v>
      </c>
      <c r="GLL79" t="str">
        <v>As at</v>
      </c>
      <c r="GLM79" t="str">
        <v>Particulars</v>
      </c>
      <c r="GLS79" t="str">
        <v>As at</v>
      </c>
      <c r="GLT79" t="str">
        <v>As at</v>
      </c>
      <c r="GLU79" t="str">
        <v>Particulars</v>
      </c>
      <c r="GMA79" t="str">
        <v>As at</v>
      </c>
      <c r="GMB79" t="str">
        <v>As at</v>
      </c>
      <c r="GMC79" t="str">
        <v>Particulars</v>
      </c>
      <c r="GMI79" t="str">
        <v>As at</v>
      </c>
      <c r="GMJ79" t="str">
        <v>As at</v>
      </c>
      <c r="GMK79" t="str">
        <v>Particulars</v>
      </c>
      <c r="GMQ79" t="str">
        <v>As at</v>
      </c>
      <c r="GMR79" t="str">
        <v>As at</v>
      </c>
      <c r="GMS79" t="str">
        <v>Particulars</v>
      </c>
      <c r="GMY79" t="str">
        <v>As at</v>
      </c>
      <c r="GMZ79" t="str">
        <v>As at</v>
      </c>
      <c r="GNA79" t="str">
        <v>Particulars</v>
      </c>
      <c r="GNG79" t="str">
        <v>As at</v>
      </c>
      <c r="GNH79" t="str">
        <v>As at</v>
      </c>
      <c r="GNI79" t="str">
        <v>Particulars</v>
      </c>
      <c r="GNO79" t="str">
        <v>As at</v>
      </c>
      <c r="GNP79" t="str">
        <v>As at</v>
      </c>
      <c r="GNQ79" t="str">
        <v>Particulars</v>
      </c>
      <c r="GNW79" t="str">
        <v>As at</v>
      </c>
      <c r="GNX79" t="str">
        <v>As at</v>
      </c>
      <c r="GNY79" t="str">
        <v>Particulars</v>
      </c>
      <c r="GOE79" t="str">
        <v>As at</v>
      </c>
      <c r="GOF79" t="str">
        <v>As at</v>
      </c>
      <c r="GOG79" t="str">
        <v>Particulars</v>
      </c>
      <c r="GOM79" t="str">
        <v>As at</v>
      </c>
      <c r="GON79" t="str">
        <v>As at</v>
      </c>
      <c r="GOO79" t="str">
        <v>Particulars</v>
      </c>
      <c r="GOU79" t="str">
        <v>As at</v>
      </c>
      <c r="GOV79" t="str">
        <v>As at</v>
      </c>
      <c r="GOW79" t="str">
        <v>Particulars</v>
      </c>
      <c r="GPC79" t="str">
        <v>As at</v>
      </c>
      <c r="GPD79" t="str">
        <v>As at</v>
      </c>
      <c r="GPE79" t="str">
        <v>Particulars</v>
      </c>
      <c r="GPK79" t="str">
        <v>As at</v>
      </c>
      <c r="GPL79" t="str">
        <v>As at</v>
      </c>
      <c r="GPM79" t="str">
        <v>Particulars</v>
      </c>
      <c r="GPS79" t="str">
        <v>As at</v>
      </c>
      <c r="GPT79" t="str">
        <v>As at</v>
      </c>
      <c r="GPU79" t="str">
        <v>Particulars</v>
      </c>
      <c r="GQA79" t="str">
        <v>As at</v>
      </c>
      <c r="GQB79" t="str">
        <v>As at</v>
      </c>
      <c r="GQC79" t="str">
        <v>Particulars</v>
      </c>
      <c r="GQI79" t="str">
        <v>As at</v>
      </c>
      <c r="GQJ79" t="str">
        <v>As at</v>
      </c>
      <c r="GQK79" t="str">
        <v>Particulars</v>
      </c>
      <c r="GQQ79" t="str">
        <v>As at</v>
      </c>
      <c r="GQR79" t="str">
        <v>As at</v>
      </c>
      <c r="GQS79" t="str">
        <v>Particulars</v>
      </c>
      <c r="GQY79" t="str">
        <v>As at</v>
      </c>
      <c r="GQZ79" t="str">
        <v>As at</v>
      </c>
      <c r="GRA79" t="str">
        <v>Particulars</v>
      </c>
      <c r="GRG79" t="str">
        <v>As at</v>
      </c>
      <c r="GRH79" t="str">
        <v>As at</v>
      </c>
      <c r="GRI79" t="str">
        <v>Particulars</v>
      </c>
      <c r="GRO79" t="str">
        <v>As at</v>
      </c>
      <c r="GRP79" t="str">
        <v>As at</v>
      </c>
      <c r="GRQ79" t="str">
        <v>Particulars</v>
      </c>
      <c r="GRW79" t="str">
        <v>As at</v>
      </c>
      <c r="GRX79" t="str">
        <v>As at</v>
      </c>
      <c r="GRY79" t="str">
        <v>Particulars</v>
      </c>
      <c r="GSE79" t="str">
        <v>As at</v>
      </c>
      <c r="GSF79" t="str">
        <v>As at</v>
      </c>
      <c r="GSG79" t="str">
        <v>Particulars</v>
      </c>
      <c r="GSM79" t="str">
        <v>As at</v>
      </c>
      <c r="GSN79" t="str">
        <v>As at</v>
      </c>
      <c r="GSO79" t="str">
        <v>Particulars</v>
      </c>
      <c r="GSU79" t="str">
        <v>As at</v>
      </c>
      <c r="GSV79" t="str">
        <v>As at</v>
      </c>
      <c r="GSW79" t="str">
        <v>Particulars</v>
      </c>
      <c r="GTC79" t="str">
        <v>As at</v>
      </c>
      <c r="GTD79" t="str">
        <v>As at</v>
      </c>
      <c r="GTE79" t="str">
        <v>Particulars</v>
      </c>
      <c r="GTK79" t="str">
        <v>As at</v>
      </c>
      <c r="GTL79" t="str">
        <v>As at</v>
      </c>
      <c r="GTM79" t="str">
        <v>Particulars</v>
      </c>
      <c r="GTS79" t="str">
        <v>As at</v>
      </c>
      <c r="GTT79" t="str">
        <v>As at</v>
      </c>
      <c r="GTU79" t="str">
        <v>Particulars</v>
      </c>
      <c r="GUA79" t="str">
        <v>As at</v>
      </c>
      <c r="GUB79" t="str">
        <v>As at</v>
      </c>
      <c r="GUC79" t="str">
        <v>Particulars</v>
      </c>
      <c r="GUI79" t="str">
        <v>As at</v>
      </c>
      <c r="GUJ79" t="str">
        <v>As at</v>
      </c>
      <c r="GUK79" t="str">
        <v>Particulars</v>
      </c>
      <c r="GUQ79" t="str">
        <v>As at</v>
      </c>
      <c r="GUR79" t="str">
        <v>As at</v>
      </c>
      <c r="GUS79" t="str">
        <v>Particulars</v>
      </c>
      <c r="GUY79" t="str">
        <v>As at</v>
      </c>
      <c r="GUZ79" t="str">
        <v>As at</v>
      </c>
      <c r="GVA79" t="str">
        <v>Particulars</v>
      </c>
      <c r="GVG79" t="str">
        <v>As at</v>
      </c>
      <c r="GVH79" t="str">
        <v>As at</v>
      </c>
      <c r="GVI79" t="str">
        <v>Particulars</v>
      </c>
      <c r="GVO79" t="str">
        <v>As at</v>
      </c>
      <c r="GVP79" t="str">
        <v>As at</v>
      </c>
      <c r="GVQ79" t="str">
        <v>Particulars</v>
      </c>
      <c r="GVW79" t="str">
        <v>As at</v>
      </c>
      <c r="GVX79" t="str">
        <v>As at</v>
      </c>
      <c r="GVY79" t="str">
        <v>Particulars</v>
      </c>
      <c r="GWE79" t="str">
        <v>As at</v>
      </c>
      <c r="GWF79" t="str">
        <v>As at</v>
      </c>
      <c r="GWG79" t="str">
        <v>Particulars</v>
      </c>
      <c r="GWM79" t="str">
        <v>As at</v>
      </c>
      <c r="GWN79" t="str">
        <v>As at</v>
      </c>
      <c r="GWO79" t="str">
        <v>Particulars</v>
      </c>
      <c r="GWU79" t="str">
        <v>As at</v>
      </c>
      <c r="GWV79" t="str">
        <v>As at</v>
      </c>
      <c r="GWW79" t="str">
        <v>Particulars</v>
      </c>
      <c r="GXC79" t="str">
        <v>As at</v>
      </c>
      <c r="GXD79" t="str">
        <v>As at</v>
      </c>
      <c r="GXE79" t="str">
        <v>Particulars</v>
      </c>
      <c r="GXK79" t="str">
        <v>As at</v>
      </c>
      <c r="GXL79" t="str">
        <v>As at</v>
      </c>
      <c r="GXM79" t="str">
        <v>Particulars</v>
      </c>
      <c r="GXS79" t="str">
        <v>As at</v>
      </c>
      <c r="GXT79" t="str">
        <v>As at</v>
      </c>
      <c r="GXU79" t="str">
        <v>Particulars</v>
      </c>
      <c r="GYA79" t="str">
        <v>As at</v>
      </c>
      <c r="GYB79" t="str">
        <v>As at</v>
      </c>
      <c r="GYC79" t="str">
        <v>Particulars</v>
      </c>
      <c r="GYI79" t="str">
        <v>As at</v>
      </c>
      <c r="GYJ79" t="str">
        <v>As at</v>
      </c>
      <c r="GYK79" t="str">
        <v>Particulars</v>
      </c>
      <c r="GYQ79" t="str">
        <v>As at</v>
      </c>
      <c r="GYR79" t="str">
        <v>As at</v>
      </c>
      <c r="GYS79" t="str">
        <v>Particulars</v>
      </c>
      <c r="GYY79" t="str">
        <v>As at</v>
      </c>
      <c r="GYZ79" t="str">
        <v>As at</v>
      </c>
      <c r="GZA79" t="str">
        <v>Particulars</v>
      </c>
      <c r="GZG79" t="str">
        <v>As at</v>
      </c>
      <c r="GZH79" t="str">
        <v>As at</v>
      </c>
      <c r="GZI79" t="str">
        <v>Particulars</v>
      </c>
      <c r="GZO79" t="str">
        <v>As at</v>
      </c>
      <c r="GZP79" t="str">
        <v>As at</v>
      </c>
      <c r="GZQ79" t="str">
        <v>Particulars</v>
      </c>
      <c r="GZW79" t="str">
        <v>As at</v>
      </c>
      <c r="GZX79" t="str">
        <v>As at</v>
      </c>
      <c r="GZY79" t="str">
        <v>Particulars</v>
      </c>
      <c r="HAE79" t="str">
        <v>As at</v>
      </c>
      <c r="HAF79" t="str">
        <v>As at</v>
      </c>
      <c r="HAG79" t="str">
        <v>Particulars</v>
      </c>
      <c r="HAM79" t="str">
        <v>As at</v>
      </c>
      <c r="HAN79" t="str">
        <v>As at</v>
      </c>
      <c r="HAO79" t="str">
        <v>Particulars</v>
      </c>
      <c r="HAU79" t="str">
        <v>As at</v>
      </c>
      <c r="HAV79" t="str">
        <v>As at</v>
      </c>
      <c r="HAW79" t="str">
        <v>Particulars</v>
      </c>
      <c r="HBC79" t="str">
        <v>As at</v>
      </c>
      <c r="HBD79" t="str">
        <v>As at</v>
      </c>
      <c r="HBE79" t="str">
        <v>Particulars</v>
      </c>
      <c r="HBK79" t="str">
        <v>As at</v>
      </c>
      <c r="HBL79" t="str">
        <v>As at</v>
      </c>
      <c r="HBM79" t="str">
        <v>Particulars</v>
      </c>
      <c r="HBS79" t="str">
        <v>As at</v>
      </c>
      <c r="HBT79" t="str">
        <v>As at</v>
      </c>
      <c r="HBU79" t="str">
        <v>Particulars</v>
      </c>
      <c r="HCA79" t="str">
        <v>As at</v>
      </c>
      <c r="HCB79" t="str">
        <v>As at</v>
      </c>
      <c r="HCC79" t="str">
        <v>Particulars</v>
      </c>
      <c r="HCI79" t="str">
        <v>As at</v>
      </c>
      <c r="HCJ79" t="str">
        <v>As at</v>
      </c>
      <c r="HCK79" t="str">
        <v>Particulars</v>
      </c>
      <c r="HCQ79" t="str">
        <v>As at</v>
      </c>
      <c r="HCR79" t="str">
        <v>As at</v>
      </c>
      <c r="HCS79" t="str">
        <v>Particulars</v>
      </c>
      <c r="HCY79" t="str">
        <v>As at</v>
      </c>
      <c r="HCZ79" t="str">
        <v>As at</v>
      </c>
      <c r="HDA79" t="str">
        <v>Particulars</v>
      </c>
      <c r="HDG79" t="str">
        <v>As at</v>
      </c>
      <c r="HDH79" t="str">
        <v>As at</v>
      </c>
      <c r="HDI79" t="str">
        <v>Particulars</v>
      </c>
      <c r="HDO79" t="str">
        <v>As at</v>
      </c>
      <c r="HDP79" t="str">
        <v>As at</v>
      </c>
      <c r="HDQ79" t="str">
        <v>Particulars</v>
      </c>
      <c r="HDW79" t="str">
        <v>As at</v>
      </c>
      <c r="HDX79" t="str">
        <v>As at</v>
      </c>
      <c r="HDY79" t="str">
        <v>Particulars</v>
      </c>
      <c r="HEE79" t="str">
        <v>As at</v>
      </c>
      <c r="HEF79" t="str">
        <v>As at</v>
      </c>
      <c r="HEG79" t="str">
        <v>Particulars</v>
      </c>
      <c r="HEM79" t="str">
        <v>As at</v>
      </c>
      <c r="HEN79" t="str">
        <v>As at</v>
      </c>
      <c r="HEO79" t="str">
        <v>Particulars</v>
      </c>
      <c r="HEU79" t="str">
        <v>As at</v>
      </c>
      <c r="HEV79" t="str">
        <v>As at</v>
      </c>
      <c r="HEW79" t="str">
        <v>Particulars</v>
      </c>
      <c r="HFC79" t="str">
        <v>As at</v>
      </c>
      <c r="HFD79" t="str">
        <v>As at</v>
      </c>
      <c r="HFE79" t="str">
        <v>Particulars</v>
      </c>
      <c r="HFK79" t="str">
        <v>As at</v>
      </c>
      <c r="HFL79" t="str">
        <v>As at</v>
      </c>
      <c r="HFM79" t="str">
        <v>Particulars</v>
      </c>
      <c r="HFS79" t="str">
        <v>As at</v>
      </c>
      <c r="HFT79" t="str">
        <v>As at</v>
      </c>
      <c r="HFU79" t="str">
        <v>Particulars</v>
      </c>
      <c r="HGA79" t="str">
        <v>As at</v>
      </c>
      <c r="HGB79" t="str">
        <v>As at</v>
      </c>
      <c r="HGC79" t="str">
        <v>Particulars</v>
      </c>
      <c r="HGI79" t="str">
        <v>As at</v>
      </c>
      <c r="HGJ79" t="str">
        <v>As at</v>
      </c>
      <c r="HGK79" t="str">
        <v>Particulars</v>
      </c>
      <c r="HGQ79" t="str">
        <v>As at</v>
      </c>
      <c r="HGR79" t="str">
        <v>As at</v>
      </c>
      <c r="HGS79" t="str">
        <v>Particulars</v>
      </c>
      <c r="HGY79" t="str">
        <v>As at</v>
      </c>
      <c r="HGZ79" t="str">
        <v>As at</v>
      </c>
      <c r="HHA79" t="str">
        <v>Particulars</v>
      </c>
      <c r="HHG79" t="str">
        <v>As at</v>
      </c>
      <c r="HHH79" t="str">
        <v>As at</v>
      </c>
      <c r="HHI79" t="str">
        <v>Particulars</v>
      </c>
      <c r="HHO79" t="str">
        <v>As at</v>
      </c>
      <c r="HHP79" t="str">
        <v>As at</v>
      </c>
      <c r="HHQ79" t="str">
        <v>Particulars</v>
      </c>
      <c r="HHW79" t="str">
        <v>As at</v>
      </c>
      <c r="HHX79" t="str">
        <v>As at</v>
      </c>
      <c r="HHY79" t="str">
        <v>Particulars</v>
      </c>
      <c r="HIE79" t="str">
        <v>As at</v>
      </c>
      <c r="HIF79" t="str">
        <v>As at</v>
      </c>
      <c r="HIG79" t="str">
        <v>Particulars</v>
      </c>
      <c r="HIM79" t="str">
        <v>As at</v>
      </c>
      <c r="HIN79" t="str">
        <v>As at</v>
      </c>
      <c r="HIO79" t="str">
        <v>Particulars</v>
      </c>
      <c r="HIU79" t="str">
        <v>As at</v>
      </c>
      <c r="HIV79" t="str">
        <v>As at</v>
      </c>
      <c r="HIW79" t="str">
        <v>Particulars</v>
      </c>
      <c r="HJC79" t="str">
        <v>As at</v>
      </c>
      <c r="HJD79" t="str">
        <v>As at</v>
      </c>
      <c r="HJE79" t="str">
        <v>Particulars</v>
      </c>
      <c r="HJK79" t="str">
        <v>As at</v>
      </c>
      <c r="HJL79" t="str">
        <v>As at</v>
      </c>
      <c r="HJM79" t="str">
        <v>Particulars</v>
      </c>
      <c r="HJS79" t="str">
        <v>As at</v>
      </c>
      <c r="HJT79" t="str">
        <v>As at</v>
      </c>
      <c r="HJU79" t="str">
        <v>Particulars</v>
      </c>
      <c r="HKA79" t="str">
        <v>As at</v>
      </c>
      <c r="HKB79" t="str">
        <v>As at</v>
      </c>
      <c r="HKC79" t="str">
        <v>Particulars</v>
      </c>
      <c r="HKI79" t="str">
        <v>As at</v>
      </c>
      <c r="HKJ79" t="str">
        <v>As at</v>
      </c>
      <c r="HKK79" t="str">
        <v>Particulars</v>
      </c>
      <c r="HKQ79" t="str">
        <v>As at</v>
      </c>
      <c r="HKR79" t="str">
        <v>As at</v>
      </c>
      <c r="HKS79" t="str">
        <v>Particulars</v>
      </c>
      <c r="HKY79" t="str">
        <v>As at</v>
      </c>
      <c r="HKZ79" t="str">
        <v>As at</v>
      </c>
      <c r="HLA79" t="str">
        <v>Particulars</v>
      </c>
      <c r="HLG79" t="str">
        <v>As at</v>
      </c>
      <c r="HLH79" t="str">
        <v>As at</v>
      </c>
      <c r="HLI79" t="str">
        <v>Particulars</v>
      </c>
      <c r="HLO79" t="str">
        <v>As at</v>
      </c>
      <c r="HLP79" t="str">
        <v>As at</v>
      </c>
      <c r="HLQ79" t="str">
        <v>Particulars</v>
      </c>
      <c r="HLW79" t="str">
        <v>As at</v>
      </c>
      <c r="HLX79" t="str">
        <v>As at</v>
      </c>
      <c r="HLY79" t="str">
        <v>Particulars</v>
      </c>
      <c r="HME79" t="str">
        <v>As at</v>
      </c>
      <c r="HMF79" t="str">
        <v>As at</v>
      </c>
      <c r="HMG79" t="str">
        <v>Particulars</v>
      </c>
      <c r="HMM79" t="str">
        <v>As at</v>
      </c>
      <c r="HMN79" t="str">
        <v>As at</v>
      </c>
      <c r="HMO79" t="str">
        <v>Particulars</v>
      </c>
      <c r="HMU79" t="str">
        <v>As at</v>
      </c>
      <c r="HMV79" t="str">
        <v>As at</v>
      </c>
      <c r="HMW79" t="str">
        <v>Particulars</v>
      </c>
      <c r="HNC79" t="str">
        <v>As at</v>
      </c>
      <c r="HND79" t="str">
        <v>As at</v>
      </c>
      <c r="HNE79" t="str">
        <v>Particulars</v>
      </c>
      <c r="HNK79" t="str">
        <v>As at</v>
      </c>
      <c r="HNL79" t="str">
        <v>As at</v>
      </c>
      <c r="HNM79" t="str">
        <v>Particulars</v>
      </c>
      <c r="HNS79" t="str">
        <v>As at</v>
      </c>
      <c r="HNT79" t="str">
        <v>As at</v>
      </c>
      <c r="HNU79" t="str">
        <v>Particulars</v>
      </c>
      <c r="HOA79" t="str">
        <v>As at</v>
      </c>
      <c r="HOB79" t="str">
        <v>As at</v>
      </c>
      <c r="HOC79" t="str">
        <v>Particulars</v>
      </c>
      <c r="HOI79" t="str">
        <v>As at</v>
      </c>
      <c r="HOJ79" t="str">
        <v>As at</v>
      </c>
      <c r="HOK79" t="str">
        <v>Particulars</v>
      </c>
      <c r="HOQ79" t="str">
        <v>As at</v>
      </c>
      <c r="HOR79" t="str">
        <v>As at</v>
      </c>
      <c r="HOS79" t="str">
        <v>Particulars</v>
      </c>
      <c r="HOY79" t="str">
        <v>As at</v>
      </c>
      <c r="HOZ79" t="str">
        <v>As at</v>
      </c>
      <c r="HPA79" t="str">
        <v>Particulars</v>
      </c>
      <c r="HPG79" t="str">
        <v>As at</v>
      </c>
      <c r="HPH79" t="str">
        <v>As at</v>
      </c>
      <c r="HPI79" t="str">
        <v>Particulars</v>
      </c>
      <c r="HPO79" t="str">
        <v>As at</v>
      </c>
      <c r="HPP79" t="str">
        <v>As at</v>
      </c>
      <c r="HPQ79" t="str">
        <v>Particulars</v>
      </c>
      <c r="HPW79" t="str">
        <v>As at</v>
      </c>
      <c r="HPX79" t="str">
        <v>As at</v>
      </c>
      <c r="HPY79" t="str">
        <v>Particulars</v>
      </c>
      <c r="HQE79" t="str">
        <v>As at</v>
      </c>
      <c r="HQF79" t="str">
        <v>As at</v>
      </c>
      <c r="HQG79" t="str">
        <v>Particulars</v>
      </c>
      <c r="HQM79" t="str">
        <v>As at</v>
      </c>
      <c r="HQN79" t="str">
        <v>As at</v>
      </c>
      <c r="HQO79" t="str">
        <v>Particulars</v>
      </c>
      <c r="HQU79" t="str">
        <v>As at</v>
      </c>
      <c r="HQV79" t="str">
        <v>As at</v>
      </c>
      <c r="HQW79" t="str">
        <v>Particulars</v>
      </c>
      <c r="HRC79" t="str">
        <v>As at</v>
      </c>
      <c r="HRD79" t="str">
        <v>As at</v>
      </c>
      <c r="HRE79" t="str">
        <v>Particulars</v>
      </c>
      <c r="HRK79" t="str">
        <v>As at</v>
      </c>
      <c r="HRL79" t="str">
        <v>As at</v>
      </c>
      <c r="HRM79" t="str">
        <v>Particulars</v>
      </c>
      <c r="HRS79" t="str">
        <v>As at</v>
      </c>
      <c r="HRT79" t="str">
        <v>As at</v>
      </c>
      <c r="HRU79" t="str">
        <v>Particulars</v>
      </c>
      <c r="HSA79" t="str">
        <v>As at</v>
      </c>
      <c r="HSB79" t="str">
        <v>As at</v>
      </c>
      <c r="HSC79" t="str">
        <v>Particulars</v>
      </c>
      <c r="HSI79" t="str">
        <v>As at</v>
      </c>
      <c r="HSJ79" t="str">
        <v>As at</v>
      </c>
      <c r="HSK79" t="str">
        <v>Particulars</v>
      </c>
      <c r="HSQ79" t="str">
        <v>As at</v>
      </c>
      <c r="HSR79" t="str">
        <v>As at</v>
      </c>
      <c r="HSS79" t="str">
        <v>Particulars</v>
      </c>
      <c r="HSY79" t="str">
        <v>As at</v>
      </c>
      <c r="HSZ79" t="str">
        <v>As at</v>
      </c>
      <c r="HTA79" t="str">
        <v>Particulars</v>
      </c>
      <c r="HTG79" t="str">
        <v>As at</v>
      </c>
      <c r="HTH79" t="str">
        <v>As at</v>
      </c>
      <c r="HTI79" t="str">
        <v>Particulars</v>
      </c>
      <c r="HTO79" t="str">
        <v>As at</v>
      </c>
      <c r="HTP79" t="str">
        <v>As at</v>
      </c>
      <c r="HTQ79" t="str">
        <v>Particulars</v>
      </c>
      <c r="HTW79" t="str">
        <v>As at</v>
      </c>
      <c r="HTX79" t="str">
        <v>As at</v>
      </c>
      <c r="HTY79" t="str">
        <v>Particulars</v>
      </c>
      <c r="HUE79" t="str">
        <v>As at</v>
      </c>
      <c r="HUF79" t="str">
        <v>As at</v>
      </c>
      <c r="HUG79" t="str">
        <v>Particulars</v>
      </c>
      <c r="HUM79" t="str">
        <v>As at</v>
      </c>
      <c r="HUN79" t="str">
        <v>As at</v>
      </c>
      <c r="HUO79" t="str">
        <v>Particulars</v>
      </c>
      <c r="HUU79" t="str">
        <v>As at</v>
      </c>
      <c r="HUV79" t="str">
        <v>As at</v>
      </c>
      <c r="HUW79" t="str">
        <v>Particulars</v>
      </c>
      <c r="HVC79" t="str">
        <v>As at</v>
      </c>
      <c r="HVD79" t="str">
        <v>As at</v>
      </c>
      <c r="HVE79" t="str">
        <v>Particulars</v>
      </c>
      <c r="HVK79" t="str">
        <v>As at</v>
      </c>
      <c r="HVL79" t="str">
        <v>As at</v>
      </c>
      <c r="HVM79" t="str">
        <v>Particulars</v>
      </c>
      <c r="HVS79" t="str">
        <v>As at</v>
      </c>
      <c r="HVT79" t="str">
        <v>As at</v>
      </c>
      <c r="HVU79" t="str">
        <v>Particulars</v>
      </c>
      <c r="HWA79" t="str">
        <v>As at</v>
      </c>
      <c r="HWB79" t="str">
        <v>As at</v>
      </c>
      <c r="HWC79" t="str">
        <v>Particulars</v>
      </c>
      <c r="HWI79" t="str">
        <v>As at</v>
      </c>
      <c r="HWJ79" t="str">
        <v>As at</v>
      </c>
      <c r="HWK79" t="str">
        <v>Particulars</v>
      </c>
      <c r="HWQ79" t="str">
        <v>As at</v>
      </c>
      <c r="HWR79" t="str">
        <v>As at</v>
      </c>
      <c r="HWS79" t="str">
        <v>Particulars</v>
      </c>
      <c r="HWY79" t="str">
        <v>As at</v>
      </c>
      <c r="HWZ79" t="str">
        <v>As at</v>
      </c>
      <c r="HXA79" t="str">
        <v>Particulars</v>
      </c>
      <c r="HXG79" t="str">
        <v>As at</v>
      </c>
      <c r="HXH79" t="str">
        <v>As at</v>
      </c>
      <c r="HXI79" t="str">
        <v>Particulars</v>
      </c>
      <c r="HXO79" t="str">
        <v>As at</v>
      </c>
      <c r="HXP79" t="str">
        <v>As at</v>
      </c>
      <c r="HXQ79" t="str">
        <v>Particulars</v>
      </c>
      <c r="HXW79" t="str">
        <v>As at</v>
      </c>
      <c r="HXX79" t="str">
        <v>As at</v>
      </c>
      <c r="HXY79" t="str">
        <v>Particulars</v>
      </c>
      <c r="HYE79" t="str">
        <v>As at</v>
      </c>
      <c r="HYF79" t="str">
        <v>As at</v>
      </c>
      <c r="HYG79" t="str">
        <v>Particulars</v>
      </c>
      <c r="HYM79" t="str">
        <v>As at</v>
      </c>
      <c r="HYN79" t="str">
        <v>As at</v>
      </c>
      <c r="HYO79" t="str">
        <v>Particulars</v>
      </c>
      <c r="HYU79" t="str">
        <v>As at</v>
      </c>
      <c r="HYV79" t="str">
        <v>As at</v>
      </c>
      <c r="HYW79" t="str">
        <v>Particulars</v>
      </c>
      <c r="HZC79" t="str">
        <v>As at</v>
      </c>
      <c r="HZD79" t="str">
        <v>As at</v>
      </c>
      <c r="HZE79" t="str">
        <v>Particulars</v>
      </c>
      <c r="HZK79" t="str">
        <v>As at</v>
      </c>
      <c r="HZL79" t="str">
        <v>As at</v>
      </c>
      <c r="HZM79" t="str">
        <v>Particulars</v>
      </c>
      <c r="HZS79" t="str">
        <v>As at</v>
      </c>
      <c r="HZT79" t="str">
        <v>As at</v>
      </c>
      <c r="HZU79" t="str">
        <v>Particulars</v>
      </c>
      <c r="IAA79" t="str">
        <v>As at</v>
      </c>
      <c r="IAB79" t="str">
        <v>As at</v>
      </c>
      <c r="IAC79" t="str">
        <v>Particulars</v>
      </c>
      <c r="IAI79" t="str">
        <v>As at</v>
      </c>
      <c r="IAJ79" t="str">
        <v>As at</v>
      </c>
      <c r="IAK79" t="str">
        <v>Particulars</v>
      </c>
      <c r="IAQ79" t="str">
        <v>As at</v>
      </c>
      <c r="IAR79" t="str">
        <v>As at</v>
      </c>
      <c r="IAS79" t="str">
        <v>Particulars</v>
      </c>
      <c r="IAY79" t="str">
        <v>As at</v>
      </c>
      <c r="IAZ79" t="str">
        <v>As at</v>
      </c>
      <c r="IBA79" t="str">
        <v>Particulars</v>
      </c>
      <c r="IBG79" t="str">
        <v>As at</v>
      </c>
      <c r="IBH79" t="str">
        <v>As at</v>
      </c>
      <c r="IBI79" t="str">
        <v>Particulars</v>
      </c>
      <c r="IBO79" t="str">
        <v>As at</v>
      </c>
      <c r="IBP79" t="str">
        <v>As at</v>
      </c>
      <c r="IBQ79" t="str">
        <v>Particulars</v>
      </c>
      <c r="IBW79" t="str">
        <v>As at</v>
      </c>
      <c r="IBX79" t="str">
        <v>As at</v>
      </c>
      <c r="IBY79" t="str">
        <v>Particulars</v>
      </c>
      <c r="ICE79" t="str">
        <v>As at</v>
      </c>
      <c r="ICF79" t="str">
        <v>As at</v>
      </c>
      <c r="ICG79" t="str">
        <v>Particulars</v>
      </c>
      <c r="ICM79" t="str">
        <v>As at</v>
      </c>
      <c r="ICN79" t="str">
        <v>As at</v>
      </c>
      <c r="ICO79" t="str">
        <v>Particulars</v>
      </c>
      <c r="ICU79" t="str">
        <v>As at</v>
      </c>
      <c r="ICV79" t="str">
        <v>As at</v>
      </c>
      <c r="ICW79" t="str">
        <v>Particulars</v>
      </c>
      <c r="IDC79" t="str">
        <v>As at</v>
      </c>
      <c r="IDD79" t="str">
        <v>As at</v>
      </c>
      <c r="IDE79" t="str">
        <v>Particulars</v>
      </c>
      <c r="IDK79" t="str">
        <v>As at</v>
      </c>
      <c r="IDL79" t="str">
        <v>As at</v>
      </c>
      <c r="IDM79" t="str">
        <v>Particulars</v>
      </c>
      <c r="IDS79" t="str">
        <v>As at</v>
      </c>
      <c r="IDT79" t="str">
        <v>As at</v>
      </c>
      <c r="IDU79" t="str">
        <v>Particulars</v>
      </c>
      <c r="IEA79" t="str">
        <v>As at</v>
      </c>
      <c r="IEB79" t="str">
        <v>As at</v>
      </c>
      <c r="IEC79" t="str">
        <v>Particulars</v>
      </c>
      <c r="IEI79" t="str">
        <v>As at</v>
      </c>
      <c r="IEJ79" t="str">
        <v>As at</v>
      </c>
      <c r="IEK79" t="str">
        <v>Particulars</v>
      </c>
      <c r="IEQ79" t="str">
        <v>As at</v>
      </c>
      <c r="IER79" t="str">
        <v>As at</v>
      </c>
      <c r="IES79" t="str">
        <v>Particulars</v>
      </c>
      <c r="IEY79" t="str">
        <v>As at</v>
      </c>
      <c r="IEZ79" t="str">
        <v>As at</v>
      </c>
      <c r="IFA79" t="str">
        <v>Particulars</v>
      </c>
      <c r="IFG79" t="str">
        <v>As at</v>
      </c>
      <c r="IFH79" t="str">
        <v>As at</v>
      </c>
      <c r="IFI79" t="str">
        <v>Particulars</v>
      </c>
      <c r="IFO79" t="str">
        <v>As at</v>
      </c>
      <c r="IFP79" t="str">
        <v>As at</v>
      </c>
      <c r="IFQ79" t="str">
        <v>Particulars</v>
      </c>
      <c r="IFW79" t="str">
        <v>As at</v>
      </c>
      <c r="IFX79" t="str">
        <v>As at</v>
      </c>
      <c r="IFY79" t="str">
        <v>Particulars</v>
      </c>
      <c r="IGE79" t="str">
        <v>As at</v>
      </c>
      <c r="IGF79" t="str">
        <v>As at</v>
      </c>
      <c r="IGG79" t="str">
        <v>Particulars</v>
      </c>
      <c r="IGM79" t="str">
        <v>As at</v>
      </c>
      <c r="IGN79" t="str">
        <v>As at</v>
      </c>
      <c r="IGO79" t="str">
        <v>Particulars</v>
      </c>
      <c r="IGU79" t="str">
        <v>As at</v>
      </c>
      <c r="IGV79" t="str">
        <v>As at</v>
      </c>
      <c r="IGW79" t="str">
        <v>Particulars</v>
      </c>
      <c r="IHC79" t="str">
        <v>As at</v>
      </c>
      <c r="IHD79" t="str">
        <v>As at</v>
      </c>
      <c r="IHE79" t="str">
        <v>Particulars</v>
      </c>
      <c r="IHK79" t="str">
        <v>As at</v>
      </c>
      <c r="IHL79" t="str">
        <v>As at</v>
      </c>
      <c r="IHM79" t="str">
        <v>Particulars</v>
      </c>
      <c r="IHS79" t="str">
        <v>As at</v>
      </c>
      <c r="IHT79" t="str">
        <v>As at</v>
      </c>
      <c r="IHU79" t="str">
        <v>Particulars</v>
      </c>
      <c r="IIA79" t="str">
        <v>As at</v>
      </c>
      <c r="IIB79" t="str">
        <v>As at</v>
      </c>
      <c r="IIC79" t="str">
        <v>Particulars</v>
      </c>
      <c r="III79" t="str">
        <v>As at</v>
      </c>
      <c r="IIJ79" t="str">
        <v>As at</v>
      </c>
      <c r="IIK79" t="str">
        <v>Particulars</v>
      </c>
      <c r="IIQ79" t="str">
        <v>As at</v>
      </c>
      <c r="IIR79" t="str">
        <v>As at</v>
      </c>
      <c r="IIS79" t="str">
        <v>Particulars</v>
      </c>
      <c r="IIY79" t="str">
        <v>As at</v>
      </c>
      <c r="IIZ79" t="str">
        <v>As at</v>
      </c>
      <c r="IJA79" t="str">
        <v>Particulars</v>
      </c>
      <c r="IJG79" t="str">
        <v>As at</v>
      </c>
      <c r="IJH79" t="str">
        <v>As at</v>
      </c>
      <c r="IJI79" t="str">
        <v>Particulars</v>
      </c>
      <c r="IJO79" t="str">
        <v>As at</v>
      </c>
      <c r="IJP79" t="str">
        <v>As at</v>
      </c>
      <c r="IJQ79" t="str">
        <v>Particulars</v>
      </c>
      <c r="IJW79" t="str">
        <v>As at</v>
      </c>
      <c r="IJX79" t="str">
        <v>As at</v>
      </c>
      <c r="IJY79" t="str">
        <v>Particulars</v>
      </c>
      <c r="IKE79" t="str">
        <v>As at</v>
      </c>
      <c r="IKF79" t="str">
        <v>As at</v>
      </c>
      <c r="IKG79" t="str">
        <v>Particulars</v>
      </c>
      <c r="IKM79" t="str">
        <v>As at</v>
      </c>
      <c r="IKN79" t="str">
        <v>As at</v>
      </c>
      <c r="IKO79" t="str">
        <v>Particulars</v>
      </c>
      <c r="IKU79" t="str">
        <v>As at</v>
      </c>
      <c r="IKV79" t="str">
        <v>As at</v>
      </c>
      <c r="IKW79" t="str">
        <v>Particulars</v>
      </c>
      <c r="ILC79" t="str">
        <v>As at</v>
      </c>
      <c r="ILD79" t="str">
        <v>As at</v>
      </c>
      <c r="ILE79" t="str">
        <v>Particulars</v>
      </c>
      <c r="ILK79" t="str">
        <v>As at</v>
      </c>
      <c r="ILL79" t="str">
        <v>As at</v>
      </c>
      <c r="ILM79" t="str">
        <v>Particulars</v>
      </c>
      <c r="ILS79" t="str">
        <v>As at</v>
      </c>
      <c r="ILT79" t="str">
        <v>As at</v>
      </c>
      <c r="ILU79" t="str">
        <v>Particulars</v>
      </c>
      <c r="IMA79" t="str">
        <v>As at</v>
      </c>
      <c r="IMB79" t="str">
        <v>As at</v>
      </c>
      <c r="IMC79" t="str">
        <v>Particulars</v>
      </c>
      <c r="IMI79" t="str">
        <v>As at</v>
      </c>
      <c r="IMJ79" t="str">
        <v>As at</v>
      </c>
      <c r="IMK79" t="str">
        <v>Particulars</v>
      </c>
      <c r="IMQ79" t="str">
        <v>As at</v>
      </c>
      <c r="IMR79" t="str">
        <v>As at</v>
      </c>
      <c r="IMS79" t="str">
        <v>Particulars</v>
      </c>
      <c r="IMY79" t="str">
        <v>As at</v>
      </c>
      <c r="IMZ79" t="str">
        <v>As at</v>
      </c>
      <c r="INA79" t="str">
        <v>Particulars</v>
      </c>
      <c r="ING79" t="str">
        <v>As at</v>
      </c>
      <c r="INH79" t="str">
        <v>As at</v>
      </c>
      <c r="INI79" t="str">
        <v>Particulars</v>
      </c>
      <c r="INO79" t="str">
        <v>As at</v>
      </c>
      <c r="INP79" t="str">
        <v>As at</v>
      </c>
      <c r="INQ79" t="str">
        <v>Particulars</v>
      </c>
      <c r="INW79" t="str">
        <v>As at</v>
      </c>
      <c r="INX79" t="str">
        <v>As at</v>
      </c>
      <c r="INY79" t="str">
        <v>Particulars</v>
      </c>
      <c r="IOE79" t="str">
        <v>As at</v>
      </c>
      <c r="IOF79" t="str">
        <v>As at</v>
      </c>
      <c r="IOG79" t="str">
        <v>Particulars</v>
      </c>
      <c r="IOM79" t="str">
        <v>As at</v>
      </c>
      <c r="ION79" t="str">
        <v>As at</v>
      </c>
      <c r="IOO79" t="str">
        <v>Particulars</v>
      </c>
      <c r="IOU79" t="str">
        <v>As at</v>
      </c>
      <c r="IOV79" t="str">
        <v>As at</v>
      </c>
      <c r="IOW79" t="str">
        <v>Particulars</v>
      </c>
      <c r="IPC79" t="str">
        <v>As at</v>
      </c>
      <c r="IPD79" t="str">
        <v>As at</v>
      </c>
      <c r="IPE79" t="str">
        <v>Particulars</v>
      </c>
      <c r="IPK79" t="str">
        <v>As at</v>
      </c>
      <c r="IPL79" t="str">
        <v>As at</v>
      </c>
      <c r="IPM79" t="str">
        <v>Particulars</v>
      </c>
      <c r="IPS79" t="str">
        <v>As at</v>
      </c>
      <c r="IPT79" t="str">
        <v>As at</v>
      </c>
      <c r="IPU79" t="str">
        <v>Particulars</v>
      </c>
      <c r="IQA79" t="str">
        <v>As at</v>
      </c>
      <c r="IQB79" t="str">
        <v>As at</v>
      </c>
      <c r="IQC79" t="str">
        <v>Particulars</v>
      </c>
      <c r="IQI79" t="str">
        <v>As at</v>
      </c>
      <c r="IQJ79" t="str">
        <v>As at</v>
      </c>
      <c r="IQK79" t="str">
        <v>Particulars</v>
      </c>
      <c r="IQQ79" t="str">
        <v>As at</v>
      </c>
      <c r="IQR79" t="str">
        <v>As at</v>
      </c>
      <c r="IQS79" t="str">
        <v>Particulars</v>
      </c>
      <c r="IQY79" t="str">
        <v>As at</v>
      </c>
      <c r="IQZ79" t="str">
        <v>As at</v>
      </c>
      <c r="IRA79" t="str">
        <v>Particulars</v>
      </c>
      <c r="IRG79" t="str">
        <v>As at</v>
      </c>
      <c r="IRH79" t="str">
        <v>As at</v>
      </c>
      <c r="IRI79" t="str">
        <v>Particulars</v>
      </c>
      <c r="IRO79" t="str">
        <v>As at</v>
      </c>
      <c r="IRP79" t="str">
        <v>As at</v>
      </c>
      <c r="IRQ79" t="str">
        <v>Particulars</v>
      </c>
      <c r="IRW79" t="str">
        <v>As at</v>
      </c>
      <c r="IRX79" t="str">
        <v>As at</v>
      </c>
      <c r="IRY79" t="str">
        <v>Particulars</v>
      </c>
      <c r="ISE79" t="str">
        <v>As at</v>
      </c>
      <c r="ISF79" t="str">
        <v>As at</v>
      </c>
      <c r="ISG79" t="str">
        <v>Particulars</v>
      </c>
      <c r="ISM79" t="str">
        <v>As at</v>
      </c>
      <c r="ISN79" t="str">
        <v>As at</v>
      </c>
      <c r="ISO79" t="str">
        <v>Particulars</v>
      </c>
      <c r="ISU79" t="str">
        <v>As at</v>
      </c>
      <c r="ISV79" t="str">
        <v>As at</v>
      </c>
      <c r="ISW79" t="str">
        <v>Particulars</v>
      </c>
      <c r="ITC79" t="str">
        <v>As at</v>
      </c>
      <c r="ITD79" t="str">
        <v>As at</v>
      </c>
      <c r="ITE79" t="str">
        <v>Particulars</v>
      </c>
      <c r="ITK79" t="str">
        <v>As at</v>
      </c>
      <c r="ITL79" t="str">
        <v>As at</v>
      </c>
      <c r="ITM79" t="str">
        <v>Particulars</v>
      </c>
      <c r="ITS79" t="str">
        <v>As at</v>
      </c>
      <c r="ITT79" t="str">
        <v>As at</v>
      </c>
      <c r="ITU79" t="str">
        <v>Particulars</v>
      </c>
      <c r="IUA79" t="str">
        <v>As at</v>
      </c>
      <c r="IUB79" t="str">
        <v>As at</v>
      </c>
      <c r="IUC79" t="str">
        <v>Particulars</v>
      </c>
      <c r="IUI79" t="str">
        <v>As at</v>
      </c>
      <c r="IUJ79" t="str">
        <v>As at</v>
      </c>
      <c r="IUK79" t="str">
        <v>Particulars</v>
      </c>
      <c r="IUQ79" t="str">
        <v>As at</v>
      </c>
      <c r="IUR79" t="str">
        <v>As at</v>
      </c>
      <c r="IUS79" t="str">
        <v>Particulars</v>
      </c>
      <c r="IUY79" t="str">
        <v>As at</v>
      </c>
      <c r="IUZ79" t="str">
        <v>As at</v>
      </c>
      <c r="IVA79" t="str">
        <v>Particulars</v>
      </c>
      <c r="IVG79" t="str">
        <v>As at</v>
      </c>
      <c r="IVH79" t="str">
        <v>As at</v>
      </c>
      <c r="IVI79" t="str">
        <v>Particulars</v>
      </c>
      <c r="IVO79" t="str">
        <v>As at</v>
      </c>
      <c r="IVP79" t="str">
        <v>As at</v>
      </c>
      <c r="IVQ79" t="str">
        <v>Particulars</v>
      </c>
      <c r="IVW79" t="str">
        <v>As at</v>
      </c>
      <c r="IVX79" t="str">
        <v>As at</v>
      </c>
      <c r="IVY79" t="str">
        <v>Particulars</v>
      </c>
      <c r="IWE79" t="str">
        <v>As at</v>
      </c>
      <c r="IWF79" t="str">
        <v>As at</v>
      </c>
      <c r="IWG79" t="str">
        <v>Particulars</v>
      </c>
      <c r="IWM79" t="str">
        <v>As at</v>
      </c>
      <c r="IWN79" t="str">
        <v>As at</v>
      </c>
      <c r="IWO79" t="str">
        <v>Particulars</v>
      </c>
      <c r="IWU79" t="str">
        <v>As at</v>
      </c>
      <c r="IWV79" t="str">
        <v>As at</v>
      </c>
      <c r="IWW79" t="str">
        <v>Particulars</v>
      </c>
      <c r="IXC79" t="str">
        <v>As at</v>
      </c>
      <c r="IXD79" t="str">
        <v>As at</v>
      </c>
      <c r="IXE79" t="str">
        <v>Particulars</v>
      </c>
      <c r="IXK79" t="str">
        <v>As at</v>
      </c>
      <c r="IXL79" t="str">
        <v>As at</v>
      </c>
      <c r="IXM79" t="str">
        <v>Particulars</v>
      </c>
      <c r="IXS79" t="str">
        <v>As at</v>
      </c>
      <c r="IXT79" t="str">
        <v>As at</v>
      </c>
      <c r="IXU79" t="str">
        <v>Particulars</v>
      </c>
      <c r="IYA79" t="str">
        <v>As at</v>
      </c>
      <c r="IYB79" t="str">
        <v>As at</v>
      </c>
      <c r="IYC79" t="str">
        <v>Particulars</v>
      </c>
      <c r="IYI79" t="str">
        <v>As at</v>
      </c>
      <c r="IYJ79" t="str">
        <v>As at</v>
      </c>
      <c r="IYK79" t="str">
        <v>Particulars</v>
      </c>
      <c r="IYQ79" t="str">
        <v>As at</v>
      </c>
      <c r="IYR79" t="str">
        <v>As at</v>
      </c>
      <c r="IYS79" t="str">
        <v>Particulars</v>
      </c>
      <c r="IYY79" t="str">
        <v>As at</v>
      </c>
      <c r="IYZ79" t="str">
        <v>As at</v>
      </c>
      <c r="IZA79" t="str">
        <v>Particulars</v>
      </c>
      <c r="IZG79" t="str">
        <v>As at</v>
      </c>
      <c r="IZH79" t="str">
        <v>As at</v>
      </c>
      <c r="IZI79" t="str">
        <v>Particulars</v>
      </c>
      <c r="IZO79" t="str">
        <v>As at</v>
      </c>
      <c r="IZP79" t="str">
        <v>As at</v>
      </c>
      <c r="IZQ79" t="str">
        <v>Particulars</v>
      </c>
      <c r="IZW79" t="str">
        <v>As at</v>
      </c>
      <c r="IZX79" t="str">
        <v>As at</v>
      </c>
      <c r="IZY79" t="str">
        <v>Particulars</v>
      </c>
      <c r="JAE79" t="str">
        <v>As at</v>
      </c>
      <c r="JAF79" t="str">
        <v>As at</v>
      </c>
      <c r="JAG79" t="str">
        <v>Particulars</v>
      </c>
      <c r="JAM79" t="str">
        <v>As at</v>
      </c>
      <c r="JAN79" t="str">
        <v>As at</v>
      </c>
      <c r="JAO79" t="str">
        <v>Particulars</v>
      </c>
      <c r="JAU79" t="str">
        <v>As at</v>
      </c>
      <c r="JAV79" t="str">
        <v>As at</v>
      </c>
      <c r="JAW79" t="str">
        <v>Particulars</v>
      </c>
      <c r="JBC79" t="str">
        <v>As at</v>
      </c>
      <c r="JBD79" t="str">
        <v>As at</v>
      </c>
      <c r="JBE79" t="str">
        <v>Particulars</v>
      </c>
      <c r="JBK79" t="str">
        <v>As at</v>
      </c>
      <c r="JBL79" t="str">
        <v>As at</v>
      </c>
      <c r="JBM79" t="str">
        <v>Particulars</v>
      </c>
      <c r="JBS79" t="str">
        <v>As at</v>
      </c>
      <c r="JBT79" t="str">
        <v>As at</v>
      </c>
      <c r="JBU79" t="str">
        <v>Particulars</v>
      </c>
      <c r="JCA79" t="str">
        <v>As at</v>
      </c>
      <c r="JCB79" t="str">
        <v>As at</v>
      </c>
      <c r="JCC79" t="str">
        <v>Particulars</v>
      </c>
      <c r="JCI79" t="str">
        <v>As at</v>
      </c>
      <c r="JCJ79" t="str">
        <v>As at</v>
      </c>
      <c r="JCK79" t="str">
        <v>Particulars</v>
      </c>
      <c r="JCQ79" t="str">
        <v>As at</v>
      </c>
      <c r="JCR79" t="str">
        <v>As at</v>
      </c>
      <c r="JCS79" t="str">
        <v>Particulars</v>
      </c>
      <c r="JCY79" t="str">
        <v>As at</v>
      </c>
      <c r="JCZ79" t="str">
        <v>As at</v>
      </c>
      <c r="JDA79" t="str">
        <v>Particulars</v>
      </c>
      <c r="JDG79" t="str">
        <v>As at</v>
      </c>
      <c r="JDH79" t="str">
        <v>As at</v>
      </c>
      <c r="JDI79" t="str">
        <v>Particulars</v>
      </c>
      <c r="JDO79" t="str">
        <v>As at</v>
      </c>
      <c r="JDP79" t="str">
        <v>As at</v>
      </c>
      <c r="JDQ79" t="str">
        <v>Particulars</v>
      </c>
      <c r="JDW79" t="str">
        <v>As at</v>
      </c>
      <c r="JDX79" t="str">
        <v>As at</v>
      </c>
      <c r="JDY79" t="str">
        <v>Particulars</v>
      </c>
      <c r="JEE79" t="str">
        <v>As at</v>
      </c>
      <c r="JEF79" t="str">
        <v>As at</v>
      </c>
      <c r="JEG79" t="str">
        <v>Particulars</v>
      </c>
      <c r="JEM79" t="str">
        <v>As at</v>
      </c>
      <c r="JEN79" t="str">
        <v>As at</v>
      </c>
      <c r="JEO79" t="str">
        <v>Particulars</v>
      </c>
      <c r="JEU79" t="str">
        <v>As at</v>
      </c>
      <c r="JEV79" t="str">
        <v>As at</v>
      </c>
      <c r="JEW79" t="str">
        <v>Particulars</v>
      </c>
      <c r="JFC79" t="str">
        <v>As at</v>
      </c>
      <c r="JFD79" t="str">
        <v>As at</v>
      </c>
      <c r="JFE79" t="str">
        <v>Particulars</v>
      </c>
      <c r="JFK79" t="str">
        <v>As at</v>
      </c>
      <c r="JFL79" t="str">
        <v>As at</v>
      </c>
      <c r="JFM79" t="str">
        <v>Particulars</v>
      </c>
      <c r="JFS79" t="str">
        <v>As at</v>
      </c>
      <c r="JFT79" t="str">
        <v>As at</v>
      </c>
      <c r="JFU79" t="str">
        <v>Particulars</v>
      </c>
      <c r="JGA79" t="str">
        <v>As at</v>
      </c>
      <c r="JGB79" t="str">
        <v>As at</v>
      </c>
      <c r="JGC79" t="str">
        <v>Particulars</v>
      </c>
      <c r="JGI79" t="str">
        <v>As at</v>
      </c>
      <c r="JGJ79" t="str">
        <v>As at</v>
      </c>
      <c r="JGK79" t="str">
        <v>Particulars</v>
      </c>
      <c r="JGQ79" t="str">
        <v>As at</v>
      </c>
      <c r="JGR79" t="str">
        <v>As at</v>
      </c>
      <c r="JGS79" t="str">
        <v>Particulars</v>
      </c>
      <c r="JGY79" t="str">
        <v>As at</v>
      </c>
      <c r="JGZ79" t="str">
        <v>As at</v>
      </c>
      <c r="JHA79" t="str">
        <v>Particulars</v>
      </c>
      <c r="JHG79" t="str">
        <v>As at</v>
      </c>
      <c r="JHH79" t="str">
        <v>As at</v>
      </c>
      <c r="JHI79" t="str">
        <v>Particulars</v>
      </c>
      <c r="JHO79" t="str">
        <v>As at</v>
      </c>
      <c r="JHP79" t="str">
        <v>As at</v>
      </c>
      <c r="JHQ79" t="str">
        <v>Particulars</v>
      </c>
      <c r="JHW79" t="str">
        <v>As at</v>
      </c>
      <c r="JHX79" t="str">
        <v>As at</v>
      </c>
      <c r="JHY79" t="str">
        <v>Particulars</v>
      </c>
      <c r="JIE79" t="str">
        <v>As at</v>
      </c>
      <c r="JIF79" t="str">
        <v>As at</v>
      </c>
      <c r="JIG79" t="str">
        <v>Particulars</v>
      </c>
      <c r="JIM79" t="str">
        <v>As at</v>
      </c>
      <c r="JIN79" t="str">
        <v>As at</v>
      </c>
      <c r="JIO79" t="str">
        <v>Particulars</v>
      </c>
      <c r="JIU79" t="str">
        <v>As at</v>
      </c>
      <c r="JIV79" t="str">
        <v>As at</v>
      </c>
      <c r="JIW79" t="str">
        <v>Particulars</v>
      </c>
      <c r="JJC79" t="str">
        <v>As at</v>
      </c>
      <c r="JJD79" t="str">
        <v>As at</v>
      </c>
      <c r="JJE79" t="str">
        <v>Particulars</v>
      </c>
      <c r="JJK79" t="str">
        <v>As at</v>
      </c>
      <c r="JJL79" t="str">
        <v>As at</v>
      </c>
      <c r="JJM79" t="str">
        <v>Particulars</v>
      </c>
      <c r="JJS79" t="str">
        <v>As at</v>
      </c>
      <c r="JJT79" t="str">
        <v>As at</v>
      </c>
      <c r="JJU79" t="str">
        <v>Particulars</v>
      </c>
      <c r="JKA79" t="str">
        <v>As at</v>
      </c>
      <c r="JKB79" t="str">
        <v>As at</v>
      </c>
      <c r="JKC79" t="str">
        <v>Particulars</v>
      </c>
      <c r="JKI79" t="str">
        <v>As at</v>
      </c>
      <c r="JKJ79" t="str">
        <v>As at</v>
      </c>
      <c r="JKK79" t="str">
        <v>Particulars</v>
      </c>
      <c r="JKQ79" t="str">
        <v>As at</v>
      </c>
      <c r="JKR79" t="str">
        <v>As at</v>
      </c>
      <c r="JKS79" t="str">
        <v>Particulars</v>
      </c>
      <c r="JKY79" t="str">
        <v>As at</v>
      </c>
      <c r="JKZ79" t="str">
        <v>As at</v>
      </c>
      <c r="JLA79" t="str">
        <v>Particulars</v>
      </c>
      <c r="JLG79" t="str">
        <v>As at</v>
      </c>
      <c r="JLH79" t="str">
        <v>As at</v>
      </c>
      <c r="JLI79" t="str">
        <v>Particulars</v>
      </c>
      <c r="JLO79" t="str">
        <v>As at</v>
      </c>
      <c r="JLP79" t="str">
        <v>As at</v>
      </c>
      <c r="JLQ79" t="str">
        <v>Particulars</v>
      </c>
      <c r="JLW79" t="str">
        <v>As at</v>
      </c>
      <c r="JLX79" t="str">
        <v>As at</v>
      </c>
      <c r="JLY79" t="str">
        <v>Particulars</v>
      </c>
      <c r="JME79" t="str">
        <v>As at</v>
      </c>
      <c r="JMF79" t="str">
        <v>As at</v>
      </c>
      <c r="JMG79" t="str">
        <v>Particulars</v>
      </c>
      <c r="JMM79" t="str">
        <v>As at</v>
      </c>
      <c r="JMN79" t="str">
        <v>As at</v>
      </c>
      <c r="JMO79" t="str">
        <v>Particulars</v>
      </c>
      <c r="JMU79" t="str">
        <v>As at</v>
      </c>
      <c r="JMV79" t="str">
        <v>As at</v>
      </c>
      <c r="JMW79" t="str">
        <v>Particulars</v>
      </c>
      <c r="JNC79" t="str">
        <v>As at</v>
      </c>
      <c r="JND79" t="str">
        <v>As at</v>
      </c>
      <c r="JNE79" t="str">
        <v>Particulars</v>
      </c>
      <c r="JNK79" t="str">
        <v>As at</v>
      </c>
      <c r="JNL79" t="str">
        <v>As at</v>
      </c>
      <c r="JNM79" t="str">
        <v>Particulars</v>
      </c>
      <c r="JNS79" t="str">
        <v>As at</v>
      </c>
      <c r="JNT79" t="str">
        <v>As at</v>
      </c>
      <c r="JNU79" t="str">
        <v>Particulars</v>
      </c>
      <c r="JOA79" t="str">
        <v>As at</v>
      </c>
      <c r="JOB79" t="str">
        <v>As at</v>
      </c>
      <c r="JOC79" t="str">
        <v>Particulars</v>
      </c>
      <c r="JOI79" t="str">
        <v>As at</v>
      </c>
      <c r="JOJ79" t="str">
        <v>As at</v>
      </c>
      <c r="JOK79" t="str">
        <v>Particulars</v>
      </c>
      <c r="JOQ79" t="str">
        <v>As at</v>
      </c>
      <c r="JOR79" t="str">
        <v>As at</v>
      </c>
      <c r="JOS79" t="str">
        <v>Particulars</v>
      </c>
      <c r="JOY79" t="str">
        <v>As at</v>
      </c>
      <c r="JOZ79" t="str">
        <v>As at</v>
      </c>
      <c r="JPA79" t="str">
        <v>Particulars</v>
      </c>
      <c r="JPG79" t="str">
        <v>As at</v>
      </c>
      <c r="JPH79" t="str">
        <v>As at</v>
      </c>
      <c r="JPI79" t="str">
        <v>Particulars</v>
      </c>
      <c r="JPO79" t="str">
        <v>As at</v>
      </c>
      <c r="JPP79" t="str">
        <v>As at</v>
      </c>
      <c r="JPQ79" t="str">
        <v>Particulars</v>
      </c>
      <c r="JPW79" t="str">
        <v>As at</v>
      </c>
      <c r="JPX79" t="str">
        <v>As at</v>
      </c>
      <c r="JPY79" t="str">
        <v>Particulars</v>
      </c>
      <c r="JQE79" t="str">
        <v>As at</v>
      </c>
      <c r="JQF79" t="str">
        <v>As at</v>
      </c>
      <c r="JQG79" t="str">
        <v>Particulars</v>
      </c>
      <c r="JQM79" t="str">
        <v>As at</v>
      </c>
      <c r="JQN79" t="str">
        <v>As at</v>
      </c>
      <c r="JQO79" t="str">
        <v>Particulars</v>
      </c>
      <c r="JQU79" t="str">
        <v>As at</v>
      </c>
      <c r="JQV79" t="str">
        <v>As at</v>
      </c>
      <c r="JQW79" t="str">
        <v>Particulars</v>
      </c>
      <c r="JRC79" t="str">
        <v>As at</v>
      </c>
      <c r="JRD79" t="str">
        <v>As at</v>
      </c>
      <c r="JRE79" t="str">
        <v>Particulars</v>
      </c>
      <c r="JRK79" t="str">
        <v>As at</v>
      </c>
      <c r="JRL79" t="str">
        <v>As at</v>
      </c>
      <c r="JRM79" t="str">
        <v>Particulars</v>
      </c>
      <c r="JRS79" t="str">
        <v>As at</v>
      </c>
      <c r="JRT79" t="str">
        <v>As at</v>
      </c>
      <c r="JRU79" t="str">
        <v>Particulars</v>
      </c>
      <c r="JSA79" t="str">
        <v>As at</v>
      </c>
      <c r="JSB79" t="str">
        <v>As at</v>
      </c>
      <c r="JSC79" t="str">
        <v>Particulars</v>
      </c>
      <c r="JSI79" t="str">
        <v>As at</v>
      </c>
      <c r="JSJ79" t="str">
        <v>As at</v>
      </c>
      <c r="JSK79" t="str">
        <v>Particulars</v>
      </c>
      <c r="JSQ79" t="str">
        <v>As at</v>
      </c>
      <c r="JSR79" t="str">
        <v>As at</v>
      </c>
      <c r="JSS79" t="str">
        <v>Particulars</v>
      </c>
      <c r="JSY79" t="str">
        <v>As at</v>
      </c>
      <c r="JSZ79" t="str">
        <v>As at</v>
      </c>
      <c r="JTA79" t="str">
        <v>Particulars</v>
      </c>
      <c r="JTG79" t="str">
        <v>As at</v>
      </c>
      <c r="JTH79" t="str">
        <v>As at</v>
      </c>
      <c r="JTI79" t="str">
        <v>Particulars</v>
      </c>
      <c r="JTO79" t="str">
        <v>As at</v>
      </c>
      <c r="JTP79" t="str">
        <v>As at</v>
      </c>
      <c r="JTQ79" t="str">
        <v>Particulars</v>
      </c>
      <c r="JTW79" t="str">
        <v>As at</v>
      </c>
      <c r="JTX79" t="str">
        <v>As at</v>
      </c>
      <c r="JTY79" t="str">
        <v>Particulars</v>
      </c>
      <c r="JUE79" t="str">
        <v>As at</v>
      </c>
      <c r="JUF79" t="str">
        <v>As at</v>
      </c>
      <c r="JUG79" t="str">
        <v>Particulars</v>
      </c>
      <c r="JUM79" t="str">
        <v>As at</v>
      </c>
      <c r="JUN79" t="str">
        <v>As at</v>
      </c>
      <c r="JUO79" t="str">
        <v>Particulars</v>
      </c>
      <c r="JUU79" t="str">
        <v>As at</v>
      </c>
      <c r="JUV79" t="str">
        <v>As at</v>
      </c>
      <c r="JUW79" t="str">
        <v>Particulars</v>
      </c>
      <c r="JVC79" t="str">
        <v>As at</v>
      </c>
      <c r="JVD79" t="str">
        <v>As at</v>
      </c>
      <c r="JVE79" t="str">
        <v>Particulars</v>
      </c>
      <c r="JVK79" t="str">
        <v>As at</v>
      </c>
      <c r="JVL79" t="str">
        <v>As at</v>
      </c>
      <c r="JVM79" t="str">
        <v>Particulars</v>
      </c>
      <c r="JVS79" t="str">
        <v>As at</v>
      </c>
      <c r="JVT79" t="str">
        <v>As at</v>
      </c>
      <c r="JVU79" t="str">
        <v>Particulars</v>
      </c>
      <c r="JWA79" t="str">
        <v>As at</v>
      </c>
      <c r="JWB79" t="str">
        <v>As at</v>
      </c>
      <c r="JWC79" t="str">
        <v>Particulars</v>
      </c>
      <c r="JWI79" t="str">
        <v>As at</v>
      </c>
      <c r="JWJ79" t="str">
        <v>As at</v>
      </c>
      <c r="JWK79" t="str">
        <v>Particulars</v>
      </c>
      <c r="JWQ79" t="str">
        <v>As at</v>
      </c>
      <c r="JWR79" t="str">
        <v>As at</v>
      </c>
      <c r="JWS79" t="str">
        <v>Particulars</v>
      </c>
      <c r="JWY79" t="str">
        <v>As at</v>
      </c>
      <c r="JWZ79" t="str">
        <v>As at</v>
      </c>
      <c r="JXA79" t="str">
        <v>Particulars</v>
      </c>
      <c r="JXG79" t="str">
        <v>As at</v>
      </c>
      <c r="JXH79" t="str">
        <v>As at</v>
      </c>
      <c r="JXI79" t="str">
        <v>Particulars</v>
      </c>
      <c r="JXO79" t="str">
        <v>As at</v>
      </c>
      <c r="JXP79" t="str">
        <v>As at</v>
      </c>
      <c r="JXQ79" t="str">
        <v>Particulars</v>
      </c>
      <c r="JXW79" t="str">
        <v>As at</v>
      </c>
      <c r="JXX79" t="str">
        <v>As at</v>
      </c>
      <c r="JXY79" t="str">
        <v>Particulars</v>
      </c>
      <c r="JYE79" t="str">
        <v>As at</v>
      </c>
      <c r="JYF79" t="str">
        <v>As at</v>
      </c>
      <c r="JYG79" t="str">
        <v>Particulars</v>
      </c>
      <c r="JYM79" t="str">
        <v>As at</v>
      </c>
      <c r="JYN79" t="str">
        <v>As at</v>
      </c>
      <c r="JYO79" t="str">
        <v>Particulars</v>
      </c>
      <c r="JYU79" t="str">
        <v>As at</v>
      </c>
      <c r="JYV79" t="str">
        <v>As at</v>
      </c>
      <c r="JYW79" t="str">
        <v>Particulars</v>
      </c>
      <c r="JZC79" t="str">
        <v>As at</v>
      </c>
      <c r="JZD79" t="str">
        <v>As at</v>
      </c>
      <c r="JZE79" t="str">
        <v>Particulars</v>
      </c>
      <c r="JZK79" t="str">
        <v>As at</v>
      </c>
      <c r="JZL79" t="str">
        <v>As at</v>
      </c>
      <c r="JZM79" t="str">
        <v>Particulars</v>
      </c>
      <c r="JZS79" t="str">
        <v>As at</v>
      </c>
      <c r="JZT79" t="str">
        <v>As at</v>
      </c>
      <c r="JZU79" t="str">
        <v>Particulars</v>
      </c>
      <c r="KAA79" t="str">
        <v>As at</v>
      </c>
      <c r="KAB79" t="str">
        <v>As at</v>
      </c>
      <c r="KAC79" t="str">
        <v>Particulars</v>
      </c>
      <c r="KAI79" t="str">
        <v>As at</v>
      </c>
      <c r="KAJ79" t="str">
        <v>As at</v>
      </c>
      <c r="KAK79" t="str">
        <v>Particulars</v>
      </c>
      <c r="KAQ79" t="str">
        <v>As at</v>
      </c>
      <c r="KAR79" t="str">
        <v>As at</v>
      </c>
      <c r="KAS79" t="str">
        <v>Particulars</v>
      </c>
      <c r="KAY79" t="str">
        <v>As at</v>
      </c>
      <c r="KAZ79" t="str">
        <v>As at</v>
      </c>
      <c r="KBA79" t="str">
        <v>Particulars</v>
      </c>
      <c r="KBG79" t="str">
        <v>As at</v>
      </c>
      <c r="KBH79" t="str">
        <v>As at</v>
      </c>
      <c r="KBI79" t="str">
        <v>Particulars</v>
      </c>
      <c r="KBO79" t="str">
        <v>As at</v>
      </c>
      <c r="KBP79" t="str">
        <v>As at</v>
      </c>
      <c r="KBQ79" t="str">
        <v>Particulars</v>
      </c>
      <c r="KBW79" t="str">
        <v>As at</v>
      </c>
      <c r="KBX79" t="str">
        <v>As at</v>
      </c>
      <c r="KBY79" t="str">
        <v>Particulars</v>
      </c>
      <c r="KCE79" t="str">
        <v>As at</v>
      </c>
      <c r="KCF79" t="str">
        <v>As at</v>
      </c>
      <c r="KCG79" t="str">
        <v>Particulars</v>
      </c>
      <c r="KCM79" t="str">
        <v>As at</v>
      </c>
      <c r="KCN79" t="str">
        <v>As at</v>
      </c>
      <c r="KCO79" t="str">
        <v>Particulars</v>
      </c>
      <c r="KCU79" t="str">
        <v>As at</v>
      </c>
      <c r="KCV79" t="str">
        <v>As at</v>
      </c>
      <c r="KCW79" t="str">
        <v>Particulars</v>
      </c>
      <c r="KDC79" t="str">
        <v>As at</v>
      </c>
      <c r="KDD79" t="str">
        <v>As at</v>
      </c>
      <c r="KDE79" t="str">
        <v>Particulars</v>
      </c>
      <c r="KDK79" t="str">
        <v>As at</v>
      </c>
      <c r="KDL79" t="str">
        <v>As at</v>
      </c>
      <c r="KDM79" t="str">
        <v>Particulars</v>
      </c>
      <c r="KDS79" t="str">
        <v>As at</v>
      </c>
      <c r="KDT79" t="str">
        <v>As at</v>
      </c>
      <c r="KDU79" t="str">
        <v>Particulars</v>
      </c>
      <c r="KEA79" t="str">
        <v>As at</v>
      </c>
      <c r="KEB79" t="str">
        <v>As at</v>
      </c>
      <c r="KEC79" t="str">
        <v>Particulars</v>
      </c>
      <c r="KEI79" t="str">
        <v>As at</v>
      </c>
      <c r="KEJ79" t="str">
        <v>As at</v>
      </c>
      <c r="KEK79" t="str">
        <v>Particulars</v>
      </c>
      <c r="KEQ79" t="str">
        <v>As at</v>
      </c>
      <c r="KER79" t="str">
        <v>As at</v>
      </c>
      <c r="KES79" t="str">
        <v>Particulars</v>
      </c>
      <c r="KEY79" t="str">
        <v>As at</v>
      </c>
      <c r="KEZ79" t="str">
        <v>As at</v>
      </c>
      <c r="KFA79" t="str">
        <v>Particulars</v>
      </c>
      <c r="KFG79" t="str">
        <v>As at</v>
      </c>
      <c r="KFH79" t="str">
        <v>As at</v>
      </c>
      <c r="KFI79" t="str">
        <v>Particulars</v>
      </c>
      <c r="KFO79" t="str">
        <v>As at</v>
      </c>
      <c r="KFP79" t="str">
        <v>As at</v>
      </c>
      <c r="KFQ79" t="str">
        <v>Particulars</v>
      </c>
      <c r="KFW79" t="str">
        <v>As at</v>
      </c>
      <c r="KFX79" t="str">
        <v>As at</v>
      </c>
      <c r="KFY79" t="str">
        <v>Particulars</v>
      </c>
      <c r="KGE79" t="str">
        <v>As at</v>
      </c>
      <c r="KGF79" t="str">
        <v>As at</v>
      </c>
      <c r="KGG79" t="str">
        <v>Particulars</v>
      </c>
      <c r="KGM79" t="str">
        <v>As at</v>
      </c>
      <c r="KGN79" t="str">
        <v>As at</v>
      </c>
      <c r="KGO79" t="str">
        <v>Particulars</v>
      </c>
      <c r="KGU79" t="str">
        <v>As at</v>
      </c>
      <c r="KGV79" t="str">
        <v>As at</v>
      </c>
      <c r="KGW79" t="str">
        <v>Particulars</v>
      </c>
      <c r="KHC79" t="str">
        <v>As at</v>
      </c>
      <c r="KHD79" t="str">
        <v>As at</v>
      </c>
      <c r="KHE79" t="str">
        <v>Particulars</v>
      </c>
      <c r="KHK79" t="str">
        <v>As at</v>
      </c>
      <c r="KHL79" t="str">
        <v>As at</v>
      </c>
      <c r="KHM79" t="str">
        <v>Particulars</v>
      </c>
      <c r="KHS79" t="str">
        <v>As at</v>
      </c>
      <c r="KHT79" t="str">
        <v>As at</v>
      </c>
      <c r="KHU79" t="str">
        <v>Particulars</v>
      </c>
      <c r="KIA79" t="str">
        <v>As at</v>
      </c>
      <c r="KIB79" t="str">
        <v>As at</v>
      </c>
      <c r="KIC79" t="str">
        <v>Particulars</v>
      </c>
      <c r="KII79" t="str">
        <v>As at</v>
      </c>
      <c r="KIJ79" t="str">
        <v>As at</v>
      </c>
      <c r="KIK79" t="str">
        <v>Particulars</v>
      </c>
      <c r="KIQ79" t="str">
        <v>As at</v>
      </c>
      <c r="KIR79" t="str">
        <v>As at</v>
      </c>
      <c r="KIS79" t="str">
        <v>Particulars</v>
      </c>
      <c r="KIY79" t="str">
        <v>As at</v>
      </c>
      <c r="KIZ79" t="str">
        <v>As at</v>
      </c>
      <c r="KJA79" t="str">
        <v>Particulars</v>
      </c>
      <c r="KJG79" t="str">
        <v>As at</v>
      </c>
      <c r="KJH79" t="str">
        <v>As at</v>
      </c>
      <c r="KJI79" t="str">
        <v>Particulars</v>
      </c>
      <c r="KJO79" t="str">
        <v>As at</v>
      </c>
      <c r="KJP79" t="str">
        <v>As at</v>
      </c>
      <c r="KJQ79" t="str">
        <v>Particulars</v>
      </c>
      <c r="KJW79" t="str">
        <v>As at</v>
      </c>
      <c r="KJX79" t="str">
        <v>As at</v>
      </c>
      <c r="KJY79" t="str">
        <v>Particulars</v>
      </c>
      <c r="KKE79" t="str">
        <v>As at</v>
      </c>
      <c r="KKF79" t="str">
        <v>As at</v>
      </c>
      <c r="KKG79" t="str">
        <v>Particulars</v>
      </c>
      <c r="KKM79" t="str">
        <v>As at</v>
      </c>
      <c r="KKN79" t="str">
        <v>As at</v>
      </c>
      <c r="KKO79" t="str">
        <v>Particulars</v>
      </c>
      <c r="KKU79" t="str">
        <v>As at</v>
      </c>
      <c r="KKV79" t="str">
        <v>As at</v>
      </c>
      <c r="KKW79" t="str">
        <v>Particulars</v>
      </c>
      <c r="KLC79" t="str">
        <v>As at</v>
      </c>
      <c r="KLD79" t="str">
        <v>As at</v>
      </c>
      <c r="KLE79" t="str">
        <v>Particulars</v>
      </c>
      <c r="KLK79" t="str">
        <v>As at</v>
      </c>
      <c r="KLL79" t="str">
        <v>As at</v>
      </c>
      <c r="KLM79" t="str">
        <v>Particulars</v>
      </c>
      <c r="KLS79" t="str">
        <v>As at</v>
      </c>
      <c r="KLT79" t="str">
        <v>As at</v>
      </c>
      <c r="KLU79" t="str">
        <v>Particulars</v>
      </c>
      <c r="KMA79" t="str">
        <v>As at</v>
      </c>
      <c r="KMB79" t="str">
        <v>As at</v>
      </c>
      <c r="KMC79" t="str">
        <v>Particulars</v>
      </c>
      <c r="KMI79" t="str">
        <v>As at</v>
      </c>
      <c r="KMJ79" t="str">
        <v>As at</v>
      </c>
      <c r="KMK79" t="str">
        <v>Particulars</v>
      </c>
      <c r="KMQ79" t="str">
        <v>As at</v>
      </c>
      <c r="KMR79" t="str">
        <v>As at</v>
      </c>
      <c r="KMS79" t="str">
        <v>Particulars</v>
      </c>
      <c r="KMY79" t="str">
        <v>As at</v>
      </c>
      <c r="KMZ79" t="str">
        <v>As at</v>
      </c>
      <c r="KNA79" t="str">
        <v>Particulars</v>
      </c>
      <c r="KNG79" t="str">
        <v>As at</v>
      </c>
      <c r="KNH79" t="str">
        <v>As at</v>
      </c>
      <c r="KNI79" t="str">
        <v>Particulars</v>
      </c>
      <c r="KNO79" t="str">
        <v>As at</v>
      </c>
      <c r="KNP79" t="str">
        <v>As at</v>
      </c>
      <c r="KNQ79" t="str">
        <v>Particulars</v>
      </c>
      <c r="KNW79" t="str">
        <v>As at</v>
      </c>
      <c r="KNX79" t="str">
        <v>As at</v>
      </c>
      <c r="KNY79" t="str">
        <v>Particulars</v>
      </c>
      <c r="KOE79" t="str">
        <v>As at</v>
      </c>
      <c r="KOF79" t="str">
        <v>As at</v>
      </c>
      <c r="KOG79" t="str">
        <v>Particulars</v>
      </c>
      <c r="KOM79" t="str">
        <v>As at</v>
      </c>
      <c r="KON79" t="str">
        <v>As at</v>
      </c>
      <c r="KOO79" t="str">
        <v>Particulars</v>
      </c>
      <c r="KOU79" t="str">
        <v>As at</v>
      </c>
      <c r="KOV79" t="str">
        <v>As at</v>
      </c>
      <c r="KOW79" t="str">
        <v>Particulars</v>
      </c>
      <c r="KPC79" t="str">
        <v>As at</v>
      </c>
      <c r="KPD79" t="str">
        <v>As at</v>
      </c>
      <c r="KPE79" t="str">
        <v>Particulars</v>
      </c>
      <c r="KPK79" t="str">
        <v>As at</v>
      </c>
      <c r="KPL79" t="str">
        <v>As at</v>
      </c>
      <c r="KPM79" t="str">
        <v>Particulars</v>
      </c>
      <c r="KPS79" t="str">
        <v>As at</v>
      </c>
      <c r="KPT79" t="str">
        <v>As at</v>
      </c>
      <c r="KPU79" t="str">
        <v>Particulars</v>
      </c>
      <c r="KQA79" t="str">
        <v>As at</v>
      </c>
      <c r="KQB79" t="str">
        <v>As at</v>
      </c>
      <c r="KQC79" t="str">
        <v>Particulars</v>
      </c>
      <c r="KQI79" t="str">
        <v>As at</v>
      </c>
      <c r="KQJ79" t="str">
        <v>As at</v>
      </c>
      <c r="KQK79" t="str">
        <v>Particulars</v>
      </c>
      <c r="KQQ79" t="str">
        <v>As at</v>
      </c>
      <c r="KQR79" t="str">
        <v>As at</v>
      </c>
      <c r="KQS79" t="str">
        <v>Particulars</v>
      </c>
      <c r="KQY79" t="str">
        <v>As at</v>
      </c>
      <c r="KQZ79" t="str">
        <v>As at</v>
      </c>
      <c r="KRA79" t="str">
        <v>Particulars</v>
      </c>
      <c r="KRG79" t="str">
        <v>As at</v>
      </c>
      <c r="KRH79" t="str">
        <v>As at</v>
      </c>
      <c r="KRI79" t="str">
        <v>Particulars</v>
      </c>
      <c r="KRO79" t="str">
        <v>As at</v>
      </c>
      <c r="KRP79" t="str">
        <v>As at</v>
      </c>
      <c r="KRQ79" t="str">
        <v>Particulars</v>
      </c>
      <c r="KRW79" t="str">
        <v>As at</v>
      </c>
      <c r="KRX79" t="str">
        <v>As at</v>
      </c>
      <c r="KRY79" t="str">
        <v>Particulars</v>
      </c>
      <c r="KSE79" t="str">
        <v>As at</v>
      </c>
      <c r="KSF79" t="str">
        <v>As at</v>
      </c>
      <c r="KSG79" t="str">
        <v>Particulars</v>
      </c>
      <c r="KSM79" t="str">
        <v>As at</v>
      </c>
      <c r="KSN79" t="str">
        <v>As at</v>
      </c>
      <c r="KSO79" t="str">
        <v>Particulars</v>
      </c>
      <c r="KSU79" t="str">
        <v>As at</v>
      </c>
      <c r="KSV79" t="str">
        <v>As at</v>
      </c>
      <c r="KSW79" t="str">
        <v>Particulars</v>
      </c>
      <c r="KTC79" t="str">
        <v>As at</v>
      </c>
      <c r="KTD79" t="str">
        <v>As at</v>
      </c>
      <c r="KTE79" t="str">
        <v>Particulars</v>
      </c>
      <c r="KTK79" t="str">
        <v>As at</v>
      </c>
      <c r="KTL79" t="str">
        <v>As at</v>
      </c>
      <c r="KTM79" t="str">
        <v>Particulars</v>
      </c>
      <c r="KTS79" t="str">
        <v>As at</v>
      </c>
      <c r="KTT79" t="str">
        <v>As at</v>
      </c>
      <c r="KTU79" t="str">
        <v>Particulars</v>
      </c>
      <c r="KUA79" t="str">
        <v>As at</v>
      </c>
      <c r="KUB79" t="str">
        <v>As at</v>
      </c>
      <c r="KUC79" t="str">
        <v>Particulars</v>
      </c>
      <c r="KUI79" t="str">
        <v>As at</v>
      </c>
      <c r="KUJ79" t="str">
        <v>As at</v>
      </c>
      <c r="KUK79" t="str">
        <v>Particulars</v>
      </c>
      <c r="KUQ79" t="str">
        <v>As at</v>
      </c>
      <c r="KUR79" t="str">
        <v>As at</v>
      </c>
      <c r="KUS79" t="str">
        <v>Particulars</v>
      </c>
      <c r="KUY79" t="str">
        <v>As at</v>
      </c>
      <c r="KUZ79" t="str">
        <v>As at</v>
      </c>
      <c r="KVA79" t="str">
        <v>Particulars</v>
      </c>
      <c r="KVG79" t="str">
        <v>As at</v>
      </c>
      <c r="KVH79" t="str">
        <v>As at</v>
      </c>
      <c r="KVI79" t="str">
        <v>Particulars</v>
      </c>
      <c r="KVO79" t="str">
        <v>As at</v>
      </c>
      <c r="KVP79" t="str">
        <v>As at</v>
      </c>
      <c r="KVQ79" t="str">
        <v>Particulars</v>
      </c>
      <c r="KVW79" t="str">
        <v>As at</v>
      </c>
      <c r="KVX79" t="str">
        <v>As at</v>
      </c>
      <c r="KVY79" t="str">
        <v>Particulars</v>
      </c>
      <c r="KWE79" t="str">
        <v>As at</v>
      </c>
      <c r="KWF79" t="str">
        <v>As at</v>
      </c>
      <c r="KWG79" t="str">
        <v>Particulars</v>
      </c>
      <c r="KWM79" t="str">
        <v>As at</v>
      </c>
      <c r="KWN79" t="str">
        <v>As at</v>
      </c>
      <c r="KWO79" t="str">
        <v>Particulars</v>
      </c>
      <c r="KWU79" t="str">
        <v>As at</v>
      </c>
      <c r="KWV79" t="str">
        <v>As at</v>
      </c>
      <c r="KWW79" t="str">
        <v>Particulars</v>
      </c>
      <c r="KXC79" t="str">
        <v>As at</v>
      </c>
      <c r="KXD79" t="str">
        <v>As at</v>
      </c>
      <c r="KXE79" t="str">
        <v>Particulars</v>
      </c>
      <c r="KXK79" t="str">
        <v>As at</v>
      </c>
      <c r="KXL79" t="str">
        <v>As at</v>
      </c>
      <c r="KXM79" t="str">
        <v>Particulars</v>
      </c>
      <c r="KXS79" t="str">
        <v>As at</v>
      </c>
      <c r="KXT79" t="str">
        <v>As at</v>
      </c>
      <c r="KXU79" t="str">
        <v>Particulars</v>
      </c>
      <c r="KYA79" t="str">
        <v>As at</v>
      </c>
      <c r="KYB79" t="str">
        <v>As at</v>
      </c>
      <c r="KYC79" t="str">
        <v>Particulars</v>
      </c>
      <c r="KYI79" t="str">
        <v>As at</v>
      </c>
      <c r="KYJ79" t="str">
        <v>As at</v>
      </c>
      <c r="KYK79" t="str">
        <v>Particulars</v>
      </c>
      <c r="KYQ79" t="str">
        <v>As at</v>
      </c>
      <c r="KYR79" t="str">
        <v>As at</v>
      </c>
      <c r="KYS79" t="str">
        <v>Particulars</v>
      </c>
      <c r="KYY79" t="str">
        <v>As at</v>
      </c>
      <c r="KYZ79" t="str">
        <v>As at</v>
      </c>
      <c r="KZA79" t="str">
        <v>Particulars</v>
      </c>
      <c r="KZG79" t="str">
        <v>As at</v>
      </c>
      <c r="KZH79" t="str">
        <v>As at</v>
      </c>
      <c r="KZI79" t="str">
        <v>Particulars</v>
      </c>
      <c r="KZO79" t="str">
        <v>As at</v>
      </c>
      <c r="KZP79" t="str">
        <v>As at</v>
      </c>
      <c r="KZQ79" t="str">
        <v>Particulars</v>
      </c>
      <c r="KZW79" t="str">
        <v>As at</v>
      </c>
      <c r="KZX79" t="str">
        <v>As at</v>
      </c>
      <c r="KZY79" t="str">
        <v>Particulars</v>
      </c>
      <c r="LAE79" t="str">
        <v>As at</v>
      </c>
      <c r="LAF79" t="str">
        <v>As at</v>
      </c>
      <c r="LAG79" t="str">
        <v>Particulars</v>
      </c>
      <c r="LAM79" t="str">
        <v>As at</v>
      </c>
      <c r="LAN79" t="str">
        <v>As at</v>
      </c>
      <c r="LAO79" t="str">
        <v>Particulars</v>
      </c>
      <c r="LAU79" t="str">
        <v>As at</v>
      </c>
      <c r="LAV79" t="str">
        <v>As at</v>
      </c>
      <c r="LAW79" t="str">
        <v>Particulars</v>
      </c>
      <c r="LBC79" t="str">
        <v>As at</v>
      </c>
      <c r="LBD79" t="str">
        <v>As at</v>
      </c>
      <c r="LBE79" t="str">
        <v>Particulars</v>
      </c>
      <c r="LBK79" t="str">
        <v>As at</v>
      </c>
      <c r="LBL79" t="str">
        <v>As at</v>
      </c>
      <c r="LBM79" t="str">
        <v>Particulars</v>
      </c>
      <c r="LBS79" t="str">
        <v>As at</v>
      </c>
      <c r="LBT79" t="str">
        <v>As at</v>
      </c>
      <c r="LBU79" t="str">
        <v>Particulars</v>
      </c>
      <c r="LCA79" t="str">
        <v>As at</v>
      </c>
      <c r="LCB79" t="str">
        <v>As at</v>
      </c>
      <c r="LCC79" t="str">
        <v>Particulars</v>
      </c>
      <c r="LCI79" t="str">
        <v>As at</v>
      </c>
      <c r="LCJ79" t="str">
        <v>As at</v>
      </c>
      <c r="LCK79" t="str">
        <v>Particulars</v>
      </c>
      <c r="LCQ79" t="str">
        <v>As at</v>
      </c>
      <c r="LCR79" t="str">
        <v>As at</v>
      </c>
      <c r="LCS79" t="str">
        <v>Particulars</v>
      </c>
      <c r="LCY79" t="str">
        <v>As at</v>
      </c>
      <c r="LCZ79" t="str">
        <v>As at</v>
      </c>
      <c r="LDA79" t="str">
        <v>Particulars</v>
      </c>
      <c r="LDG79" t="str">
        <v>As at</v>
      </c>
      <c r="LDH79" t="str">
        <v>As at</v>
      </c>
      <c r="LDI79" t="str">
        <v>Particulars</v>
      </c>
      <c r="LDO79" t="str">
        <v>As at</v>
      </c>
      <c r="LDP79" t="str">
        <v>As at</v>
      </c>
      <c r="LDQ79" t="str">
        <v>Particulars</v>
      </c>
      <c r="LDW79" t="str">
        <v>As at</v>
      </c>
      <c r="LDX79" t="str">
        <v>As at</v>
      </c>
      <c r="LDY79" t="str">
        <v>Particulars</v>
      </c>
      <c r="LEE79" t="str">
        <v>As at</v>
      </c>
      <c r="LEF79" t="str">
        <v>As at</v>
      </c>
      <c r="LEG79" t="str">
        <v>Particulars</v>
      </c>
      <c r="LEM79" t="str">
        <v>As at</v>
      </c>
      <c r="LEN79" t="str">
        <v>As at</v>
      </c>
      <c r="LEO79" t="str">
        <v>Particulars</v>
      </c>
      <c r="LEU79" t="str">
        <v>As at</v>
      </c>
      <c r="LEV79" t="str">
        <v>As at</v>
      </c>
      <c r="LEW79" t="str">
        <v>Particulars</v>
      </c>
      <c r="LFC79" t="str">
        <v>As at</v>
      </c>
      <c r="LFD79" t="str">
        <v>As at</v>
      </c>
      <c r="LFE79" t="str">
        <v>Particulars</v>
      </c>
      <c r="LFK79" t="str">
        <v>As at</v>
      </c>
      <c r="LFL79" t="str">
        <v>As at</v>
      </c>
      <c r="LFM79" t="str">
        <v>Particulars</v>
      </c>
      <c r="LFS79" t="str">
        <v>As at</v>
      </c>
      <c r="LFT79" t="str">
        <v>As at</v>
      </c>
      <c r="LFU79" t="str">
        <v>Particulars</v>
      </c>
      <c r="LGA79" t="str">
        <v>As at</v>
      </c>
      <c r="LGB79" t="str">
        <v>As at</v>
      </c>
      <c r="LGC79" t="str">
        <v>Particulars</v>
      </c>
      <c r="LGI79" t="str">
        <v>As at</v>
      </c>
      <c r="LGJ79" t="str">
        <v>As at</v>
      </c>
      <c r="LGK79" t="str">
        <v>Particulars</v>
      </c>
      <c r="LGQ79" t="str">
        <v>As at</v>
      </c>
      <c r="LGR79" t="str">
        <v>As at</v>
      </c>
      <c r="LGS79" t="str">
        <v>Particulars</v>
      </c>
      <c r="LGY79" t="str">
        <v>As at</v>
      </c>
      <c r="LGZ79" t="str">
        <v>As at</v>
      </c>
      <c r="LHA79" t="str">
        <v>Particulars</v>
      </c>
      <c r="LHG79" t="str">
        <v>As at</v>
      </c>
      <c r="LHH79" t="str">
        <v>As at</v>
      </c>
      <c r="LHI79" t="str">
        <v>Particulars</v>
      </c>
      <c r="LHO79" t="str">
        <v>As at</v>
      </c>
      <c r="LHP79" t="str">
        <v>As at</v>
      </c>
      <c r="LHQ79" t="str">
        <v>Particulars</v>
      </c>
      <c r="LHW79" t="str">
        <v>As at</v>
      </c>
      <c r="LHX79" t="str">
        <v>As at</v>
      </c>
      <c r="LHY79" t="str">
        <v>Particulars</v>
      </c>
      <c r="LIE79" t="str">
        <v>As at</v>
      </c>
      <c r="LIF79" t="str">
        <v>As at</v>
      </c>
      <c r="LIG79" t="str">
        <v>Particulars</v>
      </c>
      <c r="LIM79" t="str">
        <v>As at</v>
      </c>
      <c r="LIN79" t="str">
        <v>As at</v>
      </c>
      <c r="LIO79" t="str">
        <v>Particulars</v>
      </c>
      <c r="LIU79" t="str">
        <v>As at</v>
      </c>
      <c r="LIV79" t="str">
        <v>As at</v>
      </c>
      <c r="LIW79" t="str">
        <v>Particulars</v>
      </c>
      <c r="LJC79" t="str">
        <v>As at</v>
      </c>
      <c r="LJD79" t="str">
        <v>As at</v>
      </c>
      <c r="LJE79" t="str">
        <v>Particulars</v>
      </c>
      <c r="LJK79" t="str">
        <v>As at</v>
      </c>
      <c r="LJL79" t="str">
        <v>As at</v>
      </c>
      <c r="LJM79" t="str">
        <v>Particulars</v>
      </c>
      <c r="LJS79" t="str">
        <v>As at</v>
      </c>
      <c r="LJT79" t="str">
        <v>As at</v>
      </c>
      <c r="LJU79" t="str">
        <v>Particulars</v>
      </c>
      <c r="LKA79" t="str">
        <v>As at</v>
      </c>
      <c r="LKB79" t="str">
        <v>As at</v>
      </c>
      <c r="LKC79" t="str">
        <v>Particulars</v>
      </c>
      <c r="LKI79" t="str">
        <v>As at</v>
      </c>
      <c r="LKJ79" t="str">
        <v>As at</v>
      </c>
      <c r="LKK79" t="str">
        <v>Particulars</v>
      </c>
      <c r="LKQ79" t="str">
        <v>As at</v>
      </c>
      <c r="LKR79" t="str">
        <v>As at</v>
      </c>
      <c r="LKS79" t="str">
        <v>Particulars</v>
      </c>
      <c r="LKY79" t="str">
        <v>As at</v>
      </c>
      <c r="LKZ79" t="str">
        <v>As at</v>
      </c>
      <c r="LLA79" t="str">
        <v>Particulars</v>
      </c>
      <c r="LLG79" t="str">
        <v>As at</v>
      </c>
      <c r="LLH79" t="str">
        <v>As at</v>
      </c>
      <c r="LLI79" t="str">
        <v>Particulars</v>
      </c>
      <c r="LLO79" t="str">
        <v>As at</v>
      </c>
      <c r="LLP79" t="str">
        <v>As at</v>
      </c>
      <c r="LLQ79" t="str">
        <v>Particulars</v>
      </c>
      <c r="LLW79" t="str">
        <v>As at</v>
      </c>
      <c r="LLX79" t="str">
        <v>As at</v>
      </c>
      <c r="LLY79" t="str">
        <v>Particulars</v>
      </c>
      <c r="LME79" t="str">
        <v>As at</v>
      </c>
      <c r="LMF79" t="str">
        <v>As at</v>
      </c>
      <c r="LMG79" t="str">
        <v>Particulars</v>
      </c>
      <c r="LMM79" t="str">
        <v>As at</v>
      </c>
      <c r="LMN79" t="str">
        <v>As at</v>
      </c>
      <c r="LMO79" t="str">
        <v>Particulars</v>
      </c>
      <c r="LMU79" t="str">
        <v>As at</v>
      </c>
      <c r="LMV79" t="str">
        <v>As at</v>
      </c>
      <c r="LMW79" t="str">
        <v>Particulars</v>
      </c>
      <c r="LNC79" t="str">
        <v>As at</v>
      </c>
      <c r="LND79" t="str">
        <v>As at</v>
      </c>
      <c r="LNE79" t="str">
        <v>Particulars</v>
      </c>
      <c r="LNK79" t="str">
        <v>As at</v>
      </c>
      <c r="LNL79" t="str">
        <v>As at</v>
      </c>
      <c r="LNM79" t="str">
        <v>Particulars</v>
      </c>
      <c r="LNS79" t="str">
        <v>As at</v>
      </c>
      <c r="LNT79" t="str">
        <v>As at</v>
      </c>
      <c r="LNU79" t="str">
        <v>Particulars</v>
      </c>
      <c r="LOA79" t="str">
        <v>As at</v>
      </c>
      <c r="LOB79" t="str">
        <v>As at</v>
      </c>
      <c r="LOC79" t="str">
        <v>Particulars</v>
      </c>
      <c r="LOI79" t="str">
        <v>As at</v>
      </c>
      <c r="LOJ79" t="str">
        <v>As at</v>
      </c>
      <c r="LOK79" t="str">
        <v>Particulars</v>
      </c>
      <c r="LOQ79" t="str">
        <v>As at</v>
      </c>
      <c r="LOR79" t="str">
        <v>As at</v>
      </c>
      <c r="LOS79" t="str">
        <v>Particulars</v>
      </c>
      <c r="LOY79" t="str">
        <v>As at</v>
      </c>
      <c r="LOZ79" t="str">
        <v>As at</v>
      </c>
      <c r="LPA79" t="str">
        <v>Particulars</v>
      </c>
      <c r="LPG79" t="str">
        <v>As at</v>
      </c>
      <c r="LPH79" t="str">
        <v>As at</v>
      </c>
      <c r="LPI79" t="str">
        <v>Particulars</v>
      </c>
      <c r="LPO79" t="str">
        <v>As at</v>
      </c>
      <c r="LPP79" t="str">
        <v>As at</v>
      </c>
      <c r="LPQ79" t="str">
        <v>Particulars</v>
      </c>
      <c r="LPW79" t="str">
        <v>As at</v>
      </c>
      <c r="LPX79" t="str">
        <v>As at</v>
      </c>
      <c r="LPY79" t="str">
        <v>Particulars</v>
      </c>
      <c r="LQE79" t="str">
        <v>As at</v>
      </c>
      <c r="LQF79" t="str">
        <v>As at</v>
      </c>
      <c r="LQG79" t="str">
        <v>Particulars</v>
      </c>
      <c r="LQM79" t="str">
        <v>As at</v>
      </c>
      <c r="LQN79" t="str">
        <v>As at</v>
      </c>
      <c r="LQO79" t="str">
        <v>Particulars</v>
      </c>
      <c r="LQU79" t="str">
        <v>As at</v>
      </c>
      <c r="LQV79" t="str">
        <v>As at</v>
      </c>
      <c r="LQW79" t="str">
        <v>Particulars</v>
      </c>
      <c r="LRC79" t="str">
        <v>As at</v>
      </c>
      <c r="LRD79" t="str">
        <v>As at</v>
      </c>
      <c r="LRE79" t="str">
        <v>Particulars</v>
      </c>
      <c r="LRK79" t="str">
        <v>As at</v>
      </c>
      <c r="LRL79" t="str">
        <v>As at</v>
      </c>
      <c r="LRM79" t="str">
        <v>Particulars</v>
      </c>
      <c r="LRS79" t="str">
        <v>As at</v>
      </c>
      <c r="LRT79" t="str">
        <v>As at</v>
      </c>
      <c r="LRU79" t="str">
        <v>Particulars</v>
      </c>
      <c r="LSA79" t="str">
        <v>As at</v>
      </c>
      <c r="LSB79" t="str">
        <v>As at</v>
      </c>
      <c r="LSC79" t="str">
        <v>Particulars</v>
      </c>
      <c r="LSI79" t="str">
        <v>As at</v>
      </c>
      <c r="LSJ79" t="str">
        <v>As at</v>
      </c>
      <c r="LSK79" t="str">
        <v>Particulars</v>
      </c>
      <c r="LSQ79" t="str">
        <v>As at</v>
      </c>
      <c r="LSR79" t="str">
        <v>As at</v>
      </c>
      <c r="LSS79" t="str">
        <v>Particulars</v>
      </c>
      <c r="LSY79" t="str">
        <v>As at</v>
      </c>
      <c r="LSZ79" t="str">
        <v>As at</v>
      </c>
      <c r="LTA79" t="str">
        <v>Particulars</v>
      </c>
      <c r="LTG79" t="str">
        <v>As at</v>
      </c>
      <c r="LTH79" t="str">
        <v>As at</v>
      </c>
      <c r="LTI79" t="str">
        <v>Particulars</v>
      </c>
      <c r="LTO79" t="str">
        <v>As at</v>
      </c>
      <c r="LTP79" t="str">
        <v>As at</v>
      </c>
      <c r="LTQ79" t="str">
        <v>Particulars</v>
      </c>
      <c r="LTW79" t="str">
        <v>As at</v>
      </c>
      <c r="LTX79" t="str">
        <v>As at</v>
      </c>
      <c r="LTY79" t="str">
        <v>Particulars</v>
      </c>
      <c r="LUE79" t="str">
        <v>As at</v>
      </c>
      <c r="LUF79" t="str">
        <v>As at</v>
      </c>
      <c r="LUG79" t="str">
        <v>Particulars</v>
      </c>
      <c r="LUM79" t="str">
        <v>As at</v>
      </c>
      <c r="LUN79" t="str">
        <v>As at</v>
      </c>
      <c r="LUO79" t="str">
        <v>Particulars</v>
      </c>
      <c r="LUU79" t="str">
        <v>As at</v>
      </c>
      <c r="LUV79" t="str">
        <v>As at</v>
      </c>
      <c r="LUW79" t="str">
        <v>Particulars</v>
      </c>
      <c r="LVC79" t="str">
        <v>As at</v>
      </c>
      <c r="LVD79" t="str">
        <v>As at</v>
      </c>
      <c r="LVE79" t="str">
        <v>Particulars</v>
      </c>
      <c r="LVK79" t="str">
        <v>As at</v>
      </c>
      <c r="LVL79" t="str">
        <v>As at</v>
      </c>
      <c r="LVM79" t="str">
        <v>Particulars</v>
      </c>
      <c r="LVS79" t="str">
        <v>As at</v>
      </c>
      <c r="LVT79" t="str">
        <v>As at</v>
      </c>
      <c r="LVU79" t="str">
        <v>Particulars</v>
      </c>
      <c r="LWA79" t="str">
        <v>As at</v>
      </c>
      <c r="LWB79" t="str">
        <v>As at</v>
      </c>
      <c r="LWC79" t="str">
        <v>Particulars</v>
      </c>
      <c r="LWI79" t="str">
        <v>As at</v>
      </c>
      <c r="LWJ79" t="str">
        <v>As at</v>
      </c>
      <c r="LWK79" t="str">
        <v>Particulars</v>
      </c>
      <c r="LWQ79" t="str">
        <v>As at</v>
      </c>
      <c r="LWR79" t="str">
        <v>As at</v>
      </c>
      <c r="LWS79" t="str">
        <v>Particulars</v>
      </c>
      <c r="LWY79" t="str">
        <v>As at</v>
      </c>
      <c r="LWZ79" t="str">
        <v>As at</v>
      </c>
      <c r="LXA79" t="str">
        <v>Particulars</v>
      </c>
      <c r="LXG79" t="str">
        <v>As at</v>
      </c>
      <c r="LXH79" t="str">
        <v>As at</v>
      </c>
      <c r="LXI79" t="str">
        <v>Particulars</v>
      </c>
      <c r="LXO79" t="str">
        <v>As at</v>
      </c>
      <c r="LXP79" t="str">
        <v>As at</v>
      </c>
      <c r="LXQ79" t="str">
        <v>Particulars</v>
      </c>
      <c r="LXW79" t="str">
        <v>As at</v>
      </c>
      <c r="LXX79" t="str">
        <v>As at</v>
      </c>
      <c r="LXY79" t="str">
        <v>Particulars</v>
      </c>
      <c r="LYE79" t="str">
        <v>As at</v>
      </c>
      <c r="LYF79" t="str">
        <v>As at</v>
      </c>
      <c r="LYG79" t="str">
        <v>Particulars</v>
      </c>
      <c r="LYM79" t="str">
        <v>As at</v>
      </c>
      <c r="LYN79" t="str">
        <v>As at</v>
      </c>
      <c r="LYO79" t="str">
        <v>Particulars</v>
      </c>
      <c r="LYU79" t="str">
        <v>As at</v>
      </c>
      <c r="LYV79" t="str">
        <v>As at</v>
      </c>
      <c r="LYW79" t="str">
        <v>Particulars</v>
      </c>
      <c r="LZC79" t="str">
        <v>As at</v>
      </c>
      <c r="LZD79" t="str">
        <v>As at</v>
      </c>
      <c r="LZE79" t="str">
        <v>Particulars</v>
      </c>
      <c r="LZK79" t="str">
        <v>As at</v>
      </c>
      <c r="LZL79" t="str">
        <v>As at</v>
      </c>
      <c r="LZM79" t="str">
        <v>Particulars</v>
      </c>
      <c r="LZS79" t="str">
        <v>As at</v>
      </c>
      <c r="LZT79" t="str">
        <v>As at</v>
      </c>
      <c r="LZU79" t="str">
        <v>Particulars</v>
      </c>
      <c r="MAA79" t="str">
        <v>As at</v>
      </c>
      <c r="MAB79" t="str">
        <v>As at</v>
      </c>
      <c r="MAC79" t="str">
        <v>Particulars</v>
      </c>
      <c r="MAI79" t="str">
        <v>As at</v>
      </c>
      <c r="MAJ79" t="str">
        <v>As at</v>
      </c>
      <c r="MAK79" t="str">
        <v>Particulars</v>
      </c>
      <c r="MAQ79" t="str">
        <v>As at</v>
      </c>
      <c r="MAR79" t="str">
        <v>As at</v>
      </c>
      <c r="MAS79" t="str">
        <v>Particulars</v>
      </c>
      <c r="MAY79" t="str">
        <v>As at</v>
      </c>
      <c r="MAZ79" t="str">
        <v>As at</v>
      </c>
      <c r="MBA79" t="str">
        <v>Particulars</v>
      </c>
      <c r="MBG79" t="str">
        <v>As at</v>
      </c>
      <c r="MBH79" t="str">
        <v>As at</v>
      </c>
      <c r="MBI79" t="str">
        <v>Particulars</v>
      </c>
      <c r="MBO79" t="str">
        <v>As at</v>
      </c>
      <c r="MBP79" t="str">
        <v>As at</v>
      </c>
      <c r="MBQ79" t="str">
        <v>Particulars</v>
      </c>
      <c r="MBW79" t="str">
        <v>As at</v>
      </c>
      <c r="MBX79" t="str">
        <v>As at</v>
      </c>
      <c r="MBY79" t="str">
        <v>Particulars</v>
      </c>
      <c r="MCE79" t="str">
        <v>As at</v>
      </c>
      <c r="MCF79" t="str">
        <v>As at</v>
      </c>
      <c r="MCG79" t="str">
        <v>Particulars</v>
      </c>
      <c r="MCM79" t="str">
        <v>As at</v>
      </c>
      <c r="MCN79" t="str">
        <v>As at</v>
      </c>
      <c r="MCO79" t="str">
        <v>Particulars</v>
      </c>
      <c r="MCU79" t="str">
        <v>As at</v>
      </c>
      <c r="MCV79" t="str">
        <v>As at</v>
      </c>
      <c r="MCW79" t="str">
        <v>Particulars</v>
      </c>
      <c r="MDC79" t="str">
        <v>As at</v>
      </c>
      <c r="MDD79" t="str">
        <v>As at</v>
      </c>
      <c r="MDE79" t="str">
        <v>Particulars</v>
      </c>
      <c r="MDK79" t="str">
        <v>As at</v>
      </c>
      <c r="MDL79" t="str">
        <v>As at</v>
      </c>
      <c r="MDM79" t="str">
        <v>Particulars</v>
      </c>
      <c r="MDS79" t="str">
        <v>As at</v>
      </c>
      <c r="MDT79" t="str">
        <v>As at</v>
      </c>
      <c r="MDU79" t="str">
        <v>Particulars</v>
      </c>
      <c r="MEA79" t="str">
        <v>As at</v>
      </c>
      <c r="MEB79" t="str">
        <v>As at</v>
      </c>
      <c r="MEC79" t="str">
        <v>Particulars</v>
      </c>
      <c r="MEI79" t="str">
        <v>As at</v>
      </c>
      <c r="MEJ79" t="str">
        <v>As at</v>
      </c>
      <c r="MEK79" t="str">
        <v>Particulars</v>
      </c>
      <c r="MEQ79" t="str">
        <v>As at</v>
      </c>
      <c r="MER79" t="str">
        <v>As at</v>
      </c>
      <c r="MES79" t="str">
        <v>Particulars</v>
      </c>
      <c r="MEY79" t="str">
        <v>As at</v>
      </c>
      <c r="MEZ79" t="str">
        <v>As at</v>
      </c>
      <c r="MFA79" t="str">
        <v>Particulars</v>
      </c>
      <c r="MFG79" t="str">
        <v>As at</v>
      </c>
      <c r="MFH79" t="str">
        <v>As at</v>
      </c>
      <c r="MFI79" t="str">
        <v>Particulars</v>
      </c>
      <c r="MFO79" t="str">
        <v>As at</v>
      </c>
      <c r="MFP79" t="str">
        <v>As at</v>
      </c>
      <c r="MFQ79" t="str">
        <v>Particulars</v>
      </c>
      <c r="MFW79" t="str">
        <v>As at</v>
      </c>
      <c r="MFX79" t="str">
        <v>As at</v>
      </c>
      <c r="MFY79" t="str">
        <v>Particulars</v>
      </c>
      <c r="MGE79" t="str">
        <v>As at</v>
      </c>
      <c r="MGF79" t="str">
        <v>As at</v>
      </c>
      <c r="MGG79" t="str">
        <v>Particulars</v>
      </c>
      <c r="MGM79" t="str">
        <v>As at</v>
      </c>
      <c r="MGN79" t="str">
        <v>As at</v>
      </c>
      <c r="MGO79" t="str">
        <v>Particulars</v>
      </c>
      <c r="MGU79" t="str">
        <v>As at</v>
      </c>
      <c r="MGV79" t="str">
        <v>As at</v>
      </c>
      <c r="MGW79" t="str">
        <v>Particulars</v>
      </c>
      <c r="MHC79" t="str">
        <v>As at</v>
      </c>
      <c r="MHD79" t="str">
        <v>As at</v>
      </c>
      <c r="MHE79" t="str">
        <v>Particulars</v>
      </c>
      <c r="MHK79" t="str">
        <v>As at</v>
      </c>
      <c r="MHL79" t="str">
        <v>As at</v>
      </c>
      <c r="MHM79" t="str">
        <v>Particulars</v>
      </c>
      <c r="MHS79" t="str">
        <v>As at</v>
      </c>
      <c r="MHT79" t="str">
        <v>As at</v>
      </c>
      <c r="MHU79" t="str">
        <v>Particulars</v>
      </c>
      <c r="MIA79" t="str">
        <v>As at</v>
      </c>
      <c r="MIB79" t="str">
        <v>As at</v>
      </c>
      <c r="MIC79" t="str">
        <v>Particulars</v>
      </c>
      <c r="MII79" t="str">
        <v>As at</v>
      </c>
      <c r="MIJ79" t="str">
        <v>As at</v>
      </c>
      <c r="MIK79" t="str">
        <v>Particulars</v>
      </c>
      <c r="MIQ79" t="str">
        <v>As at</v>
      </c>
      <c r="MIR79" t="str">
        <v>As at</v>
      </c>
      <c r="MIS79" t="str">
        <v>Particulars</v>
      </c>
      <c r="MIY79" t="str">
        <v>As at</v>
      </c>
      <c r="MIZ79" t="str">
        <v>As at</v>
      </c>
      <c r="MJA79" t="str">
        <v>Particulars</v>
      </c>
      <c r="MJG79" t="str">
        <v>As at</v>
      </c>
      <c r="MJH79" t="str">
        <v>As at</v>
      </c>
      <c r="MJI79" t="str">
        <v>Particulars</v>
      </c>
      <c r="MJO79" t="str">
        <v>As at</v>
      </c>
      <c r="MJP79" t="str">
        <v>As at</v>
      </c>
      <c r="MJQ79" t="str">
        <v>Particulars</v>
      </c>
      <c r="MJW79" t="str">
        <v>As at</v>
      </c>
      <c r="MJX79" t="str">
        <v>As at</v>
      </c>
      <c r="MJY79" t="str">
        <v>Particulars</v>
      </c>
      <c r="MKE79" t="str">
        <v>As at</v>
      </c>
      <c r="MKF79" t="str">
        <v>As at</v>
      </c>
      <c r="MKG79" t="str">
        <v>Particulars</v>
      </c>
      <c r="MKM79" t="str">
        <v>As at</v>
      </c>
      <c r="MKN79" t="str">
        <v>As at</v>
      </c>
      <c r="MKO79" t="str">
        <v>Particulars</v>
      </c>
      <c r="MKU79" t="str">
        <v>As at</v>
      </c>
      <c r="MKV79" t="str">
        <v>As at</v>
      </c>
      <c r="MKW79" t="str">
        <v>Particulars</v>
      </c>
      <c r="MLC79" t="str">
        <v>As at</v>
      </c>
      <c r="MLD79" t="str">
        <v>As at</v>
      </c>
      <c r="MLE79" t="str">
        <v>Particulars</v>
      </c>
      <c r="MLK79" t="str">
        <v>As at</v>
      </c>
      <c r="MLL79" t="str">
        <v>As at</v>
      </c>
      <c r="MLM79" t="str">
        <v>Particulars</v>
      </c>
      <c r="MLS79" t="str">
        <v>As at</v>
      </c>
      <c r="MLT79" t="str">
        <v>As at</v>
      </c>
      <c r="MLU79" t="str">
        <v>Particulars</v>
      </c>
      <c r="MMA79" t="str">
        <v>As at</v>
      </c>
      <c r="MMB79" t="str">
        <v>As at</v>
      </c>
      <c r="MMC79" t="str">
        <v>Particulars</v>
      </c>
      <c r="MMI79" t="str">
        <v>As at</v>
      </c>
      <c r="MMJ79" t="str">
        <v>As at</v>
      </c>
      <c r="MMK79" t="str">
        <v>Particulars</v>
      </c>
      <c r="MMQ79" t="str">
        <v>As at</v>
      </c>
      <c r="MMR79" t="str">
        <v>As at</v>
      </c>
      <c r="MMS79" t="str">
        <v>Particulars</v>
      </c>
      <c r="MMY79" t="str">
        <v>As at</v>
      </c>
      <c r="MMZ79" t="str">
        <v>As at</v>
      </c>
      <c r="MNA79" t="str">
        <v>Particulars</v>
      </c>
      <c r="MNG79" t="str">
        <v>As at</v>
      </c>
      <c r="MNH79" t="str">
        <v>As at</v>
      </c>
      <c r="MNI79" t="str">
        <v>Particulars</v>
      </c>
      <c r="MNO79" t="str">
        <v>As at</v>
      </c>
      <c r="MNP79" t="str">
        <v>As at</v>
      </c>
      <c r="MNQ79" t="str">
        <v>Particulars</v>
      </c>
      <c r="MNW79" t="str">
        <v>As at</v>
      </c>
      <c r="MNX79" t="str">
        <v>As at</v>
      </c>
      <c r="MNY79" t="str">
        <v>Particulars</v>
      </c>
      <c r="MOE79" t="str">
        <v>As at</v>
      </c>
      <c r="MOF79" t="str">
        <v>As at</v>
      </c>
      <c r="MOG79" t="str">
        <v>Particulars</v>
      </c>
      <c r="MOM79" t="str">
        <v>As at</v>
      </c>
      <c r="MON79" t="str">
        <v>As at</v>
      </c>
      <c r="MOO79" t="str">
        <v>Particulars</v>
      </c>
      <c r="MOU79" t="str">
        <v>As at</v>
      </c>
      <c r="MOV79" t="str">
        <v>As at</v>
      </c>
      <c r="MOW79" t="str">
        <v>Particulars</v>
      </c>
      <c r="MPC79" t="str">
        <v>As at</v>
      </c>
      <c r="MPD79" t="str">
        <v>As at</v>
      </c>
      <c r="MPE79" t="str">
        <v>Particulars</v>
      </c>
      <c r="MPK79" t="str">
        <v>As at</v>
      </c>
      <c r="MPL79" t="str">
        <v>As at</v>
      </c>
      <c r="MPM79" t="str">
        <v>Particulars</v>
      </c>
      <c r="MPS79" t="str">
        <v>As at</v>
      </c>
      <c r="MPT79" t="str">
        <v>As at</v>
      </c>
      <c r="MPU79" t="str">
        <v>Particulars</v>
      </c>
      <c r="MQA79" t="str">
        <v>As at</v>
      </c>
      <c r="MQB79" t="str">
        <v>As at</v>
      </c>
      <c r="MQC79" t="str">
        <v>Particulars</v>
      </c>
      <c r="MQI79" t="str">
        <v>As at</v>
      </c>
      <c r="MQJ79" t="str">
        <v>As at</v>
      </c>
      <c r="MQK79" t="str">
        <v>Particulars</v>
      </c>
      <c r="MQQ79" t="str">
        <v>As at</v>
      </c>
      <c r="MQR79" t="str">
        <v>As at</v>
      </c>
      <c r="MQS79" t="str">
        <v>Particulars</v>
      </c>
      <c r="MQY79" t="str">
        <v>As at</v>
      </c>
      <c r="MQZ79" t="str">
        <v>As at</v>
      </c>
      <c r="MRA79" t="str">
        <v>Particulars</v>
      </c>
      <c r="MRG79" t="str">
        <v>As at</v>
      </c>
      <c r="MRH79" t="str">
        <v>As at</v>
      </c>
      <c r="MRI79" t="str">
        <v>Particulars</v>
      </c>
      <c r="MRO79" t="str">
        <v>As at</v>
      </c>
      <c r="MRP79" t="str">
        <v>As at</v>
      </c>
      <c r="MRQ79" t="str">
        <v>Particulars</v>
      </c>
      <c r="MRW79" t="str">
        <v>As at</v>
      </c>
      <c r="MRX79" t="str">
        <v>As at</v>
      </c>
      <c r="MRY79" t="str">
        <v>Particulars</v>
      </c>
      <c r="MSE79" t="str">
        <v>As at</v>
      </c>
      <c r="MSF79" t="str">
        <v>As at</v>
      </c>
      <c r="MSG79" t="str">
        <v>Particulars</v>
      </c>
      <c r="MSM79" t="str">
        <v>As at</v>
      </c>
      <c r="MSN79" t="str">
        <v>As at</v>
      </c>
      <c r="MSO79" t="str">
        <v>Particulars</v>
      </c>
      <c r="MSU79" t="str">
        <v>As at</v>
      </c>
      <c r="MSV79" t="str">
        <v>As at</v>
      </c>
      <c r="MSW79" t="str">
        <v>Particulars</v>
      </c>
      <c r="MTC79" t="str">
        <v>As at</v>
      </c>
      <c r="MTD79" t="str">
        <v>As at</v>
      </c>
      <c r="MTE79" t="str">
        <v>Particulars</v>
      </c>
      <c r="MTK79" t="str">
        <v>As at</v>
      </c>
      <c r="MTL79" t="str">
        <v>As at</v>
      </c>
      <c r="MTM79" t="str">
        <v>Particulars</v>
      </c>
      <c r="MTS79" t="str">
        <v>As at</v>
      </c>
      <c r="MTT79" t="str">
        <v>As at</v>
      </c>
      <c r="MTU79" t="str">
        <v>Particulars</v>
      </c>
      <c r="MUA79" t="str">
        <v>As at</v>
      </c>
      <c r="MUB79" t="str">
        <v>As at</v>
      </c>
      <c r="MUC79" t="str">
        <v>Particulars</v>
      </c>
      <c r="MUI79" t="str">
        <v>As at</v>
      </c>
      <c r="MUJ79" t="str">
        <v>As at</v>
      </c>
      <c r="MUK79" t="str">
        <v>Particulars</v>
      </c>
      <c r="MUQ79" t="str">
        <v>As at</v>
      </c>
      <c r="MUR79" t="str">
        <v>As at</v>
      </c>
      <c r="MUS79" t="str">
        <v>Particulars</v>
      </c>
      <c r="MUY79" t="str">
        <v>As at</v>
      </c>
      <c r="MUZ79" t="str">
        <v>As at</v>
      </c>
      <c r="MVA79" t="str">
        <v>Particulars</v>
      </c>
      <c r="MVG79" t="str">
        <v>As at</v>
      </c>
      <c r="MVH79" t="str">
        <v>As at</v>
      </c>
      <c r="MVI79" t="str">
        <v>Particulars</v>
      </c>
      <c r="MVO79" t="str">
        <v>As at</v>
      </c>
      <c r="MVP79" t="str">
        <v>As at</v>
      </c>
      <c r="MVQ79" t="str">
        <v>Particulars</v>
      </c>
      <c r="MVW79" t="str">
        <v>As at</v>
      </c>
      <c r="MVX79" t="str">
        <v>As at</v>
      </c>
      <c r="MVY79" t="str">
        <v>Particulars</v>
      </c>
      <c r="MWE79" t="str">
        <v>As at</v>
      </c>
      <c r="MWF79" t="str">
        <v>As at</v>
      </c>
      <c r="MWG79" t="str">
        <v>Particulars</v>
      </c>
      <c r="MWM79" t="str">
        <v>As at</v>
      </c>
      <c r="MWN79" t="str">
        <v>As at</v>
      </c>
      <c r="MWO79" t="str">
        <v>Particulars</v>
      </c>
      <c r="MWU79" t="str">
        <v>As at</v>
      </c>
      <c r="MWV79" t="str">
        <v>As at</v>
      </c>
      <c r="MWW79" t="str">
        <v>Particulars</v>
      </c>
      <c r="MXC79" t="str">
        <v>As at</v>
      </c>
      <c r="MXD79" t="str">
        <v>As at</v>
      </c>
      <c r="MXE79" t="str">
        <v>Particulars</v>
      </c>
      <c r="MXK79" t="str">
        <v>As at</v>
      </c>
      <c r="MXL79" t="str">
        <v>As at</v>
      </c>
      <c r="MXM79" t="str">
        <v>Particulars</v>
      </c>
      <c r="MXS79" t="str">
        <v>As at</v>
      </c>
      <c r="MXT79" t="str">
        <v>As at</v>
      </c>
      <c r="MXU79" t="str">
        <v>Particulars</v>
      </c>
      <c r="MYA79" t="str">
        <v>As at</v>
      </c>
      <c r="MYB79" t="str">
        <v>As at</v>
      </c>
      <c r="MYC79" t="str">
        <v>Particulars</v>
      </c>
      <c r="MYI79" t="str">
        <v>As at</v>
      </c>
      <c r="MYJ79" t="str">
        <v>As at</v>
      </c>
      <c r="MYK79" t="str">
        <v>Particulars</v>
      </c>
      <c r="MYQ79" t="str">
        <v>As at</v>
      </c>
      <c r="MYR79" t="str">
        <v>As at</v>
      </c>
      <c r="MYS79" t="str">
        <v>Particulars</v>
      </c>
      <c r="MYY79" t="str">
        <v>As at</v>
      </c>
      <c r="MYZ79" t="str">
        <v>As at</v>
      </c>
      <c r="MZA79" t="str">
        <v>Particulars</v>
      </c>
      <c r="MZG79" t="str">
        <v>As at</v>
      </c>
      <c r="MZH79" t="str">
        <v>As at</v>
      </c>
      <c r="MZI79" t="str">
        <v>Particulars</v>
      </c>
      <c r="MZO79" t="str">
        <v>As at</v>
      </c>
      <c r="MZP79" t="str">
        <v>As at</v>
      </c>
      <c r="MZQ79" t="str">
        <v>Particulars</v>
      </c>
      <c r="MZW79" t="str">
        <v>As at</v>
      </c>
      <c r="MZX79" t="str">
        <v>As at</v>
      </c>
      <c r="MZY79" t="str">
        <v>Particulars</v>
      </c>
      <c r="NAE79" t="str">
        <v>As at</v>
      </c>
      <c r="NAF79" t="str">
        <v>As at</v>
      </c>
      <c r="NAG79" t="str">
        <v>Particulars</v>
      </c>
      <c r="NAM79" t="str">
        <v>As at</v>
      </c>
      <c r="NAN79" t="str">
        <v>As at</v>
      </c>
      <c r="NAO79" t="str">
        <v>Particulars</v>
      </c>
      <c r="NAU79" t="str">
        <v>As at</v>
      </c>
      <c r="NAV79" t="str">
        <v>As at</v>
      </c>
      <c r="NAW79" t="str">
        <v>Particulars</v>
      </c>
      <c r="NBC79" t="str">
        <v>As at</v>
      </c>
      <c r="NBD79" t="str">
        <v>As at</v>
      </c>
      <c r="NBE79" t="str">
        <v>Particulars</v>
      </c>
      <c r="NBK79" t="str">
        <v>As at</v>
      </c>
      <c r="NBL79" t="str">
        <v>As at</v>
      </c>
      <c r="NBM79" t="str">
        <v>Particulars</v>
      </c>
      <c r="NBS79" t="str">
        <v>As at</v>
      </c>
      <c r="NBT79" t="str">
        <v>As at</v>
      </c>
      <c r="NBU79" t="str">
        <v>Particulars</v>
      </c>
      <c r="NCA79" t="str">
        <v>As at</v>
      </c>
      <c r="NCB79" t="str">
        <v>As at</v>
      </c>
      <c r="NCC79" t="str">
        <v>Particulars</v>
      </c>
      <c r="NCI79" t="str">
        <v>As at</v>
      </c>
      <c r="NCJ79" t="str">
        <v>As at</v>
      </c>
      <c r="NCK79" t="str">
        <v>Particulars</v>
      </c>
      <c r="NCQ79" t="str">
        <v>As at</v>
      </c>
      <c r="NCR79" t="str">
        <v>As at</v>
      </c>
      <c r="NCS79" t="str">
        <v>Particulars</v>
      </c>
      <c r="NCY79" t="str">
        <v>As at</v>
      </c>
      <c r="NCZ79" t="str">
        <v>As at</v>
      </c>
      <c r="NDA79" t="str">
        <v>Particulars</v>
      </c>
      <c r="NDG79" t="str">
        <v>As at</v>
      </c>
      <c r="NDH79" t="str">
        <v>As at</v>
      </c>
      <c r="NDI79" t="str">
        <v>Particulars</v>
      </c>
      <c r="NDO79" t="str">
        <v>As at</v>
      </c>
      <c r="NDP79" t="str">
        <v>As at</v>
      </c>
      <c r="NDQ79" t="str">
        <v>Particulars</v>
      </c>
      <c r="NDW79" t="str">
        <v>As at</v>
      </c>
      <c r="NDX79" t="str">
        <v>As at</v>
      </c>
      <c r="NDY79" t="str">
        <v>Particulars</v>
      </c>
      <c r="NEE79" t="str">
        <v>As at</v>
      </c>
      <c r="NEF79" t="str">
        <v>As at</v>
      </c>
      <c r="NEG79" t="str">
        <v>Particulars</v>
      </c>
      <c r="NEM79" t="str">
        <v>As at</v>
      </c>
      <c r="NEN79" t="str">
        <v>As at</v>
      </c>
      <c r="NEO79" t="str">
        <v>Particulars</v>
      </c>
      <c r="NEU79" t="str">
        <v>As at</v>
      </c>
      <c r="NEV79" t="str">
        <v>As at</v>
      </c>
      <c r="NEW79" t="str">
        <v>Particulars</v>
      </c>
      <c r="NFC79" t="str">
        <v>As at</v>
      </c>
      <c r="NFD79" t="str">
        <v>As at</v>
      </c>
      <c r="NFE79" t="str">
        <v>Particulars</v>
      </c>
      <c r="NFK79" t="str">
        <v>As at</v>
      </c>
      <c r="NFL79" t="str">
        <v>As at</v>
      </c>
      <c r="NFM79" t="str">
        <v>Particulars</v>
      </c>
      <c r="NFS79" t="str">
        <v>As at</v>
      </c>
      <c r="NFT79" t="str">
        <v>As at</v>
      </c>
      <c r="NFU79" t="str">
        <v>Particulars</v>
      </c>
      <c r="NGA79" t="str">
        <v>As at</v>
      </c>
      <c r="NGB79" t="str">
        <v>As at</v>
      </c>
      <c r="NGC79" t="str">
        <v>Particulars</v>
      </c>
      <c r="NGI79" t="str">
        <v>As at</v>
      </c>
      <c r="NGJ79" t="str">
        <v>As at</v>
      </c>
      <c r="NGK79" t="str">
        <v>Particulars</v>
      </c>
      <c r="NGQ79" t="str">
        <v>As at</v>
      </c>
      <c r="NGR79" t="str">
        <v>As at</v>
      </c>
      <c r="NGS79" t="str">
        <v>Particulars</v>
      </c>
      <c r="NGY79" t="str">
        <v>As at</v>
      </c>
      <c r="NGZ79" t="str">
        <v>As at</v>
      </c>
      <c r="NHA79" t="str">
        <v>Particulars</v>
      </c>
      <c r="NHG79" t="str">
        <v>As at</v>
      </c>
      <c r="NHH79" t="str">
        <v>As at</v>
      </c>
      <c r="NHI79" t="str">
        <v>Particulars</v>
      </c>
      <c r="NHO79" t="str">
        <v>As at</v>
      </c>
      <c r="NHP79" t="str">
        <v>As at</v>
      </c>
      <c r="NHQ79" t="str">
        <v>Particulars</v>
      </c>
      <c r="NHW79" t="str">
        <v>As at</v>
      </c>
      <c r="NHX79" t="str">
        <v>As at</v>
      </c>
      <c r="NHY79" t="str">
        <v>Particulars</v>
      </c>
      <c r="NIE79" t="str">
        <v>As at</v>
      </c>
      <c r="NIF79" t="str">
        <v>As at</v>
      </c>
      <c r="NIG79" t="str">
        <v>Particulars</v>
      </c>
      <c r="NIM79" t="str">
        <v>As at</v>
      </c>
      <c r="NIN79" t="str">
        <v>As at</v>
      </c>
      <c r="NIO79" t="str">
        <v>Particulars</v>
      </c>
      <c r="NIU79" t="str">
        <v>As at</v>
      </c>
      <c r="NIV79" t="str">
        <v>As at</v>
      </c>
      <c r="NIW79" t="str">
        <v>Particulars</v>
      </c>
      <c r="NJC79" t="str">
        <v>As at</v>
      </c>
      <c r="NJD79" t="str">
        <v>As at</v>
      </c>
      <c r="NJE79" t="str">
        <v>Particulars</v>
      </c>
      <c r="NJK79" t="str">
        <v>As at</v>
      </c>
      <c r="NJL79" t="str">
        <v>As at</v>
      </c>
      <c r="NJM79" t="str">
        <v>Particulars</v>
      </c>
      <c r="NJS79" t="str">
        <v>As at</v>
      </c>
      <c r="NJT79" t="str">
        <v>As at</v>
      </c>
      <c r="NJU79" t="str">
        <v>Particulars</v>
      </c>
      <c r="NKA79" t="str">
        <v>As at</v>
      </c>
      <c r="NKB79" t="str">
        <v>As at</v>
      </c>
      <c r="NKC79" t="str">
        <v>Particulars</v>
      </c>
      <c r="NKI79" t="str">
        <v>As at</v>
      </c>
      <c r="NKJ79" t="str">
        <v>As at</v>
      </c>
      <c r="NKK79" t="str">
        <v>Particulars</v>
      </c>
      <c r="NKQ79" t="str">
        <v>As at</v>
      </c>
      <c r="NKR79" t="str">
        <v>As at</v>
      </c>
      <c r="NKS79" t="str">
        <v>Particulars</v>
      </c>
      <c r="NKY79" t="str">
        <v>As at</v>
      </c>
      <c r="NKZ79" t="str">
        <v>As at</v>
      </c>
      <c r="NLA79" t="str">
        <v>Particulars</v>
      </c>
      <c r="NLG79" t="str">
        <v>As at</v>
      </c>
      <c r="NLH79" t="str">
        <v>As at</v>
      </c>
      <c r="NLI79" t="str">
        <v>Particulars</v>
      </c>
      <c r="NLO79" t="str">
        <v>As at</v>
      </c>
      <c r="NLP79" t="str">
        <v>As at</v>
      </c>
      <c r="NLQ79" t="str">
        <v>Particulars</v>
      </c>
      <c r="NLW79" t="str">
        <v>As at</v>
      </c>
      <c r="NLX79" t="str">
        <v>As at</v>
      </c>
      <c r="NLY79" t="str">
        <v>Particulars</v>
      </c>
      <c r="NME79" t="str">
        <v>As at</v>
      </c>
      <c r="NMF79" t="str">
        <v>As at</v>
      </c>
      <c r="NMG79" t="str">
        <v>Particulars</v>
      </c>
      <c r="NMM79" t="str">
        <v>As at</v>
      </c>
      <c r="NMN79" t="str">
        <v>As at</v>
      </c>
      <c r="NMO79" t="str">
        <v>Particulars</v>
      </c>
      <c r="NMU79" t="str">
        <v>As at</v>
      </c>
      <c r="NMV79" t="str">
        <v>As at</v>
      </c>
      <c r="NMW79" t="str">
        <v>Particulars</v>
      </c>
      <c r="NNC79" t="str">
        <v>As at</v>
      </c>
      <c r="NND79" t="str">
        <v>As at</v>
      </c>
      <c r="NNE79" t="str">
        <v>Particulars</v>
      </c>
      <c r="NNK79" t="str">
        <v>As at</v>
      </c>
      <c r="NNL79" t="str">
        <v>As at</v>
      </c>
      <c r="NNM79" t="str">
        <v>Particulars</v>
      </c>
      <c r="NNS79" t="str">
        <v>As at</v>
      </c>
      <c r="NNT79" t="str">
        <v>As at</v>
      </c>
      <c r="NNU79" t="str">
        <v>Particulars</v>
      </c>
      <c r="NOA79" t="str">
        <v>As at</v>
      </c>
      <c r="NOB79" t="str">
        <v>As at</v>
      </c>
      <c r="NOC79" t="str">
        <v>Particulars</v>
      </c>
      <c r="NOI79" t="str">
        <v>As at</v>
      </c>
      <c r="NOJ79" t="str">
        <v>As at</v>
      </c>
      <c r="NOK79" t="str">
        <v>Particulars</v>
      </c>
      <c r="NOQ79" t="str">
        <v>As at</v>
      </c>
      <c r="NOR79" t="str">
        <v>As at</v>
      </c>
      <c r="NOS79" t="str">
        <v>Particulars</v>
      </c>
      <c r="NOY79" t="str">
        <v>As at</v>
      </c>
      <c r="NOZ79" t="str">
        <v>As at</v>
      </c>
      <c r="NPA79" t="str">
        <v>Particulars</v>
      </c>
      <c r="NPG79" t="str">
        <v>As at</v>
      </c>
      <c r="NPH79" t="str">
        <v>As at</v>
      </c>
      <c r="NPI79" t="str">
        <v>Particulars</v>
      </c>
      <c r="NPO79" t="str">
        <v>As at</v>
      </c>
      <c r="NPP79" t="str">
        <v>As at</v>
      </c>
      <c r="NPQ79" t="str">
        <v>Particulars</v>
      </c>
      <c r="NPW79" t="str">
        <v>As at</v>
      </c>
      <c r="NPX79" t="str">
        <v>As at</v>
      </c>
      <c r="NPY79" t="str">
        <v>Particulars</v>
      </c>
      <c r="NQE79" t="str">
        <v>As at</v>
      </c>
      <c r="NQF79" t="str">
        <v>As at</v>
      </c>
      <c r="NQG79" t="str">
        <v>Particulars</v>
      </c>
      <c r="NQM79" t="str">
        <v>As at</v>
      </c>
      <c r="NQN79" t="str">
        <v>As at</v>
      </c>
      <c r="NQO79" t="str">
        <v>Particulars</v>
      </c>
      <c r="NQU79" t="str">
        <v>As at</v>
      </c>
      <c r="NQV79" t="str">
        <v>As at</v>
      </c>
      <c r="NQW79" t="str">
        <v>Particulars</v>
      </c>
      <c r="NRC79" t="str">
        <v>As at</v>
      </c>
      <c r="NRD79" t="str">
        <v>As at</v>
      </c>
      <c r="NRE79" t="str">
        <v>Particulars</v>
      </c>
      <c r="NRK79" t="str">
        <v>As at</v>
      </c>
      <c r="NRL79" t="str">
        <v>As at</v>
      </c>
      <c r="NRM79" t="str">
        <v>Particulars</v>
      </c>
      <c r="NRS79" t="str">
        <v>As at</v>
      </c>
      <c r="NRT79" t="str">
        <v>As at</v>
      </c>
      <c r="NRU79" t="str">
        <v>Particulars</v>
      </c>
      <c r="NSA79" t="str">
        <v>As at</v>
      </c>
      <c r="NSB79" t="str">
        <v>As at</v>
      </c>
      <c r="NSC79" t="str">
        <v>Particulars</v>
      </c>
      <c r="NSI79" t="str">
        <v>As at</v>
      </c>
      <c r="NSJ79" t="str">
        <v>As at</v>
      </c>
      <c r="NSK79" t="str">
        <v>Particulars</v>
      </c>
      <c r="NSQ79" t="str">
        <v>As at</v>
      </c>
      <c r="NSR79" t="str">
        <v>As at</v>
      </c>
      <c r="NSS79" t="str">
        <v>Particulars</v>
      </c>
      <c r="NSY79" t="str">
        <v>As at</v>
      </c>
      <c r="NSZ79" t="str">
        <v>As at</v>
      </c>
      <c r="NTA79" t="str">
        <v>Particulars</v>
      </c>
      <c r="NTG79" t="str">
        <v>As at</v>
      </c>
      <c r="NTH79" t="str">
        <v>As at</v>
      </c>
      <c r="NTI79" t="str">
        <v>Particulars</v>
      </c>
      <c r="NTO79" t="str">
        <v>As at</v>
      </c>
      <c r="NTP79" t="str">
        <v>As at</v>
      </c>
      <c r="NTQ79" t="str">
        <v>Particulars</v>
      </c>
      <c r="NTW79" t="str">
        <v>As at</v>
      </c>
      <c r="NTX79" t="str">
        <v>As at</v>
      </c>
      <c r="NTY79" t="str">
        <v>Particulars</v>
      </c>
      <c r="NUE79" t="str">
        <v>As at</v>
      </c>
      <c r="NUF79" t="str">
        <v>As at</v>
      </c>
      <c r="NUG79" t="str">
        <v>Particulars</v>
      </c>
      <c r="NUM79" t="str">
        <v>As at</v>
      </c>
      <c r="NUN79" t="str">
        <v>As at</v>
      </c>
      <c r="NUO79" t="str">
        <v>Particulars</v>
      </c>
      <c r="NUU79" t="str">
        <v>As at</v>
      </c>
      <c r="NUV79" t="str">
        <v>As at</v>
      </c>
      <c r="NUW79" t="str">
        <v>Particulars</v>
      </c>
      <c r="NVC79" t="str">
        <v>As at</v>
      </c>
      <c r="NVD79" t="str">
        <v>As at</v>
      </c>
      <c r="NVE79" t="str">
        <v>Particulars</v>
      </c>
      <c r="NVK79" t="str">
        <v>As at</v>
      </c>
      <c r="NVL79" t="str">
        <v>As at</v>
      </c>
      <c r="NVM79" t="str">
        <v>Particulars</v>
      </c>
      <c r="NVS79" t="str">
        <v>As at</v>
      </c>
      <c r="NVT79" t="str">
        <v>As at</v>
      </c>
      <c r="NVU79" t="str">
        <v>Particulars</v>
      </c>
      <c r="NWA79" t="str">
        <v>As at</v>
      </c>
      <c r="NWB79" t="str">
        <v>As at</v>
      </c>
      <c r="NWC79" t="str">
        <v>Particulars</v>
      </c>
      <c r="NWI79" t="str">
        <v>As at</v>
      </c>
      <c r="NWJ79" t="str">
        <v>As at</v>
      </c>
      <c r="NWK79" t="str">
        <v>Particulars</v>
      </c>
      <c r="NWQ79" t="str">
        <v>As at</v>
      </c>
      <c r="NWR79" t="str">
        <v>As at</v>
      </c>
      <c r="NWS79" t="str">
        <v>Particulars</v>
      </c>
      <c r="NWY79" t="str">
        <v>As at</v>
      </c>
      <c r="NWZ79" t="str">
        <v>As at</v>
      </c>
      <c r="NXA79" t="str">
        <v>Particulars</v>
      </c>
      <c r="NXG79" t="str">
        <v>As at</v>
      </c>
      <c r="NXH79" t="str">
        <v>As at</v>
      </c>
      <c r="NXI79" t="str">
        <v>Particulars</v>
      </c>
      <c r="NXO79" t="str">
        <v>As at</v>
      </c>
      <c r="NXP79" t="str">
        <v>As at</v>
      </c>
      <c r="NXQ79" t="str">
        <v>Particulars</v>
      </c>
      <c r="NXW79" t="str">
        <v>As at</v>
      </c>
      <c r="NXX79" t="str">
        <v>As at</v>
      </c>
      <c r="NXY79" t="str">
        <v>Particulars</v>
      </c>
      <c r="NYE79" t="str">
        <v>As at</v>
      </c>
      <c r="NYF79" t="str">
        <v>As at</v>
      </c>
      <c r="NYG79" t="str">
        <v>Particulars</v>
      </c>
      <c r="NYM79" t="str">
        <v>As at</v>
      </c>
      <c r="NYN79" t="str">
        <v>As at</v>
      </c>
      <c r="NYO79" t="str">
        <v>Particulars</v>
      </c>
      <c r="NYU79" t="str">
        <v>As at</v>
      </c>
      <c r="NYV79" t="str">
        <v>As at</v>
      </c>
      <c r="NYW79" t="str">
        <v>Particulars</v>
      </c>
      <c r="NZC79" t="str">
        <v>As at</v>
      </c>
      <c r="NZD79" t="str">
        <v>As at</v>
      </c>
      <c r="NZE79" t="str">
        <v>Particulars</v>
      </c>
      <c r="NZK79" t="str">
        <v>As at</v>
      </c>
      <c r="NZL79" t="str">
        <v>As at</v>
      </c>
      <c r="NZM79" t="str">
        <v>Particulars</v>
      </c>
      <c r="NZS79" t="str">
        <v>As at</v>
      </c>
      <c r="NZT79" t="str">
        <v>As at</v>
      </c>
      <c r="NZU79" t="str">
        <v>Particulars</v>
      </c>
      <c r="OAA79" t="str">
        <v>As at</v>
      </c>
      <c r="OAB79" t="str">
        <v>As at</v>
      </c>
      <c r="OAC79" t="str">
        <v>Particulars</v>
      </c>
      <c r="OAI79" t="str">
        <v>As at</v>
      </c>
      <c r="OAJ79" t="str">
        <v>As at</v>
      </c>
      <c r="OAK79" t="str">
        <v>Particulars</v>
      </c>
      <c r="OAQ79" t="str">
        <v>As at</v>
      </c>
      <c r="OAR79" t="str">
        <v>As at</v>
      </c>
      <c r="OAS79" t="str">
        <v>Particulars</v>
      </c>
      <c r="OAY79" t="str">
        <v>As at</v>
      </c>
      <c r="OAZ79" t="str">
        <v>As at</v>
      </c>
      <c r="OBA79" t="str">
        <v>Particulars</v>
      </c>
      <c r="OBG79" t="str">
        <v>As at</v>
      </c>
      <c r="OBH79" t="str">
        <v>As at</v>
      </c>
      <c r="OBI79" t="str">
        <v>Particulars</v>
      </c>
      <c r="OBO79" t="str">
        <v>As at</v>
      </c>
      <c r="OBP79" t="str">
        <v>As at</v>
      </c>
      <c r="OBQ79" t="str">
        <v>Particulars</v>
      </c>
      <c r="OBW79" t="str">
        <v>As at</v>
      </c>
      <c r="OBX79" t="str">
        <v>As at</v>
      </c>
      <c r="OBY79" t="str">
        <v>Particulars</v>
      </c>
      <c r="OCE79" t="str">
        <v>As at</v>
      </c>
      <c r="OCF79" t="str">
        <v>As at</v>
      </c>
      <c r="OCG79" t="str">
        <v>Particulars</v>
      </c>
      <c r="OCM79" t="str">
        <v>As at</v>
      </c>
      <c r="OCN79" t="str">
        <v>As at</v>
      </c>
      <c r="OCO79" t="str">
        <v>Particulars</v>
      </c>
      <c r="OCU79" t="str">
        <v>As at</v>
      </c>
      <c r="OCV79" t="str">
        <v>As at</v>
      </c>
      <c r="OCW79" t="str">
        <v>Particulars</v>
      </c>
      <c r="ODC79" t="str">
        <v>As at</v>
      </c>
      <c r="ODD79" t="str">
        <v>As at</v>
      </c>
      <c r="ODE79" t="str">
        <v>Particulars</v>
      </c>
      <c r="ODK79" t="str">
        <v>As at</v>
      </c>
      <c r="ODL79" t="str">
        <v>As at</v>
      </c>
      <c r="ODM79" t="str">
        <v>Particulars</v>
      </c>
      <c r="ODS79" t="str">
        <v>As at</v>
      </c>
      <c r="ODT79" t="str">
        <v>As at</v>
      </c>
      <c r="ODU79" t="str">
        <v>Particulars</v>
      </c>
      <c r="OEA79" t="str">
        <v>As at</v>
      </c>
      <c r="OEB79" t="str">
        <v>As at</v>
      </c>
      <c r="OEC79" t="str">
        <v>Particulars</v>
      </c>
      <c r="OEI79" t="str">
        <v>As at</v>
      </c>
      <c r="OEJ79" t="str">
        <v>As at</v>
      </c>
      <c r="OEK79" t="str">
        <v>Particulars</v>
      </c>
      <c r="OEQ79" t="str">
        <v>As at</v>
      </c>
      <c r="OER79" t="str">
        <v>As at</v>
      </c>
      <c r="OES79" t="str">
        <v>Particulars</v>
      </c>
      <c r="OEY79" t="str">
        <v>As at</v>
      </c>
      <c r="OEZ79" t="str">
        <v>As at</v>
      </c>
      <c r="OFA79" t="str">
        <v>Particulars</v>
      </c>
      <c r="OFG79" t="str">
        <v>As at</v>
      </c>
      <c r="OFH79" t="str">
        <v>As at</v>
      </c>
      <c r="OFI79" t="str">
        <v>Particulars</v>
      </c>
      <c r="OFO79" t="str">
        <v>As at</v>
      </c>
      <c r="OFP79" t="str">
        <v>As at</v>
      </c>
      <c r="OFQ79" t="str">
        <v>Particulars</v>
      </c>
      <c r="OFW79" t="str">
        <v>As at</v>
      </c>
      <c r="OFX79" t="str">
        <v>As at</v>
      </c>
      <c r="OFY79" t="str">
        <v>Particulars</v>
      </c>
      <c r="OGE79" t="str">
        <v>As at</v>
      </c>
      <c r="OGF79" t="str">
        <v>As at</v>
      </c>
      <c r="OGG79" t="str">
        <v>Particulars</v>
      </c>
      <c r="OGM79" t="str">
        <v>As at</v>
      </c>
      <c r="OGN79" t="str">
        <v>As at</v>
      </c>
      <c r="OGO79" t="str">
        <v>Particulars</v>
      </c>
      <c r="OGU79" t="str">
        <v>As at</v>
      </c>
      <c r="OGV79" t="str">
        <v>As at</v>
      </c>
      <c r="OGW79" t="str">
        <v>Particulars</v>
      </c>
      <c r="OHC79" t="str">
        <v>As at</v>
      </c>
      <c r="OHD79" t="str">
        <v>As at</v>
      </c>
      <c r="OHE79" t="str">
        <v>Particulars</v>
      </c>
      <c r="OHK79" t="str">
        <v>As at</v>
      </c>
      <c r="OHL79" t="str">
        <v>As at</v>
      </c>
      <c r="OHM79" t="str">
        <v>Particulars</v>
      </c>
      <c r="OHS79" t="str">
        <v>As at</v>
      </c>
      <c r="OHT79" t="str">
        <v>As at</v>
      </c>
      <c r="OHU79" t="str">
        <v>Particulars</v>
      </c>
      <c r="OIA79" t="str">
        <v>As at</v>
      </c>
      <c r="OIB79" t="str">
        <v>As at</v>
      </c>
      <c r="OIC79" t="str">
        <v>Particulars</v>
      </c>
      <c r="OII79" t="str">
        <v>As at</v>
      </c>
      <c r="OIJ79" t="str">
        <v>As at</v>
      </c>
      <c r="OIK79" t="str">
        <v>Particulars</v>
      </c>
      <c r="OIQ79" t="str">
        <v>As at</v>
      </c>
      <c r="OIR79" t="str">
        <v>As at</v>
      </c>
      <c r="OIS79" t="str">
        <v>Particulars</v>
      </c>
      <c r="OIY79" t="str">
        <v>As at</v>
      </c>
      <c r="OIZ79" t="str">
        <v>As at</v>
      </c>
      <c r="OJA79" t="str">
        <v>Particulars</v>
      </c>
      <c r="OJG79" t="str">
        <v>As at</v>
      </c>
      <c r="OJH79" t="str">
        <v>As at</v>
      </c>
      <c r="OJI79" t="str">
        <v>Particulars</v>
      </c>
      <c r="OJO79" t="str">
        <v>As at</v>
      </c>
      <c r="OJP79" t="str">
        <v>As at</v>
      </c>
      <c r="OJQ79" t="str">
        <v>Particulars</v>
      </c>
      <c r="OJW79" t="str">
        <v>As at</v>
      </c>
      <c r="OJX79" t="str">
        <v>As at</v>
      </c>
      <c r="OJY79" t="str">
        <v>Particulars</v>
      </c>
      <c r="OKE79" t="str">
        <v>As at</v>
      </c>
      <c r="OKF79" t="str">
        <v>As at</v>
      </c>
      <c r="OKG79" t="str">
        <v>Particulars</v>
      </c>
      <c r="OKM79" t="str">
        <v>As at</v>
      </c>
      <c r="OKN79" t="str">
        <v>As at</v>
      </c>
      <c r="OKO79" t="str">
        <v>Particulars</v>
      </c>
      <c r="OKU79" t="str">
        <v>As at</v>
      </c>
      <c r="OKV79" t="str">
        <v>As at</v>
      </c>
      <c r="OKW79" t="str">
        <v>Particulars</v>
      </c>
      <c r="OLC79" t="str">
        <v>As at</v>
      </c>
      <c r="OLD79" t="str">
        <v>As at</v>
      </c>
      <c r="OLE79" t="str">
        <v>Particulars</v>
      </c>
      <c r="OLK79" t="str">
        <v>As at</v>
      </c>
      <c r="OLL79" t="str">
        <v>As at</v>
      </c>
      <c r="OLM79" t="str">
        <v>Particulars</v>
      </c>
      <c r="OLS79" t="str">
        <v>As at</v>
      </c>
      <c r="OLT79" t="str">
        <v>As at</v>
      </c>
      <c r="OLU79" t="str">
        <v>Particulars</v>
      </c>
      <c r="OMA79" t="str">
        <v>As at</v>
      </c>
      <c r="OMB79" t="str">
        <v>As at</v>
      </c>
      <c r="OMC79" t="str">
        <v>Particulars</v>
      </c>
      <c r="OMI79" t="str">
        <v>As at</v>
      </c>
      <c r="OMJ79" t="str">
        <v>As at</v>
      </c>
      <c r="OMK79" t="str">
        <v>Particulars</v>
      </c>
      <c r="OMQ79" t="str">
        <v>As at</v>
      </c>
      <c r="OMR79" t="str">
        <v>As at</v>
      </c>
      <c r="OMS79" t="str">
        <v>Particulars</v>
      </c>
      <c r="OMY79" t="str">
        <v>As at</v>
      </c>
      <c r="OMZ79" t="str">
        <v>As at</v>
      </c>
      <c r="ONA79" t="str">
        <v>Particulars</v>
      </c>
      <c r="ONG79" t="str">
        <v>As at</v>
      </c>
      <c r="ONH79" t="str">
        <v>As at</v>
      </c>
      <c r="ONI79" t="str">
        <v>Particulars</v>
      </c>
      <c r="ONO79" t="str">
        <v>As at</v>
      </c>
      <c r="ONP79" t="str">
        <v>As at</v>
      </c>
      <c r="ONQ79" t="str">
        <v>Particulars</v>
      </c>
      <c r="ONW79" t="str">
        <v>As at</v>
      </c>
      <c r="ONX79" t="str">
        <v>As at</v>
      </c>
      <c r="ONY79" t="str">
        <v>Particulars</v>
      </c>
      <c r="OOE79" t="str">
        <v>As at</v>
      </c>
      <c r="OOF79" t="str">
        <v>As at</v>
      </c>
      <c r="OOG79" t="str">
        <v>Particulars</v>
      </c>
      <c r="OOM79" t="str">
        <v>As at</v>
      </c>
      <c r="OON79" t="str">
        <v>As at</v>
      </c>
      <c r="OOO79" t="str">
        <v>Particulars</v>
      </c>
      <c r="OOU79" t="str">
        <v>As at</v>
      </c>
      <c r="OOV79" t="str">
        <v>As at</v>
      </c>
      <c r="OOW79" t="str">
        <v>Particulars</v>
      </c>
      <c r="OPC79" t="str">
        <v>As at</v>
      </c>
      <c r="OPD79" t="str">
        <v>As at</v>
      </c>
      <c r="OPE79" t="str">
        <v>Particulars</v>
      </c>
      <c r="OPK79" t="str">
        <v>As at</v>
      </c>
      <c r="OPL79" t="str">
        <v>As at</v>
      </c>
      <c r="OPM79" t="str">
        <v>Particulars</v>
      </c>
      <c r="OPS79" t="str">
        <v>As at</v>
      </c>
      <c r="OPT79" t="str">
        <v>As at</v>
      </c>
      <c r="OPU79" t="str">
        <v>Particulars</v>
      </c>
      <c r="OQA79" t="str">
        <v>As at</v>
      </c>
      <c r="OQB79" t="str">
        <v>As at</v>
      </c>
      <c r="OQC79" t="str">
        <v>Particulars</v>
      </c>
      <c r="OQI79" t="str">
        <v>As at</v>
      </c>
      <c r="OQJ79" t="str">
        <v>As at</v>
      </c>
      <c r="OQK79" t="str">
        <v>Particulars</v>
      </c>
      <c r="OQQ79" t="str">
        <v>As at</v>
      </c>
      <c r="OQR79" t="str">
        <v>As at</v>
      </c>
      <c r="OQS79" t="str">
        <v>Particulars</v>
      </c>
      <c r="OQY79" t="str">
        <v>As at</v>
      </c>
      <c r="OQZ79" t="str">
        <v>As at</v>
      </c>
      <c r="ORA79" t="str">
        <v>Particulars</v>
      </c>
      <c r="ORG79" t="str">
        <v>As at</v>
      </c>
      <c r="ORH79" t="str">
        <v>As at</v>
      </c>
      <c r="ORI79" t="str">
        <v>Particulars</v>
      </c>
      <c r="ORO79" t="str">
        <v>As at</v>
      </c>
      <c r="ORP79" t="str">
        <v>As at</v>
      </c>
      <c r="ORQ79" t="str">
        <v>Particulars</v>
      </c>
      <c r="ORW79" t="str">
        <v>As at</v>
      </c>
      <c r="ORX79" t="str">
        <v>As at</v>
      </c>
      <c r="ORY79" t="str">
        <v>Particulars</v>
      </c>
      <c r="OSE79" t="str">
        <v>As at</v>
      </c>
      <c r="OSF79" t="str">
        <v>As at</v>
      </c>
      <c r="OSG79" t="str">
        <v>Particulars</v>
      </c>
      <c r="OSM79" t="str">
        <v>As at</v>
      </c>
      <c r="OSN79" t="str">
        <v>As at</v>
      </c>
      <c r="OSO79" t="str">
        <v>Particulars</v>
      </c>
      <c r="OSU79" t="str">
        <v>As at</v>
      </c>
      <c r="OSV79" t="str">
        <v>As at</v>
      </c>
      <c r="OSW79" t="str">
        <v>Particulars</v>
      </c>
      <c r="OTC79" t="str">
        <v>As at</v>
      </c>
      <c r="OTD79" t="str">
        <v>As at</v>
      </c>
      <c r="OTE79" t="str">
        <v>Particulars</v>
      </c>
      <c r="OTK79" t="str">
        <v>As at</v>
      </c>
      <c r="OTL79" t="str">
        <v>As at</v>
      </c>
      <c r="OTM79" t="str">
        <v>Particulars</v>
      </c>
      <c r="OTS79" t="str">
        <v>As at</v>
      </c>
      <c r="OTT79" t="str">
        <v>As at</v>
      </c>
      <c r="OTU79" t="str">
        <v>Particulars</v>
      </c>
      <c r="OUA79" t="str">
        <v>As at</v>
      </c>
      <c r="OUB79" t="str">
        <v>As at</v>
      </c>
      <c r="OUC79" t="str">
        <v>Particulars</v>
      </c>
      <c r="OUI79" t="str">
        <v>As at</v>
      </c>
      <c r="OUJ79" t="str">
        <v>As at</v>
      </c>
      <c r="OUK79" t="str">
        <v>Particulars</v>
      </c>
      <c r="OUQ79" t="str">
        <v>As at</v>
      </c>
      <c r="OUR79" t="str">
        <v>As at</v>
      </c>
      <c r="OUS79" t="str">
        <v>Particulars</v>
      </c>
      <c r="OUY79" t="str">
        <v>As at</v>
      </c>
      <c r="OUZ79" t="str">
        <v>As at</v>
      </c>
      <c r="OVA79" t="str">
        <v>Particulars</v>
      </c>
      <c r="OVG79" t="str">
        <v>As at</v>
      </c>
      <c r="OVH79" t="str">
        <v>As at</v>
      </c>
      <c r="OVI79" t="str">
        <v>Particulars</v>
      </c>
      <c r="OVO79" t="str">
        <v>As at</v>
      </c>
      <c r="OVP79" t="str">
        <v>As at</v>
      </c>
      <c r="OVQ79" t="str">
        <v>Particulars</v>
      </c>
      <c r="OVW79" t="str">
        <v>As at</v>
      </c>
      <c r="OVX79" t="str">
        <v>As at</v>
      </c>
      <c r="OVY79" t="str">
        <v>Particulars</v>
      </c>
      <c r="OWE79" t="str">
        <v>As at</v>
      </c>
      <c r="OWF79" t="str">
        <v>As at</v>
      </c>
      <c r="OWG79" t="str">
        <v>Particulars</v>
      </c>
      <c r="OWM79" t="str">
        <v>As at</v>
      </c>
      <c r="OWN79" t="str">
        <v>As at</v>
      </c>
      <c r="OWO79" t="str">
        <v>Particulars</v>
      </c>
      <c r="OWU79" t="str">
        <v>As at</v>
      </c>
      <c r="OWV79" t="str">
        <v>As at</v>
      </c>
      <c r="OWW79" t="str">
        <v>Particulars</v>
      </c>
      <c r="OXC79" t="str">
        <v>As at</v>
      </c>
      <c r="OXD79" t="str">
        <v>As at</v>
      </c>
      <c r="OXE79" t="str">
        <v>Particulars</v>
      </c>
      <c r="OXK79" t="str">
        <v>As at</v>
      </c>
      <c r="OXL79" t="str">
        <v>As at</v>
      </c>
      <c r="OXM79" t="str">
        <v>Particulars</v>
      </c>
      <c r="OXS79" t="str">
        <v>As at</v>
      </c>
      <c r="OXT79" t="str">
        <v>As at</v>
      </c>
      <c r="OXU79" t="str">
        <v>Particulars</v>
      </c>
      <c r="OYA79" t="str">
        <v>As at</v>
      </c>
      <c r="OYB79" t="str">
        <v>As at</v>
      </c>
      <c r="OYC79" t="str">
        <v>Particulars</v>
      </c>
      <c r="OYI79" t="str">
        <v>As at</v>
      </c>
      <c r="OYJ79" t="str">
        <v>As at</v>
      </c>
      <c r="OYK79" t="str">
        <v>Particulars</v>
      </c>
      <c r="OYQ79" t="str">
        <v>As at</v>
      </c>
      <c r="OYR79" t="str">
        <v>As at</v>
      </c>
      <c r="OYS79" t="str">
        <v>Particulars</v>
      </c>
      <c r="OYY79" t="str">
        <v>As at</v>
      </c>
      <c r="OYZ79" t="str">
        <v>As at</v>
      </c>
      <c r="OZA79" t="str">
        <v>Particulars</v>
      </c>
      <c r="OZG79" t="str">
        <v>As at</v>
      </c>
      <c r="OZH79" t="str">
        <v>As at</v>
      </c>
      <c r="OZI79" t="str">
        <v>Particulars</v>
      </c>
      <c r="OZO79" t="str">
        <v>As at</v>
      </c>
      <c r="OZP79" t="str">
        <v>As at</v>
      </c>
      <c r="OZQ79" t="str">
        <v>Particulars</v>
      </c>
      <c r="OZW79" t="str">
        <v>As at</v>
      </c>
      <c r="OZX79" t="str">
        <v>As at</v>
      </c>
      <c r="OZY79" t="str">
        <v>Particulars</v>
      </c>
      <c r="PAE79" t="str">
        <v>As at</v>
      </c>
      <c r="PAF79" t="str">
        <v>As at</v>
      </c>
      <c r="PAG79" t="str">
        <v>Particulars</v>
      </c>
      <c r="PAM79" t="str">
        <v>As at</v>
      </c>
      <c r="PAN79" t="str">
        <v>As at</v>
      </c>
      <c r="PAO79" t="str">
        <v>Particulars</v>
      </c>
      <c r="PAU79" t="str">
        <v>As at</v>
      </c>
      <c r="PAV79" t="str">
        <v>As at</v>
      </c>
      <c r="PAW79" t="str">
        <v>Particulars</v>
      </c>
      <c r="PBC79" t="str">
        <v>As at</v>
      </c>
      <c r="PBD79" t="str">
        <v>As at</v>
      </c>
      <c r="PBE79" t="str">
        <v>Particulars</v>
      </c>
      <c r="PBK79" t="str">
        <v>As at</v>
      </c>
      <c r="PBL79" t="str">
        <v>As at</v>
      </c>
      <c r="PBM79" t="str">
        <v>Particulars</v>
      </c>
      <c r="PBS79" t="str">
        <v>As at</v>
      </c>
      <c r="PBT79" t="str">
        <v>As at</v>
      </c>
      <c r="PBU79" t="str">
        <v>Particulars</v>
      </c>
      <c r="PCA79" t="str">
        <v>As at</v>
      </c>
      <c r="PCB79" t="str">
        <v>As at</v>
      </c>
      <c r="PCC79" t="str">
        <v>Particulars</v>
      </c>
      <c r="PCI79" t="str">
        <v>As at</v>
      </c>
      <c r="PCJ79" t="str">
        <v>As at</v>
      </c>
      <c r="PCK79" t="str">
        <v>Particulars</v>
      </c>
      <c r="PCQ79" t="str">
        <v>As at</v>
      </c>
      <c r="PCR79" t="str">
        <v>As at</v>
      </c>
      <c r="PCS79" t="str">
        <v>Particulars</v>
      </c>
      <c r="PCY79" t="str">
        <v>As at</v>
      </c>
      <c r="PCZ79" t="str">
        <v>As at</v>
      </c>
      <c r="PDA79" t="str">
        <v>Particulars</v>
      </c>
      <c r="PDG79" t="str">
        <v>As at</v>
      </c>
      <c r="PDH79" t="str">
        <v>As at</v>
      </c>
      <c r="PDI79" t="str">
        <v>Particulars</v>
      </c>
      <c r="PDO79" t="str">
        <v>As at</v>
      </c>
      <c r="PDP79" t="str">
        <v>As at</v>
      </c>
      <c r="PDQ79" t="str">
        <v>Particulars</v>
      </c>
      <c r="PDW79" t="str">
        <v>As at</v>
      </c>
      <c r="PDX79" t="str">
        <v>As at</v>
      </c>
      <c r="PDY79" t="str">
        <v>Particulars</v>
      </c>
      <c r="PEE79" t="str">
        <v>As at</v>
      </c>
      <c r="PEF79" t="str">
        <v>As at</v>
      </c>
      <c r="PEG79" t="str">
        <v>Particulars</v>
      </c>
      <c r="PEM79" t="str">
        <v>As at</v>
      </c>
      <c r="PEN79" t="str">
        <v>As at</v>
      </c>
      <c r="PEO79" t="str">
        <v>Particulars</v>
      </c>
      <c r="PEU79" t="str">
        <v>As at</v>
      </c>
      <c r="PEV79" t="str">
        <v>As at</v>
      </c>
      <c r="PEW79" t="str">
        <v>Particulars</v>
      </c>
      <c r="PFC79" t="str">
        <v>As at</v>
      </c>
      <c r="PFD79" t="str">
        <v>As at</v>
      </c>
      <c r="PFE79" t="str">
        <v>Particulars</v>
      </c>
      <c r="PFK79" t="str">
        <v>As at</v>
      </c>
      <c r="PFL79" t="str">
        <v>As at</v>
      </c>
      <c r="PFM79" t="str">
        <v>Particulars</v>
      </c>
      <c r="PFS79" t="str">
        <v>As at</v>
      </c>
      <c r="PFT79" t="str">
        <v>As at</v>
      </c>
      <c r="PFU79" t="str">
        <v>Particulars</v>
      </c>
      <c r="PGA79" t="str">
        <v>As at</v>
      </c>
      <c r="PGB79" t="str">
        <v>As at</v>
      </c>
      <c r="PGC79" t="str">
        <v>Particulars</v>
      </c>
      <c r="PGI79" t="str">
        <v>As at</v>
      </c>
      <c r="PGJ79" t="str">
        <v>As at</v>
      </c>
      <c r="PGK79" t="str">
        <v>Particulars</v>
      </c>
      <c r="PGQ79" t="str">
        <v>As at</v>
      </c>
      <c r="PGR79" t="str">
        <v>As at</v>
      </c>
      <c r="PGS79" t="str">
        <v>Particulars</v>
      </c>
      <c r="PGY79" t="str">
        <v>As at</v>
      </c>
      <c r="PGZ79" t="str">
        <v>As at</v>
      </c>
      <c r="PHA79" t="str">
        <v>Particulars</v>
      </c>
      <c r="PHG79" t="str">
        <v>As at</v>
      </c>
      <c r="PHH79" t="str">
        <v>As at</v>
      </c>
      <c r="PHI79" t="str">
        <v>Particulars</v>
      </c>
      <c r="PHO79" t="str">
        <v>As at</v>
      </c>
      <c r="PHP79" t="str">
        <v>As at</v>
      </c>
      <c r="PHQ79" t="str">
        <v>Particulars</v>
      </c>
      <c r="PHW79" t="str">
        <v>As at</v>
      </c>
      <c r="PHX79" t="str">
        <v>As at</v>
      </c>
      <c r="PHY79" t="str">
        <v>Particulars</v>
      </c>
      <c r="PIE79" t="str">
        <v>As at</v>
      </c>
      <c r="PIF79" t="str">
        <v>As at</v>
      </c>
      <c r="PIG79" t="str">
        <v>Particulars</v>
      </c>
      <c r="PIM79" t="str">
        <v>As at</v>
      </c>
      <c r="PIN79" t="str">
        <v>As at</v>
      </c>
      <c r="PIO79" t="str">
        <v>Particulars</v>
      </c>
      <c r="PIU79" t="str">
        <v>As at</v>
      </c>
      <c r="PIV79" t="str">
        <v>As at</v>
      </c>
      <c r="PIW79" t="str">
        <v>Particulars</v>
      </c>
      <c r="PJC79" t="str">
        <v>As at</v>
      </c>
      <c r="PJD79" t="str">
        <v>As at</v>
      </c>
      <c r="PJE79" t="str">
        <v>Particulars</v>
      </c>
      <c r="PJK79" t="str">
        <v>As at</v>
      </c>
      <c r="PJL79" t="str">
        <v>As at</v>
      </c>
      <c r="PJM79" t="str">
        <v>Particulars</v>
      </c>
      <c r="PJS79" t="str">
        <v>As at</v>
      </c>
      <c r="PJT79" t="str">
        <v>As at</v>
      </c>
      <c r="PJU79" t="str">
        <v>Particulars</v>
      </c>
      <c r="PKA79" t="str">
        <v>As at</v>
      </c>
      <c r="PKB79" t="str">
        <v>As at</v>
      </c>
      <c r="PKC79" t="str">
        <v>Particulars</v>
      </c>
      <c r="PKI79" t="str">
        <v>As at</v>
      </c>
      <c r="PKJ79" t="str">
        <v>As at</v>
      </c>
      <c r="PKK79" t="str">
        <v>Particulars</v>
      </c>
      <c r="PKQ79" t="str">
        <v>As at</v>
      </c>
      <c r="PKR79" t="str">
        <v>As at</v>
      </c>
      <c r="PKS79" t="str">
        <v>Particulars</v>
      </c>
      <c r="PKY79" t="str">
        <v>As at</v>
      </c>
      <c r="PKZ79" t="str">
        <v>As at</v>
      </c>
      <c r="PLA79" t="str">
        <v>Particulars</v>
      </c>
      <c r="PLG79" t="str">
        <v>As at</v>
      </c>
      <c r="PLH79" t="str">
        <v>As at</v>
      </c>
      <c r="PLI79" t="str">
        <v>Particulars</v>
      </c>
      <c r="PLO79" t="str">
        <v>As at</v>
      </c>
      <c r="PLP79" t="str">
        <v>As at</v>
      </c>
      <c r="PLQ79" t="str">
        <v>Particulars</v>
      </c>
      <c r="PLW79" t="str">
        <v>As at</v>
      </c>
      <c r="PLX79" t="str">
        <v>As at</v>
      </c>
      <c r="PLY79" t="str">
        <v>Particulars</v>
      </c>
      <c r="PME79" t="str">
        <v>As at</v>
      </c>
      <c r="PMF79" t="str">
        <v>As at</v>
      </c>
      <c r="PMG79" t="str">
        <v>Particulars</v>
      </c>
      <c r="PMM79" t="str">
        <v>As at</v>
      </c>
      <c r="PMN79" t="str">
        <v>As at</v>
      </c>
      <c r="PMO79" t="str">
        <v>Particulars</v>
      </c>
      <c r="PMU79" t="str">
        <v>As at</v>
      </c>
      <c r="PMV79" t="str">
        <v>As at</v>
      </c>
      <c r="PMW79" t="str">
        <v>Particulars</v>
      </c>
      <c r="PNC79" t="str">
        <v>As at</v>
      </c>
      <c r="PND79" t="str">
        <v>As at</v>
      </c>
      <c r="PNE79" t="str">
        <v>Particulars</v>
      </c>
      <c r="PNK79" t="str">
        <v>As at</v>
      </c>
      <c r="PNL79" t="str">
        <v>As at</v>
      </c>
      <c r="PNM79" t="str">
        <v>Particulars</v>
      </c>
      <c r="PNS79" t="str">
        <v>As at</v>
      </c>
      <c r="PNT79" t="str">
        <v>As at</v>
      </c>
      <c r="PNU79" t="str">
        <v>Particulars</v>
      </c>
      <c r="POA79" t="str">
        <v>As at</v>
      </c>
      <c r="POB79" t="str">
        <v>As at</v>
      </c>
      <c r="POC79" t="str">
        <v>Particulars</v>
      </c>
      <c r="POI79" t="str">
        <v>As at</v>
      </c>
      <c r="POJ79" t="str">
        <v>As at</v>
      </c>
      <c r="POK79" t="str">
        <v>Particulars</v>
      </c>
      <c r="POQ79" t="str">
        <v>As at</v>
      </c>
      <c r="POR79" t="str">
        <v>As at</v>
      </c>
      <c r="POS79" t="str">
        <v>Particulars</v>
      </c>
      <c r="POY79" t="str">
        <v>As at</v>
      </c>
      <c r="POZ79" t="str">
        <v>As at</v>
      </c>
      <c r="PPA79" t="str">
        <v>Particulars</v>
      </c>
      <c r="PPG79" t="str">
        <v>As at</v>
      </c>
      <c r="PPH79" t="str">
        <v>As at</v>
      </c>
      <c r="PPI79" t="str">
        <v>Particulars</v>
      </c>
      <c r="PPO79" t="str">
        <v>As at</v>
      </c>
      <c r="PPP79" t="str">
        <v>As at</v>
      </c>
      <c r="PPQ79" t="str">
        <v>Particulars</v>
      </c>
      <c r="PPW79" t="str">
        <v>As at</v>
      </c>
      <c r="PPX79" t="str">
        <v>As at</v>
      </c>
      <c r="PPY79" t="str">
        <v>Particulars</v>
      </c>
      <c r="PQE79" t="str">
        <v>As at</v>
      </c>
      <c r="PQF79" t="str">
        <v>As at</v>
      </c>
      <c r="PQG79" t="str">
        <v>Particulars</v>
      </c>
      <c r="PQM79" t="str">
        <v>As at</v>
      </c>
      <c r="PQN79" t="str">
        <v>As at</v>
      </c>
      <c r="PQO79" t="str">
        <v>Particulars</v>
      </c>
      <c r="PQU79" t="str">
        <v>As at</v>
      </c>
      <c r="PQV79" t="str">
        <v>As at</v>
      </c>
      <c r="PQW79" t="str">
        <v>Particulars</v>
      </c>
      <c r="PRC79" t="str">
        <v>As at</v>
      </c>
      <c r="PRD79" t="str">
        <v>As at</v>
      </c>
      <c r="PRE79" t="str">
        <v>Particulars</v>
      </c>
      <c r="PRK79" t="str">
        <v>As at</v>
      </c>
      <c r="PRL79" t="str">
        <v>As at</v>
      </c>
      <c r="PRM79" t="str">
        <v>Particulars</v>
      </c>
      <c r="PRS79" t="str">
        <v>As at</v>
      </c>
      <c r="PRT79" t="str">
        <v>As at</v>
      </c>
      <c r="PRU79" t="str">
        <v>Particulars</v>
      </c>
      <c r="PSA79" t="str">
        <v>As at</v>
      </c>
      <c r="PSB79" t="str">
        <v>As at</v>
      </c>
      <c r="PSC79" t="str">
        <v>Particulars</v>
      </c>
      <c r="PSI79" t="str">
        <v>As at</v>
      </c>
      <c r="PSJ79" t="str">
        <v>As at</v>
      </c>
      <c r="PSK79" t="str">
        <v>Particulars</v>
      </c>
      <c r="PSQ79" t="str">
        <v>As at</v>
      </c>
      <c r="PSR79" t="str">
        <v>As at</v>
      </c>
      <c r="PSS79" t="str">
        <v>Particulars</v>
      </c>
      <c r="PSY79" t="str">
        <v>As at</v>
      </c>
      <c r="PSZ79" t="str">
        <v>As at</v>
      </c>
      <c r="PTA79" t="str">
        <v>Particulars</v>
      </c>
      <c r="PTG79" t="str">
        <v>As at</v>
      </c>
      <c r="PTH79" t="str">
        <v>As at</v>
      </c>
      <c r="PTI79" t="str">
        <v>Particulars</v>
      </c>
      <c r="PTO79" t="str">
        <v>As at</v>
      </c>
      <c r="PTP79" t="str">
        <v>As at</v>
      </c>
      <c r="PTQ79" t="str">
        <v>Particulars</v>
      </c>
      <c r="PTW79" t="str">
        <v>As at</v>
      </c>
      <c r="PTX79" t="str">
        <v>As at</v>
      </c>
      <c r="PTY79" t="str">
        <v>Particulars</v>
      </c>
      <c r="PUE79" t="str">
        <v>As at</v>
      </c>
      <c r="PUF79" t="str">
        <v>As at</v>
      </c>
      <c r="PUG79" t="str">
        <v>Particulars</v>
      </c>
      <c r="PUM79" t="str">
        <v>As at</v>
      </c>
      <c r="PUN79" t="str">
        <v>As at</v>
      </c>
      <c r="PUO79" t="str">
        <v>Particulars</v>
      </c>
      <c r="PUU79" t="str">
        <v>As at</v>
      </c>
      <c r="PUV79" t="str">
        <v>As at</v>
      </c>
      <c r="PUW79" t="str">
        <v>Particulars</v>
      </c>
      <c r="PVC79" t="str">
        <v>As at</v>
      </c>
      <c r="PVD79" t="str">
        <v>As at</v>
      </c>
      <c r="PVE79" t="str">
        <v>Particulars</v>
      </c>
      <c r="PVK79" t="str">
        <v>As at</v>
      </c>
      <c r="PVL79" t="str">
        <v>As at</v>
      </c>
      <c r="PVM79" t="str">
        <v>Particulars</v>
      </c>
      <c r="PVS79" t="str">
        <v>As at</v>
      </c>
      <c r="PVT79" t="str">
        <v>As at</v>
      </c>
      <c r="PVU79" t="str">
        <v>Particulars</v>
      </c>
      <c r="PWA79" t="str">
        <v>As at</v>
      </c>
      <c r="PWB79" t="str">
        <v>As at</v>
      </c>
      <c r="PWC79" t="str">
        <v>Particulars</v>
      </c>
      <c r="PWI79" t="str">
        <v>As at</v>
      </c>
      <c r="PWJ79" t="str">
        <v>As at</v>
      </c>
      <c r="PWK79" t="str">
        <v>Particulars</v>
      </c>
      <c r="PWQ79" t="str">
        <v>As at</v>
      </c>
      <c r="PWR79" t="str">
        <v>As at</v>
      </c>
      <c r="PWS79" t="str">
        <v>Particulars</v>
      </c>
      <c r="PWY79" t="str">
        <v>As at</v>
      </c>
      <c r="PWZ79" t="str">
        <v>As at</v>
      </c>
      <c r="PXA79" t="str">
        <v>Particulars</v>
      </c>
      <c r="PXG79" t="str">
        <v>As at</v>
      </c>
      <c r="PXH79" t="str">
        <v>As at</v>
      </c>
      <c r="PXI79" t="str">
        <v>Particulars</v>
      </c>
      <c r="PXO79" t="str">
        <v>As at</v>
      </c>
      <c r="PXP79" t="str">
        <v>As at</v>
      </c>
      <c r="PXQ79" t="str">
        <v>Particulars</v>
      </c>
      <c r="PXW79" t="str">
        <v>As at</v>
      </c>
      <c r="PXX79" t="str">
        <v>As at</v>
      </c>
      <c r="PXY79" t="str">
        <v>Particulars</v>
      </c>
      <c r="PYE79" t="str">
        <v>As at</v>
      </c>
      <c r="PYF79" t="str">
        <v>As at</v>
      </c>
      <c r="PYG79" t="str">
        <v>Particulars</v>
      </c>
      <c r="PYM79" t="str">
        <v>As at</v>
      </c>
      <c r="PYN79" t="str">
        <v>As at</v>
      </c>
      <c r="PYO79" t="str">
        <v>Particulars</v>
      </c>
      <c r="PYU79" t="str">
        <v>As at</v>
      </c>
      <c r="PYV79" t="str">
        <v>As at</v>
      </c>
      <c r="PYW79" t="str">
        <v>Particulars</v>
      </c>
      <c r="PZC79" t="str">
        <v>As at</v>
      </c>
      <c r="PZD79" t="str">
        <v>As at</v>
      </c>
      <c r="PZE79" t="str">
        <v>Particulars</v>
      </c>
      <c r="PZK79" t="str">
        <v>As at</v>
      </c>
      <c r="PZL79" t="str">
        <v>As at</v>
      </c>
      <c r="PZM79" t="str">
        <v>Particulars</v>
      </c>
      <c r="PZS79" t="str">
        <v>As at</v>
      </c>
      <c r="PZT79" t="str">
        <v>As at</v>
      </c>
      <c r="PZU79" t="str">
        <v>Particulars</v>
      </c>
      <c r="QAA79" t="str">
        <v>As at</v>
      </c>
      <c r="QAB79" t="str">
        <v>As at</v>
      </c>
      <c r="QAC79" t="str">
        <v>Particulars</v>
      </c>
      <c r="QAI79" t="str">
        <v>As at</v>
      </c>
      <c r="QAJ79" t="str">
        <v>As at</v>
      </c>
      <c r="QAK79" t="str">
        <v>Particulars</v>
      </c>
      <c r="QAQ79" t="str">
        <v>As at</v>
      </c>
      <c r="QAR79" t="str">
        <v>As at</v>
      </c>
      <c r="QAS79" t="str">
        <v>Particulars</v>
      </c>
      <c r="QAY79" t="str">
        <v>As at</v>
      </c>
      <c r="QAZ79" t="str">
        <v>As at</v>
      </c>
      <c r="QBA79" t="str">
        <v>Particulars</v>
      </c>
      <c r="QBG79" t="str">
        <v>As at</v>
      </c>
      <c r="QBH79" t="str">
        <v>As at</v>
      </c>
      <c r="QBI79" t="str">
        <v>Particulars</v>
      </c>
      <c r="QBO79" t="str">
        <v>As at</v>
      </c>
      <c r="QBP79" t="str">
        <v>As at</v>
      </c>
      <c r="QBQ79" t="str">
        <v>Particulars</v>
      </c>
      <c r="QBW79" t="str">
        <v>As at</v>
      </c>
      <c r="QBX79" t="str">
        <v>As at</v>
      </c>
      <c r="QBY79" t="str">
        <v>Particulars</v>
      </c>
      <c r="QCE79" t="str">
        <v>As at</v>
      </c>
      <c r="QCF79" t="str">
        <v>As at</v>
      </c>
      <c r="QCG79" t="str">
        <v>Particulars</v>
      </c>
      <c r="QCM79" t="str">
        <v>As at</v>
      </c>
      <c r="QCN79" t="str">
        <v>As at</v>
      </c>
      <c r="QCO79" t="str">
        <v>Particulars</v>
      </c>
      <c r="QCU79" t="str">
        <v>As at</v>
      </c>
      <c r="QCV79" t="str">
        <v>As at</v>
      </c>
      <c r="QCW79" t="str">
        <v>Particulars</v>
      </c>
      <c r="QDC79" t="str">
        <v>As at</v>
      </c>
      <c r="QDD79" t="str">
        <v>As at</v>
      </c>
      <c r="QDE79" t="str">
        <v>Particulars</v>
      </c>
      <c r="QDK79" t="str">
        <v>As at</v>
      </c>
      <c r="QDL79" t="str">
        <v>As at</v>
      </c>
      <c r="QDM79" t="str">
        <v>Particulars</v>
      </c>
      <c r="QDS79" t="str">
        <v>As at</v>
      </c>
      <c r="QDT79" t="str">
        <v>As at</v>
      </c>
      <c r="QDU79" t="str">
        <v>Particulars</v>
      </c>
      <c r="QEA79" t="str">
        <v>As at</v>
      </c>
      <c r="QEB79" t="str">
        <v>As at</v>
      </c>
      <c r="QEC79" t="str">
        <v>Particulars</v>
      </c>
      <c r="QEI79" t="str">
        <v>As at</v>
      </c>
      <c r="QEJ79" t="str">
        <v>As at</v>
      </c>
      <c r="QEK79" t="str">
        <v>Particulars</v>
      </c>
      <c r="QEQ79" t="str">
        <v>As at</v>
      </c>
      <c r="QER79" t="str">
        <v>As at</v>
      </c>
      <c r="QES79" t="str">
        <v>Particulars</v>
      </c>
      <c r="QEY79" t="str">
        <v>As at</v>
      </c>
      <c r="QEZ79" t="str">
        <v>As at</v>
      </c>
      <c r="QFA79" t="str">
        <v>Particulars</v>
      </c>
      <c r="QFG79" t="str">
        <v>As at</v>
      </c>
      <c r="QFH79" t="str">
        <v>As at</v>
      </c>
      <c r="QFI79" t="str">
        <v>Particulars</v>
      </c>
      <c r="QFO79" t="str">
        <v>As at</v>
      </c>
      <c r="QFP79" t="str">
        <v>As at</v>
      </c>
      <c r="QFQ79" t="str">
        <v>Particulars</v>
      </c>
      <c r="QFW79" t="str">
        <v>As at</v>
      </c>
      <c r="QFX79" t="str">
        <v>As at</v>
      </c>
      <c r="QFY79" t="str">
        <v>Particulars</v>
      </c>
      <c r="QGE79" t="str">
        <v>As at</v>
      </c>
      <c r="QGF79" t="str">
        <v>As at</v>
      </c>
      <c r="QGG79" t="str">
        <v>Particulars</v>
      </c>
      <c r="QGM79" t="str">
        <v>As at</v>
      </c>
      <c r="QGN79" t="str">
        <v>As at</v>
      </c>
      <c r="QGO79" t="str">
        <v>Particulars</v>
      </c>
      <c r="QGU79" t="str">
        <v>As at</v>
      </c>
      <c r="QGV79" t="str">
        <v>As at</v>
      </c>
      <c r="QGW79" t="str">
        <v>Particulars</v>
      </c>
      <c r="QHC79" t="str">
        <v>As at</v>
      </c>
      <c r="QHD79" t="str">
        <v>As at</v>
      </c>
      <c r="QHE79" t="str">
        <v>Particulars</v>
      </c>
      <c r="QHK79" t="str">
        <v>As at</v>
      </c>
      <c r="QHL79" t="str">
        <v>As at</v>
      </c>
      <c r="QHM79" t="str">
        <v>Particulars</v>
      </c>
      <c r="QHS79" t="str">
        <v>As at</v>
      </c>
      <c r="QHT79" t="str">
        <v>As at</v>
      </c>
      <c r="QHU79" t="str">
        <v>Particulars</v>
      </c>
      <c r="QIA79" t="str">
        <v>As at</v>
      </c>
      <c r="QIB79" t="str">
        <v>As at</v>
      </c>
      <c r="QIC79" t="str">
        <v>Particulars</v>
      </c>
      <c r="QII79" t="str">
        <v>As at</v>
      </c>
      <c r="QIJ79" t="str">
        <v>As at</v>
      </c>
      <c r="QIK79" t="str">
        <v>Particulars</v>
      </c>
      <c r="QIQ79" t="str">
        <v>As at</v>
      </c>
      <c r="QIR79" t="str">
        <v>As at</v>
      </c>
      <c r="QIS79" t="str">
        <v>Particulars</v>
      </c>
      <c r="QIY79" t="str">
        <v>As at</v>
      </c>
      <c r="QIZ79" t="str">
        <v>As at</v>
      </c>
      <c r="QJA79" t="str">
        <v>Particulars</v>
      </c>
      <c r="QJG79" t="str">
        <v>As at</v>
      </c>
      <c r="QJH79" t="str">
        <v>As at</v>
      </c>
      <c r="QJI79" t="str">
        <v>Particulars</v>
      </c>
      <c r="QJO79" t="str">
        <v>As at</v>
      </c>
      <c r="QJP79" t="str">
        <v>As at</v>
      </c>
      <c r="QJQ79" t="str">
        <v>Particulars</v>
      </c>
      <c r="QJW79" t="str">
        <v>As at</v>
      </c>
      <c r="QJX79" t="str">
        <v>As at</v>
      </c>
      <c r="QJY79" t="str">
        <v>Particulars</v>
      </c>
      <c r="QKE79" t="str">
        <v>As at</v>
      </c>
      <c r="QKF79" t="str">
        <v>As at</v>
      </c>
      <c r="QKG79" t="str">
        <v>Particulars</v>
      </c>
      <c r="QKM79" t="str">
        <v>As at</v>
      </c>
      <c r="QKN79" t="str">
        <v>As at</v>
      </c>
      <c r="QKO79" t="str">
        <v>Particulars</v>
      </c>
      <c r="QKU79" t="str">
        <v>As at</v>
      </c>
      <c r="QKV79" t="str">
        <v>As at</v>
      </c>
      <c r="QKW79" t="str">
        <v>Particulars</v>
      </c>
      <c r="QLC79" t="str">
        <v>As at</v>
      </c>
      <c r="QLD79" t="str">
        <v>As at</v>
      </c>
      <c r="QLE79" t="str">
        <v>Particulars</v>
      </c>
      <c r="QLK79" t="str">
        <v>As at</v>
      </c>
      <c r="QLL79" t="str">
        <v>As at</v>
      </c>
      <c r="QLM79" t="str">
        <v>Particulars</v>
      </c>
      <c r="QLS79" t="str">
        <v>As at</v>
      </c>
      <c r="QLT79" t="str">
        <v>As at</v>
      </c>
      <c r="QLU79" t="str">
        <v>Particulars</v>
      </c>
      <c r="QMA79" t="str">
        <v>As at</v>
      </c>
      <c r="QMB79" t="str">
        <v>As at</v>
      </c>
      <c r="QMC79" t="str">
        <v>Particulars</v>
      </c>
      <c r="QMI79" t="str">
        <v>As at</v>
      </c>
      <c r="QMJ79" t="str">
        <v>As at</v>
      </c>
      <c r="QMK79" t="str">
        <v>Particulars</v>
      </c>
      <c r="QMQ79" t="str">
        <v>As at</v>
      </c>
      <c r="QMR79" t="str">
        <v>As at</v>
      </c>
      <c r="QMS79" t="str">
        <v>Particulars</v>
      </c>
      <c r="QMY79" t="str">
        <v>As at</v>
      </c>
      <c r="QMZ79" t="str">
        <v>As at</v>
      </c>
      <c r="QNA79" t="str">
        <v>Particulars</v>
      </c>
      <c r="QNG79" t="str">
        <v>As at</v>
      </c>
      <c r="QNH79" t="str">
        <v>As at</v>
      </c>
      <c r="QNI79" t="str">
        <v>Particulars</v>
      </c>
      <c r="QNO79" t="str">
        <v>As at</v>
      </c>
      <c r="QNP79" t="str">
        <v>As at</v>
      </c>
      <c r="QNQ79" t="str">
        <v>Particulars</v>
      </c>
      <c r="QNW79" t="str">
        <v>As at</v>
      </c>
      <c r="QNX79" t="str">
        <v>As at</v>
      </c>
      <c r="QNY79" t="str">
        <v>Particulars</v>
      </c>
      <c r="QOE79" t="str">
        <v>As at</v>
      </c>
      <c r="QOF79" t="str">
        <v>As at</v>
      </c>
      <c r="QOG79" t="str">
        <v>Particulars</v>
      </c>
      <c r="QOM79" t="str">
        <v>As at</v>
      </c>
      <c r="QON79" t="str">
        <v>As at</v>
      </c>
      <c r="QOO79" t="str">
        <v>Particulars</v>
      </c>
      <c r="QOU79" t="str">
        <v>As at</v>
      </c>
      <c r="QOV79" t="str">
        <v>As at</v>
      </c>
      <c r="QOW79" t="str">
        <v>Particulars</v>
      </c>
      <c r="QPC79" t="str">
        <v>As at</v>
      </c>
      <c r="QPD79" t="str">
        <v>As at</v>
      </c>
      <c r="QPE79" t="str">
        <v>Particulars</v>
      </c>
      <c r="QPK79" t="str">
        <v>As at</v>
      </c>
      <c r="QPL79" t="str">
        <v>As at</v>
      </c>
      <c r="QPM79" t="str">
        <v>Particulars</v>
      </c>
      <c r="QPS79" t="str">
        <v>As at</v>
      </c>
      <c r="QPT79" t="str">
        <v>As at</v>
      </c>
      <c r="QPU79" t="str">
        <v>Particulars</v>
      </c>
      <c r="QQA79" t="str">
        <v>As at</v>
      </c>
      <c r="QQB79" t="str">
        <v>As at</v>
      </c>
      <c r="QQC79" t="str">
        <v>Particulars</v>
      </c>
      <c r="QQI79" t="str">
        <v>As at</v>
      </c>
      <c r="QQJ79" t="str">
        <v>As at</v>
      </c>
      <c r="QQK79" t="str">
        <v>Particulars</v>
      </c>
      <c r="QQQ79" t="str">
        <v>As at</v>
      </c>
      <c r="QQR79" t="str">
        <v>As at</v>
      </c>
      <c r="QQS79" t="str">
        <v>Particulars</v>
      </c>
      <c r="QQY79" t="str">
        <v>As at</v>
      </c>
      <c r="QQZ79" t="str">
        <v>As at</v>
      </c>
      <c r="QRA79" t="str">
        <v>Particulars</v>
      </c>
      <c r="QRG79" t="str">
        <v>As at</v>
      </c>
      <c r="QRH79" t="str">
        <v>As at</v>
      </c>
      <c r="QRI79" t="str">
        <v>Particulars</v>
      </c>
      <c r="QRO79" t="str">
        <v>As at</v>
      </c>
      <c r="QRP79" t="str">
        <v>As at</v>
      </c>
      <c r="QRQ79" t="str">
        <v>Particulars</v>
      </c>
      <c r="QRW79" t="str">
        <v>As at</v>
      </c>
      <c r="QRX79" t="str">
        <v>As at</v>
      </c>
      <c r="QRY79" t="str">
        <v>Particulars</v>
      </c>
      <c r="QSE79" t="str">
        <v>As at</v>
      </c>
      <c r="QSF79" t="str">
        <v>As at</v>
      </c>
      <c r="QSG79" t="str">
        <v>Particulars</v>
      </c>
      <c r="QSM79" t="str">
        <v>As at</v>
      </c>
      <c r="QSN79" t="str">
        <v>As at</v>
      </c>
      <c r="QSO79" t="str">
        <v>Particulars</v>
      </c>
      <c r="QSU79" t="str">
        <v>As at</v>
      </c>
      <c r="QSV79" t="str">
        <v>As at</v>
      </c>
      <c r="QSW79" t="str">
        <v>Particulars</v>
      </c>
      <c r="QTC79" t="str">
        <v>As at</v>
      </c>
      <c r="QTD79" t="str">
        <v>As at</v>
      </c>
      <c r="QTE79" t="str">
        <v>Particulars</v>
      </c>
      <c r="QTK79" t="str">
        <v>As at</v>
      </c>
      <c r="QTL79" t="str">
        <v>As at</v>
      </c>
      <c r="QTM79" t="str">
        <v>Particulars</v>
      </c>
      <c r="QTS79" t="str">
        <v>As at</v>
      </c>
      <c r="QTT79" t="str">
        <v>As at</v>
      </c>
      <c r="QTU79" t="str">
        <v>Particulars</v>
      </c>
      <c r="QUA79" t="str">
        <v>As at</v>
      </c>
      <c r="QUB79" t="str">
        <v>As at</v>
      </c>
      <c r="QUC79" t="str">
        <v>Particulars</v>
      </c>
      <c r="QUI79" t="str">
        <v>As at</v>
      </c>
      <c r="QUJ79" t="str">
        <v>As at</v>
      </c>
      <c r="QUK79" t="str">
        <v>Particulars</v>
      </c>
      <c r="QUQ79" t="str">
        <v>As at</v>
      </c>
      <c r="QUR79" t="str">
        <v>As at</v>
      </c>
      <c r="QUS79" t="str">
        <v>Particulars</v>
      </c>
      <c r="QUY79" t="str">
        <v>As at</v>
      </c>
      <c r="QUZ79" t="str">
        <v>As at</v>
      </c>
      <c r="QVA79" t="str">
        <v>Particulars</v>
      </c>
      <c r="QVG79" t="str">
        <v>As at</v>
      </c>
      <c r="QVH79" t="str">
        <v>As at</v>
      </c>
      <c r="QVI79" t="str">
        <v>Particulars</v>
      </c>
      <c r="QVO79" t="str">
        <v>As at</v>
      </c>
      <c r="QVP79" t="str">
        <v>As at</v>
      </c>
      <c r="QVQ79" t="str">
        <v>Particulars</v>
      </c>
      <c r="QVW79" t="str">
        <v>As at</v>
      </c>
      <c r="QVX79" t="str">
        <v>As at</v>
      </c>
      <c r="QVY79" t="str">
        <v>Particulars</v>
      </c>
      <c r="QWE79" t="str">
        <v>As at</v>
      </c>
      <c r="QWF79" t="str">
        <v>As at</v>
      </c>
      <c r="QWG79" t="str">
        <v>Particulars</v>
      </c>
      <c r="QWM79" t="str">
        <v>As at</v>
      </c>
      <c r="QWN79" t="str">
        <v>As at</v>
      </c>
      <c r="QWO79" t="str">
        <v>Particulars</v>
      </c>
      <c r="QWU79" t="str">
        <v>As at</v>
      </c>
      <c r="QWV79" t="str">
        <v>As at</v>
      </c>
      <c r="QWW79" t="str">
        <v>Particulars</v>
      </c>
      <c r="QXC79" t="str">
        <v>As at</v>
      </c>
      <c r="QXD79" t="str">
        <v>As at</v>
      </c>
      <c r="QXE79" t="str">
        <v>Particulars</v>
      </c>
      <c r="QXK79" t="str">
        <v>As at</v>
      </c>
      <c r="QXL79" t="str">
        <v>As at</v>
      </c>
      <c r="QXM79" t="str">
        <v>Particulars</v>
      </c>
      <c r="QXS79" t="str">
        <v>As at</v>
      </c>
      <c r="QXT79" t="str">
        <v>As at</v>
      </c>
      <c r="QXU79" t="str">
        <v>Particulars</v>
      </c>
      <c r="QYA79" t="str">
        <v>As at</v>
      </c>
      <c r="QYB79" t="str">
        <v>As at</v>
      </c>
      <c r="QYC79" t="str">
        <v>Particulars</v>
      </c>
      <c r="QYI79" t="str">
        <v>As at</v>
      </c>
      <c r="QYJ79" t="str">
        <v>As at</v>
      </c>
      <c r="QYK79" t="str">
        <v>Particulars</v>
      </c>
      <c r="QYQ79" t="str">
        <v>As at</v>
      </c>
      <c r="QYR79" t="str">
        <v>As at</v>
      </c>
      <c r="QYS79" t="str">
        <v>Particulars</v>
      </c>
      <c r="QYY79" t="str">
        <v>As at</v>
      </c>
      <c r="QYZ79" t="str">
        <v>As at</v>
      </c>
      <c r="QZA79" t="str">
        <v>Particulars</v>
      </c>
      <c r="QZG79" t="str">
        <v>As at</v>
      </c>
      <c r="QZH79" t="str">
        <v>As at</v>
      </c>
      <c r="QZI79" t="str">
        <v>Particulars</v>
      </c>
      <c r="QZO79" t="str">
        <v>As at</v>
      </c>
      <c r="QZP79" t="str">
        <v>As at</v>
      </c>
      <c r="QZQ79" t="str">
        <v>Particulars</v>
      </c>
      <c r="QZW79" t="str">
        <v>As at</v>
      </c>
      <c r="QZX79" t="str">
        <v>As at</v>
      </c>
      <c r="QZY79" t="str">
        <v>Particulars</v>
      </c>
      <c r="RAE79" t="str">
        <v>As at</v>
      </c>
      <c r="RAF79" t="str">
        <v>As at</v>
      </c>
      <c r="RAG79" t="str">
        <v>Particulars</v>
      </c>
      <c r="RAM79" t="str">
        <v>As at</v>
      </c>
      <c r="RAN79" t="str">
        <v>As at</v>
      </c>
      <c r="RAO79" t="str">
        <v>Particulars</v>
      </c>
      <c r="RAU79" t="str">
        <v>As at</v>
      </c>
      <c r="RAV79" t="str">
        <v>As at</v>
      </c>
      <c r="RAW79" t="str">
        <v>Particulars</v>
      </c>
      <c r="RBC79" t="str">
        <v>As at</v>
      </c>
      <c r="RBD79" t="str">
        <v>As at</v>
      </c>
      <c r="RBE79" t="str">
        <v>Particulars</v>
      </c>
      <c r="RBK79" t="str">
        <v>As at</v>
      </c>
      <c r="RBL79" t="str">
        <v>As at</v>
      </c>
      <c r="RBM79" t="str">
        <v>Particulars</v>
      </c>
      <c r="RBS79" t="str">
        <v>As at</v>
      </c>
      <c r="RBT79" t="str">
        <v>As at</v>
      </c>
      <c r="RBU79" t="str">
        <v>Particulars</v>
      </c>
      <c r="RCA79" t="str">
        <v>As at</v>
      </c>
      <c r="RCB79" t="str">
        <v>As at</v>
      </c>
      <c r="RCC79" t="str">
        <v>Particulars</v>
      </c>
      <c r="RCI79" t="str">
        <v>As at</v>
      </c>
      <c r="RCJ79" t="str">
        <v>As at</v>
      </c>
      <c r="RCK79" t="str">
        <v>Particulars</v>
      </c>
      <c r="RCQ79" t="str">
        <v>As at</v>
      </c>
      <c r="RCR79" t="str">
        <v>As at</v>
      </c>
      <c r="RCS79" t="str">
        <v>Particulars</v>
      </c>
      <c r="RCY79" t="str">
        <v>As at</v>
      </c>
      <c r="RCZ79" t="str">
        <v>As at</v>
      </c>
      <c r="RDA79" t="str">
        <v>Particulars</v>
      </c>
      <c r="RDG79" t="str">
        <v>As at</v>
      </c>
      <c r="RDH79" t="str">
        <v>As at</v>
      </c>
      <c r="RDI79" t="str">
        <v>Particulars</v>
      </c>
      <c r="RDO79" t="str">
        <v>As at</v>
      </c>
      <c r="RDP79" t="str">
        <v>As at</v>
      </c>
      <c r="RDQ79" t="str">
        <v>Particulars</v>
      </c>
      <c r="RDW79" t="str">
        <v>As at</v>
      </c>
      <c r="RDX79" t="str">
        <v>As at</v>
      </c>
      <c r="RDY79" t="str">
        <v>Particulars</v>
      </c>
      <c r="REE79" t="str">
        <v>As at</v>
      </c>
      <c r="REF79" t="str">
        <v>As at</v>
      </c>
      <c r="REG79" t="str">
        <v>Particulars</v>
      </c>
      <c r="REM79" t="str">
        <v>As at</v>
      </c>
      <c r="REN79" t="str">
        <v>As at</v>
      </c>
      <c r="REO79" t="str">
        <v>Particulars</v>
      </c>
      <c r="REU79" t="str">
        <v>As at</v>
      </c>
      <c r="REV79" t="str">
        <v>As at</v>
      </c>
      <c r="REW79" t="str">
        <v>Particulars</v>
      </c>
      <c r="RFC79" t="str">
        <v>As at</v>
      </c>
      <c r="RFD79" t="str">
        <v>As at</v>
      </c>
      <c r="RFE79" t="str">
        <v>Particulars</v>
      </c>
      <c r="RFK79" t="str">
        <v>As at</v>
      </c>
      <c r="RFL79" t="str">
        <v>As at</v>
      </c>
      <c r="RFM79" t="str">
        <v>Particulars</v>
      </c>
      <c r="RFS79" t="str">
        <v>As at</v>
      </c>
      <c r="RFT79" t="str">
        <v>As at</v>
      </c>
      <c r="RFU79" t="str">
        <v>Particulars</v>
      </c>
      <c r="RGA79" t="str">
        <v>As at</v>
      </c>
      <c r="RGB79" t="str">
        <v>As at</v>
      </c>
      <c r="RGC79" t="str">
        <v>Particulars</v>
      </c>
      <c r="RGI79" t="str">
        <v>As at</v>
      </c>
      <c r="RGJ79" t="str">
        <v>As at</v>
      </c>
      <c r="RGK79" t="str">
        <v>Particulars</v>
      </c>
      <c r="RGQ79" t="str">
        <v>As at</v>
      </c>
      <c r="RGR79" t="str">
        <v>As at</v>
      </c>
      <c r="RGS79" t="str">
        <v>Particulars</v>
      </c>
      <c r="RGY79" t="str">
        <v>As at</v>
      </c>
      <c r="RGZ79" t="str">
        <v>As at</v>
      </c>
      <c r="RHA79" t="str">
        <v>Particulars</v>
      </c>
      <c r="RHG79" t="str">
        <v>As at</v>
      </c>
      <c r="RHH79" t="str">
        <v>As at</v>
      </c>
      <c r="RHI79" t="str">
        <v>Particulars</v>
      </c>
      <c r="RHO79" t="str">
        <v>As at</v>
      </c>
      <c r="RHP79" t="str">
        <v>As at</v>
      </c>
      <c r="RHQ79" t="str">
        <v>Particulars</v>
      </c>
      <c r="RHW79" t="str">
        <v>As at</v>
      </c>
      <c r="RHX79" t="str">
        <v>As at</v>
      </c>
      <c r="RHY79" t="str">
        <v>Particulars</v>
      </c>
      <c r="RIE79" t="str">
        <v>As at</v>
      </c>
      <c r="RIF79" t="str">
        <v>As at</v>
      </c>
      <c r="RIG79" t="str">
        <v>Particulars</v>
      </c>
      <c r="RIM79" t="str">
        <v>As at</v>
      </c>
      <c r="RIN79" t="str">
        <v>As at</v>
      </c>
      <c r="RIO79" t="str">
        <v>Particulars</v>
      </c>
      <c r="RIU79" t="str">
        <v>As at</v>
      </c>
      <c r="RIV79" t="str">
        <v>As at</v>
      </c>
      <c r="RIW79" t="str">
        <v>Particulars</v>
      </c>
      <c r="RJC79" t="str">
        <v>As at</v>
      </c>
      <c r="RJD79" t="str">
        <v>As at</v>
      </c>
      <c r="RJE79" t="str">
        <v>Particulars</v>
      </c>
      <c r="RJK79" t="str">
        <v>As at</v>
      </c>
      <c r="RJL79" t="str">
        <v>As at</v>
      </c>
      <c r="RJM79" t="str">
        <v>Particulars</v>
      </c>
      <c r="RJS79" t="str">
        <v>As at</v>
      </c>
      <c r="RJT79" t="str">
        <v>As at</v>
      </c>
      <c r="RJU79" t="str">
        <v>Particulars</v>
      </c>
      <c r="RKA79" t="str">
        <v>As at</v>
      </c>
      <c r="RKB79" t="str">
        <v>As at</v>
      </c>
      <c r="RKC79" t="str">
        <v>Particulars</v>
      </c>
      <c r="RKI79" t="str">
        <v>As at</v>
      </c>
      <c r="RKJ79" t="str">
        <v>As at</v>
      </c>
      <c r="RKK79" t="str">
        <v>Particulars</v>
      </c>
      <c r="RKQ79" t="str">
        <v>As at</v>
      </c>
      <c r="RKR79" t="str">
        <v>As at</v>
      </c>
      <c r="RKS79" t="str">
        <v>Particulars</v>
      </c>
      <c r="RKY79" t="str">
        <v>As at</v>
      </c>
      <c r="RKZ79" t="str">
        <v>As at</v>
      </c>
      <c r="RLA79" t="str">
        <v>Particulars</v>
      </c>
      <c r="RLG79" t="str">
        <v>As at</v>
      </c>
      <c r="RLH79" t="str">
        <v>As at</v>
      </c>
      <c r="RLI79" t="str">
        <v>Particulars</v>
      </c>
      <c r="RLO79" t="str">
        <v>As at</v>
      </c>
      <c r="RLP79" t="str">
        <v>As at</v>
      </c>
      <c r="RLQ79" t="str">
        <v>Particulars</v>
      </c>
      <c r="RLW79" t="str">
        <v>As at</v>
      </c>
      <c r="RLX79" t="str">
        <v>As at</v>
      </c>
      <c r="RLY79" t="str">
        <v>Particulars</v>
      </c>
      <c r="RME79" t="str">
        <v>As at</v>
      </c>
      <c r="RMF79" t="str">
        <v>As at</v>
      </c>
      <c r="RMG79" t="str">
        <v>Particulars</v>
      </c>
      <c r="RMM79" t="str">
        <v>As at</v>
      </c>
      <c r="RMN79" t="str">
        <v>As at</v>
      </c>
      <c r="RMO79" t="str">
        <v>Particulars</v>
      </c>
      <c r="RMU79" t="str">
        <v>As at</v>
      </c>
      <c r="RMV79" t="str">
        <v>As at</v>
      </c>
      <c r="RMW79" t="str">
        <v>Particulars</v>
      </c>
      <c r="RNC79" t="str">
        <v>As at</v>
      </c>
      <c r="RND79" t="str">
        <v>As at</v>
      </c>
      <c r="RNE79" t="str">
        <v>Particulars</v>
      </c>
      <c r="RNK79" t="str">
        <v>As at</v>
      </c>
      <c r="RNL79" t="str">
        <v>As at</v>
      </c>
      <c r="RNM79" t="str">
        <v>Particulars</v>
      </c>
      <c r="RNS79" t="str">
        <v>As at</v>
      </c>
      <c r="RNT79" t="str">
        <v>As at</v>
      </c>
      <c r="RNU79" t="str">
        <v>Particulars</v>
      </c>
      <c r="ROA79" t="str">
        <v>As at</v>
      </c>
      <c r="ROB79" t="str">
        <v>As at</v>
      </c>
      <c r="ROC79" t="str">
        <v>Particulars</v>
      </c>
      <c r="ROI79" t="str">
        <v>As at</v>
      </c>
      <c r="ROJ79" t="str">
        <v>As at</v>
      </c>
      <c r="ROK79" t="str">
        <v>Particulars</v>
      </c>
      <c r="ROQ79" t="str">
        <v>As at</v>
      </c>
      <c r="ROR79" t="str">
        <v>As at</v>
      </c>
      <c r="ROS79" t="str">
        <v>Particulars</v>
      </c>
      <c r="ROY79" t="str">
        <v>As at</v>
      </c>
      <c r="ROZ79" t="str">
        <v>As at</v>
      </c>
      <c r="RPA79" t="str">
        <v>Particulars</v>
      </c>
      <c r="RPG79" t="str">
        <v>As at</v>
      </c>
      <c r="RPH79" t="str">
        <v>As at</v>
      </c>
      <c r="RPI79" t="str">
        <v>Particulars</v>
      </c>
      <c r="RPO79" t="str">
        <v>As at</v>
      </c>
      <c r="RPP79" t="str">
        <v>As at</v>
      </c>
      <c r="RPQ79" t="str">
        <v>Particulars</v>
      </c>
      <c r="RPW79" t="str">
        <v>As at</v>
      </c>
      <c r="RPX79" t="str">
        <v>As at</v>
      </c>
      <c r="RPY79" t="str">
        <v>Particulars</v>
      </c>
      <c r="RQE79" t="str">
        <v>As at</v>
      </c>
      <c r="RQF79" t="str">
        <v>As at</v>
      </c>
      <c r="RQG79" t="str">
        <v>Particulars</v>
      </c>
      <c r="RQM79" t="str">
        <v>As at</v>
      </c>
      <c r="RQN79" t="str">
        <v>As at</v>
      </c>
      <c r="RQO79" t="str">
        <v>Particulars</v>
      </c>
      <c r="RQU79" t="str">
        <v>As at</v>
      </c>
      <c r="RQV79" t="str">
        <v>As at</v>
      </c>
      <c r="RQW79" t="str">
        <v>Particulars</v>
      </c>
      <c r="RRC79" t="str">
        <v>As at</v>
      </c>
      <c r="RRD79" t="str">
        <v>As at</v>
      </c>
      <c r="RRE79" t="str">
        <v>Particulars</v>
      </c>
      <c r="RRK79" t="str">
        <v>As at</v>
      </c>
      <c r="RRL79" t="str">
        <v>As at</v>
      </c>
      <c r="RRM79" t="str">
        <v>Particulars</v>
      </c>
      <c r="RRS79" t="str">
        <v>As at</v>
      </c>
      <c r="RRT79" t="str">
        <v>As at</v>
      </c>
      <c r="RRU79" t="str">
        <v>Particulars</v>
      </c>
      <c r="RSA79" t="str">
        <v>As at</v>
      </c>
      <c r="RSB79" t="str">
        <v>As at</v>
      </c>
      <c r="RSC79" t="str">
        <v>Particulars</v>
      </c>
      <c r="RSI79" t="str">
        <v>As at</v>
      </c>
      <c r="RSJ79" t="str">
        <v>As at</v>
      </c>
      <c r="RSK79" t="str">
        <v>Particulars</v>
      </c>
      <c r="RSQ79" t="str">
        <v>As at</v>
      </c>
      <c r="RSR79" t="str">
        <v>As at</v>
      </c>
      <c r="RSS79" t="str">
        <v>Particulars</v>
      </c>
      <c r="RSY79" t="str">
        <v>As at</v>
      </c>
      <c r="RSZ79" t="str">
        <v>As at</v>
      </c>
      <c r="RTA79" t="str">
        <v>Particulars</v>
      </c>
      <c r="RTG79" t="str">
        <v>As at</v>
      </c>
      <c r="RTH79" t="str">
        <v>As at</v>
      </c>
      <c r="RTI79" t="str">
        <v>Particulars</v>
      </c>
      <c r="RTO79" t="str">
        <v>As at</v>
      </c>
      <c r="RTP79" t="str">
        <v>As at</v>
      </c>
      <c r="RTQ79" t="str">
        <v>Particulars</v>
      </c>
      <c r="RTW79" t="str">
        <v>As at</v>
      </c>
      <c r="RTX79" t="str">
        <v>As at</v>
      </c>
      <c r="RTY79" t="str">
        <v>Particulars</v>
      </c>
      <c r="RUE79" t="str">
        <v>As at</v>
      </c>
      <c r="RUF79" t="str">
        <v>As at</v>
      </c>
      <c r="RUG79" t="str">
        <v>Particulars</v>
      </c>
      <c r="RUM79" t="str">
        <v>As at</v>
      </c>
      <c r="RUN79" t="str">
        <v>As at</v>
      </c>
      <c r="RUO79" t="str">
        <v>Particulars</v>
      </c>
      <c r="RUU79" t="str">
        <v>As at</v>
      </c>
      <c r="RUV79" t="str">
        <v>As at</v>
      </c>
      <c r="RUW79" t="str">
        <v>Particulars</v>
      </c>
      <c r="RVC79" t="str">
        <v>As at</v>
      </c>
      <c r="RVD79" t="str">
        <v>As at</v>
      </c>
      <c r="RVE79" t="str">
        <v>Particulars</v>
      </c>
      <c r="RVK79" t="str">
        <v>As at</v>
      </c>
      <c r="RVL79" t="str">
        <v>As at</v>
      </c>
      <c r="RVM79" t="str">
        <v>Particulars</v>
      </c>
      <c r="RVS79" t="str">
        <v>As at</v>
      </c>
      <c r="RVT79" t="str">
        <v>As at</v>
      </c>
      <c r="RVU79" t="str">
        <v>Particulars</v>
      </c>
      <c r="RWA79" t="str">
        <v>As at</v>
      </c>
      <c r="RWB79" t="str">
        <v>As at</v>
      </c>
      <c r="RWC79" t="str">
        <v>Particulars</v>
      </c>
      <c r="RWI79" t="str">
        <v>As at</v>
      </c>
      <c r="RWJ79" t="str">
        <v>As at</v>
      </c>
      <c r="RWK79" t="str">
        <v>Particulars</v>
      </c>
      <c r="RWQ79" t="str">
        <v>As at</v>
      </c>
      <c r="RWR79" t="str">
        <v>As at</v>
      </c>
      <c r="RWS79" t="str">
        <v>Particulars</v>
      </c>
      <c r="RWY79" t="str">
        <v>As at</v>
      </c>
      <c r="RWZ79" t="str">
        <v>As at</v>
      </c>
      <c r="RXA79" t="str">
        <v>Particulars</v>
      </c>
      <c r="RXG79" t="str">
        <v>As at</v>
      </c>
      <c r="RXH79" t="str">
        <v>As at</v>
      </c>
      <c r="RXI79" t="str">
        <v>Particulars</v>
      </c>
      <c r="RXO79" t="str">
        <v>As at</v>
      </c>
      <c r="RXP79" t="str">
        <v>As at</v>
      </c>
      <c r="RXQ79" t="str">
        <v>Particulars</v>
      </c>
      <c r="RXW79" t="str">
        <v>As at</v>
      </c>
      <c r="RXX79" t="str">
        <v>As at</v>
      </c>
      <c r="RXY79" t="str">
        <v>Particulars</v>
      </c>
      <c r="RYE79" t="str">
        <v>As at</v>
      </c>
      <c r="RYF79" t="str">
        <v>As at</v>
      </c>
      <c r="RYG79" t="str">
        <v>Particulars</v>
      </c>
      <c r="RYM79" t="str">
        <v>As at</v>
      </c>
      <c r="RYN79" t="str">
        <v>As at</v>
      </c>
      <c r="RYO79" t="str">
        <v>Particulars</v>
      </c>
      <c r="RYU79" t="str">
        <v>As at</v>
      </c>
      <c r="RYV79" t="str">
        <v>As at</v>
      </c>
      <c r="RYW79" t="str">
        <v>Particulars</v>
      </c>
      <c r="RZC79" t="str">
        <v>As at</v>
      </c>
      <c r="RZD79" t="str">
        <v>As at</v>
      </c>
      <c r="RZE79" t="str">
        <v>Particulars</v>
      </c>
      <c r="RZK79" t="str">
        <v>As at</v>
      </c>
      <c r="RZL79" t="str">
        <v>As at</v>
      </c>
      <c r="RZM79" t="str">
        <v>Particulars</v>
      </c>
      <c r="RZS79" t="str">
        <v>As at</v>
      </c>
      <c r="RZT79" t="str">
        <v>As at</v>
      </c>
      <c r="RZU79" t="str">
        <v>Particulars</v>
      </c>
      <c r="SAA79" t="str">
        <v>As at</v>
      </c>
      <c r="SAB79" t="str">
        <v>As at</v>
      </c>
      <c r="SAC79" t="str">
        <v>Particulars</v>
      </c>
      <c r="SAI79" t="str">
        <v>As at</v>
      </c>
      <c r="SAJ79" t="str">
        <v>As at</v>
      </c>
      <c r="SAK79" t="str">
        <v>Particulars</v>
      </c>
      <c r="SAQ79" t="str">
        <v>As at</v>
      </c>
      <c r="SAR79" t="str">
        <v>As at</v>
      </c>
      <c r="SAS79" t="str">
        <v>Particulars</v>
      </c>
      <c r="SAY79" t="str">
        <v>As at</v>
      </c>
      <c r="SAZ79" t="str">
        <v>As at</v>
      </c>
      <c r="SBA79" t="str">
        <v>Particulars</v>
      </c>
      <c r="SBG79" t="str">
        <v>As at</v>
      </c>
      <c r="SBH79" t="str">
        <v>As at</v>
      </c>
      <c r="SBI79" t="str">
        <v>Particulars</v>
      </c>
      <c r="SBO79" t="str">
        <v>As at</v>
      </c>
      <c r="SBP79" t="str">
        <v>As at</v>
      </c>
      <c r="SBQ79" t="str">
        <v>Particulars</v>
      </c>
      <c r="SBW79" t="str">
        <v>As at</v>
      </c>
      <c r="SBX79" t="str">
        <v>As at</v>
      </c>
      <c r="SBY79" t="str">
        <v>Particulars</v>
      </c>
      <c r="SCE79" t="str">
        <v>As at</v>
      </c>
      <c r="SCF79" t="str">
        <v>As at</v>
      </c>
      <c r="SCG79" t="str">
        <v>Particulars</v>
      </c>
      <c r="SCM79" t="str">
        <v>As at</v>
      </c>
      <c r="SCN79" t="str">
        <v>As at</v>
      </c>
      <c r="SCO79" t="str">
        <v>Particulars</v>
      </c>
      <c r="SCU79" t="str">
        <v>As at</v>
      </c>
      <c r="SCV79" t="str">
        <v>As at</v>
      </c>
      <c r="SCW79" t="str">
        <v>Particulars</v>
      </c>
      <c r="SDC79" t="str">
        <v>As at</v>
      </c>
      <c r="SDD79" t="str">
        <v>As at</v>
      </c>
      <c r="SDE79" t="str">
        <v>Particulars</v>
      </c>
      <c r="SDK79" t="str">
        <v>As at</v>
      </c>
      <c r="SDL79" t="str">
        <v>As at</v>
      </c>
      <c r="SDM79" t="str">
        <v>Particulars</v>
      </c>
      <c r="SDS79" t="str">
        <v>As at</v>
      </c>
      <c r="SDT79" t="str">
        <v>As at</v>
      </c>
      <c r="SDU79" t="str">
        <v>Particulars</v>
      </c>
      <c r="SEA79" t="str">
        <v>As at</v>
      </c>
      <c r="SEB79" t="str">
        <v>As at</v>
      </c>
      <c r="SEC79" t="str">
        <v>Particulars</v>
      </c>
      <c r="SEI79" t="str">
        <v>As at</v>
      </c>
      <c r="SEJ79" t="str">
        <v>As at</v>
      </c>
      <c r="SEK79" t="str">
        <v>Particulars</v>
      </c>
      <c r="SEQ79" t="str">
        <v>As at</v>
      </c>
      <c r="SER79" t="str">
        <v>As at</v>
      </c>
      <c r="SES79" t="str">
        <v>Particulars</v>
      </c>
      <c r="SEY79" t="str">
        <v>As at</v>
      </c>
      <c r="SEZ79" t="str">
        <v>As at</v>
      </c>
      <c r="SFA79" t="str">
        <v>Particulars</v>
      </c>
      <c r="SFG79" t="str">
        <v>As at</v>
      </c>
      <c r="SFH79" t="str">
        <v>As at</v>
      </c>
      <c r="SFI79" t="str">
        <v>Particulars</v>
      </c>
      <c r="SFO79" t="str">
        <v>As at</v>
      </c>
      <c r="SFP79" t="str">
        <v>As at</v>
      </c>
      <c r="SFQ79" t="str">
        <v>Particulars</v>
      </c>
      <c r="SFW79" t="str">
        <v>As at</v>
      </c>
      <c r="SFX79" t="str">
        <v>As at</v>
      </c>
      <c r="SFY79" t="str">
        <v>Particulars</v>
      </c>
      <c r="SGE79" t="str">
        <v>As at</v>
      </c>
      <c r="SGF79" t="str">
        <v>As at</v>
      </c>
      <c r="SGG79" t="str">
        <v>Particulars</v>
      </c>
      <c r="SGM79" t="str">
        <v>As at</v>
      </c>
      <c r="SGN79" t="str">
        <v>As at</v>
      </c>
      <c r="SGO79" t="str">
        <v>Particulars</v>
      </c>
      <c r="SGU79" t="str">
        <v>As at</v>
      </c>
      <c r="SGV79" t="str">
        <v>As at</v>
      </c>
      <c r="SGW79" t="str">
        <v>Particulars</v>
      </c>
      <c r="SHC79" t="str">
        <v>As at</v>
      </c>
      <c r="SHD79" t="str">
        <v>As at</v>
      </c>
      <c r="SHE79" t="str">
        <v>Particulars</v>
      </c>
      <c r="SHK79" t="str">
        <v>As at</v>
      </c>
      <c r="SHL79" t="str">
        <v>As at</v>
      </c>
      <c r="SHM79" t="str">
        <v>Particulars</v>
      </c>
      <c r="SHS79" t="str">
        <v>As at</v>
      </c>
      <c r="SHT79" t="str">
        <v>As at</v>
      </c>
      <c r="SHU79" t="str">
        <v>Particulars</v>
      </c>
      <c r="SIA79" t="str">
        <v>As at</v>
      </c>
      <c r="SIB79" t="str">
        <v>As at</v>
      </c>
      <c r="SIC79" t="str">
        <v>Particulars</v>
      </c>
      <c r="SII79" t="str">
        <v>As at</v>
      </c>
      <c r="SIJ79" t="str">
        <v>As at</v>
      </c>
      <c r="SIK79" t="str">
        <v>Particulars</v>
      </c>
      <c r="SIQ79" t="str">
        <v>As at</v>
      </c>
      <c r="SIR79" t="str">
        <v>As at</v>
      </c>
      <c r="SIS79" t="str">
        <v>Particulars</v>
      </c>
      <c r="SIY79" t="str">
        <v>As at</v>
      </c>
      <c r="SIZ79" t="str">
        <v>As at</v>
      </c>
      <c r="SJA79" t="str">
        <v>Particulars</v>
      </c>
      <c r="SJG79" t="str">
        <v>As at</v>
      </c>
      <c r="SJH79" t="str">
        <v>As at</v>
      </c>
      <c r="SJI79" t="str">
        <v>Particulars</v>
      </c>
      <c r="SJO79" t="str">
        <v>As at</v>
      </c>
      <c r="SJP79" t="str">
        <v>As at</v>
      </c>
      <c r="SJQ79" t="str">
        <v>Particulars</v>
      </c>
      <c r="SJW79" t="str">
        <v>As at</v>
      </c>
      <c r="SJX79" t="str">
        <v>As at</v>
      </c>
      <c r="SJY79" t="str">
        <v>Particulars</v>
      </c>
      <c r="SKE79" t="str">
        <v>As at</v>
      </c>
      <c r="SKF79" t="str">
        <v>As at</v>
      </c>
      <c r="SKG79" t="str">
        <v>Particulars</v>
      </c>
      <c r="SKM79" t="str">
        <v>As at</v>
      </c>
      <c r="SKN79" t="str">
        <v>As at</v>
      </c>
      <c r="SKO79" t="str">
        <v>Particulars</v>
      </c>
      <c r="SKU79" t="str">
        <v>As at</v>
      </c>
      <c r="SKV79" t="str">
        <v>As at</v>
      </c>
      <c r="SKW79" t="str">
        <v>Particulars</v>
      </c>
      <c r="SLC79" t="str">
        <v>As at</v>
      </c>
      <c r="SLD79" t="str">
        <v>As at</v>
      </c>
      <c r="SLE79" t="str">
        <v>Particulars</v>
      </c>
      <c r="SLK79" t="str">
        <v>As at</v>
      </c>
      <c r="SLL79" t="str">
        <v>As at</v>
      </c>
      <c r="SLM79" t="str">
        <v>Particulars</v>
      </c>
      <c r="SLS79" t="str">
        <v>As at</v>
      </c>
      <c r="SLT79" t="str">
        <v>As at</v>
      </c>
      <c r="SLU79" t="str">
        <v>Particulars</v>
      </c>
      <c r="SMA79" t="str">
        <v>As at</v>
      </c>
      <c r="SMB79" t="str">
        <v>As at</v>
      </c>
      <c r="SMC79" t="str">
        <v>Particulars</v>
      </c>
      <c r="SMI79" t="str">
        <v>As at</v>
      </c>
      <c r="SMJ79" t="str">
        <v>As at</v>
      </c>
      <c r="SMK79" t="str">
        <v>Particulars</v>
      </c>
      <c r="SMQ79" t="str">
        <v>As at</v>
      </c>
      <c r="SMR79" t="str">
        <v>As at</v>
      </c>
      <c r="SMS79" t="str">
        <v>Particulars</v>
      </c>
      <c r="SMY79" t="str">
        <v>As at</v>
      </c>
      <c r="SMZ79" t="str">
        <v>As at</v>
      </c>
      <c r="SNA79" t="str">
        <v>Particulars</v>
      </c>
      <c r="SNG79" t="str">
        <v>As at</v>
      </c>
      <c r="SNH79" t="str">
        <v>As at</v>
      </c>
      <c r="SNI79" t="str">
        <v>Particulars</v>
      </c>
      <c r="SNO79" t="str">
        <v>As at</v>
      </c>
      <c r="SNP79" t="str">
        <v>As at</v>
      </c>
      <c r="SNQ79" t="str">
        <v>Particulars</v>
      </c>
      <c r="SNW79" t="str">
        <v>As at</v>
      </c>
      <c r="SNX79" t="str">
        <v>As at</v>
      </c>
      <c r="SNY79" t="str">
        <v>Particulars</v>
      </c>
      <c r="SOE79" t="str">
        <v>As at</v>
      </c>
      <c r="SOF79" t="str">
        <v>As at</v>
      </c>
      <c r="SOG79" t="str">
        <v>Particulars</v>
      </c>
      <c r="SOM79" t="str">
        <v>As at</v>
      </c>
      <c r="SON79" t="str">
        <v>As at</v>
      </c>
      <c r="SOO79" t="str">
        <v>Particulars</v>
      </c>
      <c r="SOU79" t="str">
        <v>As at</v>
      </c>
      <c r="SOV79" t="str">
        <v>As at</v>
      </c>
      <c r="SOW79" t="str">
        <v>Particulars</v>
      </c>
      <c r="SPC79" t="str">
        <v>As at</v>
      </c>
      <c r="SPD79" t="str">
        <v>As at</v>
      </c>
      <c r="SPE79" t="str">
        <v>Particulars</v>
      </c>
      <c r="SPK79" t="str">
        <v>As at</v>
      </c>
      <c r="SPL79" t="str">
        <v>As at</v>
      </c>
      <c r="SPM79" t="str">
        <v>Particulars</v>
      </c>
      <c r="SPS79" t="str">
        <v>As at</v>
      </c>
      <c r="SPT79" t="str">
        <v>As at</v>
      </c>
      <c r="SPU79" t="str">
        <v>Particulars</v>
      </c>
      <c r="SQA79" t="str">
        <v>As at</v>
      </c>
      <c r="SQB79" t="str">
        <v>As at</v>
      </c>
      <c r="SQC79" t="str">
        <v>Particulars</v>
      </c>
      <c r="SQI79" t="str">
        <v>As at</v>
      </c>
      <c r="SQJ79" t="str">
        <v>As at</v>
      </c>
      <c r="SQK79" t="str">
        <v>Particulars</v>
      </c>
      <c r="SQQ79" t="str">
        <v>As at</v>
      </c>
      <c r="SQR79" t="str">
        <v>As at</v>
      </c>
      <c r="SQS79" t="str">
        <v>Particulars</v>
      </c>
      <c r="SQY79" t="str">
        <v>As at</v>
      </c>
      <c r="SQZ79" t="str">
        <v>As at</v>
      </c>
      <c r="SRA79" t="str">
        <v>Particulars</v>
      </c>
      <c r="SRG79" t="str">
        <v>As at</v>
      </c>
      <c r="SRH79" t="str">
        <v>As at</v>
      </c>
      <c r="SRI79" t="str">
        <v>Particulars</v>
      </c>
      <c r="SRO79" t="str">
        <v>As at</v>
      </c>
      <c r="SRP79" t="str">
        <v>As at</v>
      </c>
      <c r="SRQ79" t="str">
        <v>Particulars</v>
      </c>
      <c r="SRW79" t="str">
        <v>As at</v>
      </c>
      <c r="SRX79" t="str">
        <v>As at</v>
      </c>
      <c r="SRY79" t="str">
        <v>Particulars</v>
      </c>
      <c r="SSE79" t="str">
        <v>As at</v>
      </c>
      <c r="SSF79" t="str">
        <v>As at</v>
      </c>
      <c r="SSG79" t="str">
        <v>Particulars</v>
      </c>
      <c r="SSM79" t="str">
        <v>As at</v>
      </c>
      <c r="SSN79" t="str">
        <v>As at</v>
      </c>
      <c r="SSO79" t="str">
        <v>Particulars</v>
      </c>
      <c r="SSU79" t="str">
        <v>As at</v>
      </c>
      <c r="SSV79" t="str">
        <v>As at</v>
      </c>
      <c r="SSW79" t="str">
        <v>Particulars</v>
      </c>
      <c r="STC79" t="str">
        <v>As at</v>
      </c>
      <c r="STD79" t="str">
        <v>As at</v>
      </c>
      <c r="STE79" t="str">
        <v>Particulars</v>
      </c>
      <c r="STK79" t="str">
        <v>As at</v>
      </c>
      <c r="STL79" t="str">
        <v>As at</v>
      </c>
      <c r="STM79" t="str">
        <v>Particulars</v>
      </c>
      <c r="STS79" t="str">
        <v>As at</v>
      </c>
      <c r="STT79" t="str">
        <v>As at</v>
      </c>
      <c r="STU79" t="str">
        <v>Particulars</v>
      </c>
      <c r="SUA79" t="str">
        <v>As at</v>
      </c>
      <c r="SUB79" t="str">
        <v>As at</v>
      </c>
      <c r="SUC79" t="str">
        <v>Particulars</v>
      </c>
      <c r="SUI79" t="str">
        <v>As at</v>
      </c>
      <c r="SUJ79" t="str">
        <v>As at</v>
      </c>
      <c r="SUK79" t="str">
        <v>Particulars</v>
      </c>
      <c r="SUQ79" t="str">
        <v>As at</v>
      </c>
      <c r="SUR79" t="str">
        <v>As at</v>
      </c>
      <c r="SUS79" t="str">
        <v>Particulars</v>
      </c>
      <c r="SUY79" t="str">
        <v>As at</v>
      </c>
      <c r="SUZ79" t="str">
        <v>As at</v>
      </c>
      <c r="SVA79" t="str">
        <v>Particulars</v>
      </c>
      <c r="SVG79" t="str">
        <v>As at</v>
      </c>
      <c r="SVH79" t="str">
        <v>As at</v>
      </c>
      <c r="SVI79" t="str">
        <v>Particulars</v>
      </c>
      <c r="SVO79" t="str">
        <v>As at</v>
      </c>
      <c r="SVP79" t="str">
        <v>As at</v>
      </c>
      <c r="SVQ79" t="str">
        <v>Particulars</v>
      </c>
      <c r="SVW79" t="str">
        <v>As at</v>
      </c>
      <c r="SVX79" t="str">
        <v>As at</v>
      </c>
      <c r="SVY79" t="str">
        <v>Particulars</v>
      </c>
      <c r="SWE79" t="str">
        <v>As at</v>
      </c>
      <c r="SWF79" t="str">
        <v>As at</v>
      </c>
      <c r="SWG79" t="str">
        <v>Particulars</v>
      </c>
      <c r="SWM79" t="str">
        <v>As at</v>
      </c>
      <c r="SWN79" t="str">
        <v>As at</v>
      </c>
      <c r="SWO79" t="str">
        <v>Particulars</v>
      </c>
      <c r="SWU79" t="str">
        <v>As at</v>
      </c>
      <c r="SWV79" t="str">
        <v>As at</v>
      </c>
      <c r="SWW79" t="str">
        <v>Particulars</v>
      </c>
      <c r="SXC79" t="str">
        <v>As at</v>
      </c>
      <c r="SXD79" t="str">
        <v>As at</v>
      </c>
      <c r="SXE79" t="str">
        <v>Particulars</v>
      </c>
      <c r="SXK79" t="str">
        <v>As at</v>
      </c>
      <c r="SXL79" t="str">
        <v>As at</v>
      </c>
      <c r="SXM79" t="str">
        <v>Particulars</v>
      </c>
      <c r="SXS79" t="str">
        <v>As at</v>
      </c>
      <c r="SXT79" t="str">
        <v>As at</v>
      </c>
      <c r="SXU79" t="str">
        <v>Particulars</v>
      </c>
      <c r="SYA79" t="str">
        <v>As at</v>
      </c>
      <c r="SYB79" t="str">
        <v>As at</v>
      </c>
      <c r="SYC79" t="str">
        <v>Particulars</v>
      </c>
      <c r="SYI79" t="str">
        <v>As at</v>
      </c>
      <c r="SYJ79" t="str">
        <v>As at</v>
      </c>
      <c r="SYK79" t="str">
        <v>Particulars</v>
      </c>
      <c r="SYQ79" t="str">
        <v>As at</v>
      </c>
      <c r="SYR79" t="str">
        <v>As at</v>
      </c>
      <c r="SYS79" t="str">
        <v>Particulars</v>
      </c>
      <c r="SYY79" t="str">
        <v>As at</v>
      </c>
      <c r="SYZ79" t="str">
        <v>As at</v>
      </c>
      <c r="SZA79" t="str">
        <v>Particulars</v>
      </c>
      <c r="SZG79" t="str">
        <v>As at</v>
      </c>
      <c r="SZH79" t="str">
        <v>As at</v>
      </c>
      <c r="SZI79" t="str">
        <v>Particulars</v>
      </c>
      <c r="SZO79" t="str">
        <v>As at</v>
      </c>
      <c r="SZP79" t="str">
        <v>As at</v>
      </c>
      <c r="SZQ79" t="str">
        <v>Particulars</v>
      </c>
      <c r="SZW79" t="str">
        <v>As at</v>
      </c>
      <c r="SZX79" t="str">
        <v>As at</v>
      </c>
      <c r="SZY79" t="str">
        <v>Particulars</v>
      </c>
      <c r="TAE79" t="str">
        <v>As at</v>
      </c>
      <c r="TAF79" t="str">
        <v>As at</v>
      </c>
      <c r="TAG79" t="str">
        <v>Particulars</v>
      </c>
      <c r="TAM79" t="str">
        <v>As at</v>
      </c>
      <c r="TAN79" t="str">
        <v>As at</v>
      </c>
      <c r="TAO79" t="str">
        <v>Particulars</v>
      </c>
      <c r="TAU79" t="str">
        <v>As at</v>
      </c>
      <c r="TAV79" t="str">
        <v>As at</v>
      </c>
      <c r="TAW79" t="str">
        <v>Particulars</v>
      </c>
      <c r="TBC79" t="str">
        <v>As at</v>
      </c>
      <c r="TBD79" t="str">
        <v>As at</v>
      </c>
      <c r="TBE79" t="str">
        <v>Particulars</v>
      </c>
      <c r="TBK79" t="str">
        <v>As at</v>
      </c>
      <c r="TBL79" t="str">
        <v>As at</v>
      </c>
      <c r="TBM79" t="str">
        <v>Particulars</v>
      </c>
      <c r="TBS79" t="str">
        <v>As at</v>
      </c>
      <c r="TBT79" t="str">
        <v>As at</v>
      </c>
      <c r="TBU79" t="str">
        <v>Particulars</v>
      </c>
      <c r="TCA79" t="str">
        <v>As at</v>
      </c>
      <c r="TCB79" t="str">
        <v>As at</v>
      </c>
      <c r="TCC79" t="str">
        <v>Particulars</v>
      </c>
      <c r="TCI79" t="str">
        <v>As at</v>
      </c>
      <c r="TCJ79" t="str">
        <v>As at</v>
      </c>
      <c r="TCK79" t="str">
        <v>Particulars</v>
      </c>
      <c r="TCQ79" t="str">
        <v>As at</v>
      </c>
      <c r="TCR79" t="str">
        <v>As at</v>
      </c>
      <c r="TCS79" t="str">
        <v>Particulars</v>
      </c>
      <c r="TCY79" t="str">
        <v>As at</v>
      </c>
      <c r="TCZ79" t="str">
        <v>As at</v>
      </c>
      <c r="TDA79" t="str">
        <v>Particulars</v>
      </c>
      <c r="TDG79" t="str">
        <v>As at</v>
      </c>
      <c r="TDH79" t="str">
        <v>As at</v>
      </c>
      <c r="TDI79" t="str">
        <v>Particulars</v>
      </c>
      <c r="TDO79" t="str">
        <v>As at</v>
      </c>
      <c r="TDP79" t="str">
        <v>As at</v>
      </c>
      <c r="TDQ79" t="str">
        <v>Particulars</v>
      </c>
      <c r="TDW79" t="str">
        <v>As at</v>
      </c>
      <c r="TDX79" t="str">
        <v>As at</v>
      </c>
      <c r="TDY79" t="str">
        <v>Particulars</v>
      </c>
      <c r="TEE79" t="str">
        <v>As at</v>
      </c>
      <c r="TEF79" t="str">
        <v>As at</v>
      </c>
      <c r="TEG79" t="str">
        <v>Particulars</v>
      </c>
      <c r="TEM79" t="str">
        <v>As at</v>
      </c>
      <c r="TEN79" t="str">
        <v>As at</v>
      </c>
      <c r="TEO79" t="str">
        <v>Particulars</v>
      </c>
      <c r="TEU79" t="str">
        <v>As at</v>
      </c>
      <c r="TEV79" t="str">
        <v>As at</v>
      </c>
      <c r="TEW79" t="str">
        <v>Particulars</v>
      </c>
      <c r="TFC79" t="str">
        <v>As at</v>
      </c>
      <c r="TFD79" t="str">
        <v>As at</v>
      </c>
      <c r="TFE79" t="str">
        <v>Particulars</v>
      </c>
      <c r="TFK79" t="str">
        <v>As at</v>
      </c>
      <c r="TFL79" t="str">
        <v>As at</v>
      </c>
      <c r="TFM79" t="str">
        <v>Particulars</v>
      </c>
      <c r="TFS79" t="str">
        <v>As at</v>
      </c>
      <c r="TFT79" t="str">
        <v>As at</v>
      </c>
      <c r="TFU79" t="str">
        <v>Particulars</v>
      </c>
      <c r="TGA79" t="str">
        <v>As at</v>
      </c>
      <c r="TGB79" t="str">
        <v>As at</v>
      </c>
      <c r="TGC79" t="str">
        <v>Particulars</v>
      </c>
      <c r="TGI79" t="str">
        <v>As at</v>
      </c>
      <c r="TGJ79" t="str">
        <v>As at</v>
      </c>
      <c r="TGK79" t="str">
        <v>Particulars</v>
      </c>
      <c r="TGQ79" t="str">
        <v>As at</v>
      </c>
      <c r="TGR79" t="str">
        <v>As at</v>
      </c>
      <c r="TGS79" t="str">
        <v>Particulars</v>
      </c>
      <c r="TGY79" t="str">
        <v>As at</v>
      </c>
      <c r="TGZ79" t="str">
        <v>As at</v>
      </c>
      <c r="THA79" t="str">
        <v>Particulars</v>
      </c>
      <c r="THG79" t="str">
        <v>As at</v>
      </c>
      <c r="THH79" t="str">
        <v>As at</v>
      </c>
      <c r="THI79" t="str">
        <v>Particulars</v>
      </c>
      <c r="THO79" t="str">
        <v>As at</v>
      </c>
      <c r="THP79" t="str">
        <v>As at</v>
      </c>
      <c r="THQ79" t="str">
        <v>Particulars</v>
      </c>
      <c r="THW79" t="str">
        <v>As at</v>
      </c>
      <c r="THX79" t="str">
        <v>As at</v>
      </c>
      <c r="THY79" t="str">
        <v>Particulars</v>
      </c>
      <c r="TIE79" t="str">
        <v>As at</v>
      </c>
      <c r="TIF79" t="str">
        <v>As at</v>
      </c>
      <c r="TIG79" t="str">
        <v>Particulars</v>
      </c>
      <c r="TIM79" t="str">
        <v>As at</v>
      </c>
      <c r="TIN79" t="str">
        <v>As at</v>
      </c>
      <c r="TIO79" t="str">
        <v>Particulars</v>
      </c>
      <c r="TIU79" t="str">
        <v>As at</v>
      </c>
      <c r="TIV79" t="str">
        <v>As at</v>
      </c>
      <c r="TIW79" t="str">
        <v>Particulars</v>
      </c>
      <c r="TJC79" t="str">
        <v>As at</v>
      </c>
      <c r="TJD79" t="str">
        <v>As at</v>
      </c>
      <c r="TJE79" t="str">
        <v>Particulars</v>
      </c>
      <c r="TJK79" t="str">
        <v>As at</v>
      </c>
      <c r="TJL79" t="str">
        <v>As at</v>
      </c>
      <c r="TJM79" t="str">
        <v>Particulars</v>
      </c>
      <c r="TJS79" t="str">
        <v>As at</v>
      </c>
      <c r="TJT79" t="str">
        <v>As at</v>
      </c>
      <c r="TJU79" t="str">
        <v>Particulars</v>
      </c>
      <c r="TKA79" t="str">
        <v>As at</v>
      </c>
      <c r="TKB79" t="str">
        <v>As at</v>
      </c>
      <c r="TKC79" t="str">
        <v>Particulars</v>
      </c>
      <c r="TKI79" t="str">
        <v>As at</v>
      </c>
      <c r="TKJ79" t="str">
        <v>As at</v>
      </c>
      <c r="TKK79" t="str">
        <v>Particulars</v>
      </c>
      <c r="TKQ79" t="str">
        <v>As at</v>
      </c>
      <c r="TKR79" t="str">
        <v>As at</v>
      </c>
      <c r="TKS79" t="str">
        <v>Particulars</v>
      </c>
      <c r="TKY79" t="str">
        <v>As at</v>
      </c>
      <c r="TKZ79" t="str">
        <v>As at</v>
      </c>
      <c r="TLA79" t="str">
        <v>Particulars</v>
      </c>
      <c r="TLG79" t="str">
        <v>As at</v>
      </c>
      <c r="TLH79" t="str">
        <v>As at</v>
      </c>
      <c r="TLI79" t="str">
        <v>Particulars</v>
      </c>
      <c r="TLO79" t="str">
        <v>As at</v>
      </c>
      <c r="TLP79" t="str">
        <v>As at</v>
      </c>
      <c r="TLQ79" t="str">
        <v>Particulars</v>
      </c>
      <c r="TLW79" t="str">
        <v>As at</v>
      </c>
      <c r="TLX79" t="str">
        <v>As at</v>
      </c>
      <c r="TLY79" t="str">
        <v>Particulars</v>
      </c>
      <c r="TME79" t="str">
        <v>As at</v>
      </c>
      <c r="TMF79" t="str">
        <v>As at</v>
      </c>
      <c r="TMG79" t="str">
        <v>Particulars</v>
      </c>
      <c r="TMM79" t="str">
        <v>As at</v>
      </c>
      <c r="TMN79" t="str">
        <v>As at</v>
      </c>
      <c r="TMO79" t="str">
        <v>Particulars</v>
      </c>
      <c r="TMU79" t="str">
        <v>As at</v>
      </c>
      <c r="TMV79" t="str">
        <v>As at</v>
      </c>
      <c r="TMW79" t="str">
        <v>Particulars</v>
      </c>
      <c r="TNC79" t="str">
        <v>As at</v>
      </c>
      <c r="TND79" t="str">
        <v>As at</v>
      </c>
      <c r="TNE79" t="str">
        <v>Particulars</v>
      </c>
      <c r="TNK79" t="str">
        <v>As at</v>
      </c>
      <c r="TNL79" t="str">
        <v>As at</v>
      </c>
      <c r="TNM79" t="str">
        <v>Particulars</v>
      </c>
      <c r="TNS79" t="str">
        <v>As at</v>
      </c>
      <c r="TNT79" t="str">
        <v>As at</v>
      </c>
      <c r="TNU79" t="str">
        <v>Particulars</v>
      </c>
      <c r="TOA79" t="str">
        <v>As at</v>
      </c>
      <c r="TOB79" t="str">
        <v>As at</v>
      </c>
      <c r="TOC79" t="str">
        <v>Particulars</v>
      </c>
      <c r="TOI79" t="str">
        <v>As at</v>
      </c>
      <c r="TOJ79" t="str">
        <v>As at</v>
      </c>
      <c r="TOK79" t="str">
        <v>Particulars</v>
      </c>
      <c r="TOQ79" t="str">
        <v>As at</v>
      </c>
      <c r="TOR79" t="str">
        <v>As at</v>
      </c>
      <c r="TOS79" t="str">
        <v>Particulars</v>
      </c>
      <c r="TOY79" t="str">
        <v>As at</v>
      </c>
      <c r="TOZ79" t="str">
        <v>As at</v>
      </c>
      <c r="TPA79" t="str">
        <v>Particulars</v>
      </c>
      <c r="TPG79" t="str">
        <v>As at</v>
      </c>
      <c r="TPH79" t="str">
        <v>As at</v>
      </c>
      <c r="TPI79" t="str">
        <v>Particulars</v>
      </c>
      <c r="TPO79" t="str">
        <v>As at</v>
      </c>
      <c r="TPP79" t="str">
        <v>As at</v>
      </c>
      <c r="TPQ79" t="str">
        <v>Particulars</v>
      </c>
      <c r="TPW79" t="str">
        <v>As at</v>
      </c>
      <c r="TPX79" t="str">
        <v>As at</v>
      </c>
      <c r="TPY79" t="str">
        <v>Particulars</v>
      </c>
      <c r="TQE79" t="str">
        <v>As at</v>
      </c>
      <c r="TQF79" t="str">
        <v>As at</v>
      </c>
      <c r="TQG79" t="str">
        <v>Particulars</v>
      </c>
      <c r="TQM79" t="str">
        <v>As at</v>
      </c>
      <c r="TQN79" t="str">
        <v>As at</v>
      </c>
      <c r="TQO79" t="str">
        <v>Particulars</v>
      </c>
      <c r="TQU79" t="str">
        <v>As at</v>
      </c>
      <c r="TQV79" t="str">
        <v>As at</v>
      </c>
      <c r="TQW79" t="str">
        <v>Particulars</v>
      </c>
      <c r="TRC79" t="str">
        <v>As at</v>
      </c>
      <c r="TRD79" t="str">
        <v>As at</v>
      </c>
      <c r="TRE79" t="str">
        <v>Particulars</v>
      </c>
      <c r="TRK79" t="str">
        <v>As at</v>
      </c>
      <c r="TRL79" t="str">
        <v>As at</v>
      </c>
      <c r="TRM79" t="str">
        <v>Particulars</v>
      </c>
      <c r="TRS79" t="str">
        <v>As at</v>
      </c>
      <c r="TRT79" t="str">
        <v>As at</v>
      </c>
      <c r="TRU79" t="str">
        <v>Particulars</v>
      </c>
      <c r="TSA79" t="str">
        <v>As at</v>
      </c>
      <c r="TSB79" t="str">
        <v>As at</v>
      </c>
      <c r="TSC79" t="str">
        <v>Particulars</v>
      </c>
      <c r="TSI79" t="str">
        <v>As at</v>
      </c>
      <c r="TSJ79" t="str">
        <v>As at</v>
      </c>
      <c r="TSK79" t="str">
        <v>Particulars</v>
      </c>
      <c r="TSQ79" t="str">
        <v>As at</v>
      </c>
      <c r="TSR79" t="str">
        <v>As at</v>
      </c>
      <c r="TSS79" t="str">
        <v>Particulars</v>
      </c>
      <c r="TSY79" t="str">
        <v>As at</v>
      </c>
      <c r="TSZ79" t="str">
        <v>As at</v>
      </c>
      <c r="TTA79" t="str">
        <v>Particulars</v>
      </c>
      <c r="TTG79" t="str">
        <v>As at</v>
      </c>
      <c r="TTH79" t="str">
        <v>As at</v>
      </c>
      <c r="TTI79" t="str">
        <v>Particulars</v>
      </c>
      <c r="TTO79" t="str">
        <v>As at</v>
      </c>
      <c r="TTP79" t="str">
        <v>As at</v>
      </c>
      <c r="TTQ79" t="str">
        <v>Particulars</v>
      </c>
      <c r="TTW79" t="str">
        <v>As at</v>
      </c>
      <c r="TTX79" t="str">
        <v>As at</v>
      </c>
      <c r="TTY79" t="str">
        <v>Particulars</v>
      </c>
      <c r="TUE79" t="str">
        <v>As at</v>
      </c>
      <c r="TUF79" t="str">
        <v>As at</v>
      </c>
      <c r="TUG79" t="str">
        <v>Particulars</v>
      </c>
      <c r="TUM79" t="str">
        <v>As at</v>
      </c>
      <c r="TUN79" t="str">
        <v>As at</v>
      </c>
      <c r="TUO79" t="str">
        <v>Particulars</v>
      </c>
      <c r="TUU79" t="str">
        <v>As at</v>
      </c>
      <c r="TUV79" t="str">
        <v>As at</v>
      </c>
      <c r="TUW79" t="str">
        <v>Particulars</v>
      </c>
      <c r="TVC79" t="str">
        <v>As at</v>
      </c>
      <c r="TVD79" t="str">
        <v>As at</v>
      </c>
      <c r="TVE79" t="str">
        <v>Particulars</v>
      </c>
      <c r="TVK79" t="str">
        <v>As at</v>
      </c>
      <c r="TVL79" t="str">
        <v>As at</v>
      </c>
      <c r="TVM79" t="str">
        <v>Particulars</v>
      </c>
      <c r="TVS79" t="str">
        <v>As at</v>
      </c>
      <c r="TVT79" t="str">
        <v>As at</v>
      </c>
      <c r="TVU79" t="str">
        <v>Particulars</v>
      </c>
      <c r="TWA79" t="str">
        <v>As at</v>
      </c>
      <c r="TWB79" t="str">
        <v>As at</v>
      </c>
      <c r="TWC79" t="str">
        <v>Particulars</v>
      </c>
      <c r="TWI79" t="str">
        <v>As at</v>
      </c>
      <c r="TWJ79" t="str">
        <v>As at</v>
      </c>
      <c r="TWK79" t="str">
        <v>Particulars</v>
      </c>
      <c r="TWQ79" t="str">
        <v>As at</v>
      </c>
      <c r="TWR79" t="str">
        <v>As at</v>
      </c>
      <c r="TWS79" t="str">
        <v>Particulars</v>
      </c>
      <c r="TWY79" t="str">
        <v>As at</v>
      </c>
      <c r="TWZ79" t="str">
        <v>As at</v>
      </c>
      <c r="TXA79" t="str">
        <v>Particulars</v>
      </c>
      <c r="TXG79" t="str">
        <v>As at</v>
      </c>
      <c r="TXH79" t="str">
        <v>As at</v>
      </c>
      <c r="TXI79" t="str">
        <v>Particulars</v>
      </c>
      <c r="TXO79" t="str">
        <v>As at</v>
      </c>
      <c r="TXP79" t="str">
        <v>As at</v>
      </c>
      <c r="TXQ79" t="str">
        <v>Particulars</v>
      </c>
      <c r="TXW79" t="str">
        <v>As at</v>
      </c>
      <c r="TXX79" t="str">
        <v>As at</v>
      </c>
      <c r="TXY79" t="str">
        <v>Particulars</v>
      </c>
      <c r="TYE79" t="str">
        <v>As at</v>
      </c>
      <c r="TYF79" t="str">
        <v>As at</v>
      </c>
      <c r="TYG79" t="str">
        <v>Particulars</v>
      </c>
      <c r="TYM79" t="str">
        <v>As at</v>
      </c>
      <c r="TYN79" t="str">
        <v>As at</v>
      </c>
      <c r="TYO79" t="str">
        <v>Particulars</v>
      </c>
      <c r="TYU79" t="str">
        <v>As at</v>
      </c>
      <c r="TYV79" t="str">
        <v>As at</v>
      </c>
      <c r="TYW79" t="str">
        <v>Particulars</v>
      </c>
      <c r="TZC79" t="str">
        <v>As at</v>
      </c>
      <c r="TZD79" t="str">
        <v>As at</v>
      </c>
      <c r="TZE79" t="str">
        <v>Particulars</v>
      </c>
      <c r="TZK79" t="str">
        <v>As at</v>
      </c>
      <c r="TZL79" t="str">
        <v>As at</v>
      </c>
      <c r="TZM79" t="str">
        <v>Particulars</v>
      </c>
      <c r="TZS79" t="str">
        <v>As at</v>
      </c>
      <c r="TZT79" t="str">
        <v>As at</v>
      </c>
      <c r="TZU79" t="str">
        <v>Particulars</v>
      </c>
      <c r="UAA79" t="str">
        <v>As at</v>
      </c>
      <c r="UAB79" t="str">
        <v>As at</v>
      </c>
      <c r="UAC79" t="str">
        <v>Particulars</v>
      </c>
      <c r="UAI79" t="str">
        <v>As at</v>
      </c>
      <c r="UAJ79" t="str">
        <v>As at</v>
      </c>
      <c r="UAK79" t="str">
        <v>Particulars</v>
      </c>
      <c r="UAQ79" t="str">
        <v>As at</v>
      </c>
      <c r="UAR79" t="str">
        <v>As at</v>
      </c>
      <c r="UAS79" t="str">
        <v>Particulars</v>
      </c>
      <c r="UAY79" t="str">
        <v>As at</v>
      </c>
      <c r="UAZ79" t="str">
        <v>As at</v>
      </c>
      <c r="UBA79" t="str">
        <v>Particulars</v>
      </c>
      <c r="UBG79" t="str">
        <v>As at</v>
      </c>
      <c r="UBH79" t="str">
        <v>As at</v>
      </c>
      <c r="UBI79" t="str">
        <v>Particulars</v>
      </c>
      <c r="UBO79" t="str">
        <v>As at</v>
      </c>
      <c r="UBP79" t="str">
        <v>As at</v>
      </c>
      <c r="UBQ79" t="str">
        <v>Particulars</v>
      </c>
      <c r="UBW79" t="str">
        <v>As at</v>
      </c>
      <c r="UBX79" t="str">
        <v>As at</v>
      </c>
      <c r="UBY79" t="str">
        <v>Particulars</v>
      </c>
      <c r="UCE79" t="str">
        <v>As at</v>
      </c>
      <c r="UCF79" t="str">
        <v>As at</v>
      </c>
      <c r="UCG79" t="str">
        <v>Particulars</v>
      </c>
      <c r="UCM79" t="str">
        <v>As at</v>
      </c>
      <c r="UCN79" t="str">
        <v>As at</v>
      </c>
      <c r="UCO79" t="str">
        <v>Particulars</v>
      </c>
      <c r="UCU79" t="str">
        <v>As at</v>
      </c>
      <c r="UCV79" t="str">
        <v>As at</v>
      </c>
      <c r="UCW79" t="str">
        <v>Particulars</v>
      </c>
      <c r="UDC79" t="str">
        <v>As at</v>
      </c>
      <c r="UDD79" t="str">
        <v>As at</v>
      </c>
      <c r="UDE79" t="str">
        <v>Particulars</v>
      </c>
      <c r="UDK79" t="str">
        <v>As at</v>
      </c>
      <c r="UDL79" t="str">
        <v>As at</v>
      </c>
      <c r="UDM79" t="str">
        <v>Particulars</v>
      </c>
      <c r="UDS79" t="str">
        <v>As at</v>
      </c>
      <c r="UDT79" t="str">
        <v>As at</v>
      </c>
      <c r="UDU79" t="str">
        <v>Particulars</v>
      </c>
      <c r="UEA79" t="str">
        <v>As at</v>
      </c>
      <c r="UEB79" t="str">
        <v>As at</v>
      </c>
      <c r="UEC79" t="str">
        <v>Particulars</v>
      </c>
      <c r="UEI79" t="str">
        <v>As at</v>
      </c>
      <c r="UEJ79" t="str">
        <v>As at</v>
      </c>
      <c r="UEK79" t="str">
        <v>Particulars</v>
      </c>
      <c r="UEQ79" t="str">
        <v>As at</v>
      </c>
      <c r="UER79" t="str">
        <v>As at</v>
      </c>
      <c r="UES79" t="str">
        <v>Particulars</v>
      </c>
      <c r="UEY79" t="str">
        <v>As at</v>
      </c>
      <c r="UEZ79" t="str">
        <v>As at</v>
      </c>
      <c r="UFA79" t="str">
        <v>Particulars</v>
      </c>
      <c r="UFG79" t="str">
        <v>As at</v>
      </c>
      <c r="UFH79" t="str">
        <v>As at</v>
      </c>
      <c r="UFI79" t="str">
        <v>Particulars</v>
      </c>
      <c r="UFO79" t="str">
        <v>As at</v>
      </c>
      <c r="UFP79" t="str">
        <v>As at</v>
      </c>
      <c r="UFQ79" t="str">
        <v>Particulars</v>
      </c>
      <c r="UFW79" t="str">
        <v>As at</v>
      </c>
      <c r="UFX79" t="str">
        <v>As at</v>
      </c>
      <c r="UFY79" t="str">
        <v>Particulars</v>
      </c>
      <c r="UGE79" t="str">
        <v>As at</v>
      </c>
      <c r="UGF79" t="str">
        <v>As at</v>
      </c>
      <c r="UGG79" t="str">
        <v>Particulars</v>
      </c>
      <c r="UGM79" t="str">
        <v>As at</v>
      </c>
      <c r="UGN79" t="str">
        <v>As at</v>
      </c>
      <c r="UGO79" t="str">
        <v>Particulars</v>
      </c>
      <c r="UGU79" t="str">
        <v>As at</v>
      </c>
      <c r="UGV79" t="str">
        <v>As at</v>
      </c>
      <c r="UGW79" t="str">
        <v>Particulars</v>
      </c>
      <c r="UHC79" t="str">
        <v>As at</v>
      </c>
      <c r="UHD79" t="str">
        <v>As at</v>
      </c>
      <c r="UHE79" t="str">
        <v>Particulars</v>
      </c>
      <c r="UHK79" t="str">
        <v>As at</v>
      </c>
      <c r="UHL79" t="str">
        <v>As at</v>
      </c>
      <c r="UHM79" t="str">
        <v>Particulars</v>
      </c>
      <c r="UHS79" t="str">
        <v>As at</v>
      </c>
      <c r="UHT79" t="str">
        <v>As at</v>
      </c>
      <c r="UHU79" t="str">
        <v>Particulars</v>
      </c>
      <c r="UIA79" t="str">
        <v>As at</v>
      </c>
      <c r="UIB79" t="str">
        <v>As at</v>
      </c>
      <c r="UIC79" t="str">
        <v>Particulars</v>
      </c>
      <c r="UII79" t="str">
        <v>As at</v>
      </c>
      <c r="UIJ79" t="str">
        <v>As at</v>
      </c>
      <c r="UIK79" t="str">
        <v>Particulars</v>
      </c>
      <c r="UIQ79" t="str">
        <v>As at</v>
      </c>
      <c r="UIR79" t="str">
        <v>As at</v>
      </c>
      <c r="UIS79" t="str">
        <v>Particulars</v>
      </c>
      <c r="UIY79" t="str">
        <v>As at</v>
      </c>
      <c r="UIZ79" t="str">
        <v>As at</v>
      </c>
      <c r="UJA79" t="str">
        <v>Particulars</v>
      </c>
      <c r="UJG79" t="str">
        <v>As at</v>
      </c>
      <c r="UJH79" t="str">
        <v>As at</v>
      </c>
      <c r="UJI79" t="str">
        <v>Particulars</v>
      </c>
      <c r="UJO79" t="str">
        <v>As at</v>
      </c>
      <c r="UJP79" t="str">
        <v>As at</v>
      </c>
      <c r="UJQ79" t="str">
        <v>Particulars</v>
      </c>
      <c r="UJW79" t="str">
        <v>As at</v>
      </c>
      <c r="UJX79" t="str">
        <v>As at</v>
      </c>
      <c r="UJY79" t="str">
        <v>Particulars</v>
      </c>
      <c r="UKE79" t="str">
        <v>As at</v>
      </c>
      <c r="UKF79" t="str">
        <v>As at</v>
      </c>
      <c r="UKG79" t="str">
        <v>Particulars</v>
      </c>
      <c r="UKM79" t="str">
        <v>As at</v>
      </c>
      <c r="UKN79" t="str">
        <v>As at</v>
      </c>
      <c r="UKO79" t="str">
        <v>Particulars</v>
      </c>
      <c r="UKU79" t="str">
        <v>As at</v>
      </c>
      <c r="UKV79" t="str">
        <v>As at</v>
      </c>
      <c r="UKW79" t="str">
        <v>Particulars</v>
      </c>
      <c r="ULC79" t="str">
        <v>As at</v>
      </c>
      <c r="ULD79" t="str">
        <v>As at</v>
      </c>
      <c r="ULE79" t="str">
        <v>Particulars</v>
      </c>
      <c r="ULK79" t="str">
        <v>As at</v>
      </c>
      <c r="ULL79" t="str">
        <v>As at</v>
      </c>
      <c r="ULM79" t="str">
        <v>Particulars</v>
      </c>
      <c r="ULS79" t="str">
        <v>As at</v>
      </c>
      <c r="ULT79" t="str">
        <v>As at</v>
      </c>
      <c r="ULU79" t="str">
        <v>Particulars</v>
      </c>
      <c r="UMA79" t="str">
        <v>As at</v>
      </c>
      <c r="UMB79" t="str">
        <v>As at</v>
      </c>
      <c r="UMC79" t="str">
        <v>Particulars</v>
      </c>
      <c r="UMI79" t="str">
        <v>As at</v>
      </c>
      <c r="UMJ79" t="str">
        <v>As at</v>
      </c>
      <c r="UMK79" t="str">
        <v>Particulars</v>
      </c>
      <c r="UMQ79" t="str">
        <v>As at</v>
      </c>
      <c r="UMR79" t="str">
        <v>As at</v>
      </c>
      <c r="UMS79" t="str">
        <v>Particulars</v>
      </c>
      <c r="UMY79" t="str">
        <v>As at</v>
      </c>
      <c r="UMZ79" t="str">
        <v>As at</v>
      </c>
      <c r="UNA79" t="str">
        <v>Particulars</v>
      </c>
      <c r="UNG79" t="str">
        <v>As at</v>
      </c>
      <c r="UNH79" t="str">
        <v>As at</v>
      </c>
      <c r="UNI79" t="str">
        <v>Particulars</v>
      </c>
      <c r="UNO79" t="str">
        <v>As at</v>
      </c>
      <c r="UNP79" t="str">
        <v>As at</v>
      </c>
      <c r="UNQ79" t="str">
        <v>Particulars</v>
      </c>
      <c r="UNW79" t="str">
        <v>As at</v>
      </c>
      <c r="UNX79" t="str">
        <v>As at</v>
      </c>
      <c r="UNY79" t="str">
        <v>Particulars</v>
      </c>
      <c r="UOE79" t="str">
        <v>As at</v>
      </c>
      <c r="UOF79" t="str">
        <v>As at</v>
      </c>
      <c r="UOG79" t="str">
        <v>Particulars</v>
      </c>
      <c r="UOM79" t="str">
        <v>As at</v>
      </c>
      <c r="UON79" t="str">
        <v>As at</v>
      </c>
      <c r="UOO79" t="str">
        <v>Particulars</v>
      </c>
      <c r="UOU79" t="str">
        <v>As at</v>
      </c>
      <c r="UOV79" t="str">
        <v>As at</v>
      </c>
      <c r="UOW79" t="str">
        <v>Particulars</v>
      </c>
      <c r="UPC79" t="str">
        <v>As at</v>
      </c>
      <c r="UPD79" t="str">
        <v>As at</v>
      </c>
      <c r="UPE79" t="str">
        <v>Particulars</v>
      </c>
      <c r="UPK79" t="str">
        <v>As at</v>
      </c>
      <c r="UPL79" t="str">
        <v>As at</v>
      </c>
      <c r="UPM79" t="str">
        <v>Particulars</v>
      </c>
      <c r="UPS79" t="str">
        <v>As at</v>
      </c>
      <c r="UPT79" t="str">
        <v>As at</v>
      </c>
      <c r="UPU79" t="str">
        <v>Particulars</v>
      </c>
      <c r="UQA79" t="str">
        <v>As at</v>
      </c>
      <c r="UQB79" t="str">
        <v>As at</v>
      </c>
      <c r="UQC79" t="str">
        <v>Particulars</v>
      </c>
      <c r="UQI79" t="str">
        <v>As at</v>
      </c>
      <c r="UQJ79" t="str">
        <v>As at</v>
      </c>
      <c r="UQK79" t="str">
        <v>Particulars</v>
      </c>
      <c r="UQQ79" t="str">
        <v>As at</v>
      </c>
      <c r="UQR79" t="str">
        <v>As at</v>
      </c>
      <c r="UQS79" t="str">
        <v>Particulars</v>
      </c>
      <c r="UQY79" t="str">
        <v>As at</v>
      </c>
      <c r="UQZ79" t="str">
        <v>As at</v>
      </c>
      <c r="URA79" t="str">
        <v>Particulars</v>
      </c>
      <c r="URG79" t="str">
        <v>As at</v>
      </c>
      <c r="URH79" t="str">
        <v>As at</v>
      </c>
      <c r="URI79" t="str">
        <v>Particulars</v>
      </c>
      <c r="URO79" t="str">
        <v>As at</v>
      </c>
      <c r="URP79" t="str">
        <v>As at</v>
      </c>
      <c r="URQ79" t="str">
        <v>Particulars</v>
      </c>
      <c r="URW79" t="str">
        <v>As at</v>
      </c>
      <c r="URX79" t="str">
        <v>As at</v>
      </c>
      <c r="URY79" t="str">
        <v>Particulars</v>
      </c>
      <c r="USE79" t="str">
        <v>As at</v>
      </c>
      <c r="USF79" t="str">
        <v>As at</v>
      </c>
      <c r="USG79" t="str">
        <v>Particulars</v>
      </c>
      <c r="USM79" t="str">
        <v>As at</v>
      </c>
      <c r="USN79" t="str">
        <v>As at</v>
      </c>
      <c r="USO79" t="str">
        <v>Particulars</v>
      </c>
      <c r="USU79" t="str">
        <v>As at</v>
      </c>
      <c r="USV79" t="str">
        <v>As at</v>
      </c>
      <c r="USW79" t="str">
        <v>Particulars</v>
      </c>
      <c r="UTC79" t="str">
        <v>As at</v>
      </c>
      <c r="UTD79" t="str">
        <v>As at</v>
      </c>
      <c r="UTE79" t="str">
        <v>Particulars</v>
      </c>
      <c r="UTK79" t="str">
        <v>As at</v>
      </c>
      <c r="UTL79" t="str">
        <v>As at</v>
      </c>
      <c r="UTM79" t="str">
        <v>Particulars</v>
      </c>
      <c r="UTS79" t="str">
        <v>As at</v>
      </c>
      <c r="UTT79" t="str">
        <v>As at</v>
      </c>
      <c r="UTU79" t="str">
        <v>Particulars</v>
      </c>
      <c r="UUA79" t="str">
        <v>As at</v>
      </c>
      <c r="UUB79" t="str">
        <v>As at</v>
      </c>
      <c r="UUC79" t="str">
        <v>Particulars</v>
      </c>
      <c r="UUI79" t="str">
        <v>As at</v>
      </c>
      <c r="UUJ79" t="str">
        <v>As at</v>
      </c>
      <c r="UUK79" t="str">
        <v>Particulars</v>
      </c>
      <c r="UUQ79" t="str">
        <v>As at</v>
      </c>
      <c r="UUR79" t="str">
        <v>As at</v>
      </c>
      <c r="UUS79" t="str">
        <v>Particulars</v>
      </c>
      <c r="UUY79" t="str">
        <v>As at</v>
      </c>
      <c r="UUZ79" t="str">
        <v>As at</v>
      </c>
      <c r="UVA79" t="str">
        <v>Particulars</v>
      </c>
      <c r="UVG79" t="str">
        <v>As at</v>
      </c>
      <c r="UVH79" t="str">
        <v>As at</v>
      </c>
      <c r="UVI79" t="str">
        <v>Particulars</v>
      </c>
      <c r="UVO79" t="str">
        <v>As at</v>
      </c>
      <c r="UVP79" t="str">
        <v>As at</v>
      </c>
      <c r="UVQ79" t="str">
        <v>Particulars</v>
      </c>
      <c r="UVW79" t="str">
        <v>As at</v>
      </c>
      <c r="UVX79" t="str">
        <v>As at</v>
      </c>
      <c r="UVY79" t="str">
        <v>Particulars</v>
      </c>
      <c r="UWE79" t="str">
        <v>As at</v>
      </c>
      <c r="UWF79" t="str">
        <v>As at</v>
      </c>
      <c r="UWG79" t="str">
        <v>Particulars</v>
      </c>
      <c r="UWM79" t="str">
        <v>As at</v>
      </c>
      <c r="UWN79" t="str">
        <v>As at</v>
      </c>
      <c r="UWO79" t="str">
        <v>Particulars</v>
      </c>
      <c r="UWU79" t="str">
        <v>As at</v>
      </c>
      <c r="UWV79" t="str">
        <v>As at</v>
      </c>
      <c r="UWW79" t="str">
        <v>Particulars</v>
      </c>
      <c r="UXC79" t="str">
        <v>As at</v>
      </c>
      <c r="UXD79" t="str">
        <v>As at</v>
      </c>
      <c r="UXE79" t="str">
        <v>Particulars</v>
      </c>
      <c r="UXK79" t="str">
        <v>As at</v>
      </c>
      <c r="UXL79" t="str">
        <v>As at</v>
      </c>
      <c r="UXM79" t="str">
        <v>Particulars</v>
      </c>
      <c r="UXS79" t="str">
        <v>As at</v>
      </c>
      <c r="UXT79" t="str">
        <v>As at</v>
      </c>
      <c r="UXU79" t="str">
        <v>Particulars</v>
      </c>
      <c r="UYA79" t="str">
        <v>As at</v>
      </c>
      <c r="UYB79" t="str">
        <v>As at</v>
      </c>
      <c r="UYC79" t="str">
        <v>Particulars</v>
      </c>
      <c r="UYI79" t="str">
        <v>As at</v>
      </c>
      <c r="UYJ79" t="str">
        <v>As at</v>
      </c>
      <c r="UYK79" t="str">
        <v>Particulars</v>
      </c>
      <c r="UYQ79" t="str">
        <v>As at</v>
      </c>
      <c r="UYR79" t="str">
        <v>As at</v>
      </c>
      <c r="UYS79" t="str">
        <v>Particulars</v>
      </c>
      <c r="UYY79" t="str">
        <v>As at</v>
      </c>
      <c r="UYZ79" t="str">
        <v>As at</v>
      </c>
      <c r="UZA79" t="str">
        <v>Particulars</v>
      </c>
      <c r="UZG79" t="str">
        <v>As at</v>
      </c>
      <c r="UZH79" t="str">
        <v>As at</v>
      </c>
      <c r="UZI79" t="str">
        <v>Particulars</v>
      </c>
      <c r="UZO79" t="str">
        <v>As at</v>
      </c>
      <c r="UZP79" t="str">
        <v>As at</v>
      </c>
      <c r="UZQ79" t="str">
        <v>Particulars</v>
      </c>
      <c r="UZW79" t="str">
        <v>As at</v>
      </c>
      <c r="UZX79" t="str">
        <v>As at</v>
      </c>
      <c r="UZY79" t="str">
        <v>Particulars</v>
      </c>
      <c r="VAE79" t="str">
        <v>As at</v>
      </c>
      <c r="VAF79" t="str">
        <v>As at</v>
      </c>
      <c r="VAG79" t="str">
        <v>Particulars</v>
      </c>
      <c r="VAM79" t="str">
        <v>As at</v>
      </c>
      <c r="VAN79" t="str">
        <v>As at</v>
      </c>
      <c r="VAO79" t="str">
        <v>Particulars</v>
      </c>
      <c r="VAU79" t="str">
        <v>As at</v>
      </c>
      <c r="VAV79" t="str">
        <v>As at</v>
      </c>
      <c r="VAW79" t="str">
        <v>Particulars</v>
      </c>
      <c r="VBC79" t="str">
        <v>As at</v>
      </c>
      <c r="VBD79" t="str">
        <v>As at</v>
      </c>
      <c r="VBE79" t="str">
        <v>Particulars</v>
      </c>
      <c r="VBK79" t="str">
        <v>As at</v>
      </c>
      <c r="VBL79" t="str">
        <v>As at</v>
      </c>
      <c r="VBM79" t="str">
        <v>Particulars</v>
      </c>
      <c r="VBS79" t="str">
        <v>As at</v>
      </c>
      <c r="VBT79" t="str">
        <v>As at</v>
      </c>
      <c r="VBU79" t="str">
        <v>Particulars</v>
      </c>
      <c r="VCA79" t="str">
        <v>As at</v>
      </c>
      <c r="VCB79" t="str">
        <v>As at</v>
      </c>
      <c r="VCC79" t="str">
        <v>Particulars</v>
      </c>
      <c r="VCI79" t="str">
        <v>As at</v>
      </c>
      <c r="VCJ79" t="str">
        <v>As at</v>
      </c>
      <c r="VCK79" t="str">
        <v>Particulars</v>
      </c>
      <c r="VCQ79" t="str">
        <v>As at</v>
      </c>
      <c r="VCR79" t="str">
        <v>As at</v>
      </c>
      <c r="VCS79" t="str">
        <v>Particulars</v>
      </c>
      <c r="VCY79" t="str">
        <v>As at</v>
      </c>
      <c r="VCZ79" t="str">
        <v>As at</v>
      </c>
      <c r="VDA79" t="str">
        <v>Particulars</v>
      </c>
      <c r="VDG79" t="str">
        <v>As at</v>
      </c>
      <c r="VDH79" t="str">
        <v>As at</v>
      </c>
      <c r="VDI79" t="str">
        <v>Particulars</v>
      </c>
      <c r="VDO79" t="str">
        <v>As at</v>
      </c>
      <c r="VDP79" t="str">
        <v>As at</v>
      </c>
      <c r="VDQ79" t="str">
        <v>Particulars</v>
      </c>
      <c r="VDW79" t="str">
        <v>As at</v>
      </c>
      <c r="VDX79" t="str">
        <v>As at</v>
      </c>
      <c r="VDY79" t="str">
        <v>Particulars</v>
      </c>
      <c r="VEE79" t="str">
        <v>As at</v>
      </c>
      <c r="VEF79" t="str">
        <v>As at</v>
      </c>
      <c r="VEG79" t="str">
        <v>Particulars</v>
      </c>
      <c r="VEM79" t="str">
        <v>As at</v>
      </c>
      <c r="VEN79" t="str">
        <v>As at</v>
      </c>
      <c r="VEO79" t="str">
        <v>Particulars</v>
      </c>
      <c r="VEU79" t="str">
        <v>As at</v>
      </c>
      <c r="VEV79" t="str">
        <v>As at</v>
      </c>
      <c r="VEW79" t="str">
        <v>Particulars</v>
      </c>
      <c r="VFC79" t="str">
        <v>As at</v>
      </c>
      <c r="VFD79" t="str">
        <v>As at</v>
      </c>
      <c r="VFE79" t="str">
        <v>Particulars</v>
      </c>
      <c r="VFK79" t="str">
        <v>As at</v>
      </c>
      <c r="VFL79" t="str">
        <v>As at</v>
      </c>
      <c r="VFM79" t="str">
        <v>Particulars</v>
      </c>
      <c r="VFS79" t="str">
        <v>As at</v>
      </c>
      <c r="VFT79" t="str">
        <v>As at</v>
      </c>
      <c r="VFU79" t="str">
        <v>Particulars</v>
      </c>
      <c r="VGA79" t="str">
        <v>As at</v>
      </c>
      <c r="VGB79" t="str">
        <v>As at</v>
      </c>
      <c r="VGC79" t="str">
        <v>Particulars</v>
      </c>
      <c r="VGI79" t="str">
        <v>As at</v>
      </c>
      <c r="VGJ79" t="str">
        <v>As at</v>
      </c>
      <c r="VGK79" t="str">
        <v>Particulars</v>
      </c>
      <c r="VGQ79" t="str">
        <v>As at</v>
      </c>
      <c r="VGR79" t="str">
        <v>As at</v>
      </c>
      <c r="VGS79" t="str">
        <v>Particulars</v>
      </c>
      <c r="VGY79" t="str">
        <v>As at</v>
      </c>
      <c r="VGZ79" t="str">
        <v>As at</v>
      </c>
      <c r="VHA79" t="str">
        <v>Particulars</v>
      </c>
      <c r="VHG79" t="str">
        <v>As at</v>
      </c>
      <c r="VHH79" t="str">
        <v>As at</v>
      </c>
      <c r="VHI79" t="str">
        <v>Particulars</v>
      </c>
      <c r="VHO79" t="str">
        <v>As at</v>
      </c>
      <c r="VHP79" t="str">
        <v>As at</v>
      </c>
      <c r="VHQ79" t="str">
        <v>Particulars</v>
      </c>
      <c r="VHW79" t="str">
        <v>As at</v>
      </c>
      <c r="VHX79" t="str">
        <v>As at</v>
      </c>
      <c r="VHY79" t="str">
        <v>Particulars</v>
      </c>
      <c r="VIE79" t="str">
        <v>As at</v>
      </c>
      <c r="VIF79" t="str">
        <v>As at</v>
      </c>
      <c r="VIG79" t="str">
        <v>Particulars</v>
      </c>
      <c r="VIM79" t="str">
        <v>As at</v>
      </c>
      <c r="VIN79" t="str">
        <v>As at</v>
      </c>
      <c r="VIO79" t="str">
        <v>Particulars</v>
      </c>
      <c r="VIU79" t="str">
        <v>As at</v>
      </c>
      <c r="VIV79" t="str">
        <v>As at</v>
      </c>
      <c r="VIW79" t="str">
        <v>Particulars</v>
      </c>
      <c r="VJC79" t="str">
        <v>As at</v>
      </c>
      <c r="VJD79" t="str">
        <v>As at</v>
      </c>
      <c r="VJE79" t="str">
        <v>Particulars</v>
      </c>
      <c r="VJK79" t="str">
        <v>As at</v>
      </c>
      <c r="VJL79" t="str">
        <v>As at</v>
      </c>
      <c r="VJM79" t="str">
        <v>Particulars</v>
      </c>
      <c r="VJS79" t="str">
        <v>As at</v>
      </c>
      <c r="VJT79" t="str">
        <v>As at</v>
      </c>
      <c r="VJU79" t="str">
        <v>Particulars</v>
      </c>
      <c r="VKA79" t="str">
        <v>As at</v>
      </c>
      <c r="VKB79" t="str">
        <v>As at</v>
      </c>
      <c r="VKC79" t="str">
        <v>Particulars</v>
      </c>
      <c r="VKI79" t="str">
        <v>As at</v>
      </c>
      <c r="VKJ79" t="str">
        <v>As at</v>
      </c>
      <c r="VKK79" t="str">
        <v>Particulars</v>
      </c>
      <c r="VKQ79" t="str">
        <v>As at</v>
      </c>
      <c r="VKR79" t="str">
        <v>As at</v>
      </c>
      <c r="VKS79" t="str">
        <v>Particulars</v>
      </c>
      <c r="VKY79" t="str">
        <v>As at</v>
      </c>
      <c r="VKZ79" t="str">
        <v>As at</v>
      </c>
      <c r="VLA79" t="str">
        <v>Particulars</v>
      </c>
      <c r="VLG79" t="str">
        <v>As at</v>
      </c>
      <c r="VLH79" t="str">
        <v>As at</v>
      </c>
      <c r="VLI79" t="str">
        <v>Particulars</v>
      </c>
      <c r="VLO79" t="str">
        <v>As at</v>
      </c>
      <c r="VLP79" t="str">
        <v>As at</v>
      </c>
      <c r="VLQ79" t="str">
        <v>Particulars</v>
      </c>
      <c r="VLW79" t="str">
        <v>As at</v>
      </c>
      <c r="VLX79" t="str">
        <v>As at</v>
      </c>
      <c r="VLY79" t="str">
        <v>Particulars</v>
      </c>
      <c r="VME79" t="str">
        <v>As at</v>
      </c>
      <c r="VMF79" t="str">
        <v>As at</v>
      </c>
      <c r="VMG79" t="str">
        <v>Particulars</v>
      </c>
      <c r="VMM79" t="str">
        <v>As at</v>
      </c>
      <c r="VMN79" t="str">
        <v>As at</v>
      </c>
      <c r="VMO79" t="str">
        <v>Particulars</v>
      </c>
      <c r="VMU79" t="str">
        <v>As at</v>
      </c>
      <c r="VMV79" t="str">
        <v>As at</v>
      </c>
      <c r="VMW79" t="str">
        <v>Particulars</v>
      </c>
      <c r="VNC79" t="str">
        <v>As at</v>
      </c>
      <c r="VND79" t="str">
        <v>As at</v>
      </c>
      <c r="VNE79" t="str">
        <v>Particulars</v>
      </c>
      <c r="VNK79" t="str">
        <v>As at</v>
      </c>
      <c r="VNL79" t="str">
        <v>As at</v>
      </c>
      <c r="VNM79" t="str">
        <v>Particulars</v>
      </c>
      <c r="VNS79" t="str">
        <v>As at</v>
      </c>
      <c r="VNT79" t="str">
        <v>As at</v>
      </c>
      <c r="VNU79" t="str">
        <v>Particulars</v>
      </c>
      <c r="VOA79" t="str">
        <v>As at</v>
      </c>
      <c r="VOB79" t="str">
        <v>As at</v>
      </c>
      <c r="VOC79" t="str">
        <v>Particulars</v>
      </c>
      <c r="VOI79" t="str">
        <v>As at</v>
      </c>
      <c r="VOJ79" t="str">
        <v>As at</v>
      </c>
      <c r="VOK79" t="str">
        <v>Particulars</v>
      </c>
      <c r="VOQ79" t="str">
        <v>As at</v>
      </c>
      <c r="VOR79" t="str">
        <v>As at</v>
      </c>
      <c r="VOS79" t="str">
        <v>Particulars</v>
      </c>
      <c r="VOY79" t="str">
        <v>As at</v>
      </c>
      <c r="VOZ79" t="str">
        <v>As at</v>
      </c>
      <c r="VPA79" t="str">
        <v>Particulars</v>
      </c>
      <c r="VPG79" t="str">
        <v>As at</v>
      </c>
      <c r="VPH79" t="str">
        <v>As at</v>
      </c>
      <c r="VPI79" t="str">
        <v>Particulars</v>
      </c>
      <c r="VPO79" t="str">
        <v>As at</v>
      </c>
      <c r="VPP79" t="str">
        <v>As at</v>
      </c>
      <c r="VPQ79" t="str">
        <v>Particulars</v>
      </c>
      <c r="VPW79" t="str">
        <v>As at</v>
      </c>
      <c r="VPX79" t="str">
        <v>As at</v>
      </c>
      <c r="VPY79" t="str">
        <v>Particulars</v>
      </c>
      <c r="VQE79" t="str">
        <v>As at</v>
      </c>
      <c r="VQF79" t="str">
        <v>As at</v>
      </c>
      <c r="VQG79" t="str">
        <v>Particulars</v>
      </c>
      <c r="VQM79" t="str">
        <v>As at</v>
      </c>
      <c r="VQN79" t="str">
        <v>As at</v>
      </c>
      <c r="VQO79" t="str">
        <v>Particulars</v>
      </c>
      <c r="VQU79" t="str">
        <v>As at</v>
      </c>
      <c r="VQV79" t="str">
        <v>As at</v>
      </c>
      <c r="VQW79" t="str">
        <v>Particulars</v>
      </c>
      <c r="VRC79" t="str">
        <v>As at</v>
      </c>
      <c r="VRD79" t="str">
        <v>As at</v>
      </c>
      <c r="VRE79" t="str">
        <v>Particulars</v>
      </c>
      <c r="VRK79" t="str">
        <v>As at</v>
      </c>
      <c r="VRL79" t="str">
        <v>As at</v>
      </c>
      <c r="VRM79" t="str">
        <v>Particulars</v>
      </c>
      <c r="VRS79" t="str">
        <v>As at</v>
      </c>
      <c r="VRT79" t="str">
        <v>As at</v>
      </c>
      <c r="VRU79" t="str">
        <v>Particulars</v>
      </c>
      <c r="VSA79" t="str">
        <v>As at</v>
      </c>
      <c r="VSB79" t="str">
        <v>As at</v>
      </c>
      <c r="VSC79" t="str">
        <v>Particulars</v>
      </c>
      <c r="VSI79" t="str">
        <v>As at</v>
      </c>
      <c r="VSJ79" t="str">
        <v>As at</v>
      </c>
      <c r="VSK79" t="str">
        <v>Particulars</v>
      </c>
      <c r="VSQ79" t="str">
        <v>As at</v>
      </c>
      <c r="VSR79" t="str">
        <v>As at</v>
      </c>
      <c r="VSS79" t="str">
        <v>Particulars</v>
      </c>
      <c r="VSY79" t="str">
        <v>As at</v>
      </c>
      <c r="VSZ79" t="str">
        <v>As at</v>
      </c>
      <c r="VTA79" t="str">
        <v>Particulars</v>
      </c>
      <c r="VTG79" t="str">
        <v>As at</v>
      </c>
      <c r="VTH79" t="str">
        <v>As at</v>
      </c>
      <c r="VTI79" t="str">
        <v>Particulars</v>
      </c>
      <c r="VTO79" t="str">
        <v>As at</v>
      </c>
      <c r="VTP79" t="str">
        <v>As at</v>
      </c>
      <c r="VTQ79" t="str">
        <v>Particulars</v>
      </c>
      <c r="VTW79" t="str">
        <v>As at</v>
      </c>
      <c r="VTX79" t="str">
        <v>As at</v>
      </c>
      <c r="VTY79" t="str">
        <v>Particulars</v>
      </c>
      <c r="VUE79" t="str">
        <v>As at</v>
      </c>
      <c r="VUF79" t="str">
        <v>As at</v>
      </c>
      <c r="VUG79" t="str">
        <v>Particulars</v>
      </c>
      <c r="VUM79" t="str">
        <v>As at</v>
      </c>
      <c r="VUN79" t="str">
        <v>As at</v>
      </c>
      <c r="VUO79" t="str">
        <v>Particulars</v>
      </c>
      <c r="VUU79" t="str">
        <v>As at</v>
      </c>
      <c r="VUV79" t="str">
        <v>As at</v>
      </c>
      <c r="VUW79" t="str">
        <v>Particulars</v>
      </c>
      <c r="VVC79" t="str">
        <v>As at</v>
      </c>
      <c r="VVD79" t="str">
        <v>As at</v>
      </c>
      <c r="VVE79" t="str">
        <v>Particulars</v>
      </c>
      <c r="VVK79" t="str">
        <v>As at</v>
      </c>
      <c r="VVL79" t="str">
        <v>As at</v>
      </c>
      <c r="VVM79" t="str">
        <v>Particulars</v>
      </c>
      <c r="VVS79" t="str">
        <v>As at</v>
      </c>
      <c r="VVT79" t="str">
        <v>As at</v>
      </c>
      <c r="VVU79" t="str">
        <v>Particulars</v>
      </c>
      <c r="VWA79" t="str">
        <v>As at</v>
      </c>
      <c r="VWB79" t="str">
        <v>As at</v>
      </c>
      <c r="VWC79" t="str">
        <v>Particulars</v>
      </c>
      <c r="VWI79" t="str">
        <v>As at</v>
      </c>
      <c r="VWJ79" t="str">
        <v>As at</v>
      </c>
      <c r="VWK79" t="str">
        <v>Particulars</v>
      </c>
      <c r="VWQ79" t="str">
        <v>As at</v>
      </c>
      <c r="VWR79" t="str">
        <v>As at</v>
      </c>
      <c r="VWS79" t="str">
        <v>Particulars</v>
      </c>
      <c r="VWY79" t="str">
        <v>As at</v>
      </c>
      <c r="VWZ79" t="str">
        <v>As at</v>
      </c>
      <c r="VXA79" t="str">
        <v>Particulars</v>
      </c>
      <c r="VXG79" t="str">
        <v>As at</v>
      </c>
      <c r="VXH79" t="str">
        <v>As at</v>
      </c>
      <c r="VXI79" t="str">
        <v>Particulars</v>
      </c>
      <c r="VXO79" t="str">
        <v>As at</v>
      </c>
      <c r="VXP79" t="str">
        <v>As at</v>
      </c>
      <c r="VXQ79" t="str">
        <v>Particulars</v>
      </c>
      <c r="VXW79" t="str">
        <v>As at</v>
      </c>
      <c r="VXX79" t="str">
        <v>As at</v>
      </c>
      <c r="VXY79" t="str">
        <v>Particulars</v>
      </c>
      <c r="VYE79" t="str">
        <v>As at</v>
      </c>
      <c r="VYF79" t="str">
        <v>As at</v>
      </c>
      <c r="VYG79" t="str">
        <v>Particulars</v>
      </c>
      <c r="VYM79" t="str">
        <v>As at</v>
      </c>
      <c r="VYN79" t="str">
        <v>As at</v>
      </c>
      <c r="VYO79" t="str">
        <v>Particulars</v>
      </c>
      <c r="VYU79" t="str">
        <v>As at</v>
      </c>
      <c r="VYV79" t="str">
        <v>As at</v>
      </c>
      <c r="VYW79" t="str">
        <v>Particulars</v>
      </c>
      <c r="VZC79" t="str">
        <v>As at</v>
      </c>
      <c r="VZD79" t="str">
        <v>As at</v>
      </c>
      <c r="VZE79" t="str">
        <v>Particulars</v>
      </c>
      <c r="VZK79" t="str">
        <v>As at</v>
      </c>
      <c r="VZL79" t="str">
        <v>As at</v>
      </c>
      <c r="VZM79" t="str">
        <v>Particulars</v>
      </c>
      <c r="VZS79" t="str">
        <v>As at</v>
      </c>
      <c r="VZT79" t="str">
        <v>As at</v>
      </c>
      <c r="VZU79" t="str">
        <v>Particulars</v>
      </c>
      <c r="WAA79" t="str">
        <v>As at</v>
      </c>
      <c r="WAB79" t="str">
        <v>As at</v>
      </c>
      <c r="WAC79" t="str">
        <v>Particulars</v>
      </c>
      <c r="WAI79" t="str">
        <v>As at</v>
      </c>
      <c r="WAJ79" t="str">
        <v>As at</v>
      </c>
      <c r="WAK79" t="str">
        <v>Particulars</v>
      </c>
      <c r="WAQ79" t="str">
        <v>As at</v>
      </c>
      <c r="WAR79" t="str">
        <v>As at</v>
      </c>
      <c r="WAS79" t="str">
        <v>Particulars</v>
      </c>
      <c r="WAY79" t="str">
        <v>As at</v>
      </c>
      <c r="WAZ79" t="str">
        <v>As at</v>
      </c>
      <c r="WBA79" t="str">
        <v>Particulars</v>
      </c>
      <c r="WBG79" t="str">
        <v>As at</v>
      </c>
      <c r="WBH79" t="str">
        <v>As at</v>
      </c>
      <c r="WBI79" t="str">
        <v>Particulars</v>
      </c>
      <c r="WBO79" t="str">
        <v>As at</v>
      </c>
      <c r="WBP79" t="str">
        <v>As at</v>
      </c>
      <c r="WBQ79" t="str">
        <v>Particulars</v>
      </c>
      <c r="WBW79" t="str">
        <v>As at</v>
      </c>
      <c r="WBX79" t="str">
        <v>As at</v>
      </c>
      <c r="WBY79" t="str">
        <v>Particulars</v>
      </c>
      <c r="WCE79" t="str">
        <v>As at</v>
      </c>
      <c r="WCF79" t="str">
        <v>As at</v>
      </c>
      <c r="WCG79" t="str">
        <v>Particulars</v>
      </c>
      <c r="WCM79" t="str">
        <v>As at</v>
      </c>
      <c r="WCN79" t="str">
        <v>As at</v>
      </c>
      <c r="WCO79" t="str">
        <v>Particulars</v>
      </c>
      <c r="WCU79" t="str">
        <v>As at</v>
      </c>
      <c r="WCV79" t="str">
        <v>As at</v>
      </c>
      <c r="WCW79" t="str">
        <v>Particulars</v>
      </c>
      <c r="WDC79" t="str">
        <v>As at</v>
      </c>
      <c r="WDD79" t="str">
        <v>As at</v>
      </c>
      <c r="WDE79" t="str">
        <v>Particulars</v>
      </c>
      <c r="WDK79" t="str">
        <v>As at</v>
      </c>
      <c r="WDL79" t="str">
        <v>As at</v>
      </c>
      <c r="WDM79" t="str">
        <v>Particulars</v>
      </c>
      <c r="WDS79" t="str">
        <v>As at</v>
      </c>
      <c r="WDT79" t="str">
        <v>As at</v>
      </c>
      <c r="WDU79" t="str">
        <v>Particulars</v>
      </c>
      <c r="WEA79" t="str">
        <v>As at</v>
      </c>
      <c r="WEB79" t="str">
        <v>As at</v>
      </c>
      <c r="WEC79" t="str">
        <v>Particulars</v>
      </c>
      <c r="WEI79" t="str">
        <v>As at</v>
      </c>
      <c r="WEJ79" t="str">
        <v>As at</v>
      </c>
      <c r="WEK79" t="str">
        <v>Particulars</v>
      </c>
      <c r="WEQ79" t="str">
        <v>As at</v>
      </c>
      <c r="WER79" t="str">
        <v>As at</v>
      </c>
      <c r="WES79" t="str">
        <v>Particulars</v>
      </c>
      <c r="WEY79" t="str">
        <v>As at</v>
      </c>
      <c r="WEZ79" t="str">
        <v>As at</v>
      </c>
      <c r="WFA79" t="str">
        <v>Particulars</v>
      </c>
      <c r="WFG79" t="str">
        <v>As at</v>
      </c>
      <c r="WFH79" t="str">
        <v>As at</v>
      </c>
      <c r="WFI79" t="str">
        <v>Particulars</v>
      </c>
      <c r="WFO79" t="str">
        <v>As at</v>
      </c>
      <c r="WFP79" t="str">
        <v>As at</v>
      </c>
      <c r="WFQ79" t="str">
        <v>Particulars</v>
      </c>
      <c r="WFW79" t="str">
        <v>As at</v>
      </c>
      <c r="WFX79" t="str">
        <v>As at</v>
      </c>
      <c r="WFY79" t="str">
        <v>Particulars</v>
      </c>
      <c r="WGE79" t="str">
        <v>As at</v>
      </c>
      <c r="WGF79" t="str">
        <v>As at</v>
      </c>
      <c r="WGG79" t="str">
        <v>Particulars</v>
      </c>
      <c r="WGM79" t="str">
        <v>As at</v>
      </c>
      <c r="WGN79" t="str">
        <v>As at</v>
      </c>
      <c r="WGO79" t="str">
        <v>Particulars</v>
      </c>
      <c r="WGU79" t="str">
        <v>As at</v>
      </c>
      <c r="WGV79" t="str">
        <v>As at</v>
      </c>
      <c r="WGW79" t="str">
        <v>Particulars</v>
      </c>
      <c r="WHC79" t="str">
        <v>As at</v>
      </c>
      <c r="WHD79" t="str">
        <v>As at</v>
      </c>
      <c r="WHE79" t="str">
        <v>Particulars</v>
      </c>
      <c r="WHK79" t="str">
        <v>As at</v>
      </c>
      <c r="WHL79" t="str">
        <v>As at</v>
      </c>
      <c r="WHM79" t="str">
        <v>Particulars</v>
      </c>
      <c r="WHS79" t="str">
        <v>As at</v>
      </c>
      <c r="WHT79" t="str">
        <v>As at</v>
      </c>
      <c r="WHU79" t="str">
        <v>Particulars</v>
      </c>
      <c r="WIA79" t="str">
        <v>As at</v>
      </c>
      <c r="WIB79" t="str">
        <v>As at</v>
      </c>
      <c r="WIC79" t="str">
        <v>Particulars</v>
      </c>
      <c r="WII79" t="str">
        <v>As at</v>
      </c>
      <c r="WIJ79" t="str">
        <v>As at</v>
      </c>
      <c r="WIK79" t="str">
        <v>Particulars</v>
      </c>
      <c r="WIQ79" t="str">
        <v>As at</v>
      </c>
      <c r="WIR79" t="str">
        <v>As at</v>
      </c>
      <c r="WIS79" t="str">
        <v>Particulars</v>
      </c>
      <c r="WIY79" t="str">
        <v>As at</v>
      </c>
      <c r="WIZ79" t="str">
        <v>As at</v>
      </c>
      <c r="WJA79" t="str">
        <v>Particulars</v>
      </c>
      <c r="WJG79" t="str">
        <v>As at</v>
      </c>
      <c r="WJH79" t="str">
        <v>As at</v>
      </c>
      <c r="WJI79" t="str">
        <v>Particulars</v>
      </c>
      <c r="WJO79" t="str">
        <v>As at</v>
      </c>
      <c r="WJP79" t="str">
        <v>As at</v>
      </c>
      <c r="WJQ79" t="str">
        <v>Particulars</v>
      </c>
      <c r="WJW79" t="str">
        <v>As at</v>
      </c>
      <c r="WJX79" t="str">
        <v>As at</v>
      </c>
      <c r="WJY79" t="str">
        <v>Particulars</v>
      </c>
      <c r="WKE79" t="str">
        <v>As at</v>
      </c>
      <c r="WKF79" t="str">
        <v>As at</v>
      </c>
      <c r="WKG79" t="str">
        <v>Particulars</v>
      </c>
      <c r="WKM79" t="str">
        <v>As at</v>
      </c>
      <c r="WKN79" t="str">
        <v>As at</v>
      </c>
      <c r="WKO79" t="str">
        <v>Particulars</v>
      </c>
      <c r="WKU79" t="str">
        <v>As at</v>
      </c>
      <c r="WKV79" t="str">
        <v>As at</v>
      </c>
      <c r="WKW79" t="str">
        <v>Particulars</v>
      </c>
      <c r="WLC79" t="str">
        <v>As at</v>
      </c>
      <c r="WLD79" t="str">
        <v>As at</v>
      </c>
      <c r="WLE79" t="str">
        <v>Particulars</v>
      </c>
      <c r="WLK79" t="str">
        <v>As at</v>
      </c>
      <c r="WLL79" t="str">
        <v>As at</v>
      </c>
      <c r="WLM79" t="str">
        <v>Particulars</v>
      </c>
      <c r="WLS79" t="str">
        <v>As at</v>
      </c>
      <c r="WLT79" t="str">
        <v>As at</v>
      </c>
      <c r="WLU79" t="str">
        <v>Particulars</v>
      </c>
      <c r="WMA79" t="str">
        <v>As at</v>
      </c>
      <c r="WMB79" t="str">
        <v>As at</v>
      </c>
      <c r="WMC79" t="str">
        <v>Particulars</v>
      </c>
      <c r="WMI79" t="str">
        <v>As at</v>
      </c>
      <c r="WMJ79" t="str">
        <v>As at</v>
      </c>
      <c r="WMK79" t="str">
        <v>Particulars</v>
      </c>
      <c r="WMQ79" t="str">
        <v>As at</v>
      </c>
      <c r="WMR79" t="str">
        <v>As at</v>
      </c>
      <c r="WMS79" t="str">
        <v>Particulars</v>
      </c>
      <c r="WMY79" t="str">
        <v>As at</v>
      </c>
      <c r="WMZ79" t="str">
        <v>As at</v>
      </c>
      <c r="WNA79" t="str">
        <v>Particulars</v>
      </c>
      <c r="WNG79" t="str">
        <v>As at</v>
      </c>
      <c r="WNH79" t="str">
        <v>As at</v>
      </c>
      <c r="WNI79" t="str">
        <v>Particulars</v>
      </c>
      <c r="WNO79" t="str">
        <v>As at</v>
      </c>
      <c r="WNP79" t="str">
        <v>As at</v>
      </c>
      <c r="WNQ79" t="str">
        <v>Particulars</v>
      </c>
      <c r="WNW79" t="str">
        <v>As at</v>
      </c>
      <c r="WNX79" t="str">
        <v>As at</v>
      </c>
      <c r="WNY79" t="str">
        <v>Particulars</v>
      </c>
      <c r="WOE79" t="str">
        <v>As at</v>
      </c>
      <c r="WOF79" t="str">
        <v>As at</v>
      </c>
      <c r="WOG79" t="str">
        <v>Particulars</v>
      </c>
      <c r="WOM79" t="str">
        <v>As at</v>
      </c>
      <c r="WON79" t="str">
        <v>As at</v>
      </c>
      <c r="WOO79" t="str">
        <v>Particulars</v>
      </c>
      <c r="WOU79" t="str">
        <v>As at</v>
      </c>
      <c r="WOV79" t="str">
        <v>As at</v>
      </c>
      <c r="WOW79" t="str">
        <v>Particulars</v>
      </c>
      <c r="WPC79" t="str">
        <v>As at</v>
      </c>
      <c r="WPD79" t="str">
        <v>As at</v>
      </c>
      <c r="WPE79" t="str">
        <v>Particulars</v>
      </c>
      <c r="WPK79" t="str">
        <v>As at</v>
      </c>
      <c r="WPL79" t="str">
        <v>As at</v>
      </c>
      <c r="WPM79" t="str">
        <v>Particulars</v>
      </c>
      <c r="WPS79" t="str">
        <v>As at</v>
      </c>
      <c r="WPT79" t="str">
        <v>As at</v>
      </c>
      <c r="WPU79" t="str">
        <v>Particulars</v>
      </c>
      <c r="WQA79" t="str">
        <v>As at</v>
      </c>
      <c r="WQB79" t="str">
        <v>As at</v>
      </c>
      <c r="WQC79" t="str">
        <v>Particulars</v>
      </c>
      <c r="WQI79" t="str">
        <v>As at</v>
      </c>
      <c r="WQJ79" t="str">
        <v>As at</v>
      </c>
      <c r="WQK79" t="str">
        <v>Particulars</v>
      </c>
      <c r="WQQ79" t="str">
        <v>As at</v>
      </c>
      <c r="WQR79" t="str">
        <v>As at</v>
      </c>
      <c r="WQS79" t="str">
        <v>Particulars</v>
      </c>
      <c r="WQY79" t="str">
        <v>As at</v>
      </c>
      <c r="WQZ79" t="str">
        <v>As at</v>
      </c>
      <c r="WRA79" t="str">
        <v>Particulars</v>
      </c>
      <c r="WRG79" t="str">
        <v>As at</v>
      </c>
      <c r="WRH79" t="str">
        <v>As at</v>
      </c>
      <c r="WRI79" t="str">
        <v>Particulars</v>
      </c>
      <c r="WRO79" t="str">
        <v>As at</v>
      </c>
      <c r="WRP79" t="str">
        <v>As at</v>
      </c>
      <c r="WRQ79" t="str">
        <v>Particulars</v>
      </c>
      <c r="WRW79" t="str">
        <v>As at</v>
      </c>
      <c r="WRX79" t="str">
        <v>As at</v>
      </c>
      <c r="WRY79" t="str">
        <v>Particulars</v>
      </c>
      <c r="WSE79" t="str">
        <v>As at</v>
      </c>
      <c r="WSF79" t="str">
        <v>As at</v>
      </c>
      <c r="WSG79" t="str">
        <v>Particulars</v>
      </c>
      <c r="WSM79" t="str">
        <v>As at</v>
      </c>
      <c r="WSN79" t="str">
        <v>As at</v>
      </c>
      <c r="WSO79" t="str">
        <v>Particulars</v>
      </c>
      <c r="WSU79" t="str">
        <v>As at</v>
      </c>
      <c r="WSV79" t="str">
        <v>As at</v>
      </c>
      <c r="WSW79" t="str">
        <v>Particulars</v>
      </c>
      <c r="WTC79" t="str">
        <v>As at</v>
      </c>
      <c r="WTD79" t="str">
        <v>As at</v>
      </c>
      <c r="WTE79" t="str">
        <v>Particulars</v>
      </c>
      <c r="WTK79" t="str">
        <v>As at</v>
      </c>
      <c r="WTL79" t="str">
        <v>As at</v>
      </c>
      <c r="WTM79" t="str">
        <v>Particulars</v>
      </c>
      <c r="WTS79" t="str">
        <v>As at</v>
      </c>
      <c r="WTT79" t="str">
        <v>As at</v>
      </c>
      <c r="WTU79" t="str">
        <v>Particulars</v>
      </c>
      <c r="WUA79" t="str">
        <v>As at</v>
      </c>
      <c r="WUB79" t="str">
        <v>As at</v>
      </c>
      <c r="WUC79" t="str">
        <v>Particulars</v>
      </c>
      <c r="WUI79" t="str">
        <v>As at</v>
      </c>
      <c r="WUJ79" t="str">
        <v>As at</v>
      </c>
      <c r="WUK79" t="str">
        <v>Particulars</v>
      </c>
      <c r="WUQ79" t="str">
        <v>As at</v>
      </c>
      <c r="WUR79" t="str">
        <v>As at</v>
      </c>
      <c r="WUS79" t="str">
        <v>Particulars</v>
      </c>
      <c r="WUY79" t="str">
        <v>As at</v>
      </c>
      <c r="WUZ79" t="str">
        <v>As at</v>
      </c>
      <c r="WVA79" t="str">
        <v>Particulars</v>
      </c>
      <c r="WVG79" t="str">
        <v>As at</v>
      </c>
      <c r="WVH79" t="str">
        <v>As at</v>
      </c>
      <c r="WVI79" t="str">
        <v>Particulars</v>
      </c>
      <c r="WVO79" t="str">
        <v>As at</v>
      </c>
      <c r="WVP79" t="str">
        <v>As at</v>
      </c>
      <c r="WVQ79" t="str">
        <v>Particulars</v>
      </c>
      <c r="WVW79" t="str">
        <v>As at</v>
      </c>
      <c r="WVX79" t="str">
        <v>As at</v>
      </c>
      <c r="WVY79" t="str">
        <v>Particulars</v>
      </c>
      <c r="WWE79" t="str">
        <v>As at</v>
      </c>
      <c r="WWF79" t="str">
        <v>As at</v>
      </c>
      <c r="WWG79" t="str">
        <v>Particulars</v>
      </c>
      <c r="WWM79" t="str">
        <v>As at</v>
      </c>
      <c r="WWN79" t="str">
        <v>As at</v>
      </c>
      <c r="WWO79" t="str">
        <v>Particulars</v>
      </c>
      <c r="WWU79" t="str">
        <v>As at</v>
      </c>
      <c r="WWV79" t="str">
        <v>As at</v>
      </c>
      <c r="WWW79" t="str">
        <v>Particulars</v>
      </c>
      <c r="WXC79" t="str">
        <v>As at</v>
      </c>
      <c r="WXD79" t="str">
        <v>As at</v>
      </c>
      <c r="WXE79" t="str">
        <v>Particulars</v>
      </c>
      <c r="WXK79" t="str">
        <v>As at</v>
      </c>
      <c r="WXL79" t="str">
        <v>As at</v>
      </c>
      <c r="WXM79" t="str">
        <v>Particulars</v>
      </c>
      <c r="WXS79" t="str">
        <v>As at</v>
      </c>
      <c r="WXT79" t="str">
        <v>As at</v>
      </c>
      <c r="WXU79" t="str">
        <v>Particulars</v>
      </c>
      <c r="WYA79" t="str">
        <v>As at</v>
      </c>
      <c r="WYB79" t="str">
        <v>As at</v>
      </c>
      <c r="WYC79" t="str">
        <v>Particulars</v>
      </c>
      <c r="WYI79" t="str">
        <v>As at</v>
      </c>
      <c r="WYJ79" t="str">
        <v>As at</v>
      </c>
      <c r="WYK79" t="str">
        <v>Particulars</v>
      </c>
      <c r="WYQ79" t="str">
        <v>As at</v>
      </c>
      <c r="WYR79" t="str">
        <v>As at</v>
      </c>
      <c r="WYS79" t="str">
        <v>Particulars</v>
      </c>
      <c r="WYY79" t="str">
        <v>As at</v>
      </c>
      <c r="WYZ79" t="str">
        <v>As at</v>
      </c>
      <c r="WZA79" t="str">
        <v>Particulars</v>
      </c>
      <c r="WZG79" t="str">
        <v>As at</v>
      </c>
      <c r="WZH79" t="str">
        <v>As at</v>
      </c>
      <c r="WZI79" t="str">
        <v>Particulars</v>
      </c>
      <c r="WZO79" t="str">
        <v>As at</v>
      </c>
      <c r="WZP79" t="str">
        <v>As at</v>
      </c>
      <c r="WZQ79" t="str">
        <v>Particulars</v>
      </c>
      <c r="WZW79" t="str">
        <v>As at</v>
      </c>
      <c r="WZX79" t="str">
        <v>As at</v>
      </c>
      <c r="WZY79" t="str">
        <v>Particulars</v>
      </c>
      <c r="XAE79" t="str">
        <v>As at</v>
      </c>
      <c r="XAF79" t="str">
        <v>As at</v>
      </c>
      <c r="XAG79" t="str">
        <v>Particulars</v>
      </c>
      <c r="XAM79" t="str">
        <v>As at</v>
      </c>
      <c r="XAN79" t="str">
        <v>As at</v>
      </c>
      <c r="XAO79" t="str">
        <v>Particulars</v>
      </c>
      <c r="XAU79" t="str">
        <v>As at</v>
      </c>
      <c r="XAV79" t="str">
        <v>As at</v>
      </c>
      <c r="XAW79" t="str">
        <v>Particulars</v>
      </c>
      <c r="XBC79" t="str">
        <v>As at</v>
      </c>
      <c r="XBD79" t="str">
        <v>As at</v>
      </c>
      <c r="XBE79" t="str">
        <v>Particulars</v>
      </c>
      <c r="XBK79" t="str">
        <v>As at</v>
      </c>
      <c r="XBL79" t="str">
        <v>As at</v>
      </c>
      <c r="XBM79" t="str">
        <v>Particulars</v>
      </c>
      <c r="XBS79" t="str">
        <v>As at</v>
      </c>
      <c r="XBT79" t="str">
        <v>As at</v>
      </c>
      <c r="XBU79" t="str">
        <v>Particulars</v>
      </c>
      <c r="XCA79" t="str">
        <v>As at</v>
      </c>
      <c r="XCB79" t="str">
        <v>As at</v>
      </c>
      <c r="XCC79" t="str">
        <v>Particulars</v>
      </c>
      <c r="XCI79" t="str">
        <v>As at</v>
      </c>
      <c r="XCJ79" t="str">
        <v>As at</v>
      </c>
      <c r="XCK79" t="str">
        <v>Particulars</v>
      </c>
      <c r="XCQ79" t="str">
        <v>As at</v>
      </c>
      <c r="XCR79" t="str">
        <v>As at</v>
      </c>
      <c r="XCS79" t="str">
        <v>Particulars</v>
      </c>
      <c r="XCY79" t="str">
        <v>As at</v>
      </c>
      <c r="XCZ79" t="str">
        <v>As at</v>
      </c>
      <c r="XDA79" t="str">
        <v>Particulars</v>
      </c>
      <c r="XDG79" t="str">
        <v>As at</v>
      </c>
      <c r="XDH79" t="str">
        <v>As at</v>
      </c>
      <c r="XDI79" t="str">
        <v>Particulars</v>
      </c>
      <c r="XDO79" t="str">
        <v>As at</v>
      </c>
      <c r="XDP79" t="str">
        <v>As at</v>
      </c>
      <c r="XDQ79" t="str">
        <v>Particulars</v>
      </c>
      <c r="XDW79" t="str">
        <v>As at</v>
      </c>
      <c r="XDX79" t="str">
        <v>As at</v>
      </c>
      <c r="XDY79" t="str">
        <v>Particulars</v>
      </c>
      <c r="XEE79" t="str">
        <v>As at</v>
      </c>
      <c r="XEF79" t="str">
        <v>As at</v>
      </c>
      <c r="XEG79" t="str">
        <v>Particulars</v>
      </c>
      <c r="XEM79" t="str">
        <v>As at</v>
      </c>
      <c r="XEN79" t="str">
        <v>As at</v>
      </c>
      <c r="XEO79" t="str">
        <v>Particulars</v>
      </c>
      <c r="XEU79" t="str">
        <v>As at</v>
      </c>
      <c r="XEV79" t="str">
        <v>As at</v>
      </c>
      <c r="XEW79" t="str">
        <v>Particulars</v>
      </c>
      <c r="XFC79" t="str">
        <v>As at</v>
      </c>
      <c r="XFD79" t="str">
        <v>As at</v>
      </c>
    </row>
    <row r="80">
      <c r="G80" t="str">
        <f>BS!$D$5</f>
        <v>31 March 2026</v>
      </c>
      <c r="H80" t="str">
        <f>BS!$E$5</f>
        <v>31 March 2025</v>
      </c>
      <c r="O80" t="str">
        <f>BS!$D$5</f>
        <v>31 March 2026</v>
      </c>
      <c r="P80" t="str">
        <f>BS!$E$5</f>
        <v>31 March 2025</v>
      </c>
      <c r="W80" t="str">
        <f>BS!$D$5</f>
        <v>31 March 2026</v>
      </c>
      <c r="X80" t="str">
        <f>BS!$E$5</f>
        <v>31 March 2025</v>
      </c>
      <c r="AE80" t="str">
        <f>BS!$D$5</f>
        <v>31 March 2026</v>
      </c>
      <c r="AF80" t="str">
        <f>BS!$E$5</f>
        <v>31 March 2025</v>
      </c>
      <c r="AM80" t="str">
        <f>BS!$D$5</f>
        <v>31 March 2026</v>
      </c>
      <c r="AN80" t="str">
        <f>BS!$E$5</f>
        <v>31 March 2025</v>
      </c>
      <c r="AU80" t="str">
        <f>BS!$D$5</f>
        <v>31 March 2026</v>
      </c>
      <c r="AV80" t="str">
        <f>BS!$E$5</f>
        <v>31 March 2025</v>
      </c>
      <c r="BC80" t="str">
        <f>BS!$D$5</f>
        <v>31 March 2026</v>
      </c>
      <c r="BD80" t="str">
        <f>BS!$E$5</f>
        <v>31 March 2025</v>
      </c>
      <c r="BK80" t="str">
        <f>BS!$D$5</f>
        <v>31 March 2026</v>
      </c>
      <c r="BL80" t="str">
        <f>BS!$E$5</f>
        <v>31 March 2025</v>
      </c>
      <c r="BS80" t="str">
        <f>BS!$D$5</f>
        <v>31 March 2026</v>
      </c>
      <c r="BT80" t="str">
        <f>BS!$E$5</f>
        <v>31 March 2025</v>
      </c>
      <c r="CA80" t="str">
        <f>BS!$D$5</f>
        <v>31 March 2026</v>
      </c>
      <c r="CB80" t="str">
        <f>BS!$E$5</f>
        <v>31 March 2025</v>
      </c>
      <c r="CI80" t="str">
        <f>BS!$D$5</f>
        <v>31 March 2026</v>
      </c>
      <c r="CJ80" t="str">
        <f>BS!$E$5</f>
        <v>31 March 2025</v>
      </c>
      <c r="CQ80" t="str">
        <f>BS!$D$5</f>
        <v>31 March 2026</v>
      </c>
      <c r="CR80" t="str">
        <f>BS!$E$5</f>
        <v>31 March 2025</v>
      </c>
      <c r="CY80" t="str">
        <f>BS!$D$5</f>
        <v>31 March 2026</v>
      </c>
      <c r="CZ80" t="str">
        <f>BS!$E$5</f>
        <v>31 March 2025</v>
      </c>
      <c r="DG80" t="str">
        <f>BS!$D$5</f>
        <v>31 March 2026</v>
      </c>
      <c r="DH80" t="str">
        <f>BS!$E$5</f>
        <v>31 March 2025</v>
      </c>
      <c r="DO80" t="str">
        <f>BS!$D$5</f>
        <v>31 March 2026</v>
      </c>
      <c r="DP80" t="str">
        <f>BS!$E$5</f>
        <v>31 March 2025</v>
      </c>
      <c r="DW80" t="str">
        <f>BS!$D$5</f>
        <v>31 March 2026</v>
      </c>
      <c r="DX80" t="str">
        <f>BS!$E$5</f>
        <v>31 March 2025</v>
      </c>
      <c r="EE80" t="str">
        <f>BS!$D$5</f>
        <v>31 March 2026</v>
      </c>
      <c r="EF80" t="str">
        <f>BS!$E$5</f>
        <v>31 March 2025</v>
      </c>
      <c r="EM80" t="str">
        <f>BS!$D$5</f>
        <v>31 March 2026</v>
      </c>
      <c r="EN80" t="str">
        <f>BS!$E$5</f>
        <v>31 March 2025</v>
      </c>
      <c r="EU80" t="str">
        <f>BS!$D$5</f>
        <v>31 March 2026</v>
      </c>
      <c r="EV80" t="str">
        <f>BS!$E$5</f>
        <v>31 March 2025</v>
      </c>
      <c r="FC80" t="str">
        <f>BS!$D$5</f>
        <v>31 March 2026</v>
      </c>
      <c r="FD80" t="str">
        <f>BS!$E$5</f>
        <v>31 March 2025</v>
      </c>
      <c r="FK80" t="str">
        <f>BS!$D$5</f>
        <v>31 March 2026</v>
      </c>
      <c r="FL80" t="str">
        <f>BS!$E$5</f>
        <v>31 March 2025</v>
      </c>
      <c r="FS80" t="str">
        <f>BS!$D$5</f>
        <v>31 March 2026</v>
      </c>
      <c r="FT80" t="str">
        <f>BS!$E$5</f>
        <v>31 March 2025</v>
      </c>
      <c r="GA80" t="str">
        <f>BS!$D$5</f>
        <v>31 March 2026</v>
      </c>
      <c r="GB80" t="str">
        <f>BS!$E$5</f>
        <v>31 March 2025</v>
      </c>
      <c r="GI80" t="str">
        <f>BS!$D$5</f>
        <v>31 March 2026</v>
      </c>
      <c r="GJ80" t="str">
        <f>BS!$E$5</f>
        <v>31 March 2025</v>
      </c>
      <c r="GQ80" t="str">
        <f>BS!$D$5</f>
        <v>31 March 2026</v>
      </c>
      <c r="GR80" t="str">
        <f>BS!$E$5</f>
        <v>31 March 2025</v>
      </c>
      <c r="GY80" t="str">
        <f>BS!$D$5</f>
        <v>31 March 2026</v>
      </c>
      <c r="GZ80" t="str">
        <f>BS!$E$5</f>
        <v>31 March 2025</v>
      </c>
      <c r="HG80" t="str">
        <f>BS!$D$5</f>
        <v>31 March 2026</v>
      </c>
      <c r="HH80" t="str">
        <f>BS!$E$5</f>
        <v>31 March 2025</v>
      </c>
      <c r="HO80" t="str">
        <f>BS!$D$5</f>
        <v>31 March 2026</v>
      </c>
      <c r="HP80" t="str">
        <f>BS!$E$5</f>
        <v>31 March 2025</v>
      </c>
      <c r="HW80" t="str">
        <f>BS!$D$5</f>
        <v>31 March 2026</v>
      </c>
      <c r="HX80" t="str">
        <f>BS!$E$5</f>
        <v>31 March 2025</v>
      </c>
      <c r="IE80" t="str">
        <f>BS!$D$5</f>
        <v>31 March 2026</v>
      </c>
      <c r="IF80" t="str">
        <f>BS!$E$5</f>
        <v>31 March 2025</v>
      </c>
      <c r="IM80" t="str">
        <f>BS!$D$5</f>
        <v>31 March 2026</v>
      </c>
      <c r="IN80" t="str">
        <f>BS!$E$5</f>
        <v>31 March 2025</v>
      </c>
      <c r="IU80" t="str">
        <f>BS!$D$5</f>
        <v>31 March 2026</v>
      </c>
      <c r="IV80" t="str">
        <f>BS!$E$5</f>
        <v>31 March 2025</v>
      </c>
      <c r="JC80" t="str">
        <f>BS!$D$5</f>
        <v>31 March 2026</v>
      </c>
      <c r="JD80" t="str">
        <f>BS!$E$5</f>
        <v>31 March 2025</v>
      </c>
      <c r="JK80" t="str">
        <f>BS!$D$5</f>
        <v>31 March 2026</v>
      </c>
      <c r="JL80" t="str">
        <f>BS!$E$5</f>
        <v>31 March 2025</v>
      </c>
      <c r="JS80" t="str">
        <f>BS!$D$5</f>
        <v>31 March 2026</v>
      </c>
      <c r="JT80" t="str">
        <f>BS!$E$5</f>
        <v>31 March 2025</v>
      </c>
      <c r="KA80" t="str">
        <f>BS!$D$5</f>
        <v>31 March 2026</v>
      </c>
      <c r="KB80" t="str">
        <f>BS!$E$5</f>
        <v>31 March 2025</v>
      </c>
      <c r="KI80" t="str">
        <f>BS!$D$5</f>
        <v>31 March 2026</v>
      </c>
      <c r="KJ80" t="str">
        <f>BS!$E$5</f>
        <v>31 March 2025</v>
      </c>
      <c r="KQ80" t="str">
        <f>BS!$D$5</f>
        <v>31 March 2026</v>
      </c>
      <c r="KR80" t="str">
        <f>BS!$E$5</f>
        <v>31 March 2025</v>
      </c>
      <c r="KY80" t="str">
        <f>BS!$D$5</f>
        <v>31 March 2026</v>
      </c>
      <c r="KZ80" t="str">
        <f>BS!$E$5</f>
        <v>31 March 2025</v>
      </c>
      <c r="LG80" t="str">
        <f>BS!$D$5</f>
        <v>31 March 2026</v>
      </c>
      <c r="LH80" t="str">
        <f>BS!$E$5</f>
        <v>31 March 2025</v>
      </c>
      <c r="LO80" t="str">
        <f>BS!$D$5</f>
        <v>31 March 2026</v>
      </c>
      <c r="LP80" t="str">
        <f>BS!$E$5</f>
        <v>31 March 2025</v>
      </c>
      <c r="LW80" t="str">
        <f>BS!$D$5</f>
        <v>31 March 2026</v>
      </c>
      <c r="LX80" t="str">
        <f>BS!$E$5</f>
        <v>31 March 2025</v>
      </c>
      <c r="ME80" t="str">
        <f>BS!$D$5</f>
        <v>31 March 2026</v>
      </c>
      <c r="MF80" t="str">
        <f>BS!$E$5</f>
        <v>31 March 2025</v>
      </c>
      <c r="MM80" t="str">
        <f>BS!$D$5</f>
        <v>31 March 2026</v>
      </c>
      <c r="MN80" t="str">
        <f>BS!$E$5</f>
        <v>31 March 2025</v>
      </c>
      <c r="MU80" t="str">
        <f>BS!$D$5</f>
        <v>31 March 2026</v>
      </c>
      <c r="MV80" t="str">
        <f>BS!$E$5</f>
        <v>31 March 2025</v>
      </c>
      <c r="NC80" t="str">
        <f>BS!$D$5</f>
        <v>31 March 2026</v>
      </c>
      <c r="ND80" t="str">
        <f>BS!$E$5</f>
        <v>31 March 2025</v>
      </c>
      <c r="NK80" t="str">
        <f>BS!$D$5</f>
        <v>31 March 2026</v>
      </c>
      <c r="NL80" t="str">
        <f>BS!$E$5</f>
        <v>31 March 2025</v>
      </c>
      <c r="NS80" t="str">
        <f>BS!$D$5</f>
        <v>31 March 2026</v>
      </c>
      <c r="NT80" t="str">
        <f>BS!$E$5</f>
        <v>31 March 2025</v>
      </c>
      <c r="OA80" t="str">
        <f>BS!$D$5</f>
        <v>31 March 2026</v>
      </c>
      <c r="OB80" t="str">
        <f>BS!$E$5</f>
        <v>31 March 2025</v>
      </c>
      <c r="OI80" t="str">
        <f>BS!$D$5</f>
        <v>31 March 2026</v>
      </c>
      <c r="OJ80" t="str">
        <f>BS!$E$5</f>
        <v>31 March 2025</v>
      </c>
      <c r="OQ80" t="str">
        <f>BS!$D$5</f>
        <v>31 March 2026</v>
      </c>
      <c r="OR80" t="str">
        <f>BS!$E$5</f>
        <v>31 March 2025</v>
      </c>
      <c r="OY80" t="str">
        <f>BS!$D$5</f>
        <v>31 March 2026</v>
      </c>
      <c r="OZ80" t="str">
        <f>BS!$E$5</f>
        <v>31 March 2025</v>
      </c>
      <c r="PG80" t="str">
        <f>BS!$D$5</f>
        <v>31 March 2026</v>
      </c>
      <c r="PH80" t="str">
        <f>BS!$E$5</f>
        <v>31 March 2025</v>
      </c>
      <c r="PO80" t="str">
        <f>BS!$D$5</f>
        <v>31 March 2026</v>
      </c>
      <c r="PP80" t="str">
        <f>BS!$E$5</f>
        <v>31 March 2025</v>
      </c>
      <c r="PW80" t="str">
        <f>BS!$D$5</f>
        <v>31 March 2026</v>
      </c>
      <c r="PX80" t="str">
        <f>BS!$E$5</f>
        <v>31 March 2025</v>
      </c>
      <c r="QE80" t="str">
        <f>BS!$D$5</f>
        <v>31 March 2026</v>
      </c>
      <c r="QF80" t="str">
        <f>BS!$E$5</f>
        <v>31 March 2025</v>
      </c>
      <c r="QM80" t="str">
        <f>BS!$D$5</f>
        <v>31 March 2026</v>
      </c>
      <c r="QN80" t="str">
        <f>BS!$E$5</f>
        <v>31 March 2025</v>
      </c>
      <c r="QU80" t="str">
        <f>BS!$D$5</f>
        <v>31 March 2026</v>
      </c>
      <c r="QV80" t="str">
        <f>BS!$E$5</f>
        <v>31 March 2025</v>
      </c>
      <c r="RC80" t="str">
        <f>BS!$D$5</f>
        <v>31 March 2026</v>
      </c>
      <c r="RD80" t="str">
        <f>BS!$E$5</f>
        <v>31 March 2025</v>
      </c>
      <c r="RK80" t="str">
        <f>BS!$D$5</f>
        <v>31 March 2026</v>
      </c>
      <c r="RL80" t="str">
        <f>BS!$E$5</f>
        <v>31 March 2025</v>
      </c>
      <c r="RS80" t="str">
        <f>BS!$D$5</f>
        <v>31 March 2026</v>
      </c>
      <c r="RT80" t="str">
        <f>BS!$E$5</f>
        <v>31 March 2025</v>
      </c>
      <c r="SA80" t="str">
        <f>BS!$D$5</f>
        <v>31 March 2026</v>
      </c>
      <c r="SB80" t="str">
        <f>BS!$E$5</f>
        <v>31 March 2025</v>
      </c>
      <c r="SI80" t="str">
        <f>BS!$D$5</f>
        <v>31 March 2026</v>
      </c>
      <c r="SJ80" t="str">
        <f>BS!$E$5</f>
        <v>31 March 2025</v>
      </c>
      <c r="SQ80" t="str">
        <f>BS!$D$5</f>
        <v>31 March 2026</v>
      </c>
      <c r="SR80" t="str">
        <f>BS!$E$5</f>
        <v>31 March 2025</v>
      </c>
      <c r="SY80" t="str">
        <f>BS!$D$5</f>
        <v>31 March 2026</v>
      </c>
      <c r="SZ80" t="str">
        <f>BS!$E$5</f>
        <v>31 March 2025</v>
      </c>
      <c r="TG80" t="str">
        <f>BS!$D$5</f>
        <v>31 March 2026</v>
      </c>
      <c r="TH80" t="str">
        <f>BS!$E$5</f>
        <v>31 March 2025</v>
      </c>
      <c r="TO80" t="str">
        <f>BS!$D$5</f>
        <v>31 March 2026</v>
      </c>
      <c r="TP80" t="str">
        <f>BS!$E$5</f>
        <v>31 March 2025</v>
      </c>
      <c r="TW80" t="str">
        <f>BS!$D$5</f>
        <v>31 March 2026</v>
      </c>
      <c r="TX80" t="str">
        <f>BS!$E$5</f>
        <v>31 March 2025</v>
      </c>
      <c r="UE80" t="str">
        <f>BS!$D$5</f>
        <v>31 March 2026</v>
      </c>
      <c r="UF80" t="str">
        <f>BS!$E$5</f>
        <v>31 March 2025</v>
      </c>
      <c r="UM80" t="str">
        <f>BS!$D$5</f>
        <v>31 March 2026</v>
      </c>
      <c r="UN80" t="str">
        <f>BS!$E$5</f>
        <v>31 March 2025</v>
      </c>
      <c r="UU80" t="str">
        <f>BS!$D$5</f>
        <v>31 March 2026</v>
      </c>
      <c r="UV80" t="str">
        <f>BS!$E$5</f>
        <v>31 March 2025</v>
      </c>
      <c r="VC80" t="str">
        <f>BS!$D$5</f>
        <v>31 March 2026</v>
      </c>
      <c r="VD80" t="str">
        <f>BS!$E$5</f>
        <v>31 March 2025</v>
      </c>
      <c r="VK80" t="str">
        <f>BS!$D$5</f>
        <v>31 March 2026</v>
      </c>
      <c r="VL80" t="str">
        <f>BS!$E$5</f>
        <v>31 March 2025</v>
      </c>
      <c r="VS80" t="str">
        <f>BS!$D$5</f>
        <v>31 March 2026</v>
      </c>
      <c r="VT80" t="str">
        <f>BS!$E$5</f>
        <v>31 March 2025</v>
      </c>
      <c r="WA80" t="str">
        <f>BS!$D$5</f>
        <v>31 March 2026</v>
      </c>
      <c r="WB80" t="str">
        <f>BS!$E$5</f>
        <v>31 March 2025</v>
      </c>
      <c r="WI80" t="str">
        <f>BS!$D$5</f>
        <v>31 March 2026</v>
      </c>
      <c r="WJ80" t="str">
        <f>BS!$E$5</f>
        <v>31 March 2025</v>
      </c>
      <c r="WQ80" t="str">
        <f>BS!$D$5</f>
        <v>31 March 2026</v>
      </c>
      <c r="WR80" t="str">
        <f>BS!$E$5</f>
        <v>31 March 2025</v>
      </c>
      <c r="WY80" t="str">
        <f>BS!$D$5</f>
        <v>31 March 2026</v>
      </c>
      <c r="WZ80" t="str">
        <f>BS!$E$5</f>
        <v>31 March 2025</v>
      </c>
      <c r="XG80" t="str">
        <f>BS!$D$5</f>
        <v>31 March 2026</v>
      </c>
      <c r="XH80" t="str">
        <f>BS!$E$5</f>
        <v>31 March 2025</v>
      </c>
      <c r="XO80" t="str">
        <f>BS!$D$5</f>
        <v>31 March 2026</v>
      </c>
      <c r="XP80" t="str">
        <f>BS!$E$5</f>
        <v>31 March 2025</v>
      </c>
      <c r="XW80" t="str">
        <f>BS!$D$5</f>
        <v>31 March 2026</v>
      </c>
      <c r="XX80" t="str">
        <f>BS!$E$5</f>
        <v>31 March 2025</v>
      </c>
      <c r="YE80" t="str">
        <f>BS!$D$5</f>
        <v>31 March 2026</v>
      </c>
      <c r="YF80" t="str">
        <f>BS!$E$5</f>
        <v>31 March 2025</v>
      </c>
      <c r="YM80" t="str">
        <f>BS!$D$5</f>
        <v>31 March 2026</v>
      </c>
      <c r="YN80" t="str">
        <f>BS!$E$5</f>
        <v>31 March 2025</v>
      </c>
      <c r="YU80" t="str">
        <f>BS!$D$5</f>
        <v>31 March 2026</v>
      </c>
      <c r="YV80" t="str">
        <f>BS!$E$5</f>
        <v>31 March 2025</v>
      </c>
      <c r="ZC80" t="str">
        <f>BS!$D$5</f>
        <v>31 March 2026</v>
      </c>
      <c r="ZD80" t="str">
        <f>BS!$E$5</f>
        <v>31 March 2025</v>
      </c>
      <c r="ZK80" t="str">
        <f>BS!$D$5</f>
        <v>31 March 2026</v>
      </c>
      <c r="ZL80" t="str">
        <f>BS!$E$5</f>
        <v>31 March 2025</v>
      </c>
      <c r="ZS80" t="str">
        <f>BS!$D$5</f>
        <v>31 March 2026</v>
      </c>
      <c r="ZT80" t="str">
        <f>BS!$E$5</f>
        <v>31 March 2025</v>
      </c>
      <c r="AAA80" t="str">
        <f>BS!$D$5</f>
        <v>31 March 2026</v>
      </c>
      <c r="AAB80" t="str">
        <f>BS!$E$5</f>
        <v>31 March 2025</v>
      </c>
      <c r="AAI80" t="str">
        <f>BS!$D$5</f>
        <v>31 March 2026</v>
      </c>
      <c r="AAJ80" t="str">
        <f>BS!$E$5</f>
        <v>31 March 2025</v>
      </c>
      <c r="AAQ80" t="str">
        <f>BS!$D$5</f>
        <v>31 March 2026</v>
      </c>
      <c r="AAR80" t="str">
        <f>BS!$E$5</f>
        <v>31 March 2025</v>
      </c>
      <c r="AAY80" t="str">
        <f>BS!$D$5</f>
        <v>31 March 2026</v>
      </c>
      <c r="AAZ80" t="str">
        <f>BS!$E$5</f>
        <v>31 March 2025</v>
      </c>
      <c r="ABG80" t="str">
        <f>BS!$D$5</f>
        <v>31 March 2026</v>
      </c>
      <c r="ABH80" t="str">
        <f>BS!$E$5</f>
        <v>31 March 2025</v>
      </c>
      <c r="ABO80" t="str">
        <f>BS!$D$5</f>
        <v>31 March 2026</v>
      </c>
      <c r="ABP80" t="str">
        <f>BS!$E$5</f>
        <v>31 March 2025</v>
      </c>
      <c r="ABW80" t="str">
        <f>BS!$D$5</f>
        <v>31 March 2026</v>
      </c>
      <c r="ABX80" t="str">
        <f>BS!$E$5</f>
        <v>31 March 2025</v>
      </c>
      <c r="ACE80" t="str">
        <f>BS!$D$5</f>
        <v>31 March 2026</v>
      </c>
      <c r="ACF80" t="str">
        <f>BS!$E$5</f>
        <v>31 March 2025</v>
      </c>
      <c r="ACM80" t="str">
        <f>BS!$D$5</f>
        <v>31 March 2026</v>
      </c>
      <c r="ACN80" t="str">
        <f>BS!$E$5</f>
        <v>31 March 2025</v>
      </c>
      <c r="ACU80" t="str">
        <f>BS!$D$5</f>
        <v>31 March 2026</v>
      </c>
      <c r="ACV80" t="str">
        <f>BS!$E$5</f>
        <v>31 March 2025</v>
      </c>
      <c r="ADC80" t="str">
        <f>BS!$D$5</f>
        <v>31 March 2026</v>
      </c>
      <c r="ADD80" t="str">
        <f>BS!$E$5</f>
        <v>31 March 2025</v>
      </c>
      <c r="ADK80" t="str">
        <f>BS!$D$5</f>
        <v>31 March 2026</v>
      </c>
      <c r="ADL80" t="str">
        <f>BS!$E$5</f>
        <v>31 March 2025</v>
      </c>
      <c r="ADS80" t="str">
        <f>BS!$D$5</f>
        <v>31 March 2026</v>
      </c>
      <c r="ADT80" t="str">
        <f>BS!$E$5</f>
        <v>31 March 2025</v>
      </c>
      <c r="AEA80" t="str">
        <f>BS!$D$5</f>
        <v>31 March 2026</v>
      </c>
      <c r="AEB80" t="str">
        <f>BS!$E$5</f>
        <v>31 March 2025</v>
      </c>
      <c r="AEI80" t="str">
        <f>BS!$D$5</f>
        <v>31 March 2026</v>
      </c>
      <c r="AEJ80" t="str">
        <f>BS!$E$5</f>
        <v>31 March 2025</v>
      </c>
      <c r="AEQ80" t="str">
        <f>BS!$D$5</f>
        <v>31 March 2026</v>
      </c>
      <c r="AER80" t="str">
        <f>BS!$E$5</f>
        <v>31 March 2025</v>
      </c>
      <c r="AEY80" t="str">
        <f>BS!$D$5</f>
        <v>31 March 2026</v>
      </c>
      <c r="AEZ80" t="str">
        <f>BS!$E$5</f>
        <v>31 March 2025</v>
      </c>
      <c r="AFG80" t="str">
        <f>BS!$D$5</f>
        <v>31 March 2026</v>
      </c>
      <c r="AFH80" t="str">
        <f>BS!$E$5</f>
        <v>31 March 2025</v>
      </c>
      <c r="AFO80" t="str">
        <f>BS!$D$5</f>
        <v>31 March 2026</v>
      </c>
      <c r="AFP80" t="str">
        <f>BS!$E$5</f>
        <v>31 March 2025</v>
      </c>
      <c r="AFW80" t="str">
        <f>BS!$D$5</f>
        <v>31 March 2026</v>
      </c>
      <c r="AFX80" t="str">
        <f>BS!$E$5</f>
        <v>31 March 2025</v>
      </c>
      <c r="AGE80" t="str">
        <f>BS!$D$5</f>
        <v>31 March 2026</v>
      </c>
      <c r="AGF80" t="str">
        <f>BS!$E$5</f>
        <v>31 March 2025</v>
      </c>
      <c r="AGM80" t="str">
        <f>BS!$D$5</f>
        <v>31 March 2026</v>
      </c>
      <c r="AGN80" t="str">
        <f>BS!$E$5</f>
        <v>31 March 2025</v>
      </c>
      <c r="AGU80" t="str">
        <f>BS!$D$5</f>
        <v>31 March 2026</v>
      </c>
      <c r="AGV80" t="str">
        <f>BS!$E$5</f>
        <v>31 March 2025</v>
      </c>
      <c r="AHC80" t="str">
        <f>BS!$D$5</f>
        <v>31 March 2026</v>
      </c>
      <c r="AHD80" t="str">
        <f>BS!$E$5</f>
        <v>31 March 2025</v>
      </c>
      <c r="AHK80" t="str">
        <f>BS!$D$5</f>
        <v>31 March 2026</v>
      </c>
      <c r="AHL80" t="str">
        <f>BS!$E$5</f>
        <v>31 March 2025</v>
      </c>
      <c r="AHS80" t="str">
        <f>BS!$D$5</f>
        <v>31 March 2026</v>
      </c>
      <c r="AHT80" t="str">
        <f>BS!$E$5</f>
        <v>31 March 2025</v>
      </c>
      <c r="AIA80" t="str">
        <f>BS!$D$5</f>
        <v>31 March 2026</v>
      </c>
      <c r="AIB80" t="str">
        <f>BS!$E$5</f>
        <v>31 March 2025</v>
      </c>
      <c r="AII80" t="str">
        <f>BS!$D$5</f>
        <v>31 March 2026</v>
      </c>
      <c r="AIJ80" t="str">
        <f>BS!$E$5</f>
        <v>31 March 2025</v>
      </c>
      <c r="AIQ80" t="str">
        <f>BS!$D$5</f>
        <v>31 March 2026</v>
      </c>
      <c r="AIR80" t="str">
        <f>BS!$E$5</f>
        <v>31 March 2025</v>
      </c>
      <c r="AIY80" t="str">
        <f>BS!$D$5</f>
        <v>31 March 2026</v>
      </c>
      <c r="AIZ80" t="str">
        <f>BS!$E$5</f>
        <v>31 March 2025</v>
      </c>
      <c r="AJG80" t="str">
        <f>BS!$D$5</f>
        <v>31 March 2026</v>
      </c>
      <c r="AJH80" t="str">
        <f>BS!$E$5</f>
        <v>31 March 2025</v>
      </c>
      <c r="AJO80" t="str">
        <f>BS!$D$5</f>
        <v>31 March 2026</v>
      </c>
      <c r="AJP80" t="str">
        <f>BS!$E$5</f>
        <v>31 March 2025</v>
      </c>
      <c r="AJW80" t="str">
        <f>BS!$D$5</f>
        <v>31 March 2026</v>
      </c>
      <c r="AJX80" t="str">
        <f>BS!$E$5</f>
        <v>31 March 2025</v>
      </c>
      <c r="AKE80" t="str">
        <f>BS!$D$5</f>
        <v>31 March 2026</v>
      </c>
      <c r="AKF80" t="str">
        <f>BS!$E$5</f>
        <v>31 March 2025</v>
      </c>
      <c r="AKM80" t="str">
        <f>BS!$D$5</f>
        <v>31 March 2026</v>
      </c>
      <c r="AKN80" t="str">
        <f>BS!$E$5</f>
        <v>31 March 2025</v>
      </c>
      <c r="AKU80" t="str">
        <f>BS!$D$5</f>
        <v>31 March 2026</v>
      </c>
      <c r="AKV80" t="str">
        <f>BS!$E$5</f>
        <v>31 March 2025</v>
      </c>
      <c r="ALC80" t="str">
        <f>BS!$D$5</f>
        <v>31 March 2026</v>
      </c>
      <c r="ALD80" t="str">
        <f>BS!$E$5</f>
        <v>31 March 2025</v>
      </c>
      <c r="ALK80" t="str">
        <f>BS!$D$5</f>
        <v>31 March 2026</v>
      </c>
      <c r="ALL80" t="str">
        <f>BS!$E$5</f>
        <v>31 March 2025</v>
      </c>
      <c r="ALS80" t="str">
        <f>BS!$D$5</f>
        <v>31 March 2026</v>
      </c>
      <c r="ALT80" t="str">
        <f>BS!$E$5</f>
        <v>31 March 2025</v>
      </c>
      <c r="AMA80" t="str">
        <f>BS!$D$5</f>
        <v>31 March 2026</v>
      </c>
      <c r="AMB80" t="str">
        <f>BS!$E$5</f>
        <v>31 March 2025</v>
      </c>
      <c r="AMI80" t="str">
        <f>BS!$D$5</f>
        <v>31 March 2026</v>
      </c>
      <c r="AMJ80" t="str">
        <f>BS!$E$5</f>
        <v>31 March 2025</v>
      </c>
      <c r="AMQ80" t="str">
        <f>BS!$D$5</f>
        <v>31 March 2026</v>
      </c>
      <c r="AMR80" t="str">
        <f>BS!$E$5</f>
        <v>31 March 2025</v>
      </c>
      <c r="AMY80" t="str">
        <f>BS!$D$5</f>
        <v>31 March 2026</v>
      </c>
      <c r="AMZ80" t="str">
        <f>BS!$E$5</f>
        <v>31 March 2025</v>
      </c>
      <c r="ANG80" t="str">
        <f>BS!$D$5</f>
        <v>31 March 2026</v>
      </c>
      <c r="ANH80" t="str">
        <f>BS!$E$5</f>
        <v>31 March 2025</v>
      </c>
      <c r="ANO80" t="str">
        <f>BS!$D$5</f>
        <v>31 March 2026</v>
      </c>
      <c r="ANP80" t="str">
        <f>BS!$E$5</f>
        <v>31 March 2025</v>
      </c>
      <c r="ANW80" t="str">
        <f>BS!$D$5</f>
        <v>31 March 2026</v>
      </c>
      <c r="ANX80" t="str">
        <f>BS!$E$5</f>
        <v>31 March 2025</v>
      </c>
      <c r="AOE80" t="str">
        <f>BS!$D$5</f>
        <v>31 March 2026</v>
      </c>
      <c r="AOF80" t="str">
        <f>BS!$E$5</f>
        <v>31 March 2025</v>
      </c>
      <c r="AOM80" t="str">
        <f>BS!$D$5</f>
        <v>31 March 2026</v>
      </c>
      <c r="AON80" t="str">
        <f>BS!$E$5</f>
        <v>31 March 2025</v>
      </c>
      <c r="AOU80" t="str">
        <f>BS!$D$5</f>
        <v>31 March 2026</v>
      </c>
      <c r="AOV80" t="str">
        <f>BS!$E$5</f>
        <v>31 March 2025</v>
      </c>
      <c r="APC80" t="str">
        <f>BS!$D$5</f>
        <v>31 March 2026</v>
      </c>
      <c r="APD80" t="str">
        <f>BS!$E$5</f>
        <v>31 March 2025</v>
      </c>
      <c r="APK80" t="str">
        <f>BS!$D$5</f>
        <v>31 March 2026</v>
      </c>
      <c r="APL80" t="str">
        <f>BS!$E$5</f>
        <v>31 March 2025</v>
      </c>
      <c r="APS80" t="str">
        <f>BS!$D$5</f>
        <v>31 March 2026</v>
      </c>
      <c r="APT80" t="str">
        <f>BS!$E$5</f>
        <v>31 March 2025</v>
      </c>
      <c r="AQA80" t="str">
        <f>BS!$D$5</f>
        <v>31 March 2026</v>
      </c>
      <c r="AQB80" t="str">
        <f>BS!$E$5</f>
        <v>31 March 2025</v>
      </c>
      <c r="AQI80" t="str">
        <f>BS!$D$5</f>
        <v>31 March 2026</v>
      </c>
      <c r="AQJ80" t="str">
        <f>BS!$E$5</f>
        <v>31 March 2025</v>
      </c>
      <c r="AQQ80" t="str">
        <f>BS!$D$5</f>
        <v>31 March 2026</v>
      </c>
      <c r="AQR80" t="str">
        <f>BS!$E$5</f>
        <v>31 March 2025</v>
      </c>
      <c r="AQY80" t="str">
        <f>BS!$D$5</f>
        <v>31 March 2026</v>
      </c>
      <c r="AQZ80" t="str">
        <f>BS!$E$5</f>
        <v>31 March 2025</v>
      </c>
      <c r="ARG80" t="str">
        <f>BS!$D$5</f>
        <v>31 March 2026</v>
      </c>
      <c r="ARH80" t="str">
        <f>BS!$E$5</f>
        <v>31 March 2025</v>
      </c>
      <c r="ARO80" t="str">
        <f>BS!$D$5</f>
        <v>31 March 2026</v>
      </c>
      <c r="ARP80" t="str">
        <f>BS!$E$5</f>
        <v>31 March 2025</v>
      </c>
      <c r="ARW80" t="str">
        <f>BS!$D$5</f>
        <v>31 March 2026</v>
      </c>
      <c r="ARX80" t="str">
        <f>BS!$E$5</f>
        <v>31 March 2025</v>
      </c>
      <c r="ASE80" t="str">
        <f>BS!$D$5</f>
        <v>31 March 2026</v>
      </c>
      <c r="ASF80" t="str">
        <f>BS!$E$5</f>
        <v>31 March 2025</v>
      </c>
      <c r="ASM80" t="str">
        <f>BS!$D$5</f>
        <v>31 March 2026</v>
      </c>
      <c r="ASN80" t="str">
        <f>BS!$E$5</f>
        <v>31 March 2025</v>
      </c>
      <c r="ASU80" t="str">
        <f>BS!$D$5</f>
        <v>31 March 2026</v>
      </c>
      <c r="ASV80" t="str">
        <f>BS!$E$5</f>
        <v>31 March 2025</v>
      </c>
      <c r="ATC80" t="str">
        <f>BS!$D$5</f>
        <v>31 March 2026</v>
      </c>
      <c r="ATD80" t="str">
        <f>BS!$E$5</f>
        <v>31 March 2025</v>
      </c>
      <c r="ATK80" t="str">
        <f>BS!$D$5</f>
        <v>31 March 2026</v>
      </c>
      <c r="ATL80" t="str">
        <f>BS!$E$5</f>
        <v>31 March 2025</v>
      </c>
      <c r="ATS80" t="str">
        <f>BS!$D$5</f>
        <v>31 March 2026</v>
      </c>
      <c r="ATT80" t="str">
        <f>BS!$E$5</f>
        <v>31 March 2025</v>
      </c>
      <c r="AUA80" t="str">
        <f>BS!$D$5</f>
        <v>31 March 2026</v>
      </c>
      <c r="AUB80" t="str">
        <f>BS!$E$5</f>
        <v>31 March 2025</v>
      </c>
      <c r="AUI80" t="str">
        <f>BS!$D$5</f>
        <v>31 March 2026</v>
      </c>
      <c r="AUJ80" t="str">
        <f>BS!$E$5</f>
        <v>31 March 2025</v>
      </c>
      <c r="AUQ80" t="str">
        <f>BS!$D$5</f>
        <v>31 March 2026</v>
      </c>
      <c r="AUR80" t="str">
        <f>BS!$E$5</f>
        <v>31 March 2025</v>
      </c>
      <c r="AUY80" t="str">
        <f>BS!$D$5</f>
        <v>31 March 2026</v>
      </c>
      <c r="AUZ80" t="str">
        <f>BS!$E$5</f>
        <v>31 March 2025</v>
      </c>
      <c r="AVG80" t="str">
        <f>BS!$D$5</f>
        <v>31 March 2026</v>
      </c>
      <c r="AVH80" t="str">
        <f>BS!$E$5</f>
        <v>31 March 2025</v>
      </c>
      <c r="AVO80" t="str">
        <f>BS!$D$5</f>
        <v>31 March 2026</v>
      </c>
      <c r="AVP80" t="str">
        <f>BS!$E$5</f>
        <v>31 March 2025</v>
      </c>
      <c r="AVW80" t="str">
        <f>BS!$D$5</f>
        <v>31 March 2026</v>
      </c>
      <c r="AVX80" t="str">
        <f>BS!$E$5</f>
        <v>31 March 2025</v>
      </c>
      <c r="AWE80" t="str">
        <f>BS!$D$5</f>
        <v>31 March 2026</v>
      </c>
      <c r="AWF80" t="str">
        <f>BS!$E$5</f>
        <v>31 March 2025</v>
      </c>
      <c r="AWM80" t="str">
        <f>BS!$D$5</f>
        <v>31 March 2026</v>
      </c>
      <c r="AWN80" t="str">
        <f>BS!$E$5</f>
        <v>31 March 2025</v>
      </c>
      <c r="AWU80" t="str">
        <f>BS!$D$5</f>
        <v>31 March 2026</v>
      </c>
      <c r="AWV80" t="str">
        <f>BS!$E$5</f>
        <v>31 March 2025</v>
      </c>
      <c r="AXC80" t="str">
        <f>BS!$D$5</f>
        <v>31 March 2026</v>
      </c>
      <c r="AXD80" t="str">
        <f>BS!$E$5</f>
        <v>31 March 2025</v>
      </c>
      <c r="AXK80" t="str">
        <f>BS!$D$5</f>
        <v>31 March 2026</v>
      </c>
      <c r="AXL80" t="str">
        <f>BS!$E$5</f>
        <v>31 March 2025</v>
      </c>
      <c r="AXS80" t="str">
        <f>BS!$D$5</f>
        <v>31 March 2026</v>
      </c>
      <c r="AXT80" t="str">
        <f>BS!$E$5</f>
        <v>31 March 2025</v>
      </c>
      <c r="AYA80" t="str">
        <f>BS!$D$5</f>
        <v>31 March 2026</v>
      </c>
      <c r="AYB80" t="str">
        <f>BS!$E$5</f>
        <v>31 March 2025</v>
      </c>
      <c r="AYI80" t="str">
        <f>BS!$D$5</f>
        <v>31 March 2026</v>
      </c>
      <c r="AYJ80" t="str">
        <f>BS!$E$5</f>
        <v>31 March 2025</v>
      </c>
      <c r="AYQ80" t="str">
        <f>BS!$D$5</f>
        <v>31 March 2026</v>
      </c>
      <c r="AYR80" t="str">
        <f>BS!$E$5</f>
        <v>31 March 2025</v>
      </c>
      <c r="AYY80" t="str">
        <f>BS!$D$5</f>
        <v>31 March 2026</v>
      </c>
      <c r="AYZ80" t="str">
        <f>BS!$E$5</f>
        <v>31 March 2025</v>
      </c>
      <c r="AZG80" t="str">
        <f>BS!$D$5</f>
        <v>31 March 2026</v>
      </c>
      <c r="AZH80" t="str">
        <f>BS!$E$5</f>
        <v>31 March 2025</v>
      </c>
      <c r="AZO80" t="str">
        <f>BS!$D$5</f>
        <v>31 March 2026</v>
      </c>
      <c r="AZP80" t="str">
        <f>BS!$E$5</f>
        <v>31 March 2025</v>
      </c>
      <c r="AZW80" t="str">
        <f>BS!$D$5</f>
        <v>31 March 2026</v>
      </c>
      <c r="AZX80" t="str">
        <f>BS!$E$5</f>
        <v>31 March 2025</v>
      </c>
      <c r="BAE80" t="str">
        <f>BS!$D$5</f>
        <v>31 March 2026</v>
      </c>
      <c r="BAF80" t="str">
        <f>BS!$E$5</f>
        <v>31 March 2025</v>
      </c>
      <c r="BAM80" t="str">
        <f>BS!$D$5</f>
        <v>31 March 2026</v>
      </c>
      <c r="BAN80" t="str">
        <f>BS!$E$5</f>
        <v>31 March 2025</v>
      </c>
      <c r="BAU80" t="str">
        <f>BS!$D$5</f>
        <v>31 March 2026</v>
      </c>
      <c r="BAV80" t="str">
        <f>BS!$E$5</f>
        <v>31 March 2025</v>
      </c>
      <c r="BBC80" t="str">
        <f>BS!$D$5</f>
        <v>31 March 2026</v>
      </c>
      <c r="BBD80" t="str">
        <f>BS!$E$5</f>
        <v>31 March 2025</v>
      </c>
      <c r="BBK80" t="str">
        <f>BS!$D$5</f>
        <v>31 March 2026</v>
      </c>
      <c r="BBL80" t="str">
        <f>BS!$E$5</f>
        <v>31 March 2025</v>
      </c>
      <c r="BBS80" t="str">
        <f>BS!$D$5</f>
        <v>31 March 2026</v>
      </c>
      <c r="BBT80" t="str">
        <f>BS!$E$5</f>
        <v>31 March 2025</v>
      </c>
      <c r="BCA80" t="str">
        <f>BS!$D$5</f>
        <v>31 March 2026</v>
      </c>
      <c r="BCB80" t="str">
        <f>BS!$E$5</f>
        <v>31 March 2025</v>
      </c>
      <c r="BCI80" t="str">
        <f>BS!$D$5</f>
        <v>31 March 2026</v>
      </c>
      <c r="BCJ80" t="str">
        <f>BS!$E$5</f>
        <v>31 March 2025</v>
      </c>
      <c r="BCQ80" t="str">
        <f>BS!$D$5</f>
        <v>31 March 2026</v>
      </c>
      <c r="BCR80" t="str">
        <f>BS!$E$5</f>
        <v>31 March 2025</v>
      </c>
      <c r="BCY80" t="str">
        <f>BS!$D$5</f>
        <v>31 March 2026</v>
      </c>
      <c r="BCZ80" t="str">
        <f>BS!$E$5</f>
        <v>31 March 2025</v>
      </c>
      <c r="BDG80" t="str">
        <f>BS!$D$5</f>
        <v>31 March 2026</v>
      </c>
      <c r="BDH80" t="str">
        <f>BS!$E$5</f>
        <v>31 March 2025</v>
      </c>
      <c r="BDO80" t="str">
        <f>BS!$D$5</f>
        <v>31 March 2026</v>
      </c>
      <c r="BDP80" t="str">
        <f>BS!$E$5</f>
        <v>31 March 2025</v>
      </c>
      <c r="BDW80" t="str">
        <f>BS!$D$5</f>
        <v>31 March 2026</v>
      </c>
      <c r="BDX80" t="str">
        <f>BS!$E$5</f>
        <v>31 March 2025</v>
      </c>
      <c r="BEE80" t="str">
        <f>BS!$D$5</f>
        <v>31 March 2026</v>
      </c>
      <c r="BEF80" t="str">
        <f>BS!$E$5</f>
        <v>31 March 2025</v>
      </c>
      <c r="BEM80" t="str">
        <f>BS!$D$5</f>
        <v>31 March 2026</v>
      </c>
      <c r="BEN80" t="str">
        <f>BS!$E$5</f>
        <v>31 March 2025</v>
      </c>
      <c r="BEU80" t="str">
        <f>BS!$D$5</f>
        <v>31 March 2026</v>
      </c>
      <c r="BEV80" t="str">
        <f>BS!$E$5</f>
        <v>31 March 2025</v>
      </c>
      <c r="BFC80" t="str">
        <f>BS!$D$5</f>
        <v>31 March 2026</v>
      </c>
      <c r="BFD80" t="str">
        <f>BS!$E$5</f>
        <v>31 March 2025</v>
      </c>
      <c r="BFK80" t="str">
        <f>BS!$D$5</f>
        <v>31 March 2026</v>
      </c>
      <c r="BFL80" t="str">
        <f>BS!$E$5</f>
        <v>31 March 2025</v>
      </c>
      <c r="BFS80" t="str">
        <f>BS!$D$5</f>
        <v>31 March 2026</v>
      </c>
      <c r="BFT80" t="str">
        <f>BS!$E$5</f>
        <v>31 March 2025</v>
      </c>
      <c r="BGA80" t="str">
        <f>BS!$D$5</f>
        <v>31 March 2026</v>
      </c>
      <c r="BGB80" t="str">
        <f>BS!$E$5</f>
        <v>31 March 2025</v>
      </c>
      <c r="BGI80" t="str">
        <f>BS!$D$5</f>
        <v>31 March 2026</v>
      </c>
      <c r="BGJ80" t="str">
        <f>BS!$E$5</f>
        <v>31 March 2025</v>
      </c>
      <c r="BGQ80" t="str">
        <f>BS!$D$5</f>
        <v>31 March 2026</v>
      </c>
      <c r="BGR80" t="str">
        <f>BS!$E$5</f>
        <v>31 March 2025</v>
      </c>
      <c r="BGY80" t="str">
        <f>BS!$D$5</f>
        <v>31 March 2026</v>
      </c>
      <c r="BGZ80" t="str">
        <f>BS!$E$5</f>
        <v>31 March 2025</v>
      </c>
      <c r="BHG80" t="str">
        <f>BS!$D$5</f>
        <v>31 March 2026</v>
      </c>
      <c r="BHH80" t="str">
        <f>BS!$E$5</f>
        <v>31 March 2025</v>
      </c>
      <c r="BHO80" t="str">
        <f>BS!$D$5</f>
        <v>31 March 2026</v>
      </c>
      <c r="BHP80" t="str">
        <f>BS!$E$5</f>
        <v>31 March 2025</v>
      </c>
      <c r="BHW80" t="str">
        <f>BS!$D$5</f>
        <v>31 March 2026</v>
      </c>
      <c r="BHX80" t="str">
        <f>BS!$E$5</f>
        <v>31 March 2025</v>
      </c>
      <c r="BIE80" t="str">
        <f>BS!$D$5</f>
        <v>31 March 2026</v>
      </c>
      <c r="BIF80" t="str">
        <f>BS!$E$5</f>
        <v>31 March 2025</v>
      </c>
      <c r="BIM80" t="str">
        <f>BS!$D$5</f>
        <v>31 March 2026</v>
      </c>
      <c r="BIN80" t="str">
        <f>BS!$E$5</f>
        <v>31 March 2025</v>
      </c>
      <c r="BIU80" t="str">
        <f>BS!$D$5</f>
        <v>31 March 2026</v>
      </c>
      <c r="BIV80" t="str">
        <f>BS!$E$5</f>
        <v>31 March 2025</v>
      </c>
      <c r="BJC80" t="str">
        <f>BS!$D$5</f>
        <v>31 March 2026</v>
      </c>
      <c r="BJD80" t="str">
        <f>BS!$E$5</f>
        <v>31 March 2025</v>
      </c>
      <c r="BJK80" t="str">
        <f>BS!$D$5</f>
        <v>31 March 2026</v>
      </c>
      <c r="BJL80" t="str">
        <f>BS!$E$5</f>
        <v>31 March 2025</v>
      </c>
      <c r="BJS80" t="str">
        <f>BS!$D$5</f>
        <v>31 March 2026</v>
      </c>
      <c r="BJT80" t="str">
        <f>BS!$E$5</f>
        <v>31 March 2025</v>
      </c>
      <c r="BKA80" t="str">
        <f>BS!$D$5</f>
        <v>31 March 2026</v>
      </c>
      <c r="BKB80" t="str">
        <f>BS!$E$5</f>
        <v>31 March 2025</v>
      </c>
      <c r="BKI80" t="str">
        <f>BS!$D$5</f>
        <v>31 March 2026</v>
      </c>
      <c r="BKJ80" t="str">
        <f>BS!$E$5</f>
        <v>31 March 2025</v>
      </c>
      <c r="BKQ80" t="str">
        <f>BS!$D$5</f>
        <v>31 March 2026</v>
      </c>
      <c r="BKR80" t="str">
        <f>BS!$E$5</f>
        <v>31 March 2025</v>
      </c>
      <c r="BKY80" t="str">
        <f>BS!$D$5</f>
        <v>31 March 2026</v>
      </c>
      <c r="BKZ80" t="str">
        <f>BS!$E$5</f>
        <v>31 March 2025</v>
      </c>
      <c r="BLG80" t="str">
        <f>BS!$D$5</f>
        <v>31 March 2026</v>
      </c>
      <c r="BLH80" t="str">
        <f>BS!$E$5</f>
        <v>31 March 2025</v>
      </c>
      <c r="BLO80" t="str">
        <f>BS!$D$5</f>
        <v>31 March 2026</v>
      </c>
      <c r="BLP80" t="str">
        <f>BS!$E$5</f>
        <v>31 March 2025</v>
      </c>
      <c r="BLW80" t="str">
        <f>BS!$D$5</f>
        <v>31 March 2026</v>
      </c>
      <c r="BLX80" t="str">
        <f>BS!$E$5</f>
        <v>31 March 2025</v>
      </c>
      <c r="BME80" t="str">
        <f>BS!$D$5</f>
        <v>31 March 2026</v>
      </c>
      <c r="BMF80" t="str">
        <f>BS!$E$5</f>
        <v>31 March 2025</v>
      </c>
      <c r="BMM80" t="str">
        <f>BS!$D$5</f>
        <v>31 March 2026</v>
      </c>
      <c r="BMN80" t="str">
        <f>BS!$E$5</f>
        <v>31 March 2025</v>
      </c>
      <c r="BMU80" t="str">
        <f>BS!$D$5</f>
        <v>31 March 2026</v>
      </c>
      <c r="BMV80" t="str">
        <f>BS!$E$5</f>
        <v>31 March 2025</v>
      </c>
      <c r="BNC80" t="str">
        <f>BS!$D$5</f>
        <v>31 March 2026</v>
      </c>
      <c r="BND80" t="str">
        <f>BS!$E$5</f>
        <v>31 March 2025</v>
      </c>
      <c r="BNK80" t="str">
        <f>BS!$D$5</f>
        <v>31 March 2026</v>
      </c>
      <c r="BNL80" t="str">
        <f>BS!$E$5</f>
        <v>31 March 2025</v>
      </c>
      <c r="BNS80" t="str">
        <f>BS!$D$5</f>
        <v>31 March 2026</v>
      </c>
      <c r="BNT80" t="str">
        <f>BS!$E$5</f>
        <v>31 March 2025</v>
      </c>
      <c r="BOA80" t="str">
        <f>BS!$D$5</f>
        <v>31 March 2026</v>
      </c>
      <c r="BOB80" t="str">
        <f>BS!$E$5</f>
        <v>31 March 2025</v>
      </c>
      <c r="BOI80" t="str">
        <f>BS!$D$5</f>
        <v>31 March 2026</v>
      </c>
      <c r="BOJ80" t="str">
        <f>BS!$E$5</f>
        <v>31 March 2025</v>
      </c>
      <c r="BOQ80" t="str">
        <f>BS!$D$5</f>
        <v>31 March 2026</v>
      </c>
      <c r="BOR80" t="str">
        <f>BS!$E$5</f>
        <v>31 March 2025</v>
      </c>
      <c r="BOY80" t="str">
        <f>BS!$D$5</f>
        <v>31 March 2026</v>
      </c>
      <c r="BOZ80" t="str">
        <f>BS!$E$5</f>
        <v>31 March 2025</v>
      </c>
      <c r="BPG80" t="str">
        <f>BS!$D$5</f>
        <v>31 March 2026</v>
      </c>
      <c r="BPH80" t="str">
        <f>BS!$E$5</f>
        <v>31 March 2025</v>
      </c>
      <c r="BPO80" t="str">
        <f>BS!$D$5</f>
        <v>31 March 2026</v>
      </c>
      <c r="BPP80" t="str">
        <f>BS!$E$5</f>
        <v>31 March 2025</v>
      </c>
      <c r="BPW80" t="str">
        <f>BS!$D$5</f>
        <v>31 March 2026</v>
      </c>
      <c r="BPX80" t="str">
        <f>BS!$E$5</f>
        <v>31 March 2025</v>
      </c>
      <c r="BQE80" t="str">
        <f>BS!$D$5</f>
        <v>31 March 2026</v>
      </c>
      <c r="BQF80" t="str">
        <f>BS!$E$5</f>
        <v>31 March 2025</v>
      </c>
      <c r="BQM80" t="str">
        <f>BS!$D$5</f>
        <v>31 March 2026</v>
      </c>
      <c r="BQN80" t="str">
        <f>BS!$E$5</f>
        <v>31 March 2025</v>
      </c>
      <c r="BQU80" t="str">
        <f>BS!$D$5</f>
        <v>31 March 2026</v>
      </c>
      <c r="BQV80" t="str">
        <f>BS!$E$5</f>
        <v>31 March 2025</v>
      </c>
      <c r="BRC80" t="str">
        <f>BS!$D$5</f>
        <v>31 March 2026</v>
      </c>
      <c r="BRD80" t="str">
        <f>BS!$E$5</f>
        <v>31 March 2025</v>
      </c>
      <c r="BRK80" t="str">
        <f>BS!$D$5</f>
        <v>31 March 2026</v>
      </c>
      <c r="BRL80" t="str">
        <f>BS!$E$5</f>
        <v>31 March 2025</v>
      </c>
      <c r="BRS80" t="str">
        <f>BS!$D$5</f>
        <v>31 March 2026</v>
      </c>
      <c r="BRT80" t="str">
        <f>BS!$E$5</f>
        <v>31 March 2025</v>
      </c>
      <c r="BSA80" t="str">
        <f>BS!$D$5</f>
        <v>31 March 2026</v>
      </c>
      <c r="BSB80" t="str">
        <f>BS!$E$5</f>
        <v>31 March 2025</v>
      </c>
      <c r="BSI80" t="str">
        <f>BS!$D$5</f>
        <v>31 March 2026</v>
      </c>
      <c r="BSJ80" t="str">
        <f>BS!$E$5</f>
        <v>31 March 2025</v>
      </c>
      <c r="BSQ80" t="str">
        <f>BS!$D$5</f>
        <v>31 March 2026</v>
      </c>
      <c r="BSR80" t="str">
        <f>BS!$E$5</f>
        <v>31 March 2025</v>
      </c>
      <c r="BSY80" t="str">
        <f>BS!$D$5</f>
        <v>31 March 2026</v>
      </c>
      <c r="BSZ80" t="str">
        <f>BS!$E$5</f>
        <v>31 March 2025</v>
      </c>
      <c r="BTG80" t="str">
        <f>BS!$D$5</f>
        <v>31 March 2026</v>
      </c>
      <c r="BTH80" t="str">
        <f>BS!$E$5</f>
        <v>31 March 2025</v>
      </c>
      <c r="BTO80" t="str">
        <f>BS!$D$5</f>
        <v>31 March 2026</v>
      </c>
      <c r="BTP80" t="str">
        <f>BS!$E$5</f>
        <v>31 March 2025</v>
      </c>
      <c r="BTW80" t="str">
        <f>BS!$D$5</f>
        <v>31 March 2026</v>
      </c>
      <c r="BTX80" t="str">
        <f>BS!$E$5</f>
        <v>31 March 2025</v>
      </c>
      <c r="BUE80" t="str">
        <f>BS!$D$5</f>
        <v>31 March 2026</v>
      </c>
      <c r="BUF80" t="str">
        <f>BS!$E$5</f>
        <v>31 March 2025</v>
      </c>
      <c r="BUM80" t="str">
        <f>BS!$D$5</f>
        <v>31 March 2026</v>
      </c>
      <c r="BUN80" t="str">
        <f>BS!$E$5</f>
        <v>31 March 2025</v>
      </c>
      <c r="BUU80" t="str">
        <f>BS!$D$5</f>
        <v>31 March 2026</v>
      </c>
      <c r="BUV80" t="str">
        <f>BS!$E$5</f>
        <v>31 March 2025</v>
      </c>
      <c r="BVC80" t="str">
        <f>BS!$D$5</f>
        <v>31 March 2026</v>
      </c>
      <c r="BVD80" t="str">
        <f>BS!$E$5</f>
        <v>31 March 2025</v>
      </c>
      <c r="BVK80" t="str">
        <f>BS!$D$5</f>
        <v>31 March 2026</v>
      </c>
      <c r="BVL80" t="str">
        <f>BS!$E$5</f>
        <v>31 March 2025</v>
      </c>
      <c r="BVS80" t="str">
        <f>BS!$D$5</f>
        <v>31 March 2026</v>
      </c>
      <c r="BVT80" t="str">
        <f>BS!$E$5</f>
        <v>31 March 2025</v>
      </c>
      <c r="BWA80" t="str">
        <f>BS!$D$5</f>
        <v>31 March 2026</v>
      </c>
      <c r="BWB80" t="str">
        <f>BS!$E$5</f>
        <v>31 March 2025</v>
      </c>
      <c r="BWI80" t="str">
        <f>BS!$D$5</f>
        <v>31 March 2026</v>
      </c>
      <c r="BWJ80" t="str">
        <f>BS!$E$5</f>
        <v>31 March 2025</v>
      </c>
      <c r="BWQ80" t="str">
        <f>BS!$D$5</f>
        <v>31 March 2026</v>
      </c>
      <c r="BWR80" t="str">
        <f>BS!$E$5</f>
        <v>31 March 2025</v>
      </c>
      <c r="BWY80" t="str">
        <f>BS!$D$5</f>
        <v>31 March 2026</v>
      </c>
      <c r="BWZ80" t="str">
        <f>BS!$E$5</f>
        <v>31 March 2025</v>
      </c>
      <c r="BXG80" t="str">
        <f>BS!$D$5</f>
        <v>31 March 2026</v>
      </c>
      <c r="BXH80" t="str">
        <f>BS!$E$5</f>
        <v>31 March 2025</v>
      </c>
      <c r="BXO80" t="str">
        <f>BS!$D$5</f>
        <v>31 March 2026</v>
      </c>
      <c r="BXP80" t="str">
        <f>BS!$E$5</f>
        <v>31 March 2025</v>
      </c>
      <c r="BXW80" t="str">
        <f>BS!$D$5</f>
        <v>31 March 2026</v>
      </c>
      <c r="BXX80" t="str">
        <f>BS!$E$5</f>
        <v>31 March 2025</v>
      </c>
      <c r="BYE80" t="str">
        <f>BS!$D$5</f>
        <v>31 March 2026</v>
      </c>
      <c r="BYF80" t="str">
        <f>BS!$E$5</f>
        <v>31 March 2025</v>
      </c>
      <c r="BYM80" t="str">
        <f>BS!$D$5</f>
        <v>31 March 2026</v>
      </c>
      <c r="BYN80" t="str">
        <f>BS!$E$5</f>
        <v>31 March 2025</v>
      </c>
      <c r="BYU80" t="str">
        <f>BS!$D$5</f>
        <v>31 March 2026</v>
      </c>
      <c r="BYV80" t="str">
        <f>BS!$E$5</f>
        <v>31 March 2025</v>
      </c>
      <c r="BZC80" t="str">
        <f>BS!$D$5</f>
        <v>31 March 2026</v>
      </c>
      <c r="BZD80" t="str">
        <f>BS!$E$5</f>
        <v>31 March 2025</v>
      </c>
      <c r="BZK80" t="str">
        <f>BS!$D$5</f>
        <v>31 March 2026</v>
      </c>
      <c r="BZL80" t="str">
        <f>BS!$E$5</f>
        <v>31 March 2025</v>
      </c>
      <c r="BZS80" t="str">
        <f>BS!$D$5</f>
        <v>31 March 2026</v>
      </c>
      <c r="BZT80" t="str">
        <f>BS!$E$5</f>
        <v>31 March 2025</v>
      </c>
      <c r="CAA80" t="str">
        <f>BS!$D$5</f>
        <v>31 March 2026</v>
      </c>
      <c r="CAB80" t="str">
        <f>BS!$E$5</f>
        <v>31 March 2025</v>
      </c>
      <c r="CAI80" t="str">
        <f>BS!$D$5</f>
        <v>31 March 2026</v>
      </c>
      <c r="CAJ80" t="str">
        <f>BS!$E$5</f>
        <v>31 March 2025</v>
      </c>
      <c r="CAQ80" t="str">
        <f>BS!$D$5</f>
        <v>31 March 2026</v>
      </c>
      <c r="CAR80" t="str">
        <f>BS!$E$5</f>
        <v>31 March 2025</v>
      </c>
      <c r="CAY80" t="str">
        <f>BS!$D$5</f>
        <v>31 March 2026</v>
      </c>
      <c r="CAZ80" t="str">
        <f>BS!$E$5</f>
        <v>31 March 2025</v>
      </c>
      <c r="CBG80" t="str">
        <f>BS!$D$5</f>
        <v>31 March 2026</v>
      </c>
      <c r="CBH80" t="str">
        <f>BS!$E$5</f>
        <v>31 March 2025</v>
      </c>
      <c r="CBO80" t="str">
        <f>BS!$D$5</f>
        <v>31 March 2026</v>
      </c>
      <c r="CBP80" t="str">
        <f>BS!$E$5</f>
        <v>31 March 2025</v>
      </c>
      <c r="CBW80" t="str">
        <f>BS!$D$5</f>
        <v>31 March 2026</v>
      </c>
      <c r="CBX80" t="str">
        <f>BS!$E$5</f>
        <v>31 March 2025</v>
      </c>
      <c r="CCE80" t="str">
        <f>BS!$D$5</f>
        <v>31 March 2026</v>
      </c>
      <c r="CCF80" t="str">
        <f>BS!$E$5</f>
        <v>31 March 2025</v>
      </c>
      <c r="CCM80" t="str">
        <f>BS!$D$5</f>
        <v>31 March 2026</v>
      </c>
      <c r="CCN80" t="str">
        <f>BS!$E$5</f>
        <v>31 March 2025</v>
      </c>
      <c r="CCU80" t="str">
        <f>BS!$D$5</f>
        <v>31 March 2026</v>
      </c>
      <c r="CCV80" t="str">
        <f>BS!$E$5</f>
        <v>31 March 2025</v>
      </c>
      <c r="CDC80" t="str">
        <f>BS!$D$5</f>
        <v>31 March 2026</v>
      </c>
      <c r="CDD80" t="str">
        <f>BS!$E$5</f>
        <v>31 March 2025</v>
      </c>
      <c r="CDK80" t="str">
        <f>BS!$D$5</f>
        <v>31 March 2026</v>
      </c>
      <c r="CDL80" t="str">
        <f>BS!$E$5</f>
        <v>31 March 2025</v>
      </c>
      <c r="CDS80" t="str">
        <f>BS!$D$5</f>
        <v>31 March 2026</v>
      </c>
      <c r="CDT80" t="str">
        <f>BS!$E$5</f>
        <v>31 March 2025</v>
      </c>
      <c r="CEA80" t="str">
        <f>BS!$D$5</f>
        <v>31 March 2026</v>
      </c>
      <c r="CEB80" t="str">
        <f>BS!$E$5</f>
        <v>31 March 2025</v>
      </c>
      <c r="CEI80" t="str">
        <f>BS!$D$5</f>
        <v>31 March 2026</v>
      </c>
      <c r="CEJ80" t="str">
        <f>BS!$E$5</f>
        <v>31 March 2025</v>
      </c>
      <c r="CEQ80" t="str">
        <f>BS!$D$5</f>
        <v>31 March 2026</v>
      </c>
      <c r="CER80" t="str">
        <f>BS!$E$5</f>
        <v>31 March 2025</v>
      </c>
      <c r="CEY80" t="str">
        <f>BS!$D$5</f>
        <v>31 March 2026</v>
      </c>
      <c r="CEZ80" t="str">
        <f>BS!$E$5</f>
        <v>31 March 2025</v>
      </c>
      <c r="CFG80" t="str">
        <f>BS!$D$5</f>
        <v>31 March 2026</v>
      </c>
      <c r="CFH80" t="str">
        <f>BS!$E$5</f>
        <v>31 March 2025</v>
      </c>
      <c r="CFO80" t="str">
        <f>BS!$D$5</f>
        <v>31 March 2026</v>
      </c>
      <c r="CFP80" t="str">
        <f>BS!$E$5</f>
        <v>31 March 2025</v>
      </c>
      <c r="CFW80" t="str">
        <f>BS!$D$5</f>
        <v>31 March 2026</v>
      </c>
      <c r="CFX80" t="str">
        <f>BS!$E$5</f>
        <v>31 March 2025</v>
      </c>
      <c r="CGE80" t="str">
        <f>BS!$D$5</f>
        <v>31 March 2026</v>
      </c>
      <c r="CGF80" t="str">
        <f>BS!$E$5</f>
        <v>31 March 2025</v>
      </c>
      <c r="CGM80" t="str">
        <f>BS!$D$5</f>
        <v>31 March 2026</v>
      </c>
      <c r="CGN80" t="str">
        <f>BS!$E$5</f>
        <v>31 March 2025</v>
      </c>
      <c r="CGU80" t="str">
        <f>BS!$D$5</f>
        <v>31 March 2026</v>
      </c>
      <c r="CGV80" t="str">
        <f>BS!$E$5</f>
        <v>31 March 2025</v>
      </c>
      <c r="CHC80" t="str">
        <f>BS!$D$5</f>
        <v>31 March 2026</v>
      </c>
      <c r="CHD80" t="str">
        <f>BS!$E$5</f>
        <v>31 March 2025</v>
      </c>
      <c r="CHK80" t="str">
        <f>BS!$D$5</f>
        <v>31 March 2026</v>
      </c>
      <c r="CHL80" t="str">
        <f>BS!$E$5</f>
        <v>31 March 2025</v>
      </c>
      <c r="CHS80" t="str">
        <f>BS!$D$5</f>
        <v>31 March 2026</v>
      </c>
      <c r="CHT80" t="str">
        <f>BS!$E$5</f>
        <v>31 March 2025</v>
      </c>
      <c r="CIA80" t="str">
        <f>BS!$D$5</f>
        <v>31 March 2026</v>
      </c>
      <c r="CIB80" t="str">
        <f>BS!$E$5</f>
        <v>31 March 2025</v>
      </c>
      <c r="CII80" t="str">
        <f>BS!$D$5</f>
        <v>31 March 2026</v>
      </c>
      <c r="CIJ80" t="str">
        <f>BS!$E$5</f>
        <v>31 March 2025</v>
      </c>
      <c r="CIQ80" t="str">
        <f>BS!$D$5</f>
        <v>31 March 2026</v>
      </c>
      <c r="CIR80" t="str">
        <f>BS!$E$5</f>
        <v>31 March 2025</v>
      </c>
      <c r="CIY80" t="str">
        <f>BS!$D$5</f>
        <v>31 March 2026</v>
      </c>
      <c r="CIZ80" t="str">
        <f>BS!$E$5</f>
        <v>31 March 2025</v>
      </c>
      <c r="CJG80" t="str">
        <f>BS!$D$5</f>
        <v>31 March 2026</v>
      </c>
      <c r="CJH80" t="str">
        <f>BS!$E$5</f>
        <v>31 March 2025</v>
      </c>
      <c r="CJO80" t="str">
        <f>BS!$D$5</f>
        <v>31 March 2026</v>
      </c>
      <c r="CJP80" t="str">
        <f>BS!$E$5</f>
        <v>31 March 2025</v>
      </c>
      <c r="CJW80" t="str">
        <f>BS!$D$5</f>
        <v>31 March 2026</v>
      </c>
      <c r="CJX80" t="str">
        <f>BS!$E$5</f>
        <v>31 March 2025</v>
      </c>
      <c r="CKE80" t="str">
        <f>BS!$D$5</f>
        <v>31 March 2026</v>
      </c>
      <c r="CKF80" t="str">
        <f>BS!$E$5</f>
        <v>31 March 2025</v>
      </c>
      <c r="CKM80" t="str">
        <f>BS!$D$5</f>
        <v>31 March 2026</v>
      </c>
      <c r="CKN80" t="str">
        <f>BS!$E$5</f>
        <v>31 March 2025</v>
      </c>
      <c r="CKU80" t="str">
        <f>BS!$D$5</f>
        <v>31 March 2026</v>
      </c>
      <c r="CKV80" t="str">
        <f>BS!$E$5</f>
        <v>31 March 2025</v>
      </c>
      <c r="CLC80" t="str">
        <f>BS!$D$5</f>
        <v>31 March 2026</v>
      </c>
      <c r="CLD80" t="str">
        <f>BS!$E$5</f>
        <v>31 March 2025</v>
      </c>
      <c r="CLK80" t="str">
        <f>BS!$D$5</f>
        <v>31 March 2026</v>
      </c>
      <c r="CLL80" t="str">
        <f>BS!$E$5</f>
        <v>31 March 2025</v>
      </c>
      <c r="CLS80" t="str">
        <f>BS!$D$5</f>
        <v>31 March 2026</v>
      </c>
      <c r="CLT80" t="str">
        <f>BS!$E$5</f>
        <v>31 March 2025</v>
      </c>
      <c r="CMA80" t="str">
        <f>BS!$D$5</f>
        <v>31 March 2026</v>
      </c>
      <c r="CMB80" t="str">
        <f>BS!$E$5</f>
        <v>31 March 2025</v>
      </c>
      <c r="CMI80" t="str">
        <f>BS!$D$5</f>
        <v>31 March 2026</v>
      </c>
      <c r="CMJ80" t="str">
        <f>BS!$E$5</f>
        <v>31 March 2025</v>
      </c>
      <c r="CMQ80" t="str">
        <f>BS!$D$5</f>
        <v>31 March 2026</v>
      </c>
      <c r="CMR80" t="str">
        <f>BS!$E$5</f>
        <v>31 March 2025</v>
      </c>
      <c r="CMY80" t="str">
        <f>BS!$D$5</f>
        <v>31 March 2026</v>
      </c>
      <c r="CMZ80" t="str">
        <f>BS!$E$5</f>
        <v>31 March 2025</v>
      </c>
      <c r="CNG80" t="str">
        <f>BS!$D$5</f>
        <v>31 March 2026</v>
      </c>
      <c r="CNH80" t="str">
        <f>BS!$E$5</f>
        <v>31 March 2025</v>
      </c>
      <c r="CNO80" t="str">
        <f>BS!$D$5</f>
        <v>31 March 2026</v>
      </c>
      <c r="CNP80" t="str">
        <f>BS!$E$5</f>
        <v>31 March 2025</v>
      </c>
      <c r="CNW80" t="str">
        <f>BS!$D$5</f>
        <v>31 March 2026</v>
      </c>
      <c r="CNX80" t="str">
        <f>BS!$E$5</f>
        <v>31 March 2025</v>
      </c>
      <c r="COE80" t="str">
        <f>BS!$D$5</f>
        <v>31 March 2026</v>
      </c>
      <c r="COF80" t="str">
        <f>BS!$E$5</f>
        <v>31 March 2025</v>
      </c>
      <c r="COM80" t="str">
        <f>BS!$D$5</f>
        <v>31 March 2026</v>
      </c>
      <c r="CON80" t="str">
        <f>BS!$E$5</f>
        <v>31 March 2025</v>
      </c>
      <c r="COU80" t="str">
        <f>BS!$D$5</f>
        <v>31 March 2026</v>
      </c>
      <c r="COV80" t="str">
        <f>BS!$E$5</f>
        <v>31 March 2025</v>
      </c>
      <c r="CPC80" t="str">
        <f>BS!$D$5</f>
        <v>31 March 2026</v>
      </c>
      <c r="CPD80" t="str">
        <f>BS!$E$5</f>
        <v>31 March 2025</v>
      </c>
      <c r="CPK80" t="str">
        <f>BS!$D$5</f>
        <v>31 March 2026</v>
      </c>
      <c r="CPL80" t="str">
        <f>BS!$E$5</f>
        <v>31 March 2025</v>
      </c>
      <c r="CPS80" t="str">
        <f>BS!$D$5</f>
        <v>31 March 2026</v>
      </c>
      <c r="CPT80" t="str">
        <f>BS!$E$5</f>
        <v>31 March 2025</v>
      </c>
      <c r="CQA80" t="str">
        <f>BS!$D$5</f>
        <v>31 March 2026</v>
      </c>
      <c r="CQB80" t="str">
        <f>BS!$E$5</f>
        <v>31 March 2025</v>
      </c>
      <c r="CQI80" t="str">
        <f>BS!$D$5</f>
        <v>31 March 2026</v>
      </c>
      <c r="CQJ80" t="str">
        <f>BS!$E$5</f>
        <v>31 March 2025</v>
      </c>
      <c r="CQQ80" t="str">
        <f>BS!$D$5</f>
        <v>31 March 2026</v>
      </c>
      <c r="CQR80" t="str">
        <f>BS!$E$5</f>
        <v>31 March 2025</v>
      </c>
      <c r="CQY80" t="str">
        <f>BS!$D$5</f>
        <v>31 March 2026</v>
      </c>
      <c r="CQZ80" t="str">
        <f>BS!$E$5</f>
        <v>31 March 2025</v>
      </c>
      <c r="CRG80" t="str">
        <f>BS!$D$5</f>
        <v>31 March 2026</v>
      </c>
      <c r="CRH80" t="str">
        <f>BS!$E$5</f>
        <v>31 March 2025</v>
      </c>
      <c r="CRO80" t="str">
        <f>BS!$D$5</f>
        <v>31 March 2026</v>
      </c>
      <c r="CRP80" t="str">
        <f>BS!$E$5</f>
        <v>31 March 2025</v>
      </c>
      <c r="CRW80" t="str">
        <f>BS!$D$5</f>
        <v>31 March 2026</v>
      </c>
      <c r="CRX80" t="str">
        <f>BS!$E$5</f>
        <v>31 March 2025</v>
      </c>
      <c r="CSE80" t="str">
        <f>BS!$D$5</f>
        <v>31 March 2026</v>
      </c>
      <c r="CSF80" t="str">
        <f>BS!$E$5</f>
        <v>31 March 2025</v>
      </c>
      <c r="CSM80" t="str">
        <f>BS!$D$5</f>
        <v>31 March 2026</v>
      </c>
      <c r="CSN80" t="str">
        <f>BS!$E$5</f>
        <v>31 March 2025</v>
      </c>
      <c r="CSU80" t="str">
        <f>BS!$D$5</f>
        <v>31 March 2026</v>
      </c>
      <c r="CSV80" t="str">
        <f>BS!$E$5</f>
        <v>31 March 2025</v>
      </c>
      <c r="CTC80" t="str">
        <f>BS!$D$5</f>
        <v>31 March 2026</v>
      </c>
      <c r="CTD80" t="str">
        <f>BS!$E$5</f>
        <v>31 March 2025</v>
      </c>
      <c r="CTK80" t="str">
        <f>BS!$D$5</f>
        <v>31 March 2026</v>
      </c>
      <c r="CTL80" t="str">
        <f>BS!$E$5</f>
        <v>31 March 2025</v>
      </c>
      <c r="CTS80" t="str">
        <f>BS!$D$5</f>
        <v>31 March 2026</v>
      </c>
      <c r="CTT80" t="str">
        <f>BS!$E$5</f>
        <v>31 March 2025</v>
      </c>
      <c r="CUA80" t="str">
        <f>BS!$D$5</f>
        <v>31 March 2026</v>
      </c>
      <c r="CUB80" t="str">
        <f>BS!$E$5</f>
        <v>31 March 2025</v>
      </c>
      <c r="CUI80" t="str">
        <f>BS!$D$5</f>
        <v>31 March 2026</v>
      </c>
      <c r="CUJ80" t="str">
        <f>BS!$E$5</f>
        <v>31 March 2025</v>
      </c>
      <c r="CUQ80" t="str">
        <f>BS!$D$5</f>
        <v>31 March 2026</v>
      </c>
      <c r="CUR80" t="str">
        <f>BS!$E$5</f>
        <v>31 March 2025</v>
      </c>
      <c r="CUY80" t="str">
        <f>BS!$D$5</f>
        <v>31 March 2026</v>
      </c>
      <c r="CUZ80" t="str">
        <f>BS!$E$5</f>
        <v>31 March 2025</v>
      </c>
      <c r="CVG80" t="str">
        <f>BS!$D$5</f>
        <v>31 March 2026</v>
      </c>
      <c r="CVH80" t="str">
        <f>BS!$E$5</f>
        <v>31 March 2025</v>
      </c>
      <c r="CVO80" t="str">
        <f>BS!$D$5</f>
        <v>31 March 2026</v>
      </c>
      <c r="CVP80" t="str">
        <f>BS!$E$5</f>
        <v>31 March 2025</v>
      </c>
      <c r="CVW80" t="str">
        <f>BS!$D$5</f>
        <v>31 March 2026</v>
      </c>
      <c r="CVX80" t="str">
        <f>BS!$E$5</f>
        <v>31 March 2025</v>
      </c>
      <c r="CWE80" t="str">
        <f>BS!$D$5</f>
        <v>31 March 2026</v>
      </c>
      <c r="CWF80" t="str">
        <f>BS!$E$5</f>
        <v>31 March 2025</v>
      </c>
      <c r="CWM80" t="str">
        <f>BS!$D$5</f>
        <v>31 March 2026</v>
      </c>
      <c r="CWN80" t="str">
        <f>BS!$E$5</f>
        <v>31 March 2025</v>
      </c>
      <c r="CWU80" t="str">
        <f>BS!$D$5</f>
        <v>31 March 2026</v>
      </c>
      <c r="CWV80" t="str">
        <f>BS!$E$5</f>
        <v>31 March 2025</v>
      </c>
      <c r="CXC80" t="str">
        <f>BS!$D$5</f>
        <v>31 March 2026</v>
      </c>
      <c r="CXD80" t="str">
        <f>BS!$E$5</f>
        <v>31 March 2025</v>
      </c>
      <c r="CXK80" t="str">
        <f>BS!$D$5</f>
        <v>31 March 2026</v>
      </c>
      <c r="CXL80" t="str">
        <f>BS!$E$5</f>
        <v>31 March 2025</v>
      </c>
      <c r="CXS80" t="str">
        <f>BS!$D$5</f>
        <v>31 March 2026</v>
      </c>
      <c r="CXT80" t="str">
        <f>BS!$E$5</f>
        <v>31 March 2025</v>
      </c>
      <c r="CYA80" t="str">
        <f>BS!$D$5</f>
        <v>31 March 2026</v>
      </c>
      <c r="CYB80" t="str">
        <f>BS!$E$5</f>
        <v>31 March 2025</v>
      </c>
      <c r="CYI80" t="str">
        <f>BS!$D$5</f>
        <v>31 March 2026</v>
      </c>
      <c r="CYJ80" t="str">
        <f>BS!$E$5</f>
        <v>31 March 2025</v>
      </c>
      <c r="CYQ80" t="str">
        <f>BS!$D$5</f>
        <v>31 March 2026</v>
      </c>
      <c r="CYR80" t="str">
        <f>BS!$E$5</f>
        <v>31 March 2025</v>
      </c>
      <c r="CYY80" t="str">
        <f>BS!$D$5</f>
        <v>31 March 2026</v>
      </c>
      <c r="CYZ80" t="str">
        <f>BS!$E$5</f>
        <v>31 March 2025</v>
      </c>
      <c r="CZG80" t="str">
        <f>BS!$D$5</f>
        <v>31 March 2026</v>
      </c>
      <c r="CZH80" t="str">
        <f>BS!$E$5</f>
        <v>31 March 2025</v>
      </c>
      <c r="CZO80" t="str">
        <f>BS!$D$5</f>
        <v>31 March 2026</v>
      </c>
      <c r="CZP80" t="str">
        <f>BS!$E$5</f>
        <v>31 March 2025</v>
      </c>
      <c r="CZW80" t="str">
        <f>BS!$D$5</f>
        <v>31 March 2026</v>
      </c>
      <c r="CZX80" t="str">
        <f>BS!$E$5</f>
        <v>31 March 2025</v>
      </c>
      <c r="DAE80" t="str">
        <f>BS!$D$5</f>
        <v>31 March 2026</v>
      </c>
      <c r="DAF80" t="str">
        <f>BS!$E$5</f>
        <v>31 March 2025</v>
      </c>
      <c r="DAM80" t="str">
        <f>BS!$D$5</f>
        <v>31 March 2026</v>
      </c>
      <c r="DAN80" t="str">
        <f>BS!$E$5</f>
        <v>31 March 2025</v>
      </c>
      <c r="DAU80" t="str">
        <f>BS!$D$5</f>
        <v>31 March 2026</v>
      </c>
      <c r="DAV80" t="str">
        <f>BS!$E$5</f>
        <v>31 March 2025</v>
      </c>
      <c r="DBC80" t="str">
        <f>BS!$D$5</f>
        <v>31 March 2026</v>
      </c>
      <c r="DBD80" t="str">
        <f>BS!$E$5</f>
        <v>31 March 2025</v>
      </c>
      <c r="DBK80" t="str">
        <f>BS!$D$5</f>
        <v>31 March 2026</v>
      </c>
      <c r="DBL80" t="str">
        <f>BS!$E$5</f>
        <v>31 March 2025</v>
      </c>
      <c r="DBS80" t="str">
        <f>BS!$D$5</f>
        <v>31 March 2026</v>
      </c>
      <c r="DBT80" t="str">
        <f>BS!$E$5</f>
        <v>31 March 2025</v>
      </c>
      <c r="DCA80" t="str">
        <f>BS!$D$5</f>
        <v>31 March 2026</v>
      </c>
      <c r="DCB80" t="str">
        <f>BS!$E$5</f>
        <v>31 March 2025</v>
      </c>
      <c r="DCI80" t="str">
        <f>BS!$D$5</f>
        <v>31 March 2026</v>
      </c>
      <c r="DCJ80" t="str">
        <f>BS!$E$5</f>
        <v>31 March 2025</v>
      </c>
      <c r="DCQ80" t="str">
        <f>BS!$D$5</f>
        <v>31 March 2026</v>
      </c>
      <c r="DCR80" t="str">
        <f>BS!$E$5</f>
        <v>31 March 2025</v>
      </c>
      <c r="DCY80" t="str">
        <f>BS!$D$5</f>
        <v>31 March 2026</v>
      </c>
      <c r="DCZ80" t="str">
        <f>BS!$E$5</f>
        <v>31 March 2025</v>
      </c>
      <c r="DDG80" t="str">
        <f>BS!$D$5</f>
        <v>31 March 2026</v>
      </c>
      <c r="DDH80" t="str">
        <f>BS!$E$5</f>
        <v>31 March 2025</v>
      </c>
      <c r="DDO80" t="str">
        <f>BS!$D$5</f>
        <v>31 March 2026</v>
      </c>
      <c r="DDP80" t="str">
        <f>BS!$E$5</f>
        <v>31 March 2025</v>
      </c>
      <c r="DDW80" t="str">
        <f>BS!$D$5</f>
        <v>31 March 2026</v>
      </c>
      <c r="DDX80" t="str">
        <f>BS!$E$5</f>
        <v>31 March 2025</v>
      </c>
      <c r="DEE80" t="str">
        <f>BS!$D$5</f>
        <v>31 March 2026</v>
      </c>
      <c r="DEF80" t="str">
        <f>BS!$E$5</f>
        <v>31 March 2025</v>
      </c>
      <c r="DEM80" t="str">
        <f>BS!$D$5</f>
        <v>31 March 2026</v>
      </c>
      <c r="DEN80" t="str">
        <f>BS!$E$5</f>
        <v>31 March 2025</v>
      </c>
      <c r="DEU80" t="str">
        <f>BS!$D$5</f>
        <v>31 March 2026</v>
      </c>
      <c r="DEV80" t="str">
        <f>BS!$E$5</f>
        <v>31 March 2025</v>
      </c>
      <c r="DFC80" t="str">
        <f>BS!$D$5</f>
        <v>31 March 2026</v>
      </c>
      <c r="DFD80" t="str">
        <f>BS!$E$5</f>
        <v>31 March 2025</v>
      </c>
      <c r="DFK80" t="str">
        <f>BS!$D$5</f>
        <v>31 March 2026</v>
      </c>
      <c r="DFL80" t="str">
        <f>BS!$E$5</f>
        <v>31 March 2025</v>
      </c>
      <c r="DFS80" t="str">
        <f>BS!$D$5</f>
        <v>31 March 2026</v>
      </c>
      <c r="DFT80" t="str">
        <f>BS!$E$5</f>
        <v>31 March 2025</v>
      </c>
      <c r="DGA80" t="str">
        <f>BS!$D$5</f>
        <v>31 March 2026</v>
      </c>
      <c r="DGB80" t="str">
        <f>BS!$E$5</f>
        <v>31 March 2025</v>
      </c>
      <c r="DGI80" t="str">
        <f>BS!$D$5</f>
        <v>31 March 2026</v>
      </c>
      <c r="DGJ80" t="str">
        <f>BS!$E$5</f>
        <v>31 March 2025</v>
      </c>
      <c r="DGQ80" t="str">
        <f>BS!$D$5</f>
        <v>31 March 2026</v>
      </c>
      <c r="DGR80" t="str">
        <f>BS!$E$5</f>
        <v>31 March 2025</v>
      </c>
      <c r="DGY80" t="str">
        <f>BS!$D$5</f>
        <v>31 March 2026</v>
      </c>
      <c r="DGZ80" t="str">
        <f>BS!$E$5</f>
        <v>31 March 2025</v>
      </c>
      <c r="DHG80" t="str">
        <f>BS!$D$5</f>
        <v>31 March 2026</v>
      </c>
      <c r="DHH80" t="str">
        <f>BS!$E$5</f>
        <v>31 March 2025</v>
      </c>
      <c r="DHO80" t="str">
        <f>BS!$D$5</f>
        <v>31 March 2026</v>
      </c>
      <c r="DHP80" t="str">
        <f>BS!$E$5</f>
        <v>31 March 2025</v>
      </c>
      <c r="DHW80" t="str">
        <f>BS!$D$5</f>
        <v>31 March 2026</v>
      </c>
      <c r="DHX80" t="str">
        <f>BS!$E$5</f>
        <v>31 March 2025</v>
      </c>
      <c r="DIE80" t="str">
        <f>BS!$D$5</f>
        <v>31 March 2026</v>
      </c>
      <c r="DIF80" t="str">
        <f>BS!$E$5</f>
        <v>31 March 2025</v>
      </c>
      <c r="DIM80" t="str">
        <f>BS!$D$5</f>
        <v>31 March 2026</v>
      </c>
      <c r="DIN80" t="str">
        <f>BS!$E$5</f>
        <v>31 March 2025</v>
      </c>
      <c r="DIU80" t="str">
        <f>BS!$D$5</f>
        <v>31 March 2026</v>
      </c>
      <c r="DIV80" t="str">
        <f>BS!$E$5</f>
        <v>31 March 2025</v>
      </c>
      <c r="DJC80" t="str">
        <f>BS!$D$5</f>
        <v>31 March 2026</v>
      </c>
      <c r="DJD80" t="str">
        <f>BS!$E$5</f>
        <v>31 March 2025</v>
      </c>
      <c r="DJK80" t="str">
        <f>BS!$D$5</f>
        <v>31 March 2026</v>
      </c>
      <c r="DJL80" t="str">
        <f>BS!$E$5</f>
        <v>31 March 2025</v>
      </c>
      <c r="DJS80" t="str">
        <f>BS!$D$5</f>
        <v>31 March 2026</v>
      </c>
      <c r="DJT80" t="str">
        <f>BS!$E$5</f>
        <v>31 March 2025</v>
      </c>
      <c r="DKA80" t="str">
        <f>BS!$D$5</f>
        <v>31 March 2026</v>
      </c>
      <c r="DKB80" t="str">
        <f>BS!$E$5</f>
        <v>31 March 2025</v>
      </c>
      <c r="DKI80" t="str">
        <f>BS!$D$5</f>
        <v>31 March 2026</v>
      </c>
      <c r="DKJ80" t="str">
        <f>BS!$E$5</f>
        <v>31 March 2025</v>
      </c>
      <c r="DKQ80" t="str">
        <f>BS!$D$5</f>
        <v>31 March 2026</v>
      </c>
      <c r="DKR80" t="str">
        <f>BS!$E$5</f>
        <v>31 March 2025</v>
      </c>
      <c r="DKY80" t="str">
        <f>BS!$D$5</f>
        <v>31 March 2026</v>
      </c>
      <c r="DKZ80" t="str">
        <f>BS!$E$5</f>
        <v>31 March 2025</v>
      </c>
      <c r="DLG80" t="str">
        <f>BS!$D$5</f>
        <v>31 March 2026</v>
      </c>
      <c r="DLH80" t="str">
        <f>BS!$E$5</f>
        <v>31 March 2025</v>
      </c>
      <c r="DLO80" t="str">
        <f>BS!$D$5</f>
        <v>31 March 2026</v>
      </c>
      <c r="DLP80" t="str">
        <f>BS!$E$5</f>
        <v>31 March 2025</v>
      </c>
      <c r="DLW80" t="str">
        <f>BS!$D$5</f>
        <v>31 March 2026</v>
      </c>
      <c r="DLX80" t="str">
        <f>BS!$E$5</f>
        <v>31 March 2025</v>
      </c>
      <c r="DME80" t="str">
        <f>BS!$D$5</f>
        <v>31 March 2026</v>
      </c>
      <c r="DMF80" t="str">
        <f>BS!$E$5</f>
        <v>31 March 2025</v>
      </c>
      <c r="DMM80" t="str">
        <f>BS!$D$5</f>
        <v>31 March 2026</v>
      </c>
      <c r="DMN80" t="str">
        <f>BS!$E$5</f>
        <v>31 March 2025</v>
      </c>
      <c r="DMU80" t="str">
        <f>BS!$D$5</f>
        <v>31 March 2026</v>
      </c>
      <c r="DMV80" t="str">
        <f>BS!$E$5</f>
        <v>31 March 2025</v>
      </c>
      <c r="DNC80" t="str">
        <f>BS!$D$5</f>
        <v>31 March 2026</v>
      </c>
      <c r="DND80" t="str">
        <f>BS!$E$5</f>
        <v>31 March 2025</v>
      </c>
      <c r="DNK80" t="str">
        <f>BS!$D$5</f>
        <v>31 March 2026</v>
      </c>
      <c r="DNL80" t="str">
        <f>BS!$E$5</f>
        <v>31 March 2025</v>
      </c>
      <c r="DNS80" t="str">
        <f>BS!$D$5</f>
        <v>31 March 2026</v>
      </c>
      <c r="DNT80" t="str">
        <f>BS!$E$5</f>
        <v>31 March 2025</v>
      </c>
      <c r="DOA80" t="str">
        <f>BS!$D$5</f>
        <v>31 March 2026</v>
      </c>
      <c r="DOB80" t="str">
        <f>BS!$E$5</f>
        <v>31 March 2025</v>
      </c>
      <c r="DOI80" t="str">
        <f>BS!$D$5</f>
        <v>31 March 2026</v>
      </c>
      <c r="DOJ80" t="str">
        <f>BS!$E$5</f>
        <v>31 March 2025</v>
      </c>
      <c r="DOQ80" t="str">
        <f>BS!$D$5</f>
        <v>31 March 2026</v>
      </c>
      <c r="DOR80" t="str">
        <f>BS!$E$5</f>
        <v>31 March 2025</v>
      </c>
      <c r="DOY80" t="str">
        <f>BS!$D$5</f>
        <v>31 March 2026</v>
      </c>
      <c r="DOZ80" t="str">
        <f>BS!$E$5</f>
        <v>31 March 2025</v>
      </c>
      <c r="DPG80" t="str">
        <f>BS!$D$5</f>
        <v>31 March 2026</v>
      </c>
      <c r="DPH80" t="str">
        <f>BS!$E$5</f>
        <v>31 March 2025</v>
      </c>
      <c r="DPO80" t="str">
        <f>BS!$D$5</f>
        <v>31 March 2026</v>
      </c>
      <c r="DPP80" t="str">
        <f>BS!$E$5</f>
        <v>31 March 2025</v>
      </c>
      <c r="DPW80" t="str">
        <f>BS!$D$5</f>
        <v>31 March 2026</v>
      </c>
      <c r="DPX80" t="str">
        <f>BS!$E$5</f>
        <v>31 March 2025</v>
      </c>
      <c r="DQE80" t="str">
        <f>BS!$D$5</f>
        <v>31 March 2026</v>
      </c>
      <c r="DQF80" t="str">
        <f>BS!$E$5</f>
        <v>31 March 2025</v>
      </c>
      <c r="DQM80" t="str">
        <f>BS!$D$5</f>
        <v>31 March 2026</v>
      </c>
      <c r="DQN80" t="str">
        <f>BS!$E$5</f>
        <v>31 March 2025</v>
      </c>
      <c r="DQU80" t="str">
        <f>BS!$D$5</f>
        <v>31 March 2026</v>
      </c>
      <c r="DQV80" t="str">
        <f>BS!$E$5</f>
        <v>31 March 2025</v>
      </c>
      <c r="DRC80" t="str">
        <f>BS!$D$5</f>
        <v>31 March 2026</v>
      </c>
      <c r="DRD80" t="str">
        <f>BS!$E$5</f>
        <v>31 March 2025</v>
      </c>
      <c r="DRK80" t="str">
        <f>BS!$D$5</f>
        <v>31 March 2026</v>
      </c>
      <c r="DRL80" t="str">
        <f>BS!$E$5</f>
        <v>31 March 2025</v>
      </c>
      <c r="DRS80" t="str">
        <f>BS!$D$5</f>
        <v>31 March 2026</v>
      </c>
      <c r="DRT80" t="str">
        <f>BS!$E$5</f>
        <v>31 March 2025</v>
      </c>
      <c r="DSA80" t="str">
        <f>BS!$D$5</f>
        <v>31 March 2026</v>
      </c>
      <c r="DSB80" t="str">
        <f>BS!$E$5</f>
        <v>31 March 2025</v>
      </c>
      <c r="DSI80" t="str">
        <f>BS!$D$5</f>
        <v>31 March 2026</v>
      </c>
      <c r="DSJ80" t="str">
        <f>BS!$E$5</f>
        <v>31 March 2025</v>
      </c>
      <c r="DSQ80" t="str">
        <f>BS!$D$5</f>
        <v>31 March 2026</v>
      </c>
      <c r="DSR80" t="str">
        <f>BS!$E$5</f>
        <v>31 March 2025</v>
      </c>
      <c r="DSY80" t="str">
        <f>BS!$D$5</f>
        <v>31 March 2026</v>
      </c>
      <c r="DSZ80" t="str">
        <f>BS!$E$5</f>
        <v>31 March 2025</v>
      </c>
      <c r="DTG80" t="str">
        <f>BS!$D$5</f>
        <v>31 March 2026</v>
      </c>
      <c r="DTH80" t="str">
        <f>BS!$E$5</f>
        <v>31 March 2025</v>
      </c>
      <c r="DTO80" t="str">
        <f>BS!$D$5</f>
        <v>31 March 2026</v>
      </c>
      <c r="DTP80" t="str">
        <f>BS!$E$5</f>
        <v>31 March 2025</v>
      </c>
      <c r="DTW80" t="str">
        <f>BS!$D$5</f>
        <v>31 March 2026</v>
      </c>
      <c r="DTX80" t="str">
        <f>BS!$E$5</f>
        <v>31 March 2025</v>
      </c>
      <c r="DUE80" t="str">
        <f>BS!$D$5</f>
        <v>31 March 2026</v>
      </c>
      <c r="DUF80" t="str">
        <f>BS!$E$5</f>
        <v>31 March 2025</v>
      </c>
      <c r="DUM80" t="str">
        <f>BS!$D$5</f>
        <v>31 March 2026</v>
      </c>
      <c r="DUN80" t="str">
        <f>BS!$E$5</f>
        <v>31 March 2025</v>
      </c>
      <c r="DUU80" t="str">
        <f>BS!$D$5</f>
        <v>31 March 2026</v>
      </c>
      <c r="DUV80" t="str">
        <f>BS!$E$5</f>
        <v>31 March 2025</v>
      </c>
      <c r="DVC80" t="str">
        <f>BS!$D$5</f>
        <v>31 March 2026</v>
      </c>
      <c r="DVD80" t="str">
        <f>BS!$E$5</f>
        <v>31 March 2025</v>
      </c>
      <c r="DVK80" t="str">
        <f>BS!$D$5</f>
        <v>31 March 2026</v>
      </c>
      <c r="DVL80" t="str">
        <f>BS!$E$5</f>
        <v>31 March 2025</v>
      </c>
      <c r="DVS80" t="str">
        <f>BS!$D$5</f>
        <v>31 March 2026</v>
      </c>
      <c r="DVT80" t="str">
        <f>BS!$E$5</f>
        <v>31 March 2025</v>
      </c>
      <c r="DWA80" t="str">
        <f>BS!$D$5</f>
        <v>31 March 2026</v>
      </c>
      <c r="DWB80" t="str">
        <f>BS!$E$5</f>
        <v>31 March 2025</v>
      </c>
      <c r="DWI80" t="str">
        <f>BS!$D$5</f>
        <v>31 March 2026</v>
      </c>
      <c r="DWJ80" t="str">
        <f>BS!$E$5</f>
        <v>31 March 2025</v>
      </c>
      <c r="DWQ80" t="str">
        <f>BS!$D$5</f>
        <v>31 March 2026</v>
      </c>
      <c r="DWR80" t="str">
        <f>BS!$E$5</f>
        <v>31 March 2025</v>
      </c>
      <c r="DWY80" t="str">
        <f>BS!$D$5</f>
        <v>31 March 2026</v>
      </c>
      <c r="DWZ80" t="str">
        <f>BS!$E$5</f>
        <v>31 March 2025</v>
      </c>
      <c r="DXG80" t="str">
        <f>BS!$D$5</f>
        <v>31 March 2026</v>
      </c>
      <c r="DXH80" t="str">
        <f>BS!$E$5</f>
        <v>31 March 2025</v>
      </c>
      <c r="DXO80" t="str">
        <f>BS!$D$5</f>
        <v>31 March 2026</v>
      </c>
      <c r="DXP80" t="str">
        <f>BS!$E$5</f>
        <v>31 March 2025</v>
      </c>
      <c r="DXW80" t="str">
        <f>BS!$D$5</f>
        <v>31 March 2026</v>
      </c>
      <c r="DXX80" t="str">
        <f>BS!$E$5</f>
        <v>31 March 2025</v>
      </c>
      <c r="DYE80" t="str">
        <f>BS!$D$5</f>
        <v>31 March 2026</v>
      </c>
      <c r="DYF80" t="str">
        <f>BS!$E$5</f>
        <v>31 March 2025</v>
      </c>
      <c r="DYM80" t="str">
        <f>BS!$D$5</f>
        <v>31 March 2026</v>
      </c>
      <c r="DYN80" t="str">
        <f>BS!$E$5</f>
        <v>31 March 2025</v>
      </c>
      <c r="DYU80" t="str">
        <f>BS!$D$5</f>
        <v>31 March 2026</v>
      </c>
      <c r="DYV80" t="str">
        <f>BS!$E$5</f>
        <v>31 March 2025</v>
      </c>
      <c r="DZC80" t="str">
        <f>BS!$D$5</f>
        <v>31 March 2026</v>
      </c>
      <c r="DZD80" t="str">
        <f>BS!$E$5</f>
        <v>31 March 2025</v>
      </c>
      <c r="DZK80" t="str">
        <f>BS!$D$5</f>
        <v>31 March 2026</v>
      </c>
      <c r="DZL80" t="str">
        <f>BS!$E$5</f>
        <v>31 March 2025</v>
      </c>
      <c r="DZS80" t="str">
        <f>BS!$D$5</f>
        <v>31 March 2026</v>
      </c>
      <c r="DZT80" t="str">
        <f>BS!$E$5</f>
        <v>31 March 2025</v>
      </c>
      <c r="EAA80" t="str">
        <f>BS!$D$5</f>
        <v>31 March 2026</v>
      </c>
      <c r="EAB80" t="str">
        <f>BS!$E$5</f>
        <v>31 March 2025</v>
      </c>
      <c r="EAI80" t="str">
        <f>BS!$D$5</f>
        <v>31 March 2026</v>
      </c>
      <c r="EAJ80" t="str">
        <f>BS!$E$5</f>
        <v>31 March 2025</v>
      </c>
      <c r="EAQ80" t="str">
        <f>BS!$D$5</f>
        <v>31 March 2026</v>
      </c>
      <c r="EAR80" t="str">
        <f>BS!$E$5</f>
        <v>31 March 2025</v>
      </c>
      <c r="EAY80" t="str">
        <f>BS!$D$5</f>
        <v>31 March 2026</v>
      </c>
      <c r="EAZ80" t="str">
        <f>BS!$E$5</f>
        <v>31 March 2025</v>
      </c>
      <c r="EBG80" t="str">
        <f>BS!$D$5</f>
        <v>31 March 2026</v>
      </c>
      <c r="EBH80" t="str">
        <f>BS!$E$5</f>
        <v>31 March 2025</v>
      </c>
      <c r="EBO80" t="str">
        <f>BS!$D$5</f>
        <v>31 March 2026</v>
      </c>
      <c r="EBP80" t="str">
        <f>BS!$E$5</f>
        <v>31 March 2025</v>
      </c>
      <c r="EBW80" t="str">
        <f>BS!$D$5</f>
        <v>31 March 2026</v>
      </c>
      <c r="EBX80" t="str">
        <f>BS!$E$5</f>
        <v>31 March 2025</v>
      </c>
      <c r="ECE80" t="str">
        <f>BS!$D$5</f>
        <v>31 March 2026</v>
      </c>
      <c r="ECF80" t="str">
        <f>BS!$E$5</f>
        <v>31 March 2025</v>
      </c>
      <c r="ECM80" t="str">
        <f>BS!$D$5</f>
        <v>31 March 2026</v>
      </c>
      <c r="ECN80" t="str">
        <f>BS!$E$5</f>
        <v>31 March 2025</v>
      </c>
      <c r="ECU80" t="str">
        <f>BS!$D$5</f>
        <v>31 March 2026</v>
      </c>
      <c r="ECV80" t="str">
        <f>BS!$E$5</f>
        <v>31 March 2025</v>
      </c>
      <c r="EDC80" t="str">
        <f>BS!$D$5</f>
        <v>31 March 2026</v>
      </c>
      <c r="EDD80" t="str">
        <f>BS!$E$5</f>
        <v>31 March 2025</v>
      </c>
      <c r="EDK80" t="str">
        <f>BS!$D$5</f>
        <v>31 March 2026</v>
      </c>
      <c r="EDL80" t="str">
        <f>BS!$E$5</f>
        <v>31 March 2025</v>
      </c>
      <c r="EDS80" t="str">
        <f>BS!$D$5</f>
        <v>31 March 2026</v>
      </c>
      <c r="EDT80" t="str">
        <f>BS!$E$5</f>
        <v>31 March 2025</v>
      </c>
      <c r="EEA80" t="str">
        <f>BS!$D$5</f>
        <v>31 March 2026</v>
      </c>
      <c r="EEB80" t="str">
        <f>BS!$E$5</f>
        <v>31 March 2025</v>
      </c>
      <c r="EEI80" t="str">
        <f>BS!$D$5</f>
        <v>31 March 2026</v>
      </c>
      <c r="EEJ80" t="str">
        <f>BS!$E$5</f>
        <v>31 March 2025</v>
      </c>
      <c r="EEQ80" t="str">
        <f>BS!$D$5</f>
        <v>31 March 2026</v>
      </c>
      <c r="EER80" t="str">
        <f>BS!$E$5</f>
        <v>31 March 2025</v>
      </c>
      <c r="EEY80" t="str">
        <f>BS!$D$5</f>
        <v>31 March 2026</v>
      </c>
      <c r="EEZ80" t="str">
        <f>BS!$E$5</f>
        <v>31 March 2025</v>
      </c>
      <c r="EFG80" t="str">
        <f>BS!$D$5</f>
        <v>31 March 2026</v>
      </c>
      <c r="EFH80" t="str">
        <f>BS!$E$5</f>
        <v>31 March 2025</v>
      </c>
      <c r="EFO80" t="str">
        <f>BS!$D$5</f>
        <v>31 March 2026</v>
      </c>
      <c r="EFP80" t="str">
        <f>BS!$E$5</f>
        <v>31 March 2025</v>
      </c>
      <c r="EFW80" t="str">
        <f>BS!$D$5</f>
        <v>31 March 2026</v>
      </c>
      <c r="EFX80" t="str">
        <f>BS!$E$5</f>
        <v>31 March 2025</v>
      </c>
      <c r="EGE80" t="str">
        <f>BS!$D$5</f>
        <v>31 March 2026</v>
      </c>
      <c r="EGF80" t="str">
        <f>BS!$E$5</f>
        <v>31 March 2025</v>
      </c>
      <c r="EGM80" t="str">
        <f>BS!$D$5</f>
        <v>31 March 2026</v>
      </c>
      <c r="EGN80" t="str">
        <f>BS!$E$5</f>
        <v>31 March 2025</v>
      </c>
      <c r="EGU80" t="str">
        <f>BS!$D$5</f>
        <v>31 March 2026</v>
      </c>
      <c r="EGV80" t="str">
        <f>BS!$E$5</f>
        <v>31 March 2025</v>
      </c>
      <c r="EHC80" t="str">
        <f>BS!$D$5</f>
        <v>31 March 2026</v>
      </c>
      <c r="EHD80" t="str">
        <f>BS!$E$5</f>
        <v>31 March 2025</v>
      </c>
      <c r="EHK80" t="str">
        <f>BS!$D$5</f>
        <v>31 March 2026</v>
      </c>
      <c r="EHL80" t="str">
        <f>BS!$E$5</f>
        <v>31 March 2025</v>
      </c>
      <c r="EHS80" t="str">
        <f>BS!$D$5</f>
        <v>31 March 2026</v>
      </c>
      <c r="EHT80" t="str">
        <f>BS!$E$5</f>
        <v>31 March 2025</v>
      </c>
      <c r="EIA80" t="str">
        <f>BS!$D$5</f>
        <v>31 March 2026</v>
      </c>
      <c r="EIB80" t="str">
        <f>BS!$E$5</f>
        <v>31 March 2025</v>
      </c>
      <c r="EII80" t="str">
        <f>BS!$D$5</f>
        <v>31 March 2026</v>
      </c>
      <c r="EIJ80" t="str">
        <f>BS!$E$5</f>
        <v>31 March 2025</v>
      </c>
      <c r="EIQ80" t="str">
        <f>BS!$D$5</f>
        <v>31 March 2026</v>
      </c>
      <c r="EIR80" t="str">
        <f>BS!$E$5</f>
        <v>31 March 2025</v>
      </c>
      <c r="EIY80" t="str">
        <f>BS!$D$5</f>
        <v>31 March 2026</v>
      </c>
      <c r="EIZ80" t="str">
        <f>BS!$E$5</f>
        <v>31 March 2025</v>
      </c>
      <c r="EJG80" t="str">
        <f>BS!$D$5</f>
        <v>31 March 2026</v>
      </c>
      <c r="EJH80" t="str">
        <f>BS!$E$5</f>
        <v>31 March 2025</v>
      </c>
      <c r="EJO80" t="str">
        <f>BS!$D$5</f>
        <v>31 March 2026</v>
      </c>
      <c r="EJP80" t="str">
        <f>BS!$E$5</f>
        <v>31 March 2025</v>
      </c>
      <c r="EJW80" t="str">
        <f>BS!$D$5</f>
        <v>31 March 2026</v>
      </c>
      <c r="EJX80" t="str">
        <f>BS!$E$5</f>
        <v>31 March 2025</v>
      </c>
      <c r="EKE80" t="str">
        <f>BS!$D$5</f>
        <v>31 March 2026</v>
      </c>
      <c r="EKF80" t="str">
        <f>BS!$E$5</f>
        <v>31 March 2025</v>
      </c>
      <c r="EKM80" t="str">
        <f>BS!$D$5</f>
        <v>31 March 2026</v>
      </c>
      <c r="EKN80" t="str">
        <f>BS!$E$5</f>
        <v>31 March 2025</v>
      </c>
      <c r="EKU80" t="str">
        <f>BS!$D$5</f>
        <v>31 March 2026</v>
      </c>
      <c r="EKV80" t="str">
        <f>BS!$E$5</f>
        <v>31 March 2025</v>
      </c>
      <c r="ELC80" t="str">
        <f>BS!$D$5</f>
        <v>31 March 2026</v>
      </c>
      <c r="ELD80" t="str">
        <f>BS!$E$5</f>
        <v>31 March 2025</v>
      </c>
      <c r="ELK80" t="str">
        <f>BS!$D$5</f>
        <v>31 March 2026</v>
      </c>
      <c r="ELL80" t="str">
        <f>BS!$E$5</f>
        <v>31 March 2025</v>
      </c>
      <c r="ELS80" t="str">
        <f>BS!$D$5</f>
        <v>31 March 2026</v>
      </c>
      <c r="ELT80" t="str">
        <f>BS!$E$5</f>
        <v>31 March 2025</v>
      </c>
      <c r="EMA80" t="str">
        <f>BS!$D$5</f>
        <v>31 March 2026</v>
      </c>
      <c r="EMB80" t="str">
        <f>BS!$E$5</f>
        <v>31 March 2025</v>
      </c>
      <c r="EMI80" t="str">
        <f>BS!$D$5</f>
        <v>31 March 2026</v>
      </c>
      <c r="EMJ80" t="str">
        <f>BS!$E$5</f>
        <v>31 March 2025</v>
      </c>
      <c r="EMQ80" t="str">
        <f>BS!$D$5</f>
        <v>31 March 2026</v>
      </c>
      <c r="EMR80" t="str">
        <f>BS!$E$5</f>
        <v>31 March 2025</v>
      </c>
      <c r="EMY80" t="str">
        <f>BS!$D$5</f>
        <v>31 March 2026</v>
      </c>
      <c r="EMZ80" t="str">
        <f>BS!$E$5</f>
        <v>31 March 2025</v>
      </c>
      <c r="ENG80" t="str">
        <f>BS!$D$5</f>
        <v>31 March 2026</v>
      </c>
      <c r="ENH80" t="str">
        <f>BS!$E$5</f>
        <v>31 March 2025</v>
      </c>
      <c r="ENO80" t="str">
        <f>BS!$D$5</f>
        <v>31 March 2026</v>
      </c>
      <c r="ENP80" t="str">
        <f>BS!$E$5</f>
        <v>31 March 2025</v>
      </c>
      <c r="ENW80" t="str">
        <f>BS!$D$5</f>
        <v>31 March 2026</v>
      </c>
      <c r="ENX80" t="str">
        <f>BS!$E$5</f>
        <v>31 March 2025</v>
      </c>
      <c r="EOE80" t="str">
        <f>BS!$D$5</f>
        <v>31 March 2026</v>
      </c>
      <c r="EOF80" t="str">
        <f>BS!$E$5</f>
        <v>31 March 2025</v>
      </c>
      <c r="EOM80" t="str">
        <f>BS!$D$5</f>
        <v>31 March 2026</v>
      </c>
      <c r="EON80" t="str">
        <f>BS!$E$5</f>
        <v>31 March 2025</v>
      </c>
      <c r="EOU80" t="str">
        <f>BS!$D$5</f>
        <v>31 March 2026</v>
      </c>
      <c r="EOV80" t="str">
        <f>BS!$E$5</f>
        <v>31 March 2025</v>
      </c>
      <c r="EPC80" t="str">
        <f>BS!$D$5</f>
        <v>31 March 2026</v>
      </c>
      <c r="EPD80" t="str">
        <f>BS!$E$5</f>
        <v>31 March 2025</v>
      </c>
      <c r="EPK80" t="str">
        <f>BS!$D$5</f>
        <v>31 March 2026</v>
      </c>
      <c r="EPL80" t="str">
        <f>BS!$E$5</f>
        <v>31 March 2025</v>
      </c>
      <c r="EPS80" t="str">
        <f>BS!$D$5</f>
        <v>31 March 2026</v>
      </c>
      <c r="EPT80" t="str">
        <f>BS!$E$5</f>
        <v>31 March 2025</v>
      </c>
      <c r="EQA80" t="str">
        <f>BS!$D$5</f>
        <v>31 March 2026</v>
      </c>
      <c r="EQB80" t="str">
        <f>BS!$E$5</f>
        <v>31 March 2025</v>
      </c>
      <c r="EQI80" t="str">
        <f>BS!$D$5</f>
        <v>31 March 2026</v>
      </c>
      <c r="EQJ80" t="str">
        <f>BS!$E$5</f>
        <v>31 March 2025</v>
      </c>
      <c r="EQQ80" t="str">
        <f>BS!$D$5</f>
        <v>31 March 2026</v>
      </c>
      <c r="EQR80" t="str">
        <f>BS!$E$5</f>
        <v>31 March 2025</v>
      </c>
      <c r="EQY80" t="str">
        <f>BS!$D$5</f>
        <v>31 March 2026</v>
      </c>
      <c r="EQZ80" t="str">
        <f>BS!$E$5</f>
        <v>31 March 2025</v>
      </c>
      <c r="ERG80" t="str">
        <f>BS!$D$5</f>
        <v>31 March 2026</v>
      </c>
      <c r="ERH80" t="str">
        <f>BS!$E$5</f>
        <v>31 March 2025</v>
      </c>
      <c r="ERO80" t="str">
        <f>BS!$D$5</f>
        <v>31 March 2026</v>
      </c>
      <c r="ERP80" t="str">
        <f>BS!$E$5</f>
        <v>31 March 2025</v>
      </c>
      <c r="ERW80" t="str">
        <f>BS!$D$5</f>
        <v>31 March 2026</v>
      </c>
      <c r="ERX80" t="str">
        <f>BS!$E$5</f>
        <v>31 March 2025</v>
      </c>
      <c r="ESE80" t="str">
        <f>BS!$D$5</f>
        <v>31 March 2026</v>
      </c>
      <c r="ESF80" t="str">
        <f>BS!$E$5</f>
        <v>31 March 2025</v>
      </c>
      <c r="ESM80" t="str">
        <f>BS!$D$5</f>
        <v>31 March 2026</v>
      </c>
      <c r="ESN80" t="str">
        <f>BS!$E$5</f>
        <v>31 March 2025</v>
      </c>
      <c r="ESU80" t="str">
        <f>BS!$D$5</f>
        <v>31 March 2026</v>
      </c>
      <c r="ESV80" t="str">
        <f>BS!$E$5</f>
        <v>31 March 2025</v>
      </c>
      <c r="ETC80" t="str">
        <f>BS!$D$5</f>
        <v>31 March 2026</v>
      </c>
      <c r="ETD80" t="str">
        <f>BS!$E$5</f>
        <v>31 March 2025</v>
      </c>
      <c r="ETK80" t="str">
        <f>BS!$D$5</f>
        <v>31 March 2026</v>
      </c>
      <c r="ETL80" t="str">
        <f>BS!$E$5</f>
        <v>31 March 2025</v>
      </c>
      <c r="ETS80" t="str">
        <f>BS!$D$5</f>
        <v>31 March 2026</v>
      </c>
      <c r="ETT80" t="str">
        <f>BS!$E$5</f>
        <v>31 March 2025</v>
      </c>
      <c r="EUA80" t="str">
        <f>BS!$D$5</f>
        <v>31 March 2026</v>
      </c>
      <c r="EUB80" t="str">
        <f>BS!$E$5</f>
        <v>31 March 2025</v>
      </c>
      <c r="EUI80" t="str">
        <f>BS!$D$5</f>
        <v>31 March 2026</v>
      </c>
      <c r="EUJ80" t="str">
        <f>BS!$E$5</f>
        <v>31 March 2025</v>
      </c>
      <c r="EUQ80" t="str">
        <f>BS!$D$5</f>
        <v>31 March 2026</v>
      </c>
      <c r="EUR80" t="str">
        <f>BS!$E$5</f>
        <v>31 March 2025</v>
      </c>
      <c r="EUY80" t="str">
        <f>BS!$D$5</f>
        <v>31 March 2026</v>
      </c>
      <c r="EUZ80" t="str">
        <f>BS!$E$5</f>
        <v>31 March 2025</v>
      </c>
      <c r="EVG80" t="str">
        <f>BS!$D$5</f>
        <v>31 March 2026</v>
      </c>
      <c r="EVH80" t="str">
        <f>BS!$E$5</f>
        <v>31 March 2025</v>
      </c>
      <c r="EVO80" t="str">
        <f>BS!$D$5</f>
        <v>31 March 2026</v>
      </c>
      <c r="EVP80" t="str">
        <f>BS!$E$5</f>
        <v>31 March 2025</v>
      </c>
      <c r="EVW80" t="str">
        <f>BS!$D$5</f>
        <v>31 March 2026</v>
      </c>
      <c r="EVX80" t="str">
        <f>BS!$E$5</f>
        <v>31 March 2025</v>
      </c>
      <c r="EWE80" t="str">
        <f>BS!$D$5</f>
        <v>31 March 2026</v>
      </c>
      <c r="EWF80" t="str">
        <f>BS!$E$5</f>
        <v>31 March 2025</v>
      </c>
      <c r="EWM80" t="str">
        <f>BS!$D$5</f>
        <v>31 March 2026</v>
      </c>
      <c r="EWN80" t="str">
        <f>BS!$E$5</f>
        <v>31 March 2025</v>
      </c>
      <c r="EWU80" t="str">
        <f>BS!$D$5</f>
        <v>31 March 2026</v>
      </c>
      <c r="EWV80" t="str">
        <f>BS!$E$5</f>
        <v>31 March 2025</v>
      </c>
      <c r="EXC80" t="str">
        <f>BS!$D$5</f>
        <v>31 March 2026</v>
      </c>
      <c r="EXD80" t="str">
        <f>BS!$E$5</f>
        <v>31 March 2025</v>
      </c>
      <c r="EXK80" t="str">
        <f>BS!$D$5</f>
        <v>31 March 2026</v>
      </c>
      <c r="EXL80" t="str">
        <f>BS!$E$5</f>
        <v>31 March 2025</v>
      </c>
      <c r="EXS80" t="str">
        <f>BS!$D$5</f>
        <v>31 March 2026</v>
      </c>
      <c r="EXT80" t="str">
        <f>BS!$E$5</f>
        <v>31 March 2025</v>
      </c>
      <c r="EYA80" t="str">
        <f>BS!$D$5</f>
        <v>31 March 2026</v>
      </c>
      <c r="EYB80" t="str">
        <f>BS!$E$5</f>
        <v>31 March 2025</v>
      </c>
      <c r="EYI80" t="str">
        <f>BS!$D$5</f>
        <v>31 March 2026</v>
      </c>
      <c r="EYJ80" t="str">
        <f>BS!$E$5</f>
        <v>31 March 2025</v>
      </c>
      <c r="EYQ80" t="str">
        <f>BS!$D$5</f>
        <v>31 March 2026</v>
      </c>
      <c r="EYR80" t="str">
        <f>BS!$E$5</f>
        <v>31 March 2025</v>
      </c>
      <c r="EYY80" t="str">
        <f>BS!$D$5</f>
        <v>31 March 2026</v>
      </c>
      <c r="EYZ80" t="str">
        <f>BS!$E$5</f>
        <v>31 March 2025</v>
      </c>
      <c r="EZG80" t="str">
        <f>BS!$D$5</f>
        <v>31 March 2026</v>
      </c>
      <c r="EZH80" t="str">
        <f>BS!$E$5</f>
        <v>31 March 2025</v>
      </c>
      <c r="EZO80" t="str">
        <f>BS!$D$5</f>
        <v>31 March 2026</v>
      </c>
      <c r="EZP80" t="str">
        <f>BS!$E$5</f>
        <v>31 March 2025</v>
      </c>
      <c r="EZW80" t="str">
        <f>BS!$D$5</f>
        <v>31 March 2026</v>
      </c>
      <c r="EZX80" t="str">
        <f>BS!$E$5</f>
        <v>31 March 2025</v>
      </c>
      <c r="FAE80" t="str">
        <f>BS!$D$5</f>
        <v>31 March 2026</v>
      </c>
      <c r="FAF80" t="str">
        <f>BS!$E$5</f>
        <v>31 March 2025</v>
      </c>
      <c r="FAM80" t="str">
        <f>BS!$D$5</f>
        <v>31 March 2026</v>
      </c>
      <c r="FAN80" t="str">
        <f>BS!$E$5</f>
        <v>31 March 2025</v>
      </c>
      <c r="FAU80" t="str">
        <f>BS!$D$5</f>
        <v>31 March 2026</v>
      </c>
      <c r="FAV80" t="str">
        <f>BS!$E$5</f>
        <v>31 March 2025</v>
      </c>
      <c r="FBC80" t="str">
        <f>BS!$D$5</f>
        <v>31 March 2026</v>
      </c>
      <c r="FBD80" t="str">
        <f>BS!$E$5</f>
        <v>31 March 2025</v>
      </c>
      <c r="FBK80" t="str">
        <f>BS!$D$5</f>
        <v>31 March 2026</v>
      </c>
      <c r="FBL80" t="str">
        <f>BS!$E$5</f>
        <v>31 March 2025</v>
      </c>
      <c r="FBS80" t="str">
        <f>BS!$D$5</f>
        <v>31 March 2026</v>
      </c>
      <c r="FBT80" t="str">
        <f>BS!$E$5</f>
        <v>31 March 2025</v>
      </c>
      <c r="FCA80" t="str">
        <f>BS!$D$5</f>
        <v>31 March 2026</v>
      </c>
      <c r="FCB80" t="str">
        <f>BS!$E$5</f>
        <v>31 March 2025</v>
      </c>
      <c r="FCI80" t="str">
        <f>BS!$D$5</f>
        <v>31 March 2026</v>
      </c>
      <c r="FCJ80" t="str">
        <f>BS!$E$5</f>
        <v>31 March 2025</v>
      </c>
      <c r="FCQ80" t="str">
        <f>BS!$D$5</f>
        <v>31 March 2026</v>
      </c>
      <c r="FCR80" t="str">
        <f>BS!$E$5</f>
        <v>31 March 2025</v>
      </c>
      <c r="FCY80" t="str">
        <f>BS!$D$5</f>
        <v>31 March 2026</v>
      </c>
      <c r="FCZ80" t="str">
        <f>BS!$E$5</f>
        <v>31 March 2025</v>
      </c>
      <c r="FDG80" t="str">
        <f>BS!$D$5</f>
        <v>31 March 2026</v>
      </c>
      <c r="FDH80" t="str">
        <f>BS!$E$5</f>
        <v>31 March 2025</v>
      </c>
      <c r="FDO80" t="str">
        <f>BS!$D$5</f>
        <v>31 March 2026</v>
      </c>
      <c r="FDP80" t="str">
        <f>BS!$E$5</f>
        <v>31 March 2025</v>
      </c>
      <c r="FDW80" t="str">
        <f>BS!$D$5</f>
        <v>31 March 2026</v>
      </c>
      <c r="FDX80" t="str">
        <f>BS!$E$5</f>
        <v>31 March 2025</v>
      </c>
      <c r="FEE80" t="str">
        <f>BS!$D$5</f>
        <v>31 March 2026</v>
      </c>
      <c r="FEF80" t="str">
        <f>BS!$E$5</f>
        <v>31 March 2025</v>
      </c>
      <c r="FEM80" t="str">
        <f>BS!$D$5</f>
        <v>31 March 2026</v>
      </c>
      <c r="FEN80" t="str">
        <f>BS!$E$5</f>
        <v>31 March 2025</v>
      </c>
      <c r="FEU80" t="str">
        <f>BS!$D$5</f>
        <v>31 March 2026</v>
      </c>
      <c r="FEV80" t="str">
        <f>BS!$E$5</f>
        <v>31 March 2025</v>
      </c>
      <c r="FFC80" t="str">
        <f>BS!$D$5</f>
        <v>31 March 2026</v>
      </c>
      <c r="FFD80" t="str">
        <f>BS!$E$5</f>
        <v>31 March 2025</v>
      </c>
      <c r="FFK80" t="str">
        <f>BS!$D$5</f>
        <v>31 March 2026</v>
      </c>
      <c r="FFL80" t="str">
        <f>BS!$E$5</f>
        <v>31 March 2025</v>
      </c>
      <c r="FFS80" t="str">
        <f>BS!$D$5</f>
        <v>31 March 2026</v>
      </c>
      <c r="FFT80" t="str">
        <f>BS!$E$5</f>
        <v>31 March 2025</v>
      </c>
      <c r="FGA80" t="str">
        <f>BS!$D$5</f>
        <v>31 March 2026</v>
      </c>
      <c r="FGB80" t="str">
        <f>BS!$E$5</f>
        <v>31 March 2025</v>
      </c>
      <c r="FGI80" t="str">
        <f>BS!$D$5</f>
        <v>31 March 2026</v>
      </c>
      <c r="FGJ80" t="str">
        <f>BS!$E$5</f>
        <v>31 March 2025</v>
      </c>
      <c r="FGQ80" t="str">
        <f>BS!$D$5</f>
        <v>31 March 2026</v>
      </c>
      <c r="FGR80" t="str">
        <f>BS!$E$5</f>
        <v>31 March 2025</v>
      </c>
      <c r="FGY80" t="str">
        <f>BS!$D$5</f>
        <v>31 March 2026</v>
      </c>
      <c r="FGZ80" t="str">
        <f>BS!$E$5</f>
        <v>31 March 2025</v>
      </c>
      <c r="FHG80" t="str">
        <f>BS!$D$5</f>
        <v>31 March 2026</v>
      </c>
      <c r="FHH80" t="str">
        <f>BS!$E$5</f>
        <v>31 March 2025</v>
      </c>
      <c r="FHO80" t="str">
        <f>BS!$D$5</f>
        <v>31 March 2026</v>
      </c>
      <c r="FHP80" t="str">
        <f>BS!$E$5</f>
        <v>31 March 2025</v>
      </c>
      <c r="FHW80" t="str">
        <f>BS!$D$5</f>
        <v>31 March 2026</v>
      </c>
      <c r="FHX80" t="str">
        <f>BS!$E$5</f>
        <v>31 March 2025</v>
      </c>
      <c r="FIE80" t="str">
        <f>BS!$D$5</f>
        <v>31 March 2026</v>
      </c>
      <c r="FIF80" t="str">
        <f>BS!$E$5</f>
        <v>31 March 2025</v>
      </c>
      <c r="FIM80" t="str">
        <f>BS!$D$5</f>
        <v>31 March 2026</v>
      </c>
      <c r="FIN80" t="str">
        <f>BS!$E$5</f>
        <v>31 March 2025</v>
      </c>
      <c r="FIU80" t="str">
        <f>BS!$D$5</f>
        <v>31 March 2026</v>
      </c>
      <c r="FIV80" t="str">
        <f>BS!$E$5</f>
        <v>31 March 2025</v>
      </c>
      <c r="FJC80" t="str">
        <f>BS!$D$5</f>
        <v>31 March 2026</v>
      </c>
      <c r="FJD80" t="str">
        <f>BS!$E$5</f>
        <v>31 March 2025</v>
      </c>
      <c r="FJK80" t="str">
        <f>BS!$D$5</f>
        <v>31 March 2026</v>
      </c>
      <c r="FJL80" t="str">
        <f>BS!$E$5</f>
        <v>31 March 2025</v>
      </c>
      <c r="FJS80" t="str">
        <f>BS!$D$5</f>
        <v>31 March 2026</v>
      </c>
      <c r="FJT80" t="str">
        <f>BS!$E$5</f>
        <v>31 March 2025</v>
      </c>
      <c r="FKA80" t="str">
        <f>BS!$D$5</f>
        <v>31 March 2026</v>
      </c>
      <c r="FKB80" t="str">
        <f>BS!$E$5</f>
        <v>31 March 2025</v>
      </c>
      <c r="FKI80" t="str">
        <f>BS!$D$5</f>
        <v>31 March 2026</v>
      </c>
      <c r="FKJ80" t="str">
        <f>BS!$E$5</f>
        <v>31 March 2025</v>
      </c>
      <c r="FKQ80" t="str">
        <f>BS!$D$5</f>
        <v>31 March 2026</v>
      </c>
      <c r="FKR80" t="str">
        <f>BS!$E$5</f>
        <v>31 March 2025</v>
      </c>
      <c r="FKY80" t="str">
        <f>BS!$D$5</f>
        <v>31 March 2026</v>
      </c>
      <c r="FKZ80" t="str">
        <f>BS!$E$5</f>
        <v>31 March 2025</v>
      </c>
      <c r="FLG80" t="str">
        <f>BS!$D$5</f>
        <v>31 March 2026</v>
      </c>
      <c r="FLH80" t="str">
        <f>BS!$E$5</f>
        <v>31 March 2025</v>
      </c>
      <c r="FLO80" t="str">
        <f>BS!$D$5</f>
        <v>31 March 2026</v>
      </c>
      <c r="FLP80" t="str">
        <f>BS!$E$5</f>
        <v>31 March 2025</v>
      </c>
      <c r="FLW80" t="str">
        <f>BS!$D$5</f>
        <v>31 March 2026</v>
      </c>
      <c r="FLX80" t="str">
        <f>BS!$E$5</f>
        <v>31 March 2025</v>
      </c>
      <c r="FME80" t="str">
        <f>BS!$D$5</f>
        <v>31 March 2026</v>
      </c>
      <c r="FMF80" t="str">
        <f>BS!$E$5</f>
        <v>31 March 2025</v>
      </c>
      <c r="FMM80" t="str">
        <f>BS!$D$5</f>
        <v>31 March 2026</v>
      </c>
      <c r="FMN80" t="str">
        <f>BS!$E$5</f>
        <v>31 March 2025</v>
      </c>
      <c r="FMU80" t="str">
        <f>BS!$D$5</f>
        <v>31 March 2026</v>
      </c>
      <c r="FMV80" t="str">
        <f>BS!$E$5</f>
        <v>31 March 2025</v>
      </c>
      <c r="FNC80" t="str">
        <f>BS!$D$5</f>
        <v>31 March 2026</v>
      </c>
      <c r="FND80" t="str">
        <f>BS!$E$5</f>
        <v>31 March 2025</v>
      </c>
      <c r="FNK80" t="str">
        <f>BS!$D$5</f>
        <v>31 March 2026</v>
      </c>
      <c r="FNL80" t="str">
        <f>BS!$E$5</f>
        <v>31 March 2025</v>
      </c>
      <c r="FNS80" t="str">
        <f>BS!$D$5</f>
        <v>31 March 2026</v>
      </c>
      <c r="FNT80" t="str">
        <f>BS!$E$5</f>
        <v>31 March 2025</v>
      </c>
      <c r="FOA80" t="str">
        <f>BS!$D$5</f>
        <v>31 March 2026</v>
      </c>
      <c r="FOB80" t="str">
        <f>BS!$E$5</f>
        <v>31 March 2025</v>
      </c>
      <c r="FOI80" t="str">
        <f>BS!$D$5</f>
        <v>31 March 2026</v>
      </c>
      <c r="FOJ80" t="str">
        <f>BS!$E$5</f>
        <v>31 March 2025</v>
      </c>
      <c r="FOQ80" t="str">
        <f>BS!$D$5</f>
        <v>31 March 2026</v>
      </c>
      <c r="FOR80" t="str">
        <f>BS!$E$5</f>
        <v>31 March 2025</v>
      </c>
      <c r="FOY80" t="str">
        <f>BS!$D$5</f>
        <v>31 March 2026</v>
      </c>
      <c r="FOZ80" t="str">
        <f>BS!$E$5</f>
        <v>31 March 2025</v>
      </c>
      <c r="FPG80" t="str">
        <f>BS!$D$5</f>
        <v>31 March 2026</v>
      </c>
      <c r="FPH80" t="str">
        <f>BS!$E$5</f>
        <v>31 March 2025</v>
      </c>
      <c r="FPO80" t="str">
        <f>BS!$D$5</f>
        <v>31 March 2026</v>
      </c>
      <c r="FPP80" t="str">
        <f>BS!$E$5</f>
        <v>31 March 2025</v>
      </c>
      <c r="FPW80" t="str">
        <f>BS!$D$5</f>
        <v>31 March 2026</v>
      </c>
      <c r="FPX80" t="str">
        <f>BS!$E$5</f>
        <v>31 March 2025</v>
      </c>
      <c r="FQE80" t="str">
        <f>BS!$D$5</f>
        <v>31 March 2026</v>
      </c>
      <c r="FQF80" t="str">
        <f>BS!$E$5</f>
        <v>31 March 2025</v>
      </c>
      <c r="FQM80" t="str">
        <f>BS!$D$5</f>
        <v>31 March 2026</v>
      </c>
      <c r="FQN80" t="str">
        <f>BS!$E$5</f>
        <v>31 March 2025</v>
      </c>
      <c r="FQU80" t="str">
        <f>BS!$D$5</f>
        <v>31 March 2026</v>
      </c>
      <c r="FQV80" t="str">
        <f>BS!$E$5</f>
        <v>31 March 2025</v>
      </c>
      <c r="FRC80" t="str">
        <f>BS!$D$5</f>
        <v>31 March 2026</v>
      </c>
      <c r="FRD80" t="str">
        <f>BS!$E$5</f>
        <v>31 March 2025</v>
      </c>
      <c r="FRK80" t="str">
        <f>BS!$D$5</f>
        <v>31 March 2026</v>
      </c>
      <c r="FRL80" t="str">
        <f>BS!$E$5</f>
        <v>31 March 2025</v>
      </c>
      <c r="FRS80" t="str">
        <f>BS!$D$5</f>
        <v>31 March 2026</v>
      </c>
      <c r="FRT80" t="str">
        <f>BS!$E$5</f>
        <v>31 March 2025</v>
      </c>
      <c r="FSA80" t="str">
        <f>BS!$D$5</f>
        <v>31 March 2026</v>
      </c>
      <c r="FSB80" t="str">
        <f>BS!$E$5</f>
        <v>31 March 2025</v>
      </c>
      <c r="FSI80" t="str">
        <f>BS!$D$5</f>
        <v>31 March 2026</v>
      </c>
      <c r="FSJ80" t="str">
        <f>BS!$E$5</f>
        <v>31 March 2025</v>
      </c>
      <c r="FSQ80" t="str">
        <f>BS!$D$5</f>
        <v>31 March 2026</v>
      </c>
      <c r="FSR80" t="str">
        <f>BS!$E$5</f>
        <v>31 March 2025</v>
      </c>
      <c r="FSY80" t="str">
        <f>BS!$D$5</f>
        <v>31 March 2026</v>
      </c>
      <c r="FSZ80" t="str">
        <f>BS!$E$5</f>
        <v>31 March 2025</v>
      </c>
      <c r="FTG80" t="str">
        <f>BS!$D$5</f>
        <v>31 March 2026</v>
      </c>
      <c r="FTH80" t="str">
        <f>BS!$E$5</f>
        <v>31 March 2025</v>
      </c>
      <c r="FTO80" t="str">
        <f>BS!$D$5</f>
        <v>31 March 2026</v>
      </c>
      <c r="FTP80" t="str">
        <f>BS!$E$5</f>
        <v>31 March 2025</v>
      </c>
      <c r="FTW80" t="str">
        <f>BS!$D$5</f>
        <v>31 March 2026</v>
      </c>
      <c r="FTX80" t="str">
        <f>BS!$E$5</f>
        <v>31 March 2025</v>
      </c>
      <c r="FUE80" t="str">
        <f>BS!$D$5</f>
        <v>31 March 2026</v>
      </c>
      <c r="FUF80" t="str">
        <f>BS!$E$5</f>
        <v>31 March 2025</v>
      </c>
      <c r="FUM80" t="str">
        <f>BS!$D$5</f>
        <v>31 March 2026</v>
      </c>
      <c r="FUN80" t="str">
        <f>BS!$E$5</f>
        <v>31 March 2025</v>
      </c>
      <c r="FUU80" t="str">
        <f>BS!$D$5</f>
        <v>31 March 2026</v>
      </c>
      <c r="FUV80" t="str">
        <f>BS!$E$5</f>
        <v>31 March 2025</v>
      </c>
      <c r="FVC80" t="str">
        <f>BS!$D$5</f>
        <v>31 March 2026</v>
      </c>
      <c r="FVD80" t="str">
        <f>BS!$E$5</f>
        <v>31 March 2025</v>
      </c>
      <c r="FVK80" t="str">
        <f>BS!$D$5</f>
        <v>31 March 2026</v>
      </c>
      <c r="FVL80" t="str">
        <f>BS!$E$5</f>
        <v>31 March 2025</v>
      </c>
      <c r="FVS80" t="str">
        <f>BS!$D$5</f>
        <v>31 March 2026</v>
      </c>
      <c r="FVT80" t="str">
        <f>BS!$E$5</f>
        <v>31 March 2025</v>
      </c>
      <c r="FWA80" t="str">
        <f>BS!$D$5</f>
        <v>31 March 2026</v>
      </c>
      <c r="FWB80" t="str">
        <f>BS!$E$5</f>
        <v>31 March 2025</v>
      </c>
      <c r="FWI80" t="str">
        <f>BS!$D$5</f>
        <v>31 March 2026</v>
      </c>
      <c r="FWJ80" t="str">
        <f>BS!$E$5</f>
        <v>31 March 2025</v>
      </c>
      <c r="FWQ80" t="str">
        <f>BS!$D$5</f>
        <v>31 March 2026</v>
      </c>
      <c r="FWR80" t="str">
        <f>BS!$E$5</f>
        <v>31 March 2025</v>
      </c>
      <c r="FWY80" t="str">
        <f>BS!$D$5</f>
        <v>31 March 2026</v>
      </c>
      <c r="FWZ80" t="str">
        <f>BS!$E$5</f>
        <v>31 March 2025</v>
      </c>
      <c r="FXG80" t="str">
        <f>BS!$D$5</f>
        <v>31 March 2026</v>
      </c>
      <c r="FXH80" t="str">
        <f>BS!$E$5</f>
        <v>31 March 2025</v>
      </c>
      <c r="FXO80" t="str">
        <f>BS!$D$5</f>
        <v>31 March 2026</v>
      </c>
      <c r="FXP80" t="str">
        <f>BS!$E$5</f>
        <v>31 March 2025</v>
      </c>
      <c r="FXW80" t="str">
        <f>BS!$D$5</f>
        <v>31 March 2026</v>
      </c>
      <c r="FXX80" t="str">
        <f>BS!$E$5</f>
        <v>31 March 2025</v>
      </c>
      <c r="FYE80" t="str">
        <f>BS!$D$5</f>
        <v>31 March 2026</v>
      </c>
      <c r="FYF80" t="str">
        <f>BS!$E$5</f>
        <v>31 March 2025</v>
      </c>
      <c r="FYM80" t="str">
        <f>BS!$D$5</f>
        <v>31 March 2026</v>
      </c>
      <c r="FYN80" t="str">
        <f>BS!$E$5</f>
        <v>31 March 2025</v>
      </c>
      <c r="FYU80" t="str">
        <f>BS!$D$5</f>
        <v>31 March 2026</v>
      </c>
      <c r="FYV80" t="str">
        <f>BS!$E$5</f>
        <v>31 March 2025</v>
      </c>
      <c r="FZC80" t="str">
        <f>BS!$D$5</f>
        <v>31 March 2026</v>
      </c>
      <c r="FZD80" t="str">
        <f>BS!$E$5</f>
        <v>31 March 2025</v>
      </c>
      <c r="FZK80" t="str">
        <f>BS!$D$5</f>
        <v>31 March 2026</v>
      </c>
      <c r="FZL80" t="str">
        <f>BS!$E$5</f>
        <v>31 March 2025</v>
      </c>
      <c r="FZS80" t="str">
        <f>BS!$D$5</f>
        <v>31 March 2026</v>
      </c>
      <c r="FZT80" t="str">
        <f>BS!$E$5</f>
        <v>31 March 2025</v>
      </c>
      <c r="GAA80" t="str">
        <f>BS!$D$5</f>
        <v>31 March 2026</v>
      </c>
      <c r="GAB80" t="str">
        <f>BS!$E$5</f>
        <v>31 March 2025</v>
      </c>
      <c r="GAI80" t="str">
        <f>BS!$D$5</f>
        <v>31 March 2026</v>
      </c>
      <c r="GAJ80" t="str">
        <f>BS!$E$5</f>
        <v>31 March 2025</v>
      </c>
      <c r="GAQ80" t="str">
        <f>BS!$D$5</f>
        <v>31 March 2026</v>
      </c>
      <c r="GAR80" t="str">
        <f>BS!$E$5</f>
        <v>31 March 2025</v>
      </c>
      <c r="GAY80" t="str">
        <f>BS!$D$5</f>
        <v>31 March 2026</v>
      </c>
      <c r="GAZ80" t="str">
        <f>BS!$E$5</f>
        <v>31 March 2025</v>
      </c>
      <c r="GBG80" t="str">
        <f>BS!$D$5</f>
        <v>31 March 2026</v>
      </c>
      <c r="GBH80" t="str">
        <f>BS!$E$5</f>
        <v>31 March 2025</v>
      </c>
      <c r="GBO80" t="str">
        <f>BS!$D$5</f>
        <v>31 March 2026</v>
      </c>
      <c r="GBP80" t="str">
        <f>BS!$E$5</f>
        <v>31 March 2025</v>
      </c>
      <c r="GBW80" t="str">
        <f>BS!$D$5</f>
        <v>31 March 2026</v>
      </c>
      <c r="GBX80" t="str">
        <f>BS!$E$5</f>
        <v>31 March 2025</v>
      </c>
      <c r="GCE80" t="str">
        <f>BS!$D$5</f>
        <v>31 March 2026</v>
      </c>
      <c r="GCF80" t="str">
        <f>BS!$E$5</f>
        <v>31 March 2025</v>
      </c>
      <c r="GCM80" t="str">
        <f>BS!$D$5</f>
        <v>31 March 2026</v>
      </c>
      <c r="GCN80" t="str">
        <f>BS!$E$5</f>
        <v>31 March 2025</v>
      </c>
      <c r="GCU80" t="str">
        <f>BS!$D$5</f>
        <v>31 March 2026</v>
      </c>
      <c r="GCV80" t="str">
        <f>BS!$E$5</f>
        <v>31 March 2025</v>
      </c>
      <c r="GDC80" t="str">
        <f>BS!$D$5</f>
        <v>31 March 2026</v>
      </c>
      <c r="GDD80" t="str">
        <f>BS!$E$5</f>
        <v>31 March 2025</v>
      </c>
      <c r="GDK80" t="str">
        <f>BS!$D$5</f>
        <v>31 March 2026</v>
      </c>
      <c r="GDL80" t="str">
        <f>BS!$E$5</f>
        <v>31 March 2025</v>
      </c>
      <c r="GDS80" t="str">
        <f>BS!$D$5</f>
        <v>31 March 2026</v>
      </c>
      <c r="GDT80" t="str">
        <f>BS!$E$5</f>
        <v>31 March 2025</v>
      </c>
      <c r="GEA80" t="str">
        <f>BS!$D$5</f>
        <v>31 March 2026</v>
      </c>
      <c r="GEB80" t="str">
        <f>BS!$E$5</f>
        <v>31 March 2025</v>
      </c>
      <c r="GEI80" t="str">
        <f>BS!$D$5</f>
        <v>31 March 2026</v>
      </c>
      <c r="GEJ80" t="str">
        <f>BS!$E$5</f>
        <v>31 March 2025</v>
      </c>
      <c r="GEQ80" t="str">
        <f>BS!$D$5</f>
        <v>31 March 2026</v>
      </c>
      <c r="GER80" t="str">
        <f>BS!$E$5</f>
        <v>31 March 2025</v>
      </c>
      <c r="GEY80" t="str">
        <f>BS!$D$5</f>
        <v>31 March 2026</v>
      </c>
      <c r="GEZ80" t="str">
        <f>BS!$E$5</f>
        <v>31 March 2025</v>
      </c>
      <c r="GFG80" t="str">
        <f>BS!$D$5</f>
        <v>31 March 2026</v>
      </c>
      <c r="GFH80" t="str">
        <f>BS!$E$5</f>
        <v>31 March 2025</v>
      </c>
      <c r="GFO80" t="str">
        <f>BS!$D$5</f>
        <v>31 March 2026</v>
      </c>
      <c r="GFP80" t="str">
        <f>BS!$E$5</f>
        <v>31 March 2025</v>
      </c>
      <c r="GFW80" t="str">
        <f>BS!$D$5</f>
        <v>31 March 2026</v>
      </c>
      <c r="GFX80" t="str">
        <f>BS!$E$5</f>
        <v>31 March 2025</v>
      </c>
      <c r="GGE80" t="str">
        <f>BS!$D$5</f>
        <v>31 March 2026</v>
      </c>
      <c r="GGF80" t="str">
        <f>BS!$E$5</f>
        <v>31 March 2025</v>
      </c>
      <c r="GGM80" t="str">
        <f>BS!$D$5</f>
        <v>31 March 2026</v>
      </c>
      <c r="GGN80" t="str">
        <f>BS!$E$5</f>
        <v>31 March 2025</v>
      </c>
      <c r="GGU80" t="str">
        <f>BS!$D$5</f>
        <v>31 March 2026</v>
      </c>
      <c r="GGV80" t="str">
        <f>BS!$E$5</f>
        <v>31 March 2025</v>
      </c>
      <c r="GHC80" t="str">
        <f>BS!$D$5</f>
        <v>31 March 2026</v>
      </c>
      <c r="GHD80" t="str">
        <f>BS!$E$5</f>
        <v>31 March 2025</v>
      </c>
      <c r="GHK80" t="str">
        <f>BS!$D$5</f>
        <v>31 March 2026</v>
      </c>
      <c r="GHL80" t="str">
        <f>BS!$E$5</f>
        <v>31 March 2025</v>
      </c>
      <c r="GHS80" t="str">
        <f>BS!$D$5</f>
        <v>31 March 2026</v>
      </c>
      <c r="GHT80" t="str">
        <f>BS!$E$5</f>
        <v>31 March 2025</v>
      </c>
      <c r="GIA80" t="str">
        <f>BS!$D$5</f>
        <v>31 March 2026</v>
      </c>
      <c r="GIB80" t="str">
        <f>BS!$E$5</f>
        <v>31 March 2025</v>
      </c>
      <c r="GII80" t="str">
        <f>BS!$D$5</f>
        <v>31 March 2026</v>
      </c>
      <c r="GIJ80" t="str">
        <f>BS!$E$5</f>
        <v>31 March 2025</v>
      </c>
      <c r="GIQ80" t="str">
        <f>BS!$D$5</f>
        <v>31 March 2026</v>
      </c>
      <c r="GIR80" t="str">
        <f>BS!$E$5</f>
        <v>31 March 2025</v>
      </c>
      <c r="GIY80" t="str">
        <f>BS!$D$5</f>
        <v>31 March 2026</v>
      </c>
      <c r="GIZ80" t="str">
        <f>BS!$E$5</f>
        <v>31 March 2025</v>
      </c>
      <c r="GJG80" t="str">
        <f>BS!$D$5</f>
        <v>31 March 2026</v>
      </c>
      <c r="GJH80" t="str">
        <f>BS!$E$5</f>
        <v>31 March 2025</v>
      </c>
      <c r="GJO80" t="str">
        <f>BS!$D$5</f>
        <v>31 March 2026</v>
      </c>
      <c r="GJP80" t="str">
        <f>BS!$E$5</f>
        <v>31 March 2025</v>
      </c>
      <c r="GJW80" t="str">
        <f>BS!$D$5</f>
        <v>31 March 2026</v>
      </c>
      <c r="GJX80" t="str">
        <f>BS!$E$5</f>
        <v>31 March 2025</v>
      </c>
      <c r="GKE80" t="str">
        <f>BS!$D$5</f>
        <v>31 March 2026</v>
      </c>
      <c r="GKF80" t="str">
        <f>BS!$E$5</f>
        <v>31 March 2025</v>
      </c>
      <c r="GKM80" t="str">
        <f>BS!$D$5</f>
        <v>31 March 2026</v>
      </c>
      <c r="GKN80" t="str">
        <f>BS!$E$5</f>
        <v>31 March 2025</v>
      </c>
      <c r="GKU80" t="str">
        <f>BS!$D$5</f>
        <v>31 March 2026</v>
      </c>
      <c r="GKV80" t="str">
        <f>BS!$E$5</f>
        <v>31 March 2025</v>
      </c>
      <c r="GLC80" t="str">
        <f>BS!$D$5</f>
        <v>31 March 2026</v>
      </c>
      <c r="GLD80" t="str">
        <f>BS!$E$5</f>
        <v>31 March 2025</v>
      </c>
      <c r="GLK80" t="str">
        <f>BS!$D$5</f>
        <v>31 March 2026</v>
      </c>
      <c r="GLL80" t="str">
        <f>BS!$E$5</f>
        <v>31 March 2025</v>
      </c>
      <c r="GLS80" t="str">
        <f>BS!$D$5</f>
        <v>31 March 2026</v>
      </c>
      <c r="GLT80" t="str">
        <f>BS!$E$5</f>
        <v>31 March 2025</v>
      </c>
      <c r="GMA80" t="str">
        <f>BS!$D$5</f>
        <v>31 March 2026</v>
      </c>
      <c r="GMB80" t="str">
        <f>BS!$E$5</f>
        <v>31 March 2025</v>
      </c>
      <c r="GMI80" t="str">
        <f>BS!$D$5</f>
        <v>31 March 2026</v>
      </c>
      <c r="GMJ80" t="str">
        <f>BS!$E$5</f>
        <v>31 March 2025</v>
      </c>
      <c r="GMQ80" t="str">
        <f>BS!$D$5</f>
        <v>31 March 2026</v>
      </c>
      <c r="GMR80" t="str">
        <f>BS!$E$5</f>
        <v>31 March 2025</v>
      </c>
      <c r="GMY80" t="str">
        <f>BS!$D$5</f>
        <v>31 March 2026</v>
      </c>
      <c r="GMZ80" t="str">
        <f>BS!$E$5</f>
        <v>31 March 2025</v>
      </c>
      <c r="GNG80" t="str">
        <f>BS!$D$5</f>
        <v>31 March 2026</v>
      </c>
      <c r="GNH80" t="str">
        <f>BS!$E$5</f>
        <v>31 March 2025</v>
      </c>
      <c r="GNO80" t="str">
        <f>BS!$D$5</f>
        <v>31 March 2026</v>
      </c>
      <c r="GNP80" t="str">
        <f>BS!$E$5</f>
        <v>31 March 2025</v>
      </c>
      <c r="GNW80" t="str">
        <f>BS!$D$5</f>
        <v>31 March 2026</v>
      </c>
      <c r="GNX80" t="str">
        <f>BS!$E$5</f>
        <v>31 March 2025</v>
      </c>
      <c r="GOE80" t="str">
        <f>BS!$D$5</f>
        <v>31 March 2026</v>
      </c>
      <c r="GOF80" t="str">
        <f>BS!$E$5</f>
        <v>31 March 2025</v>
      </c>
      <c r="GOM80" t="str">
        <f>BS!$D$5</f>
        <v>31 March 2026</v>
      </c>
      <c r="GON80" t="str">
        <f>BS!$E$5</f>
        <v>31 March 2025</v>
      </c>
      <c r="GOU80" t="str">
        <f>BS!$D$5</f>
        <v>31 March 2026</v>
      </c>
      <c r="GOV80" t="str">
        <f>BS!$E$5</f>
        <v>31 March 2025</v>
      </c>
      <c r="GPC80" t="str">
        <f>BS!$D$5</f>
        <v>31 March 2026</v>
      </c>
      <c r="GPD80" t="str">
        <f>BS!$E$5</f>
        <v>31 March 2025</v>
      </c>
      <c r="GPK80" t="str">
        <f>BS!$D$5</f>
        <v>31 March 2026</v>
      </c>
      <c r="GPL80" t="str">
        <f>BS!$E$5</f>
        <v>31 March 2025</v>
      </c>
      <c r="GPS80" t="str">
        <f>BS!$D$5</f>
        <v>31 March 2026</v>
      </c>
      <c r="GPT80" t="str">
        <f>BS!$E$5</f>
        <v>31 March 2025</v>
      </c>
      <c r="GQA80" t="str">
        <f>BS!$D$5</f>
        <v>31 March 2026</v>
      </c>
      <c r="GQB80" t="str">
        <f>BS!$E$5</f>
        <v>31 March 2025</v>
      </c>
      <c r="GQI80" t="str">
        <f>BS!$D$5</f>
        <v>31 March 2026</v>
      </c>
      <c r="GQJ80" t="str">
        <f>BS!$E$5</f>
        <v>31 March 2025</v>
      </c>
      <c r="GQQ80" t="str">
        <f>BS!$D$5</f>
        <v>31 March 2026</v>
      </c>
      <c r="GQR80" t="str">
        <f>BS!$E$5</f>
        <v>31 March 2025</v>
      </c>
      <c r="GQY80" t="str">
        <f>BS!$D$5</f>
        <v>31 March 2026</v>
      </c>
      <c r="GQZ80" t="str">
        <f>BS!$E$5</f>
        <v>31 March 2025</v>
      </c>
      <c r="GRG80" t="str">
        <f>BS!$D$5</f>
        <v>31 March 2026</v>
      </c>
      <c r="GRH80" t="str">
        <f>BS!$E$5</f>
        <v>31 March 2025</v>
      </c>
      <c r="GRO80" t="str">
        <f>BS!$D$5</f>
        <v>31 March 2026</v>
      </c>
      <c r="GRP80" t="str">
        <f>BS!$E$5</f>
        <v>31 March 2025</v>
      </c>
      <c r="GRW80" t="str">
        <f>BS!$D$5</f>
        <v>31 March 2026</v>
      </c>
      <c r="GRX80" t="str">
        <f>BS!$E$5</f>
        <v>31 March 2025</v>
      </c>
      <c r="GSE80" t="str">
        <f>BS!$D$5</f>
        <v>31 March 2026</v>
      </c>
      <c r="GSF80" t="str">
        <f>BS!$E$5</f>
        <v>31 March 2025</v>
      </c>
      <c r="GSM80" t="str">
        <f>BS!$D$5</f>
        <v>31 March 2026</v>
      </c>
      <c r="GSN80" t="str">
        <f>BS!$E$5</f>
        <v>31 March 2025</v>
      </c>
      <c r="GSU80" t="str">
        <f>BS!$D$5</f>
        <v>31 March 2026</v>
      </c>
      <c r="GSV80" t="str">
        <f>BS!$E$5</f>
        <v>31 March 2025</v>
      </c>
      <c r="GTC80" t="str">
        <f>BS!$D$5</f>
        <v>31 March 2026</v>
      </c>
      <c r="GTD80" t="str">
        <f>BS!$E$5</f>
        <v>31 March 2025</v>
      </c>
      <c r="GTK80" t="str">
        <f>BS!$D$5</f>
        <v>31 March 2026</v>
      </c>
      <c r="GTL80" t="str">
        <f>BS!$E$5</f>
        <v>31 March 2025</v>
      </c>
      <c r="GTS80" t="str">
        <f>BS!$D$5</f>
        <v>31 March 2026</v>
      </c>
      <c r="GTT80" t="str">
        <f>BS!$E$5</f>
        <v>31 March 2025</v>
      </c>
      <c r="GUA80" t="str">
        <f>BS!$D$5</f>
        <v>31 March 2026</v>
      </c>
      <c r="GUB80" t="str">
        <f>BS!$E$5</f>
        <v>31 March 2025</v>
      </c>
      <c r="GUI80" t="str">
        <f>BS!$D$5</f>
        <v>31 March 2026</v>
      </c>
      <c r="GUJ80" t="str">
        <f>BS!$E$5</f>
        <v>31 March 2025</v>
      </c>
      <c r="GUQ80" t="str">
        <f>BS!$D$5</f>
        <v>31 March 2026</v>
      </c>
      <c r="GUR80" t="str">
        <f>BS!$E$5</f>
        <v>31 March 2025</v>
      </c>
      <c r="GUY80" t="str">
        <f>BS!$D$5</f>
        <v>31 March 2026</v>
      </c>
      <c r="GUZ80" t="str">
        <f>BS!$E$5</f>
        <v>31 March 2025</v>
      </c>
      <c r="GVG80" t="str">
        <f>BS!$D$5</f>
        <v>31 March 2026</v>
      </c>
      <c r="GVH80" t="str">
        <f>BS!$E$5</f>
        <v>31 March 2025</v>
      </c>
      <c r="GVO80" t="str">
        <f>BS!$D$5</f>
        <v>31 March 2026</v>
      </c>
      <c r="GVP80" t="str">
        <f>BS!$E$5</f>
        <v>31 March 2025</v>
      </c>
      <c r="GVW80" t="str">
        <f>BS!$D$5</f>
        <v>31 March 2026</v>
      </c>
      <c r="GVX80" t="str">
        <f>BS!$E$5</f>
        <v>31 March 2025</v>
      </c>
      <c r="GWE80" t="str">
        <f>BS!$D$5</f>
        <v>31 March 2026</v>
      </c>
      <c r="GWF80" t="str">
        <f>BS!$E$5</f>
        <v>31 March 2025</v>
      </c>
      <c r="GWM80" t="str">
        <f>BS!$D$5</f>
        <v>31 March 2026</v>
      </c>
      <c r="GWN80" t="str">
        <f>BS!$E$5</f>
        <v>31 March 2025</v>
      </c>
      <c r="GWU80" t="str">
        <f>BS!$D$5</f>
        <v>31 March 2026</v>
      </c>
      <c r="GWV80" t="str">
        <f>BS!$E$5</f>
        <v>31 March 2025</v>
      </c>
      <c r="GXC80" t="str">
        <f>BS!$D$5</f>
        <v>31 March 2026</v>
      </c>
      <c r="GXD80" t="str">
        <f>BS!$E$5</f>
        <v>31 March 2025</v>
      </c>
      <c r="GXK80" t="str">
        <f>BS!$D$5</f>
        <v>31 March 2026</v>
      </c>
      <c r="GXL80" t="str">
        <f>BS!$E$5</f>
        <v>31 March 2025</v>
      </c>
      <c r="GXS80" t="str">
        <f>BS!$D$5</f>
        <v>31 March 2026</v>
      </c>
      <c r="GXT80" t="str">
        <f>BS!$E$5</f>
        <v>31 March 2025</v>
      </c>
      <c r="GYA80" t="str">
        <f>BS!$D$5</f>
        <v>31 March 2026</v>
      </c>
      <c r="GYB80" t="str">
        <f>BS!$E$5</f>
        <v>31 March 2025</v>
      </c>
      <c r="GYI80" t="str">
        <f>BS!$D$5</f>
        <v>31 March 2026</v>
      </c>
      <c r="GYJ80" t="str">
        <f>BS!$E$5</f>
        <v>31 March 2025</v>
      </c>
      <c r="GYQ80" t="str">
        <f>BS!$D$5</f>
        <v>31 March 2026</v>
      </c>
      <c r="GYR80" t="str">
        <f>BS!$E$5</f>
        <v>31 March 2025</v>
      </c>
      <c r="GYY80" t="str">
        <f>BS!$D$5</f>
        <v>31 March 2026</v>
      </c>
      <c r="GYZ80" t="str">
        <f>BS!$E$5</f>
        <v>31 March 2025</v>
      </c>
      <c r="GZG80" t="str">
        <f>BS!$D$5</f>
        <v>31 March 2026</v>
      </c>
      <c r="GZH80" t="str">
        <f>BS!$E$5</f>
        <v>31 March 2025</v>
      </c>
      <c r="GZO80" t="str">
        <f>BS!$D$5</f>
        <v>31 March 2026</v>
      </c>
      <c r="GZP80" t="str">
        <f>BS!$E$5</f>
        <v>31 March 2025</v>
      </c>
      <c r="GZW80" t="str">
        <f>BS!$D$5</f>
        <v>31 March 2026</v>
      </c>
      <c r="GZX80" t="str">
        <f>BS!$E$5</f>
        <v>31 March 2025</v>
      </c>
      <c r="HAE80" t="str">
        <f>BS!$D$5</f>
        <v>31 March 2026</v>
      </c>
      <c r="HAF80" t="str">
        <f>BS!$E$5</f>
        <v>31 March 2025</v>
      </c>
      <c r="HAM80" t="str">
        <f>BS!$D$5</f>
        <v>31 March 2026</v>
      </c>
      <c r="HAN80" t="str">
        <f>BS!$E$5</f>
        <v>31 March 2025</v>
      </c>
      <c r="HAU80" t="str">
        <f>BS!$D$5</f>
        <v>31 March 2026</v>
      </c>
      <c r="HAV80" t="str">
        <f>BS!$E$5</f>
        <v>31 March 2025</v>
      </c>
      <c r="HBC80" t="str">
        <f>BS!$D$5</f>
        <v>31 March 2026</v>
      </c>
      <c r="HBD80" t="str">
        <f>BS!$E$5</f>
        <v>31 March 2025</v>
      </c>
      <c r="HBK80" t="str">
        <f>BS!$D$5</f>
        <v>31 March 2026</v>
      </c>
      <c r="HBL80" t="str">
        <f>BS!$E$5</f>
        <v>31 March 2025</v>
      </c>
      <c r="HBS80" t="str">
        <f>BS!$D$5</f>
        <v>31 March 2026</v>
      </c>
      <c r="HBT80" t="str">
        <f>BS!$E$5</f>
        <v>31 March 2025</v>
      </c>
      <c r="HCA80" t="str">
        <f>BS!$D$5</f>
        <v>31 March 2026</v>
      </c>
      <c r="HCB80" t="str">
        <f>BS!$E$5</f>
        <v>31 March 2025</v>
      </c>
      <c r="HCI80" t="str">
        <f>BS!$D$5</f>
        <v>31 March 2026</v>
      </c>
      <c r="HCJ80" t="str">
        <f>BS!$E$5</f>
        <v>31 March 2025</v>
      </c>
      <c r="HCQ80" t="str">
        <f>BS!$D$5</f>
        <v>31 March 2026</v>
      </c>
      <c r="HCR80" t="str">
        <f>BS!$E$5</f>
        <v>31 March 2025</v>
      </c>
      <c r="HCY80" t="str">
        <f>BS!$D$5</f>
        <v>31 March 2026</v>
      </c>
      <c r="HCZ80" t="str">
        <f>BS!$E$5</f>
        <v>31 March 2025</v>
      </c>
      <c r="HDG80" t="str">
        <f>BS!$D$5</f>
        <v>31 March 2026</v>
      </c>
      <c r="HDH80" t="str">
        <f>BS!$E$5</f>
        <v>31 March 2025</v>
      </c>
      <c r="HDO80" t="str">
        <f>BS!$D$5</f>
        <v>31 March 2026</v>
      </c>
      <c r="HDP80" t="str">
        <f>BS!$E$5</f>
        <v>31 March 2025</v>
      </c>
      <c r="HDW80" t="str">
        <f>BS!$D$5</f>
        <v>31 March 2026</v>
      </c>
      <c r="HDX80" t="str">
        <f>BS!$E$5</f>
        <v>31 March 2025</v>
      </c>
      <c r="HEE80" t="str">
        <f>BS!$D$5</f>
        <v>31 March 2026</v>
      </c>
      <c r="HEF80" t="str">
        <f>BS!$E$5</f>
        <v>31 March 2025</v>
      </c>
      <c r="HEM80" t="str">
        <f>BS!$D$5</f>
        <v>31 March 2026</v>
      </c>
      <c r="HEN80" t="str">
        <f>BS!$E$5</f>
        <v>31 March 2025</v>
      </c>
      <c r="HEU80" t="str">
        <f>BS!$D$5</f>
        <v>31 March 2026</v>
      </c>
      <c r="HEV80" t="str">
        <f>BS!$E$5</f>
        <v>31 March 2025</v>
      </c>
      <c r="HFC80" t="str">
        <f>BS!$D$5</f>
        <v>31 March 2026</v>
      </c>
      <c r="HFD80" t="str">
        <f>BS!$E$5</f>
        <v>31 March 2025</v>
      </c>
      <c r="HFK80" t="str">
        <f>BS!$D$5</f>
        <v>31 March 2026</v>
      </c>
      <c r="HFL80" t="str">
        <f>BS!$E$5</f>
        <v>31 March 2025</v>
      </c>
      <c r="HFS80" t="str">
        <f>BS!$D$5</f>
        <v>31 March 2026</v>
      </c>
      <c r="HFT80" t="str">
        <f>BS!$E$5</f>
        <v>31 March 2025</v>
      </c>
      <c r="HGA80" t="str">
        <f>BS!$D$5</f>
        <v>31 March 2026</v>
      </c>
      <c r="HGB80" t="str">
        <f>BS!$E$5</f>
        <v>31 March 2025</v>
      </c>
      <c r="HGI80" t="str">
        <f>BS!$D$5</f>
        <v>31 March 2026</v>
      </c>
      <c r="HGJ80" t="str">
        <f>BS!$E$5</f>
        <v>31 March 2025</v>
      </c>
      <c r="HGQ80" t="str">
        <f>BS!$D$5</f>
        <v>31 March 2026</v>
      </c>
      <c r="HGR80" t="str">
        <f>BS!$E$5</f>
        <v>31 March 2025</v>
      </c>
      <c r="HGY80" t="str">
        <f>BS!$D$5</f>
        <v>31 March 2026</v>
      </c>
      <c r="HGZ80" t="str">
        <f>BS!$E$5</f>
        <v>31 March 2025</v>
      </c>
      <c r="HHG80" t="str">
        <f>BS!$D$5</f>
        <v>31 March 2026</v>
      </c>
      <c r="HHH80" t="str">
        <f>BS!$E$5</f>
        <v>31 March 2025</v>
      </c>
      <c r="HHO80" t="str">
        <f>BS!$D$5</f>
        <v>31 March 2026</v>
      </c>
      <c r="HHP80" t="str">
        <f>BS!$E$5</f>
        <v>31 March 2025</v>
      </c>
      <c r="HHW80" t="str">
        <f>BS!$D$5</f>
        <v>31 March 2026</v>
      </c>
      <c r="HHX80" t="str">
        <f>BS!$E$5</f>
        <v>31 March 2025</v>
      </c>
      <c r="HIE80" t="str">
        <f>BS!$D$5</f>
        <v>31 March 2026</v>
      </c>
      <c r="HIF80" t="str">
        <f>BS!$E$5</f>
        <v>31 March 2025</v>
      </c>
      <c r="HIM80" t="str">
        <f>BS!$D$5</f>
        <v>31 March 2026</v>
      </c>
      <c r="HIN80" t="str">
        <f>BS!$E$5</f>
        <v>31 March 2025</v>
      </c>
      <c r="HIU80" t="str">
        <f>BS!$D$5</f>
        <v>31 March 2026</v>
      </c>
      <c r="HIV80" t="str">
        <f>BS!$E$5</f>
        <v>31 March 2025</v>
      </c>
      <c r="HJC80" t="str">
        <f>BS!$D$5</f>
        <v>31 March 2026</v>
      </c>
      <c r="HJD80" t="str">
        <f>BS!$E$5</f>
        <v>31 March 2025</v>
      </c>
      <c r="HJK80" t="str">
        <f>BS!$D$5</f>
        <v>31 March 2026</v>
      </c>
      <c r="HJL80" t="str">
        <f>BS!$E$5</f>
        <v>31 March 2025</v>
      </c>
      <c r="HJS80" t="str">
        <f>BS!$D$5</f>
        <v>31 March 2026</v>
      </c>
      <c r="HJT80" t="str">
        <f>BS!$E$5</f>
        <v>31 March 2025</v>
      </c>
      <c r="HKA80" t="str">
        <f>BS!$D$5</f>
        <v>31 March 2026</v>
      </c>
      <c r="HKB80" t="str">
        <f>BS!$E$5</f>
        <v>31 March 2025</v>
      </c>
      <c r="HKI80" t="str">
        <f>BS!$D$5</f>
        <v>31 March 2026</v>
      </c>
      <c r="HKJ80" t="str">
        <f>BS!$E$5</f>
        <v>31 March 2025</v>
      </c>
      <c r="HKQ80" t="str">
        <f>BS!$D$5</f>
        <v>31 March 2026</v>
      </c>
      <c r="HKR80" t="str">
        <f>BS!$E$5</f>
        <v>31 March 2025</v>
      </c>
      <c r="HKY80" t="str">
        <f>BS!$D$5</f>
        <v>31 March 2026</v>
      </c>
      <c r="HKZ80" t="str">
        <f>BS!$E$5</f>
        <v>31 March 2025</v>
      </c>
      <c r="HLG80" t="str">
        <f>BS!$D$5</f>
        <v>31 March 2026</v>
      </c>
      <c r="HLH80" t="str">
        <f>BS!$E$5</f>
        <v>31 March 2025</v>
      </c>
      <c r="HLO80" t="str">
        <f>BS!$D$5</f>
        <v>31 March 2026</v>
      </c>
      <c r="HLP80" t="str">
        <f>BS!$E$5</f>
        <v>31 March 2025</v>
      </c>
      <c r="HLW80" t="str">
        <f>BS!$D$5</f>
        <v>31 March 2026</v>
      </c>
      <c r="HLX80" t="str">
        <f>BS!$E$5</f>
        <v>31 March 2025</v>
      </c>
      <c r="HME80" t="str">
        <f>BS!$D$5</f>
        <v>31 March 2026</v>
      </c>
      <c r="HMF80" t="str">
        <f>BS!$E$5</f>
        <v>31 March 2025</v>
      </c>
      <c r="HMM80" t="str">
        <f>BS!$D$5</f>
        <v>31 March 2026</v>
      </c>
      <c r="HMN80" t="str">
        <f>BS!$E$5</f>
        <v>31 March 2025</v>
      </c>
      <c r="HMU80" t="str">
        <f>BS!$D$5</f>
        <v>31 March 2026</v>
      </c>
      <c r="HMV80" t="str">
        <f>BS!$E$5</f>
        <v>31 March 2025</v>
      </c>
      <c r="HNC80" t="str">
        <f>BS!$D$5</f>
        <v>31 March 2026</v>
      </c>
      <c r="HND80" t="str">
        <f>BS!$E$5</f>
        <v>31 March 2025</v>
      </c>
      <c r="HNK80" t="str">
        <f>BS!$D$5</f>
        <v>31 March 2026</v>
      </c>
      <c r="HNL80" t="str">
        <f>BS!$E$5</f>
        <v>31 March 2025</v>
      </c>
      <c r="HNS80" t="str">
        <f>BS!$D$5</f>
        <v>31 March 2026</v>
      </c>
      <c r="HNT80" t="str">
        <f>BS!$E$5</f>
        <v>31 March 2025</v>
      </c>
      <c r="HOA80" t="str">
        <f>BS!$D$5</f>
        <v>31 March 2026</v>
      </c>
      <c r="HOB80" t="str">
        <f>BS!$E$5</f>
        <v>31 March 2025</v>
      </c>
      <c r="HOI80" t="str">
        <f>BS!$D$5</f>
        <v>31 March 2026</v>
      </c>
      <c r="HOJ80" t="str">
        <f>BS!$E$5</f>
        <v>31 March 2025</v>
      </c>
      <c r="HOQ80" t="str">
        <f>BS!$D$5</f>
        <v>31 March 2026</v>
      </c>
      <c r="HOR80" t="str">
        <f>BS!$E$5</f>
        <v>31 March 2025</v>
      </c>
      <c r="HOY80" t="str">
        <f>BS!$D$5</f>
        <v>31 March 2026</v>
      </c>
      <c r="HOZ80" t="str">
        <f>BS!$E$5</f>
        <v>31 March 2025</v>
      </c>
      <c r="HPG80" t="str">
        <f>BS!$D$5</f>
        <v>31 March 2026</v>
      </c>
      <c r="HPH80" t="str">
        <f>BS!$E$5</f>
        <v>31 March 2025</v>
      </c>
      <c r="HPO80" t="str">
        <f>BS!$D$5</f>
        <v>31 March 2026</v>
      </c>
      <c r="HPP80" t="str">
        <f>BS!$E$5</f>
        <v>31 March 2025</v>
      </c>
      <c r="HPW80" t="str">
        <f>BS!$D$5</f>
        <v>31 March 2026</v>
      </c>
      <c r="HPX80" t="str">
        <f>BS!$E$5</f>
        <v>31 March 2025</v>
      </c>
      <c r="HQE80" t="str">
        <f>BS!$D$5</f>
        <v>31 March 2026</v>
      </c>
      <c r="HQF80" t="str">
        <f>BS!$E$5</f>
        <v>31 March 2025</v>
      </c>
      <c r="HQM80" t="str">
        <f>BS!$D$5</f>
        <v>31 March 2026</v>
      </c>
      <c r="HQN80" t="str">
        <f>BS!$E$5</f>
        <v>31 March 2025</v>
      </c>
      <c r="HQU80" t="str">
        <f>BS!$D$5</f>
        <v>31 March 2026</v>
      </c>
      <c r="HQV80" t="str">
        <f>BS!$E$5</f>
        <v>31 March 2025</v>
      </c>
      <c r="HRC80" t="str">
        <f>BS!$D$5</f>
        <v>31 March 2026</v>
      </c>
      <c r="HRD80" t="str">
        <f>BS!$E$5</f>
        <v>31 March 2025</v>
      </c>
      <c r="HRK80" t="str">
        <f>BS!$D$5</f>
        <v>31 March 2026</v>
      </c>
      <c r="HRL80" t="str">
        <f>BS!$E$5</f>
        <v>31 March 2025</v>
      </c>
      <c r="HRS80" t="str">
        <f>BS!$D$5</f>
        <v>31 March 2026</v>
      </c>
      <c r="HRT80" t="str">
        <f>BS!$E$5</f>
        <v>31 March 2025</v>
      </c>
      <c r="HSA80" t="str">
        <f>BS!$D$5</f>
        <v>31 March 2026</v>
      </c>
      <c r="HSB80" t="str">
        <f>BS!$E$5</f>
        <v>31 March 2025</v>
      </c>
      <c r="HSI80" t="str">
        <f>BS!$D$5</f>
        <v>31 March 2026</v>
      </c>
      <c r="HSJ80" t="str">
        <f>BS!$E$5</f>
        <v>31 March 2025</v>
      </c>
      <c r="HSQ80" t="str">
        <f>BS!$D$5</f>
        <v>31 March 2026</v>
      </c>
      <c r="HSR80" t="str">
        <f>BS!$E$5</f>
        <v>31 March 2025</v>
      </c>
      <c r="HSY80" t="str">
        <f>BS!$D$5</f>
        <v>31 March 2026</v>
      </c>
      <c r="HSZ80" t="str">
        <f>BS!$E$5</f>
        <v>31 March 2025</v>
      </c>
      <c r="HTG80" t="str">
        <f>BS!$D$5</f>
        <v>31 March 2026</v>
      </c>
      <c r="HTH80" t="str">
        <f>BS!$E$5</f>
        <v>31 March 2025</v>
      </c>
      <c r="HTO80" t="str">
        <f>BS!$D$5</f>
        <v>31 March 2026</v>
      </c>
      <c r="HTP80" t="str">
        <f>BS!$E$5</f>
        <v>31 March 2025</v>
      </c>
      <c r="HTW80" t="str">
        <f>BS!$D$5</f>
        <v>31 March 2026</v>
      </c>
      <c r="HTX80" t="str">
        <f>BS!$E$5</f>
        <v>31 March 2025</v>
      </c>
      <c r="HUE80" t="str">
        <f>BS!$D$5</f>
        <v>31 March 2026</v>
      </c>
      <c r="HUF80" t="str">
        <f>BS!$E$5</f>
        <v>31 March 2025</v>
      </c>
      <c r="HUM80" t="str">
        <f>BS!$D$5</f>
        <v>31 March 2026</v>
      </c>
      <c r="HUN80" t="str">
        <f>BS!$E$5</f>
        <v>31 March 2025</v>
      </c>
      <c r="HUU80" t="str">
        <f>BS!$D$5</f>
        <v>31 March 2026</v>
      </c>
      <c r="HUV80" t="str">
        <f>BS!$E$5</f>
        <v>31 March 2025</v>
      </c>
      <c r="HVC80" t="str">
        <f>BS!$D$5</f>
        <v>31 March 2026</v>
      </c>
      <c r="HVD80" t="str">
        <f>BS!$E$5</f>
        <v>31 March 2025</v>
      </c>
      <c r="HVK80" t="str">
        <f>BS!$D$5</f>
        <v>31 March 2026</v>
      </c>
      <c r="HVL80" t="str">
        <f>BS!$E$5</f>
        <v>31 March 2025</v>
      </c>
      <c r="HVS80" t="str">
        <f>BS!$D$5</f>
        <v>31 March 2026</v>
      </c>
      <c r="HVT80" t="str">
        <f>BS!$E$5</f>
        <v>31 March 2025</v>
      </c>
      <c r="HWA80" t="str">
        <f>BS!$D$5</f>
        <v>31 March 2026</v>
      </c>
      <c r="HWB80" t="str">
        <f>BS!$E$5</f>
        <v>31 March 2025</v>
      </c>
      <c r="HWI80" t="str">
        <f>BS!$D$5</f>
        <v>31 March 2026</v>
      </c>
      <c r="HWJ80" t="str">
        <f>BS!$E$5</f>
        <v>31 March 2025</v>
      </c>
      <c r="HWQ80" t="str">
        <f>BS!$D$5</f>
        <v>31 March 2026</v>
      </c>
      <c r="HWR80" t="str">
        <f>BS!$E$5</f>
        <v>31 March 2025</v>
      </c>
      <c r="HWY80" t="str">
        <f>BS!$D$5</f>
        <v>31 March 2026</v>
      </c>
      <c r="HWZ80" t="str">
        <f>BS!$E$5</f>
        <v>31 March 2025</v>
      </c>
      <c r="HXG80" t="str">
        <f>BS!$D$5</f>
        <v>31 March 2026</v>
      </c>
      <c r="HXH80" t="str">
        <f>BS!$E$5</f>
        <v>31 March 2025</v>
      </c>
      <c r="HXO80" t="str">
        <f>BS!$D$5</f>
        <v>31 March 2026</v>
      </c>
      <c r="HXP80" t="str">
        <f>BS!$E$5</f>
        <v>31 March 2025</v>
      </c>
      <c r="HXW80" t="str">
        <f>BS!$D$5</f>
        <v>31 March 2026</v>
      </c>
      <c r="HXX80" t="str">
        <f>BS!$E$5</f>
        <v>31 March 2025</v>
      </c>
      <c r="HYE80" t="str">
        <f>BS!$D$5</f>
        <v>31 March 2026</v>
      </c>
      <c r="HYF80" t="str">
        <f>BS!$E$5</f>
        <v>31 March 2025</v>
      </c>
      <c r="HYM80" t="str">
        <f>BS!$D$5</f>
        <v>31 March 2026</v>
      </c>
      <c r="HYN80" t="str">
        <f>BS!$E$5</f>
        <v>31 March 2025</v>
      </c>
      <c r="HYU80" t="str">
        <f>BS!$D$5</f>
        <v>31 March 2026</v>
      </c>
      <c r="HYV80" t="str">
        <f>BS!$E$5</f>
        <v>31 March 2025</v>
      </c>
      <c r="HZC80" t="str">
        <f>BS!$D$5</f>
        <v>31 March 2026</v>
      </c>
      <c r="HZD80" t="str">
        <f>BS!$E$5</f>
        <v>31 March 2025</v>
      </c>
      <c r="HZK80" t="str">
        <f>BS!$D$5</f>
        <v>31 March 2026</v>
      </c>
      <c r="HZL80" t="str">
        <f>BS!$E$5</f>
        <v>31 March 2025</v>
      </c>
      <c r="HZS80" t="str">
        <f>BS!$D$5</f>
        <v>31 March 2026</v>
      </c>
      <c r="HZT80" t="str">
        <f>BS!$E$5</f>
        <v>31 March 2025</v>
      </c>
      <c r="IAA80" t="str">
        <f>BS!$D$5</f>
        <v>31 March 2026</v>
      </c>
      <c r="IAB80" t="str">
        <f>BS!$E$5</f>
        <v>31 March 2025</v>
      </c>
      <c r="IAI80" t="str">
        <f>BS!$D$5</f>
        <v>31 March 2026</v>
      </c>
      <c r="IAJ80" t="str">
        <f>BS!$E$5</f>
        <v>31 March 2025</v>
      </c>
      <c r="IAQ80" t="str">
        <f>BS!$D$5</f>
        <v>31 March 2026</v>
      </c>
      <c r="IAR80" t="str">
        <f>BS!$E$5</f>
        <v>31 March 2025</v>
      </c>
      <c r="IAY80" t="str">
        <f>BS!$D$5</f>
        <v>31 March 2026</v>
      </c>
      <c r="IAZ80" t="str">
        <f>BS!$E$5</f>
        <v>31 March 2025</v>
      </c>
      <c r="IBG80" t="str">
        <f>BS!$D$5</f>
        <v>31 March 2026</v>
      </c>
      <c r="IBH80" t="str">
        <f>BS!$E$5</f>
        <v>31 March 2025</v>
      </c>
      <c r="IBO80" t="str">
        <f>BS!$D$5</f>
        <v>31 March 2026</v>
      </c>
      <c r="IBP80" t="str">
        <f>BS!$E$5</f>
        <v>31 March 2025</v>
      </c>
      <c r="IBW80" t="str">
        <f>BS!$D$5</f>
        <v>31 March 2026</v>
      </c>
      <c r="IBX80" t="str">
        <f>BS!$E$5</f>
        <v>31 March 2025</v>
      </c>
      <c r="ICE80" t="str">
        <f>BS!$D$5</f>
        <v>31 March 2026</v>
      </c>
      <c r="ICF80" t="str">
        <f>BS!$E$5</f>
        <v>31 March 2025</v>
      </c>
      <c r="ICM80" t="str">
        <f>BS!$D$5</f>
        <v>31 March 2026</v>
      </c>
      <c r="ICN80" t="str">
        <f>BS!$E$5</f>
        <v>31 March 2025</v>
      </c>
      <c r="ICU80" t="str">
        <f>BS!$D$5</f>
        <v>31 March 2026</v>
      </c>
      <c r="ICV80" t="str">
        <f>BS!$E$5</f>
        <v>31 March 2025</v>
      </c>
      <c r="IDC80" t="str">
        <f>BS!$D$5</f>
        <v>31 March 2026</v>
      </c>
      <c r="IDD80" t="str">
        <f>BS!$E$5</f>
        <v>31 March 2025</v>
      </c>
      <c r="IDK80" t="str">
        <f>BS!$D$5</f>
        <v>31 March 2026</v>
      </c>
      <c r="IDL80" t="str">
        <f>BS!$E$5</f>
        <v>31 March 2025</v>
      </c>
      <c r="IDS80" t="str">
        <f>BS!$D$5</f>
        <v>31 March 2026</v>
      </c>
      <c r="IDT80" t="str">
        <f>BS!$E$5</f>
        <v>31 March 2025</v>
      </c>
      <c r="IEA80" t="str">
        <f>BS!$D$5</f>
        <v>31 March 2026</v>
      </c>
      <c r="IEB80" t="str">
        <f>BS!$E$5</f>
        <v>31 March 2025</v>
      </c>
      <c r="IEI80" t="str">
        <f>BS!$D$5</f>
        <v>31 March 2026</v>
      </c>
      <c r="IEJ80" t="str">
        <f>BS!$E$5</f>
        <v>31 March 2025</v>
      </c>
      <c r="IEQ80" t="str">
        <f>BS!$D$5</f>
        <v>31 March 2026</v>
      </c>
      <c r="IER80" t="str">
        <f>BS!$E$5</f>
        <v>31 March 2025</v>
      </c>
      <c r="IEY80" t="str">
        <f>BS!$D$5</f>
        <v>31 March 2026</v>
      </c>
      <c r="IEZ80" t="str">
        <f>BS!$E$5</f>
        <v>31 March 2025</v>
      </c>
      <c r="IFG80" t="str">
        <f>BS!$D$5</f>
        <v>31 March 2026</v>
      </c>
      <c r="IFH80" t="str">
        <f>BS!$E$5</f>
        <v>31 March 2025</v>
      </c>
      <c r="IFO80" t="str">
        <f>BS!$D$5</f>
        <v>31 March 2026</v>
      </c>
      <c r="IFP80" t="str">
        <f>BS!$E$5</f>
        <v>31 March 2025</v>
      </c>
      <c r="IFW80" t="str">
        <f>BS!$D$5</f>
        <v>31 March 2026</v>
      </c>
      <c r="IFX80" t="str">
        <f>BS!$E$5</f>
        <v>31 March 2025</v>
      </c>
      <c r="IGE80" t="str">
        <f>BS!$D$5</f>
        <v>31 March 2026</v>
      </c>
      <c r="IGF80" t="str">
        <f>BS!$E$5</f>
        <v>31 March 2025</v>
      </c>
      <c r="IGM80" t="str">
        <f>BS!$D$5</f>
        <v>31 March 2026</v>
      </c>
      <c r="IGN80" t="str">
        <f>BS!$E$5</f>
        <v>31 March 2025</v>
      </c>
      <c r="IGU80" t="str">
        <f>BS!$D$5</f>
        <v>31 March 2026</v>
      </c>
      <c r="IGV80" t="str">
        <f>BS!$E$5</f>
        <v>31 March 2025</v>
      </c>
      <c r="IHC80" t="str">
        <f>BS!$D$5</f>
        <v>31 March 2026</v>
      </c>
      <c r="IHD80" t="str">
        <f>BS!$E$5</f>
        <v>31 March 2025</v>
      </c>
      <c r="IHK80" t="str">
        <f>BS!$D$5</f>
        <v>31 March 2026</v>
      </c>
      <c r="IHL80" t="str">
        <f>BS!$E$5</f>
        <v>31 March 2025</v>
      </c>
      <c r="IHS80" t="str">
        <f>BS!$D$5</f>
        <v>31 March 2026</v>
      </c>
      <c r="IHT80" t="str">
        <f>BS!$E$5</f>
        <v>31 March 2025</v>
      </c>
      <c r="IIA80" t="str">
        <f>BS!$D$5</f>
        <v>31 March 2026</v>
      </c>
      <c r="IIB80" t="str">
        <f>BS!$E$5</f>
        <v>31 March 2025</v>
      </c>
      <c r="III80" t="str">
        <f>BS!$D$5</f>
        <v>31 March 2026</v>
      </c>
      <c r="IIJ80" t="str">
        <f>BS!$E$5</f>
        <v>31 March 2025</v>
      </c>
      <c r="IIQ80" t="str">
        <f>BS!$D$5</f>
        <v>31 March 2026</v>
      </c>
      <c r="IIR80" t="str">
        <f>BS!$E$5</f>
        <v>31 March 2025</v>
      </c>
      <c r="IIY80" t="str">
        <f>BS!$D$5</f>
        <v>31 March 2026</v>
      </c>
      <c r="IIZ80" t="str">
        <f>BS!$E$5</f>
        <v>31 March 2025</v>
      </c>
      <c r="IJG80" t="str">
        <f>BS!$D$5</f>
        <v>31 March 2026</v>
      </c>
      <c r="IJH80" t="str">
        <f>BS!$E$5</f>
        <v>31 March 2025</v>
      </c>
      <c r="IJO80" t="str">
        <f>BS!$D$5</f>
        <v>31 March 2026</v>
      </c>
      <c r="IJP80" t="str">
        <f>BS!$E$5</f>
        <v>31 March 2025</v>
      </c>
      <c r="IJW80" t="str">
        <f>BS!$D$5</f>
        <v>31 March 2026</v>
      </c>
      <c r="IJX80" t="str">
        <f>BS!$E$5</f>
        <v>31 March 2025</v>
      </c>
      <c r="IKE80" t="str">
        <f>BS!$D$5</f>
        <v>31 March 2026</v>
      </c>
      <c r="IKF80" t="str">
        <f>BS!$E$5</f>
        <v>31 March 2025</v>
      </c>
      <c r="IKM80" t="str">
        <f>BS!$D$5</f>
        <v>31 March 2026</v>
      </c>
      <c r="IKN80" t="str">
        <f>BS!$E$5</f>
        <v>31 March 2025</v>
      </c>
      <c r="IKU80" t="str">
        <f>BS!$D$5</f>
        <v>31 March 2026</v>
      </c>
      <c r="IKV80" t="str">
        <f>BS!$E$5</f>
        <v>31 March 2025</v>
      </c>
      <c r="ILC80" t="str">
        <f>BS!$D$5</f>
        <v>31 March 2026</v>
      </c>
      <c r="ILD80" t="str">
        <f>BS!$E$5</f>
        <v>31 March 2025</v>
      </c>
      <c r="ILK80" t="str">
        <f>BS!$D$5</f>
        <v>31 March 2026</v>
      </c>
      <c r="ILL80" t="str">
        <f>BS!$E$5</f>
        <v>31 March 2025</v>
      </c>
      <c r="ILS80" t="str">
        <f>BS!$D$5</f>
        <v>31 March 2026</v>
      </c>
      <c r="ILT80" t="str">
        <f>BS!$E$5</f>
        <v>31 March 2025</v>
      </c>
      <c r="IMA80" t="str">
        <f>BS!$D$5</f>
        <v>31 March 2026</v>
      </c>
      <c r="IMB80" t="str">
        <f>BS!$E$5</f>
        <v>31 March 2025</v>
      </c>
      <c r="IMI80" t="str">
        <f>BS!$D$5</f>
        <v>31 March 2026</v>
      </c>
      <c r="IMJ80" t="str">
        <f>BS!$E$5</f>
        <v>31 March 2025</v>
      </c>
      <c r="IMQ80" t="str">
        <f>BS!$D$5</f>
        <v>31 March 2026</v>
      </c>
      <c r="IMR80" t="str">
        <f>BS!$E$5</f>
        <v>31 March 2025</v>
      </c>
      <c r="IMY80" t="str">
        <f>BS!$D$5</f>
        <v>31 March 2026</v>
      </c>
      <c r="IMZ80" t="str">
        <f>BS!$E$5</f>
        <v>31 March 2025</v>
      </c>
      <c r="ING80" t="str">
        <f>BS!$D$5</f>
        <v>31 March 2026</v>
      </c>
      <c r="INH80" t="str">
        <f>BS!$E$5</f>
        <v>31 March 2025</v>
      </c>
      <c r="INO80" t="str">
        <f>BS!$D$5</f>
        <v>31 March 2026</v>
      </c>
      <c r="INP80" t="str">
        <f>BS!$E$5</f>
        <v>31 March 2025</v>
      </c>
      <c r="INW80" t="str">
        <f>BS!$D$5</f>
        <v>31 March 2026</v>
      </c>
      <c r="INX80" t="str">
        <f>BS!$E$5</f>
        <v>31 March 2025</v>
      </c>
      <c r="IOE80" t="str">
        <f>BS!$D$5</f>
        <v>31 March 2026</v>
      </c>
      <c r="IOF80" t="str">
        <f>BS!$E$5</f>
        <v>31 March 2025</v>
      </c>
      <c r="IOM80" t="str">
        <f>BS!$D$5</f>
        <v>31 March 2026</v>
      </c>
      <c r="ION80" t="str">
        <f>BS!$E$5</f>
        <v>31 March 2025</v>
      </c>
      <c r="IOU80" t="str">
        <f>BS!$D$5</f>
        <v>31 March 2026</v>
      </c>
      <c r="IOV80" t="str">
        <f>BS!$E$5</f>
        <v>31 March 2025</v>
      </c>
      <c r="IPC80" t="str">
        <f>BS!$D$5</f>
        <v>31 March 2026</v>
      </c>
      <c r="IPD80" t="str">
        <f>BS!$E$5</f>
        <v>31 March 2025</v>
      </c>
      <c r="IPK80" t="str">
        <f>BS!$D$5</f>
        <v>31 March 2026</v>
      </c>
      <c r="IPL80" t="str">
        <f>BS!$E$5</f>
        <v>31 March 2025</v>
      </c>
      <c r="IPS80" t="str">
        <f>BS!$D$5</f>
        <v>31 March 2026</v>
      </c>
      <c r="IPT80" t="str">
        <f>BS!$E$5</f>
        <v>31 March 2025</v>
      </c>
      <c r="IQA80" t="str">
        <f>BS!$D$5</f>
        <v>31 March 2026</v>
      </c>
      <c r="IQB80" t="str">
        <f>BS!$E$5</f>
        <v>31 March 2025</v>
      </c>
      <c r="IQI80" t="str">
        <f>BS!$D$5</f>
        <v>31 March 2026</v>
      </c>
      <c r="IQJ80" t="str">
        <f>BS!$E$5</f>
        <v>31 March 2025</v>
      </c>
      <c r="IQQ80" t="str">
        <f>BS!$D$5</f>
        <v>31 March 2026</v>
      </c>
      <c r="IQR80" t="str">
        <f>BS!$E$5</f>
        <v>31 March 2025</v>
      </c>
      <c r="IQY80" t="str">
        <f>BS!$D$5</f>
        <v>31 March 2026</v>
      </c>
      <c r="IQZ80" t="str">
        <f>BS!$E$5</f>
        <v>31 March 2025</v>
      </c>
      <c r="IRG80" t="str">
        <f>BS!$D$5</f>
        <v>31 March 2026</v>
      </c>
      <c r="IRH80" t="str">
        <f>BS!$E$5</f>
        <v>31 March 2025</v>
      </c>
      <c r="IRO80" t="str">
        <f>BS!$D$5</f>
        <v>31 March 2026</v>
      </c>
      <c r="IRP80" t="str">
        <f>BS!$E$5</f>
        <v>31 March 2025</v>
      </c>
      <c r="IRW80" t="str">
        <f>BS!$D$5</f>
        <v>31 March 2026</v>
      </c>
      <c r="IRX80" t="str">
        <f>BS!$E$5</f>
        <v>31 March 2025</v>
      </c>
      <c r="ISE80" t="str">
        <f>BS!$D$5</f>
        <v>31 March 2026</v>
      </c>
      <c r="ISF80" t="str">
        <f>BS!$E$5</f>
        <v>31 March 2025</v>
      </c>
      <c r="ISM80" t="str">
        <f>BS!$D$5</f>
        <v>31 March 2026</v>
      </c>
      <c r="ISN80" t="str">
        <f>BS!$E$5</f>
        <v>31 March 2025</v>
      </c>
      <c r="ISU80" t="str">
        <f>BS!$D$5</f>
        <v>31 March 2026</v>
      </c>
      <c r="ISV80" t="str">
        <f>BS!$E$5</f>
        <v>31 March 2025</v>
      </c>
      <c r="ITC80" t="str">
        <f>BS!$D$5</f>
        <v>31 March 2026</v>
      </c>
      <c r="ITD80" t="str">
        <f>BS!$E$5</f>
        <v>31 March 2025</v>
      </c>
      <c r="ITK80" t="str">
        <f>BS!$D$5</f>
        <v>31 March 2026</v>
      </c>
      <c r="ITL80" t="str">
        <f>BS!$E$5</f>
        <v>31 March 2025</v>
      </c>
      <c r="ITS80" t="str">
        <f>BS!$D$5</f>
        <v>31 March 2026</v>
      </c>
      <c r="ITT80" t="str">
        <f>BS!$E$5</f>
        <v>31 March 2025</v>
      </c>
      <c r="IUA80" t="str">
        <f>BS!$D$5</f>
        <v>31 March 2026</v>
      </c>
      <c r="IUB80" t="str">
        <f>BS!$E$5</f>
        <v>31 March 2025</v>
      </c>
      <c r="IUI80" t="str">
        <f>BS!$D$5</f>
        <v>31 March 2026</v>
      </c>
      <c r="IUJ80" t="str">
        <f>BS!$E$5</f>
        <v>31 March 2025</v>
      </c>
      <c r="IUQ80" t="str">
        <f>BS!$D$5</f>
        <v>31 March 2026</v>
      </c>
      <c r="IUR80" t="str">
        <f>BS!$E$5</f>
        <v>31 March 2025</v>
      </c>
      <c r="IUY80" t="str">
        <f>BS!$D$5</f>
        <v>31 March 2026</v>
      </c>
      <c r="IUZ80" t="str">
        <f>BS!$E$5</f>
        <v>31 March 2025</v>
      </c>
      <c r="IVG80" t="str">
        <f>BS!$D$5</f>
        <v>31 March 2026</v>
      </c>
      <c r="IVH80" t="str">
        <f>BS!$E$5</f>
        <v>31 March 2025</v>
      </c>
      <c r="IVO80" t="str">
        <f>BS!$D$5</f>
        <v>31 March 2026</v>
      </c>
      <c r="IVP80" t="str">
        <f>BS!$E$5</f>
        <v>31 March 2025</v>
      </c>
      <c r="IVW80" t="str">
        <f>BS!$D$5</f>
        <v>31 March 2026</v>
      </c>
      <c r="IVX80" t="str">
        <f>BS!$E$5</f>
        <v>31 March 2025</v>
      </c>
      <c r="IWE80" t="str">
        <f>BS!$D$5</f>
        <v>31 March 2026</v>
      </c>
      <c r="IWF80" t="str">
        <f>BS!$E$5</f>
        <v>31 March 2025</v>
      </c>
      <c r="IWM80" t="str">
        <f>BS!$D$5</f>
        <v>31 March 2026</v>
      </c>
      <c r="IWN80" t="str">
        <f>BS!$E$5</f>
        <v>31 March 2025</v>
      </c>
      <c r="IWU80" t="str">
        <f>BS!$D$5</f>
        <v>31 March 2026</v>
      </c>
      <c r="IWV80" t="str">
        <f>BS!$E$5</f>
        <v>31 March 2025</v>
      </c>
      <c r="IXC80" t="str">
        <f>BS!$D$5</f>
        <v>31 March 2026</v>
      </c>
      <c r="IXD80" t="str">
        <f>BS!$E$5</f>
        <v>31 March 2025</v>
      </c>
      <c r="IXK80" t="str">
        <f>BS!$D$5</f>
        <v>31 March 2026</v>
      </c>
      <c r="IXL80" t="str">
        <f>BS!$E$5</f>
        <v>31 March 2025</v>
      </c>
      <c r="IXS80" t="str">
        <f>BS!$D$5</f>
        <v>31 March 2026</v>
      </c>
      <c r="IXT80" t="str">
        <f>BS!$E$5</f>
        <v>31 March 2025</v>
      </c>
      <c r="IYA80" t="str">
        <f>BS!$D$5</f>
        <v>31 March 2026</v>
      </c>
      <c r="IYB80" t="str">
        <f>BS!$E$5</f>
        <v>31 March 2025</v>
      </c>
      <c r="IYI80" t="str">
        <f>BS!$D$5</f>
        <v>31 March 2026</v>
      </c>
      <c r="IYJ80" t="str">
        <f>BS!$E$5</f>
        <v>31 March 2025</v>
      </c>
      <c r="IYQ80" t="str">
        <f>BS!$D$5</f>
        <v>31 March 2026</v>
      </c>
      <c r="IYR80" t="str">
        <f>BS!$E$5</f>
        <v>31 March 2025</v>
      </c>
      <c r="IYY80" t="str">
        <f>BS!$D$5</f>
        <v>31 March 2026</v>
      </c>
      <c r="IYZ80" t="str">
        <f>BS!$E$5</f>
        <v>31 March 2025</v>
      </c>
      <c r="IZG80" t="str">
        <f>BS!$D$5</f>
        <v>31 March 2026</v>
      </c>
      <c r="IZH80" t="str">
        <f>BS!$E$5</f>
        <v>31 March 2025</v>
      </c>
      <c r="IZO80" t="str">
        <f>BS!$D$5</f>
        <v>31 March 2026</v>
      </c>
      <c r="IZP80" t="str">
        <f>BS!$E$5</f>
        <v>31 March 2025</v>
      </c>
      <c r="IZW80" t="str">
        <f>BS!$D$5</f>
        <v>31 March 2026</v>
      </c>
      <c r="IZX80" t="str">
        <f>BS!$E$5</f>
        <v>31 March 2025</v>
      </c>
      <c r="JAE80" t="str">
        <f>BS!$D$5</f>
        <v>31 March 2026</v>
      </c>
      <c r="JAF80" t="str">
        <f>BS!$E$5</f>
        <v>31 March 2025</v>
      </c>
      <c r="JAM80" t="str">
        <f>BS!$D$5</f>
        <v>31 March 2026</v>
      </c>
      <c r="JAN80" t="str">
        <f>BS!$E$5</f>
        <v>31 March 2025</v>
      </c>
      <c r="JAU80" t="str">
        <f>BS!$D$5</f>
        <v>31 March 2026</v>
      </c>
      <c r="JAV80" t="str">
        <f>BS!$E$5</f>
        <v>31 March 2025</v>
      </c>
      <c r="JBC80" t="str">
        <f>BS!$D$5</f>
        <v>31 March 2026</v>
      </c>
      <c r="JBD80" t="str">
        <f>BS!$E$5</f>
        <v>31 March 2025</v>
      </c>
      <c r="JBK80" t="str">
        <f>BS!$D$5</f>
        <v>31 March 2026</v>
      </c>
      <c r="JBL80" t="str">
        <f>BS!$E$5</f>
        <v>31 March 2025</v>
      </c>
      <c r="JBS80" t="str">
        <f>BS!$D$5</f>
        <v>31 March 2026</v>
      </c>
      <c r="JBT80" t="str">
        <f>BS!$E$5</f>
        <v>31 March 2025</v>
      </c>
      <c r="JCA80" t="str">
        <f>BS!$D$5</f>
        <v>31 March 2026</v>
      </c>
      <c r="JCB80" t="str">
        <f>BS!$E$5</f>
        <v>31 March 2025</v>
      </c>
      <c r="JCI80" t="str">
        <f>BS!$D$5</f>
        <v>31 March 2026</v>
      </c>
      <c r="JCJ80" t="str">
        <f>BS!$E$5</f>
        <v>31 March 2025</v>
      </c>
      <c r="JCQ80" t="str">
        <f>BS!$D$5</f>
        <v>31 March 2026</v>
      </c>
      <c r="JCR80" t="str">
        <f>BS!$E$5</f>
        <v>31 March 2025</v>
      </c>
      <c r="JCY80" t="str">
        <f>BS!$D$5</f>
        <v>31 March 2026</v>
      </c>
      <c r="JCZ80" t="str">
        <f>BS!$E$5</f>
        <v>31 March 2025</v>
      </c>
      <c r="JDG80" t="str">
        <f>BS!$D$5</f>
        <v>31 March 2026</v>
      </c>
      <c r="JDH80" t="str">
        <f>BS!$E$5</f>
        <v>31 March 2025</v>
      </c>
      <c r="JDO80" t="str">
        <f>BS!$D$5</f>
        <v>31 March 2026</v>
      </c>
      <c r="JDP80" t="str">
        <f>BS!$E$5</f>
        <v>31 March 2025</v>
      </c>
      <c r="JDW80" t="str">
        <f>BS!$D$5</f>
        <v>31 March 2026</v>
      </c>
      <c r="JDX80" t="str">
        <f>BS!$E$5</f>
        <v>31 March 2025</v>
      </c>
      <c r="JEE80" t="str">
        <f>BS!$D$5</f>
        <v>31 March 2026</v>
      </c>
      <c r="JEF80" t="str">
        <f>BS!$E$5</f>
        <v>31 March 2025</v>
      </c>
      <c r="JEM80" t="str">
        <f>BS!$D$5</f>
        <v>31 March 2026</v>
      </c>
      <c r="JEN80" t="str">
        <f>BS!$E$5</f>
        <v>31 March 2025</v>
      </c>
      <c r="JEU80" t="str">
        <f>BS!$D$5</f>
        <v>31 March 2026</v>
      </c>
      <c r="JEV80" t="str">
        <f>BS!$E$5</f>
        <v>31 March 2025</v>
      </c>
      <c r="JFC80" t="str">
        <f>BS!$D$5</f>
        <v>31 March 2026</v>
      </c>
      <c r="JFD80" t="str">
        <f>BS!$E$5</f>
        <v>31 March 2025</v>
      </c>
      <c r="JFK80" t="str">
        <f>BS!$D$5</f>
        <v>31 March 2026</v>
      </c>
      <c r="JFL80" t="str">
        <f>BS!$E$5</f>
        <v>31 March 2025</v>
      </c>
      <c r="JFS80" t="str">
        <f>BS!$D$5</f>
        <v>31 March 2026</v>
      </c>
      <c r="JFT80" t="str">
        <f>BS!$E$5</f>
        <v>31 March 2025</v>
      </c>
      <c r="JGA80" t="str">
        <f>BS!$D$5</f>
        <v>31 March 2026</v>
      </c>
      <c r="JGB80" t="str">
        <f>BS!$E$5</f>
        <v>31 March 2025</v>
      </c>
      <c r="JGI80" t="str">
        <f>BS!$D$5</f>
        <v>31 March 2026</v>
      </c>
      <c r="JGJ80" t="str">
        <f>BS!$E$5</f>
        <v>31 March 2025</v>
      </c>
      <c r="JGQ80" t="str">
        <f>BS!$D$5</f>
        <v>31 March 2026</v>
      </c>
      <c r="JGR80" t="str">
        <f>BS!$E$5</f>
        <v>31 March 2025</v>
      </c>
      <c r="JGY80" t="str">
        <f>BS!$D$5</f>
        <v>31 March 2026</v>
      </c>
      <c r="JGZ80" t="str">
        <f>BS!$E$5</f>
        <v>31 March 2025</v>
      </c>
      <c r="JHG80" t="str">
        <f>BS!$D$5</f>
        <v>31 March 2026</v>
      </c>
      <c r="JHH80" t="str">
        <f>BS!$E$5</f>
        <v>31 March 2025</v>
      </c>
      <c r="JHO80" t="str">
        <f>BS!$D$5</f>
        <v>31 March 2026</v>
      </c>
      <c r="JHP80" t="str">
        <f>BS!$E$5</f>
        <v>31 March 2025</v>
      </c>
      <c r="JHW80" t="str">
        <f>BS!$D$5</f>
        <v>31 March 2026</v>
      </c>
      <c r="JHX80" t="str">
        <f>BS!$E$5</f>
        <v>31 March 2025</v>
      </c>
      <c r="JIE80" t="str">
        <f>BS!$D$5</f>
        <v>31 March 2026</v>
      </c>
      <c r="JIF80" t="str">
        <f>BS!$E$5</f>
        <v>31 March 2025</v>
      </c>
      <c r="JIM80" t="str">
        <f>BS!$D$5</f>
        <v>31 March 2026</v>
      </c>
      <c r="JIN80" t="str">
        <f>BS!$E$5</f>
        <v>31 March 2025</v>
      </c>
      <c r="JIU80" t="str">
        <f>BS!$D$5</f>
        <v>31 March 2026</v>
      </c>
      <c r="JIV80" t="str">
        <f>BS!$E$5</f>
        <v>31 March 2025</v>
      </c>
      <c r="JJC80" t="str">
        <f>BS!$D$5</f>
        <v>31 March 2026</v>
      </c>
      <c r="JJD80" t="str">
        <f>BS!$E$5</f>
        <v>31 March 2025</v>
      </c>
      <c r="JJK80" t="str">
        <f>BS!$D$5</f>
        <v>31 March 2026</v>
      </c>
      <c r="JJL80" t="str">
        <f>BS!$E$5</f>
        <v>31 March 2025</v>
      </c>
      <c r="JJS80" t="str">
        <f>BS!$D$5</f>
        <v>31 March 2026</v>
      </c>
      <c r="JJT80" t="str">
        <f>BS!$E$5</f>
        <v>31 March 2025</v>
      </c>
      <c r="JKA80" t="str">
        <f>BS!$D$5</f>
        <v>31 March 2026</v>
      </c>
      <c r="JKB80" t="str">
        <f>BS!$E$5</f>
        <v>31 March 2025</v>
      </c>
      <c r="JKI80" t="str">
        <f>BS!$D$5</f>
        <v>31 March 2026</v>
      </c>
      <c r="JKJ80" t="str">
        <f>BS!$E$5</f>
        <v>31 March 2025</v>
      </c>
      <c r="JKQ80" t="str">
        <f>BS!$D$5</f>
        <v>31 March 2026</v>
      </c>
      <c r="JKR80" t="str">
        <f>BS!$E$5</f>
        <v>31 March 2025</v>
      </c>
      <c r="JKY80" t="str">
        <f>BS!$D$5</f>
        <v>31 March 2026</v>
      </c>
      <c r="JKZ80" t="str">
        <f>BS!$E$5</f>
        <v>31 March 2025</v>
      </c>
      <c r="JLG80" t="str">
        <f>BS!$D$5</f>
        <v>31 March 2026</v>
      </c>
      <c r="JLH80" t="str">
        <f>BS!$E$5</f>
        <v>31 March 2025</v>
      </c>
      <c r="JLO80" t="str">
        <f>BS!$D$5</f>
        <v>31 March 2026</v>
      </c>
      <c r="JLP80" t="str">
        <f>BS!$E$5</f>
        <v>31 March 2025</v>
      </c>
      <c r="JLW80" t="str">
        <f>BS!$D$5</f>
        <v>31 March 2026</v>
      </c>
      <c r="JLX80" t="str">
        <f>BS!$E$5</f>
        <v>31 March 2025</v>
      </c>
      <c r="JME80" t="str">
        <f>BS!$D$5</f>
        <v>31 March 2026</v>
      </c>
      <c r="JMF80" t="str">
        <f>BS!$E$5</f>
        <v>31 March 2025</v>
      </c>
      <c r="JMM80" t="str">
        <f>BS!$D$5</f>
        <v>31 March 2026</v>
      </c>
      <c r="JMN80" t="str">
        <f>BS!$E$5</f>
        <v>31 March 2025</v>
      </c>
      <c r="JMU80" t="str">
        <f>BS!$D$5</f>
        <v>31 March 2026</v>
      </c>
      <c r="JMV80" t="str">
        <f>BS!$E$5</f>
        <v>31 March 2025</v>
      </c>
      <c r="JNC80" t="str">
        <f>BS!$D$5</f>
        <v>31 March 2026</v>
      </c>
      <c r="JND80" t="str">
        <f>BS!$E$5</f>
        <v>31 March 2025</v>
      </c>
      <c r="JNK80" t="str">
        <f>BS!$D$5</f>
        <v>31 March 2026</v>
      </c>
      <c r="JNL80" t="str">
        <f>BS!$E$5</f>
        <v>31 March 2025</v>
      </c>
      <c r="JNS80" t="str">
        <f>BS!$D$5</f>
        <v>31 March 2026</v>
      </c>
      <c r="JNT80" t="str">
        <f>BS!$E$5</f>
        <v>31 March 2025</v>
      </c>
      <c r="JOA80" t="str">
        <f>BS!$D$5</f>
        <v>31 March 2026</v>
      </c>
      <c r="JOB80" t="str">
        <f>BS!$E$5</f>
        <v>31 March 2025</v>
      </c>
      <c r="JOI80" t="str">
        <f>BS!$D$5</f>
        <v>31 March 2026</v>
      </c>
      <c r="JOJ80" t="str">
        <f>BS!$E$5</f>
        <v>31 March 2025</v>
      </c>
      <c r="JOQ80" t="str">
        <f>BS!$D$5</f>
        <v>31 March 2026</v>
      </c>
      <c r="JOR80" t="str">
        <f>BS!$E$5</f>
        <v>31 March 2025</v>
      </c>
      <c r="JOY80" t="str">
        <f>BS!$D$5</f>
        <v>31 March 2026</v>
      </c>
      <c r="JOZ80" t="str">
        <f>BS!$E$5</f>
        <v>31 March 2025</v>
      </c>
      <c r="JPG80" t="str">
        <f>BS!$D$5</f>
        <v>31 March 2026</v>
      </c>
      <c r="JPH80" t="str">
        <f>BS!$E$5</f>
        <v>31 March 2025</v>
      </c>
      <c r="JPO80" t="str">
        <f>BS!$D$5</f>
        <v>31 March 2026</v>
      </c>
      <c r="JPP80" t="str">
        <f>BS!$E$5</f>
        <v>31 March 2025</v>
      </c>
      <c r="JPW80" t="str">
        <f>BS!$D$5</f>
        <v>31 March 2026</v>
      </c>
      <c r="JPX80" t="str">
        <f>BS!$E$5</f>
        <v>31 March 2025</v>
      </c>
      <c r="JQE80" t="str">
        <f>BS!$D$5</f>
        <v>31 March 2026</v>
      </c>
      <c r="JQF80" t="str">
        <f>BS!$E$5</f>
        <v>31 March 2025</v>
      </c>
      <c r="JQM80" t="str">
        <f>BS!$D$5</f>
        <v>31 March 2026</v>
      </c>
      <c r="JQN80" t="str">
        <f>BS!$E$5</f>
        <v>31 March 2025</v>
      </c>
      <c r="JQU80" t="str">
        <f>BS!$D$5</f>
        <v>31 March 2026</v>
      </c>
      <c r="JQV80" t="str">
        <f>BS!$E$5</f>
        <v>31 March 2025</v>
      </c>
      <c r="JRC80" t="str">
        <f>BS!$D$5</f>
        <v>31 March 2026</v>
      </c>
      <c r="JRD80" t="str">
        <f>BS!$E$5</f>
        <v>31 March 2025</v>
      </c>
      <c r="JRK80" t="str">
        <f>BS!$D$5</f>
        <v>31 March 2026</v>
      </c>
      <c r="JRL80" t="str">
        <f>BS!$E$5</f>
        <v>31 March 2025</v>
      </c>
      <c r="JRS80" t="str">
        <f>BS!$D$5</f>
        <v>31 March 2026</v>
      </c>
      <c r="JRT80" t="str">
        <f>BS!$E$5</f>
        <v>31 March 2025</v>
      </c>
      <c r="JSA80" t="str">
        <f>BS!$D$5</f>
        <v>31 March 2026</v>
      </c>
      <c r="JSB80" t="str">
        <f>BS!$E$5</f>
        <v>31 March 2025</v>
      </c>
      <c r="JSI80" t="str">
        <f>BS!$D$5</f>
        <v>31 March 2026</v>
      </c>
      <c r="JSJ80" t="str">
        <f>BS!$E$5</f>
        <v>31 March 2025</v>
      </c>
      <c r="JSQ80" t="str">
        <f>BS!$D$5</f>
        <v>31 March 2026</v>
      </c>
      <c r="JSR80" t="str">
        <f>BS!$E$5</f>
        <v>31 March 2025</v>
      </c>
      <c r="JSY80" t="str">
        <f>BS!$D$5</f>
        <v>31 March 2026</v>
      </c>
      <c r="JSZ80" t="str">
        <f>BS!$E$5</f>
        <v>31 March 2025</v>
      </c>
      <c r="JTG80" t="str">
        <f>BS!$D$5</f>
        <v>31 March 2026</v>
      </c>
      <c r="JTH80" t="str">
        <f>BS!$E$5</f>
        <v>31 March 2025</v>
      </c>
      <c r="JTO80" t="str">
        <f>BS!$D$5</f>
        <v>31 March 2026</v>
      </c>
      <c r="JTP80" t="str">
        <f>BS!$E$5</f>
        <v>31 March 2025</v>
      </c>
      <c r="JTW80" t="str">
        <f>BS!$D$5</f>
        <v>31 March 2026</v>
      </c>
      <c r="JTX80" t="str">
        <f>BS!$E$5</f>
        <v>31 March 2025</v>
      </c>
      <c r="JUE80" t="str">
        <f>BS!$D$5</f>
        <v>31 March 2026</v>
      </c>
      <c r="JUF80" t="str">
        <f>BS!$E$5</f>
        <v>31 March 2025</v>
      </c>
      <c r="JUM80" t="str">
        <f>BS!$D$5</f>
        <v>31 March 2026</v>
      </c>
      <c r="JUN80" t="str">
        <f>BS!$E$5</f>
        <v>31 March 2025</v>
      </c>
      <c r="JUU80" t="str">
        <f>BS!$D$5</f>
        <v>31 March 2026</v>
      </c>
      <c r="JUV80" t="str">
        <f>BS!$E$5</f>
        <v>31 March 2025</v>
      </c>
      <c r="JVC80" t="str">
        <f>BS!$D$5</f>
        <v>31 March 2026</v>
      </c>
      <c r="JVD80" t="str">
        <f>BS!$E$5</f>
        <v>31 March 2025</v>
      </c>
      <c r="JVK80" t="str">
        <f>BS!$D$5</f>
        <v>31 March 2026</v>
      </c>
      <c r="JVL80" t="str">
        <f>BS!$E$5</f>
        <v>31 March 2025</v>
      </c>
      <c r="JVS80" t="str">
        <f>BS!$D$5</f>
        <v>31 March 2026</v>
      </c>
      <c r="JVT80" t="str">
        <f>BS!$E$5</f>
        <v>31 March 2025</v>
      </c>
      <c r="JWA80" t="str">
        <f>BS!$D$5</f>
        <v>31 March 2026</v>
      </c>
      <c r="JWB80" t="str">
        <f>BS!$E$5</f>
        <v>31 March 2025</v>
      </c>
      <c r="JWI80" t="str">
        <f>BS!$D$5</f>
        <v>31 March 2026</v>
      </c>
      <c r="JWJ80" t="str">
        <f>BS!$E$5</f>
        <v>31 March 2025</v>
      </c>
      <c r="JWQ80" t="str">
        <f>BS!$D$5</f>
        <v>31 March 2026</v>
      </c>
      <c r="JWR80" t="str">
        <f>BS!$E$5</f>
        <v>31 March 2025</v>
      </c>
      <c r="JWY80" t="str">
        <f>BS!$D$5</f>
        <v>31 March 2026</v>
      </c>
      <c r="JWZ80" t="str">
        <f>BS!$E$5</f>
        <v>31 March 2025</v>
      </c>
      <c r="JXG80" t="str">
        <f>BS!$D$5</f>
        <v>31 March 2026</v>
      </c>
      <c r="JXH80" t="str">
        <f>BS!$E$5</f>
        <v>31 March 2025</v>
      </c>
      <c r="JXO80" t="str">
        <f>BS!$D$5</f>
        <v>31 March 2026</v>
      </c>
      <c r="JXP80" t="str">
        <f>BS!$E$5</f>
        <v>31 March 2025</v>
      </c>
      <c r="JXW80" t="str">
        <f>BS!$D$5</f>
        <v>31 March 2026</v>
      </c>
      <c r="JXX80" t="str">
        <f>BS!$E$5</f>
        <v>31 March 2025</v>
      </c>
      <c r="JYE80" t="str">
        <f>BS!$D$5</f>
        <v>31 March 2026</v>
      </c>
      <c r="JYF80" t="str">
        <f>BS!$E$5</f>
        <v>31 March 2025</v>
      </c>
      <c r="JYM80" t="str">
        <f>BS!$D$5</f>
        <v>31 March 2026</v>
      </c>
      <c r="JYN80" t="str">
        <f>BS!$E$5</f>
        <v>31 March 2025</v>
      </c>
      <c r="JYU80" t="str">
        <f>BS!$D$5</f>
        <v>31 March 2026</v>
      </c>
      <c r="JYV80" t="str">
        <f>BS!$E$5</f>
        <v>31 March 2025</v>
      </c>
      <c r="JZC80" t="str">
        <f>BS!$D$5</f>
        <v>31 March 2026</v>
      </c>
      <c r="JZD80" t="str">
        <f>BS!$E$5</f>
        <v>31 March 2025</v>
      </c>
      <c r="JZK80" t="str">
        <f>BS!$D$5</f>
        <v>31 March 2026</v>
      </c>
      <c r="JZL80" t="str">
        <f>BS!$E$5</f>
        <v>31 March 2025</v>
      </c>
      <c r="JZS80" t="str">
        <f>BS!$D$5</f>
        <v>31 March 2026</v>
      </c>
      <c r="JZT80" t="str">
        <f>BS!$E$5</f>
        <v>31 March 2025</v>
      </c>
      <c r="KAA80" t="str">
        <f>BS!$D$5</f>
        <v>31 March 2026</v>
      </c>
      <c r="KAB80" t="str">
        <f>BS!$E$5</f>
        <v>31 March 2025</v>
      </c>
      <c r="KAI80" t="str">
        <f>BS!$D$5</f>
        <v>31 March 2026</v>
      </c>
      <c r="KAJ80" t="str">
        <f>BS!$E$5</f>
        <v>31 March 2025</v>
      </c>
      <c r="KAQ80" t="str">
        <f>BS!$D$5</f>
        <v>31 March 2026</v>
      </c>
      <c r="KAR80" t="str">
        <f>BS!$E$5</f>
        <v>31 March 2025</v>
      </c>
      <c r="KAY80" t="str">
        <f>BS!$D$5</f>
        <v>31 March 2026</v>
      </c>
      <c r="KAZ80" t="str">
        <f>BS!$E$5</f>
        <v>31 March 2025</v>
      </c>
      <c r="KBG80" t="str">
        <f>BS!$D$5</f>
        <v>31 March 2026</v>
      </c>
      <c r="KBH80" t="str">
        <f>BS!$E$5</f>
        <v>31 March 2025</v>
      </c>
      <c r="KBO80" t="str">
        <f>BS!$D$5</f>
        <v>31 March 2026</v>
      </c>
      <c r="KBP80" t="str">
        <f>BS!$E$5</f>
        <v>31 March 2025</v>
      </c>
      <c r="KBW80" t="str">
        <f>BS!$D$5</f>
        <v>31 March 2026</v>
      </c>
      <c r="KBX80" t="str">
        <f>BS!$E$5</f>
        <v>31 March 2025</v>
      </c>
      <c r="KCE80" t="str">
        <f>BS!$D$5</f>
        <v>31 March 2026</v>
      </c>
      <c r="KCF80" t="str">
        <f>BS!$E$5</f>
        <v>31 March 2025</v>
      </c>
      <c r="KCM80" t="str">
        <f>BS!$D$5</f>
        <v>31 March 2026</v>
      </c>
      <c r="KCN80" t="str">
        <f>BS!$E$5</f>
        <v>31 March 2025</v>
      </c>
      <c r="KCU80" t="str">
        <f>BS!$D$5</f>
        <v>31 March 2026</v>
      </c>
      <c r="KCV80" t="str">
        <f>BS!$E$5</f>
        <v>31 March 2025</v>
      </c>
      <c r="KDC80" t="str">
        <f>BS!$D$5</f>
        <v>31 March 2026</v>
      </c>
      <c r="KDD80" t="str">
        <f>BS!$E$5</f>
        <v>31 March 2025</v>
      </c>
      <c r="KDK80" t="str">
        <f>BS!$D$5</f>
        <v>31 March 2026</v>
      </c>
      <c r="KDL80" t="str">
        <f>BS!$E$5</f>
        <v>31 March 2025</v>
      </c>
      <c r="KDS80" t="str">
        <f>BS!$D$5</f>
        <v>31 March 2026</v>
      </c>
      <c r="KDT80" t="str">
        <f>BS!$E$5</f>
        <v>31 March 2025</v>
      </c>
      <c r="KEA80" t="str">
        <f>BS!$D$5</f>
        <v>31 March 2026</v>
      </c>
      <c r="KEB80" t="str">
        <f>BS!$E$5</f>
        <v>31 March 2025</v>
      </c>
      <c r="KEI80" t="str">
        <f>BS!$D$5</f>
        <v>31 March 2026</v>
      </c>
      <c r="KEJ80" t="str">
        <f>BS!$E$5</f>
        <v>31 March 2025</v>
      </c>
      <c r="KEQ80" t="str">
        <f>BS!$D$5</f>
        <v>31 March 2026</v>
      </c>
      <c r="KER80" t="str">
        <f>BS!$E$5</f>
        <v>31 March 2025</v>
      </c>
      <c r="KEY80" t="str">
        <f>BS!$D$5</f>
        <v>31 March 2026</v>
      </c>
      <c r="KEZ80" t="str">
        <f>BS!$E$5</f>
        <v>31 March 2025</v>
      </c>
      <c r="KFG80" t="str">
        <f>BS!$D$5</f>
        <v>31 March 2026</v>
      </c>
      <c r="KFH80" t="str">
        <f>BS!$E$5</f>
        <v>31 March 2025</v>
      </c>
      <c r="KFO80" t="str">
        <f>BS!$D$5</f>
        <v>31 March 2026</v>
      </c>
      <c r="KFP80" t="str">
        <f>BS!$E$5</f>
        <v>31 March 2025</v>
      </c>
      <c r="KFW80" t="str">
        <f>BS!$D$5</f>
        <v>31 March 2026</v>
      </c>
      <c r="KFX80" t="str">
        <f>BS!$E$5</f>
        <v>31 March 2025</v>
      </c>
      <c r="KGE80" t="str">
        <f>BS!$D$5</f>
        <v>31 March 2026</v>
      </c>
      <c r="KGF80" t="str">
        <f>BS!$E$5</f>
        <v>31 March 2025</v>
      </c>
      <c r="KGM80" t="str">
        <f>BS!$D$5</f>
        <v>31 March 2026</v>
      </c>
      <c r="KGN80" t="str">
        <f>BS!$E$5</f>
        <v>31 March 2025</v>
      </c>
      <c r="KGU80" t="str">
        <f>BS!$D$5</f>
        <v>31 March 2026</v>
      </c>
      <c r="KGV80" t="str">
        <f>BS!$E$5</f>
        <v>31 March 2025</v>
      </c>
      <c r="KHC80" t="str">
        <f>BS!$D$5</f>
        <v>31 March 2026</v>
      </c>
      <c r="KHD80" t="str">
        <f>BS!$E$5</f>
        <v>31 March 2025</v>
      </c>
      <c r="KHK80" t="str">
        <f>BS!$D$5</f>
        <v>31 March 2026</v>
      </c>
      <c r="KHL80" t="str">
        <f>BS!$E$5</f>
        <v>31 March 2025</v>
      </c>
      <c r="KHS80" t="str">
        <f>BS!$D$5</f>
        <v>31 March 2026</v>
      </c>
      <c r="KHT80" t="str">
        <f>BS!$E$5</f>
        <v>31 March 2025</v>
      </c>
      <c r="KIA80" t="str">
        <f>BS!$D$5</f>
        <v>31 March 2026</v>
      </c>
      <c r="KIB80" t="str">
        <f>BS!$E$5</f>
        <v>31 March 2025</v>
      </c>
      <c r="KII80" t="str">
        <f>BS!$D$5</f>
        <v>31 March 2026</v>
      </c>
      <c r="KIJ80" t="str">
        <f>BS!$E$5</f>
        <v>31 March 2025</v>
      </c>
      <c r="KIQ80" t="str">
        <f>BS!$D$5</f>
        <v>31 March 2026</v>
      </c>
      <c r="KIR80" t="str">
        <f>BS!$E$5</f>
        <v>31 March 2025</v>
      </c>
      <c r="KIY80" t="str">
        <f>BS!$D$5</f>
        <v>31 March 2026</v>
      </c>
      <c r="KIZ80" t="str">
        <f>BS!$E$5</f>
        <v>31 March 2025</v>
      </c>
      <c r="KJG80" t="str">
        <f>BS!$D$5</f>
        <v>31 March 2026</v>
      </c>
      <c r="KJH80" t="str">
        <f>BS!$E$5</f>
        <v>31 March 2025</v>
      </c>
      <c r="KJO80" t="str">
        <f>BS!$D$5</f>
        <v>31 March 2026</v>
      </c>
      <c r="KJP80" t="str">
        <f>BS!$E$5</f>
        <v>31 March 2025</v>
      </c>
      <c r="KJW80" t="str">
        <f>BS!$D$5</f>
        <v>31 March 2026</v>
      </c>
      <c r="KJX80" t="str">
        <f>BS!$E$5</f>
        <v>31 March 2025</v>
      </c>
      <c r="KKE80" t="str">
        <f>BS!$D$5</f>
        <v>31 March 2026</v>
      </c>
      <c r="KKF80" t="str">
        <f>BS!$E$5</f>
        <v>31 March 2025</v>
      </c>
      <c r="KKM80" t="str">
        <f>BS!$D$5</f>
        <v>31 March 2026</v>
      </c>
      <c r="KKN80" t="str">
        <f>BS!$E$5</f>
        <v>31 March 2025</v>
      </c>
      <c r="KKU80" t="str">
        <f>BS!$D$5</f>
        <v>31 March 2026</v>
      </c>
      <c r="KKV80" t="str">
        <f>BS!$E$5</f>
        <v>31 March 2025</v>
      </c>
      <c r="KLC80" t="str">
        <f>BS!$D$5</f>
        <v>31 March 2026</v>
      </c>
      <c r="KLD80" t="str">
        <f>BS!$E$5</f>
        <v>31 March 2025</v>
      </c>
      <c r="KLK80" t="str">
        <f>BS!$D$5</f>
        <v>31 March 2026</v>
      </c>
      <c r="KLL80" t="str">
        <f>BS!$E$5</f>
        <v>31 March 2025</v>
      </c>
      <c r="KLS80" t="str">
        <f>BS!$D$5</f>
        <v>31 March 2026</v>
      </c>
      <c r="KLT80" t="str">
        <f>BS!$E$5</f>
        <v>31 March 2025</v>
      </c>
      <c r="KMA80" t="str">
        <f>BS!$D$5</f>
        <v>31 March 2026</v>
      </c>
      <c r="KMB80" t="str">
        <f>BS!$E$5</f>
        <v>31 March 2025</v>
      </c>
      <c r="KMI80" t="str">
        <f>BS!$D$5</f>
        <v>31 March 2026</v>
      </c>
      <c r="KMJ80" t="str">
        <f>BS!$E$5</f>
        <v>31 March 2025</v>
      </c>
      <c r="KMQ80" t="str">
        <f>BS!$D$5</f>
        <v>31 March 2026</v>
      </c>
      <c r="KMR80" t="str">
        <f>BS!$E$5</f>
        <v>31 March 2025</v>
      </c>
      <c r="KMY80" t="str">
        <f>BS!$D$5</f>
        <v>31 March 2026</v>
      </c>
      <c r="KMZ80" t="str">
        <f>BS!$E$5</f>
        <v>31 March 2025</v>
      </c>
      <c r="KNG80" t="str">
        <f>BS!$D$5</f>
        <v>31 March 2026</v>
      </c>
      <c r="KNH80" t="str">
        <f>BS!$E$5</f>
        <v>31 March 2025</v>
      </c>
      <c r="KNO80" t="str">
        <f>BS!$D$5</f>
        <v>31 March 2026</v>
      </c>
      <c r="KNP80" t="str">
        <f>BS!$E$5</f>
        <v>31 March 2025</v>
      </c>
      <c r="KNW80" t="str">
        <f>BS!$D$5</f>
        <v>31 March 2026</v>
      </c>
      <c r="KNX80" t="str">
        <f>BS!$E$5</f>
        <v>31 March 2025</v>
      </c>
      <c r="KOE80" t="str">
        <f>BS!$D$5</f>
        <v>31 March 2026</v>
      </c>
      <c r="KOF80" t="str">
        <f>BS!$E$5</f>
        <v>31 March 2025</v>
      </c>
      <c r="KOM80" t="str">
        <f>BS!$D$5</f>
        <v>31 March 2026</v>
      </c>
      <c r="KON80" t="str">
        <f>BS!$E$5</f>
        <v>31 March 2025</v>
      </c>
      <c r="KOU80" t="str">
        <f>BS!$D$5</f>
        <v>31 March 2026</v>
      </c>
      <c r="KOV80" t="str">
        <f>BS!$E$5</f>
        <v>31 March 2025</v>
      </c>
      <c r="KPC80" t="str">
        <f>BS!$D$5</f>
        <v>31 March 2026</v>
      </c>
      <c r="KPD80" t="str">
        <f>BS!$E$5</f>
        <v>31 March 2025</v>
      </c>
      <c r="KPK80" t="str">
        <f>BS!$D$5</f>
        <v>31 March 2026</v>
      </c>
      <c r="KPL80" t="str">
        <f>BS!$E$5</f>
        <v>31 March 2025</v>
      </c>
      <c r="KPS80" t="str">
        <f>BS!$D$5</f>
        <v>31 March 2026</v>
      </c>
      <c r="KPT80" t="str">
        <f>BS!$E$5</f>
        <v>31 March 2025</v>
      </c>
      <c r="KQA80" t="str">
        <f>BS!$D$5</f>
        <v>31 March 2026</v>
      </c>
      <c r="KQB80" t="str">
        <f>BS!$E$5</f>
        <v>31 March 2025</v>
      </c>
      <c r="KQI80" t="str">
        <f>BS!$D$5</f>
        <v>31 March 2026</v>
      </c>
      <c r="KQJ80" t="str">
        <f>BS!$E$5</f>
        <v>31 March 2025</v>
      </c>
      <c r="KQQ80" t="str">
        <f>BS!$D$5</f>
        <v>31 March 2026</v>
      </c>
      <c r="KQR80" t="str">
        <f>BS!$E$5</f>
        <v>31 March 2025</v>
      </c>
      <c r="KQY80" t="str">
        <f>BS!$D$5</f>
        <v>31 March 2026</v>
      </c>
      <c r="KQZ80" t="str">
        <f>BS!$E$5</f>
        <v>31 March 2025</v>
      </c>
      <c r="KRG80" t="str">
        <f>BS!$D$5</f>
        <v>31 March 2026</v>
      </c>
      <c r="KRH80" t="str">
        <f>BS!$E$5</f>
        <v>31 March 2025</v>
      </c>
      <c r="KRO80" t="str">
        <f>BS!$D$5</f>
        <v>31 March 2026</v>
      </c>
      <c r="KRP80" t="str">
        <f>BS!$E$5</f>
        <v>31 March 2025</v>
      </c>
      <c r="KRW80" t="str">
        <f>BS!$D$5</f>
        <v>31 March 2026</v>
      </c>
      <c r="KRX80" t="str">
        <f>BS!$E$5</f>
        <v>31 March 2025</v>
      </c>
      <c r="KSE80" t="str">
        <f>BS!$D$5</f>
        <v>31 March 2026</v>
      </c>
      <c r="KSF80" t="str">
        <f>BS!$E$5</f>
        <v>31 March 2025</v>
      </c>
      <c r="KSM80" t="str">
        <f>BS!$D$5</f>
        <v>31 March 2026</v>
      </c>
      <c r="KSN80" t="str">
        <f>BS!$E$5</f>
        <v>31 March 2025</v>
      </c>
      <c r="KSU80" t="str">
        <f>BS!$D$5</f>
        <v>31 March 2026</v>
      </c>
      <c r="KSV80" t="str">
        <f>BS!$E$5</f>
        <v>31 March 2025</v>
      </c>
      <c r="KTC80" t="str">
        <f>BS!$D$5</f>
        <v>31 March 2026</v>
      </c>
      <c r="KTD80" t="str">
        <f>BS!$E$5</f>
        <v>31 March 2025</v>
      </c>
      <c r="KTK80" t="str">
        <f>BS!$D$5</f>
        <v>31 March 2026</v>
      </c>
      <c r="KTL80" t="str">
        <f>BS!$E$5</f>
        <v>31 March 2025</v>
      </c>
      <c r="KTS80" t="str">
        <f>BS!$D$5</f>
        <v>31 March 2026</v>
      </c>
      <c r="KTT80" t="str">
        <f>BS!$E$5</f>
        <v>31 March 2025</v>
      </c>
      <c r="KUA80" t="str">
        <f>BS!$D$5</f>
        <v>31 March 2026</v>
      </c>
      <c r="KUB80" t="str">
        <f>BS!$E$5</f>
        <v>31 March 2025</v>
      </c>
      <c r="KUI80" t="str">
        <f>BS!$D$5</f>
        <v>31 March 2026</v>
      </c>
      <c r="KUJ80" t="str">
        <f>BS!$E$5</f>
        <v>31 March 2025</v>
      </c>
      <c r="KUQ80" t="str">
        <f>BS!$D$5</f>
        <v>31 March 2026</v>
      </c>
      <c r="KUR80" t="str">
        <f>BS!$E$5</f>
        <v>31 March 2025</v>
      </c>
      <c r="KUY80" t="str">
        <f>BS!$D$5</f>
        <v>31 March 2026</v>
      </c>
      <c r="KUZ80" t="str">
        <f>BS!$E$5</f>
        <v>31 March 2025</v>
      </c>
      <c r="KVG80" t="str">
        <f>BS!$D$5</f>
        <v>31 March 2026</v>
      </c>
      <c r="KVH80" t="str">
        <f>BS!$E$5</f>
        <v>31 March 2025</v>
      </c>
      <c r="KVO80" t="str">
        <f>BS!$D$5</f>
        <v>31 March 2026</v>
      </c>
      <c r="KVP80" t="str">
        <f>BS!$E$5</f>
        <v>31 March 2025</v>
      </c>
      <c r="KVW80" t="str">
        <f>BS!$D$5</f>
        <v>31 March 2026</v>
      </c>
      <c r="KVX80" t="str">
        <f>BS!$E$5</f>
        <v>31 March 2025</v>
      </c>
      <c r="KWE80" t="str">
        <f>BS!$D$5</f>
        <v>31 March 2026</v>
      </c>
      <c r="KWF80" t="str">
        <f>BS!$E$5</f>
        <v>31 March 2025</v>
      </c>
      <c r="KWM80" t="str">
        <f>BS!$D$5</f>
        <v>31 March 2026</v>
      </c>
      <c r="KWN80" t="str">
        <f>BS!$E$5</f>
        <v>31 March 2025</v>
      </c>
      <c r="KWU80" t="str">
        <f>BS!$D$5</f>
        <v>31 March 2026</v>
      </c>
      <c r="KWV80" t="str">
        <f>BS!$E$5</f>
        <v>31 March 2025</v>
      </c>
      <c r="KXC80" t="str">
        <f>BS!$D$5</f>
        <v>31 March 2026</v>
      </c>
      <c r="KXD80" t="str">
        <f>BS!$E$5</f>
        <v>31 March 2025</v>
      </c>
      <c r="KXK80" t="str">
        <f>BS!$D$5</f>
        <v>31 March 2026</v>
      </c>
      <c r="KXL80" t="str">
        <f>BS!$E$5</f>
        <v>31 March 2025</v>
      </c>
      <c r="KXS80" t="str">
        <f>BS!$D$5</f>
        <v>31 March 2026</v>
      </c>
      <c r="KXT80" t="str">
        <f>BS!$E$5</f>
        <v>31 March 2025</v>
      </c>
      <c r="KYA80" t="str">
        <f>BS!$D$5</f>
        <v>31 March 2026</v>
      </c>
      <c r="KYB80" t="str">
        <f>BS!$E$5</f>
        <v>31 March 2025</v>
      </c>
      <c r="KYI80" t="str">
        <f>BS!$D$5</f>
        <v>31 March 2026</v>
      </c>
      <c r="KYJ80" t="str">
        <f>BS!$E$5</f>
        <v>31 March 2025</v>
      </c>
      <c r="KYQ80" t="str">
        <f>BS!$D$5</f>
        <v>31 March 2026</v>
      </c>
      <c r="KYR80" t="str">
        <f>BS!$E$5</f>
        <v>31 March 2025</v>
      </c>
      <c r="KYY80" t="str">
        <f>BS!$D$5</f>
        <v>31 March 2026</v>
      </c>
      <c r="KYZ80" t="str">
        <f>BS!$E$5</f>
        <v>31 March 2025</v>
      </c>
      <c r="KZG80" t="str">
        <f>BS!$D$5</f>
        <v>31 March 2026</v>
      </c>
      <c r="KZH80" t="str">
        <f>BS!$E$5</f>
        <v>31 March 2025</v>
      </c>
      <c r="KZO80" t="str">
        <f>BS!$D$5</f>
        <v>31 March 2026</v>
      </c>
      <c r="KZP80" t="str">
        <f>BS!$E$5</f>
        <v>31 March 2025</v>
      </c>
      <c r="KZW80" t="str">
        <f>BS!$D$5</f>
        <v>31 March 2026</v>
      </c>
      <c r="KZX80" t="str">
        <f>BS!$E$5</f>
        <v>31 March 2025</v>
      </c>
      <c r="LAE80" t="str">
        <f>BS!$D$5</f>
        <v>31 March 2026</v>
      </c>
      <c r="LAF80" t="str">
        <f>BS!$E$5</f>
        <v>31 March 2025</v>
      </c>
      <c r="LAM80" t="str">
        <f>BS!$D$5</f>
        <v>31 March 2026</v>
      </c>
      <c r="LAN80" t="str">
        <f>BS!$E$5</f>
        <v>31 March 2025</v>
      </c>
      <c r="LAU80" t="str">
        <f>BS!$D$5</f>
        <v>31 March 2026</v>
      </c>
      <c r="LAV80" t="str">
        <f>BS!$E$5</f>
        <v>31 March 2025</v>
      </c>
      <c r="LBC80" t="str">
        <f>BS!$D$5</f>
        <v>31 March 2026</v>
      </c>
      <c r="LBD80" t="str">
        <f>BS!$E$5</f>
        <v>31 March 2025</v>
      </c>
      <c r="LBK80" t="str">
        <f>BS!$D$5</f>
        <v>31 March 2026</v>
      </c>
      <c r="LBL80" t="str">
        <f>BS!$E$5</f>
        <v>31 March 2025</v>
      </c>
      <c r="LBS80" t="str">
        <f>BS!$D$5</f>
        <v>31 March 2026</v>
      </c>
      <c r="LBT80" t="str">
        <f>BS!$E$5</f>
        <v>31 March 2025</v>
      </c>
      <c r="LCA80" t="str">
        <f>BS!$D$5</f>
        <v>31 March 2026</v>
      </c>
      <c r="LCB80" t="str">
        <f>BS!$E$5</f>
        <v>31 March 2025</v>
      </c>
      <c r="LCI80" t="str">
        <f>BS!$D$5</f>
        <v>31 March 2026</v>
      </c>
      <c r="LCJ80" t="str">
        <f>BS!$E$5</f>
        <v>31 March 2025</v>
      </c>
      <c r="LCQ80" t="str">
        <f>BS!$D$5</f>
        <v>31 March 2026</v>
      </c>
      <c r="LCR80" t="str">
        <f>BS!$E$5</f>
        <v>31 March 2025</v>
      </c>
      <c r="LCY80" t="str">
        <f>BS!$D$5</f>
        <v>31 March 2026</v>
      </c>
      <c r="LCZ80" t="str">
        <f>BS!$E$5</f>
        <v>31 March 2025</v>
      </c>
      <c r="LDG80" t="str">
        <f>BS!$D$5</f>
        <v>31 March 2026</v>
      </c>
      <c r="LDH80" t="str">
        <f>BS!$E$5</f>
        <v>31 March 2025</v>
      </c>
      <c r="LDO80" t="str">
        <f>BS!$D$5</f>
        <v>31 March 2026</v>
      </c>
      <c r="LDP80" t="str">
        <f>BS!$E$5</f>
        <v>31 March 2025</v>
      </c>
      <c r="LDW80" t="str">
        <f>BS!$D$5</f>
        <v>31 March 2026</v>
      </c>
      <c r="LDX80" t="str">
        <f>BS!$E$5</f>
        <v>31 March 2025</v>
      </c>
      <c r="LEE80" t="str">
        <f>BS!$D$5</f>
        <v>31 March 2026</v>
      </c>
      <c r="LEF80" t="str">
        <f>BS!$E$5</f>
        <v>31 March 2025</v>
      </c>
      <c r="LEM80" t="str">
        <f>BS!$D$5</f>
        <v>31 March 2026</v>
      </c>
      <c r="LEN80" t="str">
        <f>BS!$E$5</f>
        <v>31 March 2025</v>
      </c>
      <c r="LEU80" t="str">
        <f>BS!$D$5</f>
        <v>31 March 2026</v>
      </c>
      <c r="LEV80" t="str">
        <f>BS!$E$5</f>
        <v>31 March 2025</v>
      </c>
      <c r="LFC80" t="str">
        <f>BS!$D$5</f>
        <v>31 March 2026</v>
      </c>
      <c r="LFD80" t="str">
        <f>BS!$E$5</f>
        <v>31 March 2025</v>
      </c>
      <c r="LFK80" t="str">
        <f>BS!$D$5</f>
        <v>31 March 2026</v>
      </c>
      <c r="LFL80" t="str">
        <f>BS!$E$5</f>
        <v>31 March 2025</v>
      </c>
      <c r="LFS80" t="str">
        <f>BS!$D$5</f>
        <v>31 March 2026</v>
      </c>
      <c r="LFT80" t="str">
        <f>BS!$E$5</f>
        <v>31 March 2025</v>
      </c>
      <c r="LGA80" t="str">
        <f>BS!$D$5</f>
        <v>31 March 2026</v>
      </c>
      <c r="LGB80" t="str">
        <f>BS!$E$5</f>
        <v>31 March 2025</v>
      </c>
      <c r="LGI80" t="str">
        <f>BS!$D$5</f>
        <v>31 March 2026</v>
      </c>
      <c r="LGJ80" t="str">
        <f>BS!$E$5</f>
        <v>31 March 2025</v>
      </c>
      <c r="LGQ80" t="str">
        <f>BS!$D$5</f>
        <v>31 March 2026</v>
      </c>
      <c r="LGR80" t="str">
        <f>BS!$E$5</f>
        <v>31 March 2025</v>
      </c>
      <c r="LGY80" t="str">
        <f>BS!$D$5</f>
        <v>31 March 2026</v>
      </c>
      <c r="LGZ80" t="str">
        <f>BS!$E$5</f>
        <v>31 March 2025</v>
      </c>
      <c r="LHG80" t="str">
        <f>BS!$D$5</f>
        <v>31 March 2026</v>
      </c>
      <c r="LHH80" t="str">
        <f>BS!$E$5</f>
        <v>31 March 2025</v>
      </c>
      <c r="LHO80" t="str">
        <f>BS!$D$5</f>
        <v>31 March 2026</v>
      </c>
      <c r="LHP80" t="str">
        <f>BS!$E$5</f>
        <v>31 March 2025</v>
      </c>
      <c r="LHW80" t="str">
        <f>BS!$D$5</f>
        <v>31 March 2026</v>
      </c>
      <c r="LHX80" t="str">
        <f>BS!$E$5</f>
        <v>31 March 2025</v>
      </c>
      <c r="LIE80" t="str">
        <f>BS!$D$5</f>
        <v>31 March 2026</v>
      </c>
      <c r="LIF80" t="str">
        <f>BS!$E$5</f>
        <v>31 March 2025</v>
      </c>
      <c r="LIM80" t="str">
        <f>BS!$D$5</f>
        <v>31 March 2026</v>
      </c>
      <c r="LIN80" t="str">
        <f>BS!$E$5</f>
        <v>31 March 2025</v>
      </c>
      <c r="LIU80" t="str">
        <f>BS!$D$5</f>
        <v>31 March 2026</v>
      </c>
      <c r="LIV80" t="str">
        <f>BS!$E$5</f>
        <v>31 March 2025</v>
      </c>
      <c r="LJC80" t="str">
        <f>BS!$D$5</f>
        <v>31 March 2026</v>
      </c>
      <c r="LJD80" t="str">
        <f>BS!$E$5</f>
        <v>31 March 2025</v>
      </c>
      <c r="LJK80" t="str">
        <f>BS!$D$5</f>
        <v>31 March 2026</v>
      </c>
      <c r="LJL80" t="str">
        <f>BS!$E$5</f>
        <v>31 March 2025</v>
      </c>
      <c r="LJS80" t="str">
        <f>BS!$D$5</f>
        <v>31 March 2026</v>
      </c>
      <c r="LJT80" t="str">
        <f>BS!$E$5</f>
        <v>31 March 2025</v>
      </c>
      <c r="LKA80" t="str">
        <f>BS!$D$5</f>
        <v>31 March 2026</v>
      </c>
      <c r="LKB80" t="str">
        <f>BS!$E$5</f>
        <v>31 March 2025</v>
      </c>
      <c r="LKI80" t="str">
        <f>BS!$D$5</f>
        <v>31 March 2026</v>
      </c>
      <c r="LKJ80" t="str">
        <f>BS!$E$5</f>
        <v>31 March 2025</v>
      </c>
      <c r="LKQ80" t="str">
        <f>BS!$D$5</f>
        <v>31 March 2026</v>
      </c>
      <c r="LKR80" t="str">
        <f>BS!$E$5</f>
        <v>31 March 2025</v>
      </c>
      <c r="LKY80" t="str">
        <f>BS!$D$5</f>
        <v>31 March 2026</v>
      </c>
      <c r="LKZ80" t="str">
        <f>BS!$E$5</f>
        <v>31 March 2025</v>
      </c>
      <c r="LLG80" t="str">
        <f>BS!$D$5</f>
        <v>31 March 2026</v>
      </c>
      <c r="LLH80" t="str">
        <f>BS!$E$5</f>
        <v>31 March 2025</v>
      </c>
      <c r="LLO80" t="str">
        <f>BS!$D$5</f>
        <v>31 March 2026</v>
      </c>
      <c r="LLP80" t="str">
        <f>BS!$E$5</f>
        <v>31 March 2025</v>
      </c>
      <c r="LLW80" t="str">
        <f>BS!$D$5</f>
        <v>31 March 2026</v>
      </c>
      <c r="LLX80" t="str">
        <f>BS!$E$5</f>
        <v>31 March 2025</v>
      </c>
      <c r="LME80" t="str">
        <f>BS!$D$5</f>
        <v>31 March 2026</v>
      </c>
      <c r="LMF80" t="str">
        <f>BS!$E$5</f>
        <v>31 March 2025</v>
      </c>
      <c r="LMM80" t="str">
        <f>BS!$D$5</f>
        <v>31 March 2026</v>
      </c>
      <c r="LMN80" t="str">
        <f>BS!$E$5</f>
        <v>31 March 2025</v>
      </c>
      <c r="LMU80" t="str">
        <f>BS!$D$5</f>
        <v>31 March 2026</v>
      </c>
      <c r="LMV80" t="str">
        <f>BS!$E$5</f>
        <v>31 March 2025</v>
      </c>
      <c r="LNC80" t="str">
        <f>BS!$D$5</f>
        <v>31 March 2026</v>
      </c>
      <c r="LND80" t="str">
        <f>BS!$E$5</f>
        <v>31 March 2025</v>
      </c>
      <c r="LNK80" t="str">
        <f>BS!$D$5</f>
        <v>31 March 2026</v>
      </c>
      <c r="LNL80" t="str">
        <f>BS!$E$5</f>
        <v>31 March 2025</v>
      </c>
      <c r="LNS80" t="str">
        <f>BS!$D$5</f>
        <v>31 March 2026</v>
      </c>
      <c r="LNT80" t="str">
        <f>BS!$E$5</f>
        <v>31 March 2025</v>
      </c>
      <c r="LOA80" t="str">
        <f>BS!$D$5</f>
        <v>31 March 2026</v>
      </c>
      <c r="LOB80" t="str">
        <f>BS!$E$5</f>
        <v>31 March 2025</v>
      </c>
      <c r="LOI80" t="str">
        <f>BS!$D$5</f>
        <v>31 March 2026</v>
      </c>
      <c r="LOJ80" t="str">
        <f>BS!$E$5</f>
        <v>31 March 2025</v>
      </c>
      <c r="LOQ80" t="str">
        <f>BS!$D$5</f>
        <v>31 March 2026</v>
      </c>
      <c r="LOR80" t="str">
        <f>BS!$E$5</f>
        <v>31 March 2025</v>
      </c>
      <c r="LOY80" t="str">
        <f>BS!$D$5</f>
        <v>31 March 2026</v>
      </c>
      <c r="LOZ80" t="str">
        <f>BS!$E$5</f>
        <v>31 March 2025</v>
      </c>
      <c r="LPG80" t="str">
        <f>BS!$D$5</f>
        <v>31 March 2026</v>
      </c>
      <c r="LPH80" t="str">
        <f>BS!$E$5</f>
        <v>31 March 2025</v>
      </c>
      <c r="LPO80" t="str">
        <f>BS!$D$5</f>
        <v>31 March 2026</v>
      </c>
      <c r="LPP80" t="str">
        <f>BS!$E$5</f>
        <v>31 March 2025</v>
      </c>
      <c r="LPW80" t="str">
        <f>BS!$D$5</f>
        <v>31 March 2026</v>
      </c>
      <c r="LPX80" t="str">
        <f>BS!$E$5</f>
        <v>31 March 2025</v>
      </c>
      <c r="LQE80" t="str">
        <f>BS!$D$5</f>
        <v>31 March 2026</v>
      </c>
      <c r="LQF80" t="str">
        <f>BS!$E$5</f>
        <v>31 March 2025</v>
      </c>
      <c r="LQM80" t="str">
        <f>BS!$D$5</f>
        <v>31 March 2026</v>
      </c>
      <c r="LQN80" t="str">
        <f>BS!$E$5</f>
        <v>31 March 2025</v>
      </c>
      <c r="LQU80" t="str">
        <f>BS!$D$5</f>
        <v>31 March 2026</v>
      </c>
      <c r="LQV80" t="str">
        <f>BS!$E$5</f>
        <v>31 March 2025</v>
      </c>
      <c r="LRC80" t="str">
        <f>BS!$D$5</f>
        <v>31 March 2026</v>
      </c>
      <c r="LRD80" t="str">
        <f>BS!$E$5</f>
        <v>31 March 2025</v>
      </c>
      <c r="LRK80" t="str">
        <f>BS!$D$5</f>
        <v>31 March 2026</v>
      </c>
      <c r="LRL80" t="str">
        <f>BS!$E$5</f>
        <v>31 March 2025</v>
      </c>
      <c r="LRS80" t="str">
        <f>BS!$D$5</f>
        <v>31 March 2026</v>
      </c>
      <c r="LRT80" t="str">
        <f>BS!$E$5</f>
        <v>31 March 2025</v>
      </c>
      <c r="LSA80" t="str">
        <f>BS!$D$5</f>
        <v>31 March 2026</v>
      </c>
      <c r="LSB80" t="str">
        <f>BS!$E$5</f>
        <v>31 March 2025</v>
      </c>
      <c r="LSI80" t="str">
        <f>BS!$D$5</f>
        <v>31 March 2026</v>
      </c>
      <c r="LSJ80" t="str">
        <f>BS!$E$5</f>
        <v>31 March 2025</v>
      </c>
      <c r="LSQ80" t="str">
        <f>BS!$D$5</f>
        <v>31 March 2026</v>
      </c>
      <c r="LSR80" t="str">
        <f>BS!$E$5</f>
        <v>31 March 2025</v>
      </c>
      <c r="LSY80" t="str">
        <f>BS!$D$5</f>
        <v>31 March 2026</v>
      </c>
      <c r="LSZ80" t="str">
        <f>BS!$E$5</f>
        <v>31 March 2025</v>
      </c>
      <c r="LTG80" t="str">
        <f>BS!$D$5</f>
        <v>31 March 2026</v>
      </c>
      <c r="LTH80" t="str">
        <f>BS!$E$5</f>
        <v>31 March 2025</v>
      </c>
      <c r="LTO80" t="str">
        <f>BS!$D$5</f>
        <v>31 March 2026</v>
      </c>
      <c r="LTP80" t="str">
        <f>BS!$E$5</f>
        <v>31 March 2025</v>
      </c>
      <c r="LTW80" t="str">
        <f>BS!$D$5</f>
        <v>31 March 2026</v>
      </c>
      <c r="LTX80" t="str">
        <f>BS!$E$5</f>
        <v>31 March 2025</v>
      </c>
      <c r="LUE80" t="str">
        <f>BS!$D$5</f>
        <v>31 March 2026</v>
      </c>
      <c r="LUF80" t="str">
        <f>BS!$E$5</f>
        <v>31 March 2025</v>
      </c>
      <c r="LUM80" t="str">
        <f>BS!$D$5</f>
        <v>31 March 2026</v>
      </c>
      <c r="LUN80" t="str">
        <f>BS!$E$5</f>
        <v>31 March 2025</v>
      </c>
      <c r="LUU80" t="str">
        <f>BS!$D$5</f>
        <v>31 March 2026</v>
      </c>
      <c r="LUV80" t="str">
        <f>BS!$E$5</f>
        <v>31 March 2025</v>
      </c>
      <c r="LVC80" t="str">
        <f>BS!$D$5</f>
        <v>31 March 2026</v>
      </c>
      <c r="LVD80" t="str">
        <f>BS!$E$5</f>
        <v>31 March 2025</v>
      </c>
      <c r="LVK80" t="str">
        <f>BS!$D$5</f>
        <v>31 March 2026</v>
      </c>
      <c r="LVL80" t="str">
        <f>BS!$E$5</f>
        <v>31 March 2025</v>
      </c>
      <c r="LVS80" t="str">
        <f>BS!$D$5</f>
        <v>31 March 2026</v>
      </c>
      <c r="LVT80" t="str">
        <f>BS!$E$5</f>
        <v>31 March 2025</v>
      </c>
      <c r="LWA80" t="str">
        <f>BS!$D$5</f>
        <v>31 March 2026</v>
      </c>
      <c r="LWB80" t="str">
        <f>BS!$E$5</f>
        <v>31 March 2025</v>
      </c>
      <c r="LWI80" t="str">
        <f>BS!$D$5</f>
        <v>31 March 2026</v>
      </c>
      <c r="LWJ80" t="str">
        <f>BS!$E$5</f>
        <v>31 March 2025</v>
      </c>
      <c r="LWQ80" t="str">
        <f>BS!$D$5</f>
        <v>31 March 2026</v>
      </c>
      <c r="LWR80" t="str">
        <f>BS!$E$5</f>
        <v>31 March 2025</v>
      </c>
      <c r="LWY80" t="str">
        <f>BS!$D$5</f>
        <v>31 March 2026</v>
      </c>
      <c r="LWZ80" t="str">
        <f>BS!$E$5</f>
        <v>31 March 2025</v>
      </c>
      <c r="LXG80" t="str">
        <f>BS!$D$5</f>
        <v>31 March 2026</v>
      </c>
      <c r="LXH80" t="str">
        <f>BS!$E$5</f>
        <v>31 March 2025</v>
      </c>
      <c r="LXO80" t="str">
        <f>BS!$D$5</f>
        <v>31 March 2026</v>
      </c>
      <c r="LXP80" t="str">
        <f>BS!$E$5</f>
        <v>31 March 2025</v>
      </c>
      <c r="LXW80" t="str">
        <f>BS!$D$5</f>
        <v>31 March 2026</v>
      </c>
      <c r="LXX80" t="str">
        <f>BS!$E$5</f>
        <v>31 March 2025</v>
      </c>
      <c r="LYE80" t="str">
        <f>BS!$D$5</f>
        <v>31 March 2026</v>
      </c>
      <c r="LYF80" t="str">
        <f>BS!$E$5</f>
        <v>31 March 2025</v>
      </c>
      <c r="LYM80" t="str">
        <f>BS!$D$5</f>
        <v>31 March 2026</v>
      </c>
      <c r="LYN80" t="str">
        <f>BS!$E$5</f>
        <v>31 March 2025</v>
      </c>
      <c r="LYU80" t="str">
        <f>BS!$D$5</f>
        <v>31 March 2026</v>
      </c>
      <c r="LYV80" t="str">
        <f>BS!$E$5</f>
        <v>31 March 2025</v>
      </c>
      <c r="LZC80" t="str">
        <f>BS!$D$5</f>
        <v>31 March 2026</v>
      </c>
      <c r="LZD80" t="str">
        <f>BS!$E$5</f>
        <v>31 March 2025</v>
      </c>
      <c r="LZK80" t="str">
        <f>BS!$D$5</f>
        <v>31 March 2026</v>
      </c>
      <c r="LZL80" t="str">
        <f>BS!$E$5</f>
        <v>31 March 2025</v>
      </c>
      <c r="LZS80" t="str">
        <f>BS!$D$5</f>
        <v>31 March 2026</v>
      </c>
      <c r="LZT80" t="str">
        <f>BS!$E$5</f>
        <v>31 March 2025</v>
      </c>
      <c r="MAA80" t="str">
        <f>BS!$D$5</f>
        <v>31 March 2026</v>
      </c>
      <c r="MAB80" t="str">
        <f>BS!$E$5</f>
        <v>31 March 2025</v>
      </c>
      <c r="MAI80" t="str">
        <f>BS!$D$5</f>
        <v>31 March 2026</v>
      </c>
      <c r="MAJ80" t="str">
        <f>BS!$E$5</f>
        <v>31 March 2025</v>
      </c>
      <c r="MAQ80" t="str">
        <f>BS!$D$5</f>
        <v>31 March 2026</v>
      </c>
      <c r="MAR80" t="str">
        <f>BS!$E$5</f>
        <v>31 March 2025</v>
      </c>
      <c r="MAY80" t="str">
        <f>BS!$D$5</f>
        <v>31 March 2026</v>
      </c>
      <c r="MAZ80" t="str">
        <f>BS!$E$5</f>
        <v>31 March 2025</v>
      </c>
      <c r="MBG80" t="str">
        <f>BS!$D$5</f>
        <v>31 March 2026</v>
      </c>
      <c r="MBH80" t="str">
        <f>BS!$E$5</f>
        <v>31 March 2025</v>
      </c>
      <c r="MBO80" t="str">
        <f>BS!$D$5</f>
        <v>31 March 2026</v>
      </c>
      <c r="MBP80" t="str">
        <f>BS!$E$5</f>
        <v>31 March 2025</v>
      </c>
      <c r="MBW80" t="str">
        <f>BS!$D$5</f>
        <v>31 March 2026</v>
      </c>
      <c r="MBX80" t="str">
        <f>BS!$E$5</f>
        <v>31 March 2025</v>
      </c>
      <c r="MCE80" t="str">
        <f>BS!$D$5</f>
        <v>31 March 2026</v>
      </c>
      <c r="MCF80" t="str">
        <f>BS!$E$5</f>
        <v>31 March 2025</v>
      </c>
      <c r="MCM80" t="str">
        <f>BS!$D$5</f>
        <v>31 March 2026</v>
      </c>
      <c r="MCN80" t="str">
        <f>BS!$E$5</f>
        <v>31 March 2025</v>
      </c>
      <c r="MCU80" t="str">
        <f>BS!$D$5</f>
        <v>31 March 2026</v>
      </c>
      <c r="MCV80" t="str">
        <f>BS!$E$5</f>
        <v>31 March 2025</v>
      </c>
      <c r="MDC80" t="str">
        <f>BS!$D$5</f>
        <v>31 March 2026</v>
      </c>
      <c r="MDD80" t="str">
        <f>BS!$E$5</f>
        <v>31 March 2025</v>
      </c>
      <c r="MDK80" t="str">
        <f>BS!$D$5</f>
        <v>31 March 2026</v>
      </c>
      <c r="MDL80" t="str">
        <f>BS!$E$5</f>
        <v>31 March 2025</v>
      </c>
      <c r="MDS80" t="str">
        <f>BS!$D$5</f>
        <v>31 March 2026</v>
      </c>
      <c r="MDT80" t="str">
        <f>BS!$E$5</f>
        <v>31 March 2025</v>
      </c>
      <c r="MEA80" t="str">
        <f>BS!$D$5</f>
        <v>31 March 2026</v>
      </c>
      <c r="MEB80" t="str">
        <f>BS!$E$5</f>
        <v>31 March 2025</v>
      </c>
      <c r="MEI80" t="str">
        <f>BS!$D$5</f>
        <v>31 March 2026</v>
      </c>
      <c r="MEJ80" t="str">
        <f>BS!$E$5</f>
        <v>31 March 2025</v>
      </c>
      <c r="MEQ80" t="str">
        <f>BS!$D$5</f>
        <v>31 March 2026</v>
      </c>
      <c r="MER80" t="str">
        <f>BS!$E$5</f>
        <v>31 March 2025</v>
      </c>
      <c r="MEY80" t="str">
        <f>BS!$D$5</f>
        <v>31 March 2026</v>
      </c>
      <c r="MEZ80" t="str">
        <f>BS!$E$5</f>
        <v>31 March 2025</v>
      </c>
      <c r="MFG80" t="str">
        <f>BS!$D$5</f>
        <v>31 March 2026</v>
      </c>
      <c r="MFH80" t="str">
        <f>BS!$E$5</f>
        <v>31 March 2025</v>
      </c>
      <c r="MFO80" t="str">
        <f>BS!$D$5</f>
        <v>31 March 2026</v>
      </c>
      <c r="MFP80" t="str">
        <f>BS!$E$5</f>
        <v>31 March 2025</v>
      </c>
      <c r="MFW80" t="str">
        <f>BS!$D$5</f>
        <v>31 March 2026</v>
      </c>
      <c r="MFX80" t="str">
        <f>BS!$E$5</f>
        <v>31 March 2025</v>
      </c>
      <c r="MGE80" t="str">
        <f>BS!$D$5</f>
        <v>31 March 2026</v>
      </c>
      <c r="MGF80" t="str">
        <f>BS!$E$5</f>
        <v>31 March 2025</v>
      </c>
      <c r="MGM80" t="str">
        <f>BS!$D$5</f>
        <v>31 March 2026</v>
      </c>
      <c r="MGN80" t="str">
        <f>BS!$E$5</f>
        <v>31 March 2025</v>
      </c>
      <c r="MGU80" t="str">
        <f>BS!$D$5</f>
        <v>31 March 2026</v>
      </c>
      <c r="MGV80" t="str">
        <f>BS!$E$5</f>
        <v>31 March 2025</v>
      </c>
      <c r="MHC80" t="str">
        <f>BS!$D$5</f>
        <v>31 March 2026</v>
      </c>
      <c r="MHD80" t="str">
        <f>BS!$E$5</f>
        <v>31 March 2025</v>
      </c>
      <c r="MHK80" t="str">
        <f>BS!$D$5</f>
        <v>31 March 2026</v>
      </c>
      <c r="MHL80" t="str">
        <f>BS!$E$5</f>
        <v>31 March 2025</v>
      </c>
      <c r="MHS80" t="str">
        <f>BS!$D$5</f>
        <v>31 March 2026</v>
      </c>
      <c r="MHT80" t="str">
        <f>BS!$E$5</f>
        <v>31 March 2025</v>
      </c>
      <c r="MIA80" t="str">
        <f>BS!$D$5</f>
        <v>31 March 2026</v>
      </c>
      <c r="MIB80" t="str">
        <f>BS!$E$5</f>
        <v>31 March 2025</v>
      </c>
      <c r="MII80" t="str">
        <f>BS!$D$5</f>
        <v>31 March 2026</v>
      </c>
      <c r="MIJ80" t="str">
        <f>BS!$E$5</f>
        <v>31 March 2025</v>
      </c>
      <c r="MIQ80" t="str">
        <f>BS!$D$5</f>
        <v>31 March 2026</v>
      </c>
      <c r="MIR80" t="str">
        <f>BS!$E$5</f>
        <v>31 March 2025</v>
      </c>
      <c r="MIY80" t="str">
        <f>BS!$D$5</f>
        <v>31 March 2026</v>
      </c>
      <c r="MIZ80" t="str">
        <f>BS!$E$5</f>
        <v>31 March 2025</v>
      </c>
      <c r="MJG80" t="str">
        <f>BS!$D$5</f>
        <v>31 March 2026</v>
      </c>
      <c r="MJH80" t="str">
        <f>BS!$E$5</f>
        <v>31 March 2025</v>
      </c>
      <c r="MJO80" t="str">
        <f>BS!$D$5</f>
        <v>31 March 2026</v>
      </c>
      <c r="MJP80" t="str">
        <f>BS!$E$5</f>
        <v>31 March 2025</v>
      </c>
      <c r="MJW80" t="str">
        <f>BS!$D$5</f>
        <v>31 March 2026</v>
      </c>
      <c r="MJX80" t="str">
        <f>BS!$E$5</f>
        <v>31 March 2025</v>
      </c>
      <c r="MKE80" t="str">
        <f>BS!$D$5</f>
        <v>31 March 2026</v>
      </c>
      <c r="MKF80" t="str">
        <f>BS!$E$5</f>
        <v>31 March 2025</v>
      </c>
      <c r="MKM80" t="str">
        <f>BS!$D$5</f>
        <v>31 March 2026</v>
      </c>
      <c r="MKN80" t="str">
        <f>BS!$E$5</f>
        <v>31 March 2025</v>
      </c>
      <c r="MKU80" t="str">
        <f>BS!$D$5</f>
        <v>31 March 2026</v>
      </c>
      <c r="MKV80" t="str">
        <f>BS!$E$5</f>
        <v>31 March 2025</v>
      </c>
      <c r="MLC80" t="str">
        <f>BS!$D$5</f>
        <v>31 March 2026</v>
      </c>
      <c r="MLD80" t="str">
        <f>BS!$E$5</f>
        <v>31 March 2025</v>
      </c>
      <c r="MLK80" t="str">
        <f>BS!$D$5</f>
        <v>31 March 2026</v>
      </c>
      <c r="MLL80" t="str">
        <f>BS!$E$5</f>
        <v>31 March 2025</v>
      </c>
      <c r="MLS80" t="str">
        <f>BS!$D$5</f>
        <v>31 March 2026</v>
      </c>
      <c r="MLT80" t="str">
        <f>BS!$E$5</f>
        <v>31 March 2025</v>
      </c>
      <c r="MMA80" t="str">
        <f>BS!$D$5</f>
        <v>31 March 2026</v>
      </c>
      <c r="MMB80" t="str">
        <f>BS!$E$5</f>
        <v>31 March 2025</v>
      </c>
      <c r="MMI80" t="str">
        <f>BS!$D$5</f>
        <v>31 March 2026</v>
      </c>
      <c r="MMJ80" t="str">
        <f>BS!$E$5</f>
        <v>31 March 2025</v>
      </c>
      <c r="MMQ80" t="str">
        <f>BS!$D$5</f>
        <v>31 March 2026</v>
      </c>
      <c r="MMR80" t="str">
        <f>BS!$E$5</f>
        <v>31 March 2025</v>
      </c>
      <c r="MMY80" t="str">
        <f>BS!$D$5</f>
        <v>31 March 2026</v>
      </c>
      <c r="MMZ80" t="str">
        <f>BS!$E$5</f>
        <v>31 March 2025</v>
      </c>
      <c r="MNG80" t="str">
        <f>BS!$D$5</f>
        <v>31 March 2026</v>
      </c>
      <c r="MNH80" t="str">
        <f>BS!$E$5</f>
        <v>31 March 2025</v>
      </c>
      <c r="MNO80" t="str">
        <f>BS!$D$5</f>
        <v>31 March 2026</v>
      </c>
      <c r="MNP80" t="str">
        <f>BS!$E$5</f>
        <v>31 March 2025</v>
      </c>
      <c r="MNW80" t="str">
        <f>BS!$D$5</f>
        <v>31 March 2026</v>
      </c>
      <c r="MNX80" t="str">
        <f>BS!$E$5</f>
        <v>31 March 2025</v>
      </c>
      <c r="MOE80" t="str">
        <f>BS!$D$5</f>
        <v>31 March 2026</v>
      </c>
      <c r="MOF80" t="str">
        <f>BS!$E$5</f>
        <v>31 March 2025</v>
      </c>
      <c r="MOM80" t="str">
        <f>BS!$D$5</f>
        <v>31 March 2026</v>
      </c>
      <c r="MON80" t="str">
        <f>BS!$E$5</f>
        <v>31 March 2025</v>
      </c>
      <c r="MOU80" t="str">
        <f>BS!$D$5</f>
        <v>31 March 2026</v>
      </c>
      <c r="MOV80" t="str">
        <f>BS!$E$5</f>
        <v>31 March 2025</v>
      </c>
      <c r="MPC80" t="str">
        <f>BS!$D$5</f>
        <v>31 March 2026</v>
      </c>
      <c r="MPD80" t="str">
        <f>BS!$E$5</f>
        <v>31 March 2025</v>
      </c>
      <c r="MPK80" t="str">
        <f>BS!$D$5</f>
        <v>31 March 2026</v>
      </c>
      <c r="MPL80" t="str">
        <f>BS!$E$5</f>
        <v>31 March 2025</v>
      </c>
      <c r="MPS80" t="str">
        <f>BS!$D$5</f>
        <v>31 March 2026</v>
      </c>
      <c r="MPT80" t="str">
        <f>BS!$E$5</f>
        <v>31 March 2025</v>
      </c>
      <c r="MQA80" t="str">
        <f>BS!$D$5</f>
        <v>31 March 2026</v>
      </c>
      <c r="MQB80" t="str">
        <f>BS!$E$5</f>
        <v>31 March 2025</v>
      </c>
      <c r="MQI80" t="str">
        <f>BS!$D$5</f>
        <v>31 March 2026</v>
      </c>
      <c r="MQJ80" t="str">
        <f>BS!$E$5</f>
        <v>31 March 2025</v>
      </c>
      <c r="MQQ80" t="str">
        <f>BS!$D$5</f>
        <v>31 March 2026</v>
      </c>
      <c r="MQR80" t="str">
        <f>BS!$E$5</f>
        <v>31 March 2025</v>
      </c>
      <c r="MQY80" t="str">
        <f>BS!$D$5</f>
        <v>31 March 2026</v>
      </c>
      <c r="MQZ80" t="str">
        <f>BS!$E$5</f>
        <v>31 March 2025</v>
      </c>
      <c r="MRG80" t="str">
        <f>BS!$D$5</f>
        <v>31 March 2026</v>
      </c>
      <c r="MRH80" t="str">
        <f>BS!$E$5</f>
        <v>31 March 2025</v>
      </c>
      <c r="MRO80" t="str">
        <f>BS!$D$5</f>
        <v>31 March 2026</v>
      </c>
      <c r="MRP80" t="str">
        <f>BS!$E$5</f>
        <v>31 March 2025</v>
      </c>
      <c r="MRW80" t="str">
        <f>BS!$D$5</f>
        <v>31 March 2026</v>
      </c>
      <c r="MRX80" t="str">
        <f>BS!$E$5</f>
        <v>31 March 2025</v>
      </c>
      <c r="MSE80" t="str">
        <f>BS!$D$5</f>
        <v>31 March 2026</v>
      </c>
      <c r="MSF80" t="str">
        <f>BS!$E$5</f>
        <v>31 March 2025</v>
      </c>
      <c r="MSM80" t="str">
        <f>BS!$D$5</f>
        <v>31 March 2026</v>
      </c>
      <c r="MSN80" t="str">
        <f>BS!$E$5</f>
        <v>31 March 2025</v>
      </c>
      <c r="MSU80" t="str">
        <f>BS!$D$5</f>
        <v>31 March 2026</v>
      </c>
      <c r="MSV80" t="str">
        <f>BS!$E$5</f>
        <v>31 March 2025</v>
      </c>
      <c r="MTC80" t="str">
        <f>BS!$D$5</f>
        <v>31 March 2026</v>
      </c>
      <c r="MTD80" t="str">
        <f>BS!$E$5</f>
        <v>31 March 2025</v>
      </c>
      <c r="MTK80" t="str">
        <f>BS!$D$5</f>
        <v>31 March 2026</v>
      </c>
      <c r="MTL80" t="str">
        <f>BS!$E$5</f>
        <v>31 March 2025</v>
      </c>
      <c r="MTS80" t="str">
        <f>BS!$D$5</f>
        <v>31 March 2026</v>
      </c>
      <c r="MTT80" t="str">
        <f>BS!$E$5</f>
        <v>31 March 2025</v>
      </c>
      <c r="MUA80" t="str">
        <f>BS!$D$5</f>
        <v>31 March 2026</v>
      </c>
      <c r="MUB80" t="str">
        <f>BS!$E$5</f>
        <v>31 March 2025</v>
      </c>
      <c r="MUI80" t="str">
        <f>BS!$D$5</f>
        <v>31 March 2026</v>
      </c>
      <c r="MUJ80" t="str">
        <f>BS!$E$5</f>
        <v>31 March 2025</v>
      </c>
      <c r="MUQ80" t="str">
        <f>BS!$D$5</f>
        <v>31 March 2026</v>
      </c>
      <c r="MUR80" t="str">
        <f>BS!$E$5</f>
        <v>31 March 2025</v>
      </c>
      <c r="MUY80" t="str">
        <f>BS!$D$5</f>
        <v>31 March 2026</v>
      </c>
      <c r="MUZ80" t="str">
        <f>BS!$E$5</f>
        <v>31 March 2025</v>
      </c>
      <c r="MVG80" t="str">
        <f>BS!$D$5</f>
        <v>31 March 2026</v>
      </c>
      <c r="MVH80" t="str">
        <f>BS!$E$5</f>
        <v>31 March 2025</v>
      </c>
      <c r="MVO80" t="str">
        <f>BS!$D$5</f>
        <v>31 March 2026</v>
      </c>
      <c r="MVP80" t="str">
        <f>BS!$E$5</f>
        <v>31 March 2025</v>
      </c>
      <c r="MVW80" t="str">
        <f>BS!$D$5</f>
        <v>31 March 2026</v>
      </c>
      <c r="MVX80" t="str">
        <f>BS!$E$5</f>
        <v>31 March 2025</v>
      </c>
      <c r="MWE80" t="str">
        <f>BS!$D$5</f>
        <v>31 March 2026</v>
      </c>
      <c r="MWF80" t="str">
        <f>BS!$E$5</f>
        <v>31 March 2025</v>
      </c>
      <c r="MWM80" t="str">
        <f>BS!$D$5</f>
        <v>31 March 2026</v>
      </c>
      <c r="MWN80" t="str">
        <f>BS!$E$5</f>
        <v>31 March 2025</v>
      </c>
      <c r="MWU80" t="str">
        <f>BS!$D$5</f>
        <v>31 March 2026</v>
      </c>
      <c r="MWV80" t="str">
        <f>BS!$E$5</f>
        <v>31 March 2025</v>
      </c>
      <c r="MXC80" t="str">
        <f>BS!$D$5</f>
        <v>31 March 2026</v>
      </c>
      <c r="MXD80" t="str">
        <f>BS!$E$5</f>
        <v>31 March 2025</v>
      </c>
      <c r="MXK80" t="str">
        <f>BS!$D$5</f>
        <v>31 March 2026</v>
      </c>
      <c r="MXL80" t="str">
        <f>BS!$E$5</f>
        <v>31 March 2025</v>
      </c>
      <c r="MXS80" t="str">
        <f>BS!$D$5</f>
        <v>31 March 2026</v>
      </c>
      <c r="MXT80" t="str">
        <f>BS!$E$5</f>
        <v>31 March 2025</v>
      </c>
      <c r="MYA80" t="str">
        <f>BS!$D$5</f>
        <v>31 March 2026</v>
      </c>
      <c r="MYB80" t="str">
        <f>BS!$E$5</f>
        <v>31 March 2025</v>
      </c>
      <c r="MYI80" t="str">
        <f>BS!$D$5</f>
        <v>31 March 2026</v>
      </c>
      <c r="MYJ80" t="str">
        <f>BS!$E$5</f>
        <v>31 March 2025</v>
      </c>
      <c r="MYQ80" t="str">
        <f>BS!$D$5</f>
        <v>31 March 2026</v>
      </c>
      <c r="MYR80" t="str">
        <f>BS!$E$5</f>
        <v>31 March 2025</v>
      </c>
      <c r="MYY80" t="str">
        <f>BS!$D$5</f>
        <v>31 March 2026</v>
      </c>
      <c r="MYZ80" t="str">
        <f>BS!$E$5</f>
        <v>31 March 2025</v>
      </c>
      <c r="MZG80" t="str">
        <f>BS!$D$5</f>
        <v>31 March 2026</v>
      </c>
      <c r="MZH80" t="str">
        <f>BS!$E$5</f>
        <v>31 March 2025</v>
      </c>
      <c r="MZO80" t="str">
        <f>BS!$D$5</f>
        <v>31 March 2026</v>
      </c>
      <c r="MZP80" t="str">
        <f>BS!$E$5</f>
        <v>31 March 2025</v>
      </c>
      <c r="MZW80" t="str">
        <f>BS!$D$5</f>
        <v>31 March 2026</v>
      </c>
      <c r="MZX80" t="str">
        <f>BS!$E$5</f>
        <v>31 March 2025</v>
      </c>
      <c r="NAE80" t="str">
        <f>BS!$D$5</f>
        <v>31 March 2026</v>
      </c>
      <c r="NAF80" t="str">
        <f>BS!$E$5</f>
        <v>31 March 2025</v>
      </c>
      <c r="NAM80" t="str">
        <f>BS!$D$5</f>
        <v>31 March 2026</v>
      </c>
      <c r="NAN80" t="str">
        <f>BS!$E$5</f>
        <v>31 March 2025</v>
      </c>
      <c r="NAU80" t="str">
        <f>BS!$D$5</f>
        <v>31 March 2026</v>
      </c>
      <c r="NAV80" t="str">
        <f>BS!$E$5</f>
        <v>31 March 2025</v>
      </c>
      <c r="NBC80" t="str">
        <f>BS!$D$5</f>
        <v>31 March 2026</v>
      </c>
      <c r="NBD80" t="str">
        <f>BS!$E$5</f>
        <v>31 March 2025</v>
      </c>
      <c r="NBK80" t="str">
        <f>BS!$D$5</f>
        <v>31 March 2026</v>
      </c>
      <c r="NBL80" t="str">
        <f>BS!$E$5</f>
        <v>31 March 2025</v>
      </c>
      <c r="NBS80" t="str">
        <f>BS!$D$5</f>
        <v>31 March 2026</v>
      </c>
      <c r="NBT80" t="str">
        <f>BS!$E$5</f>
        <v>31 March 2025</v>
      </c>
      <c r="NCA80" t="str">
        <f>BS!$D$5</f>
        <v>31 March 2026</v>
      </c>
      <c r="NCB80" t="str">
        <f>BS!$E$5</f>
        <v>31 March 2025</v>
      </c>
      <c r="NCI80" t="str">
        <f>BS!$D$5</f>
        <v>31 March 2026</v>
      </c>
      <c r="NCJ80" t="str">
        <f>BS!$E$5</f>
        <v>31 March 2025</v>
      </c>
      <c r="NCQ80" t="str">
        <f>BS!$D$5</f>
        <v>31 March 2026</v>
      </c>
      <c r="NCR80" t="str">
        <f>BS!$E$5</f>
        <v>31 March 2025</v>
      </c>
      <c r="NCY80" t="str">
        <f>BS!$D$5</f>
        <v>31 March 2026</v>
      </c>
      <c r="NCZ80" t="str">
        <f>BS!$E$5</f>
        <v>31 March 2025</v>
      </c>
      <c r="NDG80" t="str">
        <f>BS!$D$5</f>
        <v>31 March 2026</v>
      </c>
      <c r="NDH80" t="str">
        <f>BS!$E$5</f>
        <v>31 March 2025</v>
      </c>
      <c r="NDO80" t="str">
        <f>BS!$D$5</f>
        <v>31 March 2026</v>
      </c>
      <c r="NDP80" t="str">
        <f>BS!$E$5</f>
        <v>31 March 2025</v>
      </c>
      <c r="NDW80" t="str">
        <f>BS!$D$5</f>
        <v>31 March 2026</v>
      </c>
      <c r="NDX80" t="str">
        <f>BS!$E$5</f>
        <v>31 March 2025</v>
      </c>
      <c r="NEE80" t="str">
        <f>BS!$D$5</f>
        <v>31 March 2026</v>
      </c>
      <c r="NEF80" t="str">
        <f>BS!$E$5</f>
        <v>31 March 2025</v>
      </c>
      <c r="NEM80" t="str">
        <f>BS!$D$5</f>
        <v>31 March 2026</v>
      </c>
      <c r="NEN80" t="str">
        <f>BS!$E$5</f>
        <v>31 March 2025</v>
      </c>
      <c r="NEU80" t="str">
        <f>BS!$D$5</f>
        <v>31 March 2026</v>
      </c>
      <c r="NEV80" t="str">
        <f>BS!$E$5</f>
        <v>31 March 2025</v>
      </c>
      <c r="NFC80" t="str">
        <f>BS!$D$5</f>
        <v>31 March 2026</v>
      </c>
      <c r="NFD80" t="str">
        <f>BS!$E$5</f>
        <v>31 March 2025</v>
      </c>
      <c r="NFK80" t="str">
        <f>BS!$D$5</f>
        <v>31 March 2026</v>
      </c>
      <c r="NFL80" t="str">
        <f>BS!$E$5</f>
        <v>31 March 2025</v>
      </c>
      <c r="NFS80" t="str">
        <f>BS!$D$5</f>
        <v>31 March 2026</v>
      </c>
      <c r="NFT80" t="str">
        <f>BS!$E$5</f>
        <v>31 March 2025</v>
      </c>
      <c r="NGA80" t="str">
        <f>BS!$D$5</f>
        <v>31 March 2026</v>
      </c>
      <c r="NGB80" t="str">
        <f>BS!$E$5</f>
        <v>31 March 2025</v>
      </c>
      <c r="NGI80" t="str">
        <f>BS!$D$5</f>
        <v>31 March 2026</v>
      </c>
      <c r="NGJ80" t="str">
        <f>BS!$E$5</f>
        <v>31 March 2025</v>
      </c>
      <c r="NGQ80" t="str">
        <f>BS!$D$5</f>
        <v>31 March 2026</v>
      </c>
      <c r="NGR80" t="str">
        <f>BS!$E$5</f>
        <v>31 March 2025</v>
      </c>
      <c r="NGY80" t="str">
        <f>BS!$D$5</f>
        <v>31 March 2026</v>
      </c>
      <c r="NGZ80" t="str">
        <f>BS!$E$5</f>
        <v>31 March 2025</v>
      </c>
      <c r="NHG80" t="str">
        <f>BS!$D$5</f>
        <v>31 March 2026</v>
      </c>
      <c r="NHH80" t="str">
        <f>BS!$E$5</f>
        <v>31 March 2025</v>
      </c>
      <c r="NHO80" t="str">
        <f>BS!$D$5</f>
        <v>31 March 2026</v>
      </c>
      <c r="NHP80" t="str">
        <f>BS!$E$5</f>
        <v>31 March 2025</v>
      </c>
      <c r="NHW80" t="str">
        <f>BS!$D$5</f>
        <v>31 March 2026</v>
      </c>
      <c r="NHX80" t="str">
        <f>BS!$E$5</f>
        <v>31 March 2025</v>
      </c>
      <c r="NIE80" t="str">
        <f>BS!$D$5</f>
        <v>31 March 2026</v>
      </c>
      <c r="NIF80" t="str">
        <f>BS!$E$5</f>
        <v>31 March 2025</v>
      </c>
      <c r="NIM80" t="str">
        <f>BS!$D$5</f>
        <v>31 March 2026</v>
      </c>
      <c r="NIN80" t="str">
        <f>BS!$E$5</f>
        <v>31 March 2025</v>
      </c>
      <c r="NIU80" t="str">
        <f>BS!$D$5</f>
        <v>31 March 2026</v>
      </c>
      <c r="NIV80" t="str">
        <f>BS!$E$5</f>
        <v>31 March 2025</v>
      </c>
      <c r="NJC80" t="str">
        <f>BS!$D$5</f>
        <v>31 March 2026</v>
      </c>
      <c r="NJD80" t="str">
        <f>BS!$E$5</f>
        <v>31 March 2025</v>
      </c>
      <c r="NJK80" t="str">
        <f>BS!$D$5</f>
        <v>31 March 2026</v>
      </c>
      <c r="NJL80" t="str">
        <f>BS!$E$5</f>
        <v>31 March 2025</v>
      </c>
      <c r="NJS80" t="str">
        <f>BS!$D$5</f>
        <v>31 March 2026</v>
      </c>
      <c r="NJT80" t="str">
        <f>BS!$E$5</f>
        <v>31 March 2025</v>
      </c>
      <c r="NKA80" t="str">
        <f>BS!$D$5</f>
        <v>31 March 2026</v>
      </c>
      <c r="NKB80" t="str">
        <f>BS!$E$5</f>
        <v>31 March 2025</v>
      </c>
      <c r="NKI80" t="str">
        <f>BS!$D$5</f>
        <v>31 March 2026</v>
      </c>
      <c r="NKJ80" t="str">
        <f>BS!$E$5</f>
        <v>31 March 2025</v>
      </c>
      <c r="NKQ80" t="str">
        <f>BS!$D$5</f>
        <v>31 March 2026</v>
      </c>
      <c r="NKR80" t="str">
        <f>BS!$E$5</f>
        <v>31 March 2025</v>
      </c>
      <c r="NKY80" t="str">
        <f>BS!$D$5</f>
        <v>31 March 2026</v>
      </c>
      <c r="NKZ80" t="str">
        <f>BS!$E$5</f>
        <v>31 March 2025</v>
      </c>
      <c r="NLG80" t="str">
        <f>BS!$D$5</f>
        <v>31 March 2026</v>
      </c>
      <c r="NLH80" t="str">
        <f>BS!$E$5</f>
        <v>31 March 2025</v>
      </c>
      <c r="NLO80" t="str">
        <f>BS!$D$5</f>
        <v>31 March 2026</v>
      </c>
      <c r="NLP80" t="str">
        <f>BS!$E$5</f>
        <v>31 March 2025</v>
      </c>
      <c r="NLW80" t="str">
        <f>BS!$D$5</f>
        <v>31 March 2026</v>
      </c>
      <c r="NLX80" t="str">
        <f>BS!$E$5</f>
        <v>31 March 2025</v>
      </c>
      <c r="NME80" t="str">
        <f>BS!$D$5</f>
        <v>31 March 2026</v>
      </c>
      <c r="NMF80" t="str">
        <f>BS!$E$5</f>
        <v>31 March 2025</v>
      </c>
      <c r="NMM80" t="str">
        <f>BS!$D$5</f>
        <v>31 March 2026</v>
      </c>
      <c r="NMN80" t="str">
        <f>BS!$E$5</f>
        <v>31 March 2025</v>
      </c>
      <c r="NMU80" t="str">
        <f>BS!$D$5</f>
        <v>31 March 2026</v>
      </c>
      <c r="NMV80" t="str">
        <f>BS!$E$5</f>
        <v>31 March 2025</v>
      </c>
      <c r="NNC80" t="str">
        <f>BS!$D$5</f>
        <v>31 March 2026</v>
      </c>
      <c r="NND80" t="str">
        <f>BS!$E$5</f>
        <v>31 March 2025</v>
      </c>
      <c r="NNK80" t="str">
        <f>BS!$D$5</f>
        <v>31 March 2026</v>
      </c>
      <c r="NNL80" t="str">
        <f>BS!$E$5</f>
        <v>31 March 2025</v>
      </c>
      <c r="NNS80" t="str">
        <f>BS!$D$5</f>
        <v>31 March 2026</v>
      </c>
      <c r="NNT80" t="str">
        <f>BS!$E$5</f>
        <v>31 March 2025</v>
      </c>
      <c r="NOA80" t="str">
        <f>BS!$D$5</f>
        <v>31 March 2026</v>
      </c>
      <c r="NOB80" t="str">
        <f>BS!$E$5</f>
        <v>31 March 2025</v>
      </c>
      <c r="NOI80" t="str">
        <f>BS!$D$5</f>
        <v>31 March 2026</v>
      </c>
      <c r="NOJ80" t="str">
        <f>BS!$E$5</f>
        <v>31 March 2025</v>
      </c>
      <c r="NOQ80" t="str">
        <f>BS!$D$5</f>
        <v>31 March 2026</v>
      </c>
      <c r="NOR80" t="str">
        <f>BS!$E$5</f>
        <v>31 March 2025</v>
      </c>
      <c r="NOY80" t="str">
        <f>BS!$D$5</f>
        <v>31 March 2026</v>
      </c>
      <c r="NOZ80" t="str">
        <f>BS!$E$5</f>
        <v>31 March 2025</v>
      </c>
      <c r="NPG80" t="str">
        <f>BS!$D$5</f>
        <v>31 March 2026</v>
      </c>
      <c r="NPH80" t="str">
        <f>BS!$E$5</f>
        <v>31 March 2025</v>
      </c>
      <c r="NPO80" t="str">
        <f>BS!$D$5</f>
        <v>31 March 2026</v>
      </c>
      <c r="NPP80" t="str">
        <f>BS!$E$5</f>
        <v>31 March 2025</v>
      </c>
      <c r="NPW80" t="str">
        <f>BS!$D$5</f>
        <v>31 March 2026</v>
      </c>
      <c r="NPX80" t="str">
        <f>BS!$E$5</f>
        <v>31 March 2025</v>
      </c>
      <c r="NQE80" t="str">
        <f>BS!$D$5</f>
        <v>31 March 2026</v>
      </c>
      <c r="NQF80" t="str">
        <f>BS!$E$5</f>
        <v>31 March 2025</v>
      </c>
      <c r="NQM80" t="str">
        <f>BS!$D$5</f>
        <v>31 March 2026</v>
      </c>
      <c r="NQN80" t="str">
        <f>BS!$E$5</f>
        <v>31 March 2025</v>
      </c>
      <c r="NQU80" t="str">
        <f>BS!$D$5</f>
        <v>31 March 2026</v>
      </c>
      <c r="NQV80" t="str">
        <f>BS!$E$5</f>
        <v>31 March 2025</v>
      </c>
      <c r="NRC80" t="str">
        <f>BS!$D$5</f>
        <v>31 March 2026</v>
      </c>
      <c r="NRD80" t="str">
        <f>BS!$E$5</f>
        <v>31 March 2025</v>
      </c>
      <c r="NRK80" t="str">
        <f>BS!$D$5</f>
        <v>31 March 2026</v>
      </c>
      <c r="NRL80" t="str">
        <f>BS!$E$5</f>
        <v>31 March 2025</v>
      </c>
      <c r="NRS80" t="str">
        <f>BS!$D$5</f>
        <v>31 March 2026</v>
      </c>
      <c r="NRT80" t="str">
        <f>BS!$E$5</f>
        <v>31 March 2025</v>
      </c>
      <c r="NSA80" t="str">
        <f>BS!$D$5</f>
        <v>31 March 2026</v>
      </c>
      <c r="NSB80" t="str">
        <f>BS!$E$5</f>
        <v>31 March 2025</v>
      </c>
      <c r="NSI80" t="str">
        <f>BS!$D$5</f>
        <v>31 March 2026</v>
      </c>
      <c r="NSJ80" t="str">
        <f>BS!$E$5</f>
        <v>31 March 2025</v>
      </c>
      <c r="NSQ80" t="str">
        <f>BS!$D$5</f>
        <v>31 March 2026</v>
      </c>
      <c r="NSR80" t="str">
        <f>BS!$E$5</f>
        <v>31 March 2025</v>
      </c>
      <c r="NSY80" t="str">
        <f>BS!$D$5</f>
        <v>31 March 2026</v>
      </c>
      <c r="NSZ80" t="str">
        <f>BS!$E$5</f>
        <v>31 March 2025</v>
      </c>
      <c r="NTG80" t="str">
        <f>BS!$D$5</f>
        <v>31 March 2026</v>
      </c>
      <c r="NTH80" t="str">
        <f>BS!$E$5</f>
        <v>31 March 2025</v>
      </c>
      <c r="NTO80" t="str">
        <f>BS!$D$5</f>
        <v>31 March 2026</v>
      </c>
      <c r="NTP80" t="str">
        <f>BS!$E$5</f>
        <v>31 March 2025</v>
      </c>
      <c r="NTW80" t="str">
        <f>BS!$D$5</f>
        <v>31 March 2026</v>
      </c>
      <c r="NTX80" t="str">
        <f>BS!$E$5</f>
        <v>31 March 2025</v>
      </c>
      <c r="NUE80" t="str">
        <f>BS!$D$5</f>
        <v>31 March 2026</v>
      </c>
      <c r="NUF80" t="str">
        <f>BS!$E$5</f>
        <v>31 March 2025</v>
      </c>
      <c r="NUM80" t="str">
        <f>BS!$D$5</f>
        <v>31 March 2026</v>
      </c>
      <c r="NUN80" t="str">
        <f>BS!$E$5</f>
        <v>31 March 2025</v>
      </c>
      <c r="NUU80" t="str">
        <f>BS!$D$5</f>
        <v>31 March 2026</v>
      </c>
      <c r="NUV80" t="str">
        <f>BS!$E$5</f>
        <v>31 March 2025</v>
      </c>
      <c r="NVC80" t="str">
        <f>BS!$D$5</f>
        <v>31 March 2026</v>
      </c>
      <c r="NVD80" t="str">
        <f>BS!$E$5</f>
        <v>31 March 2025</v>
      </c>
      <c r="NVK80" t="str">
        <f>BS!$D$5</f>
        <v>31 March 2026</v>
      </c>
      <c r="NVL80" t="str">
        <f>BS!$E$5</f>
        <v>31 March 2025</v>
      </c>
      <c r="NVS80" t="str">
        <f>BS!$D$5</f>
        <v>31 March 2026</v>
      </c>
      <c r="NVT80" t="str">
        <f>BS!$E$5</f>
        <v>31 March 2025</v>
      </c>
      <c r="NWA80" t="str">
        <f>BS!$D$5</f>
        <v>31 March 2026</v>
      </c>
      <c r="NWB80" t="str">
        <f>BS!$E$5</f>
        <v>31 March 2025</v>
      </c>
      <c r="NWI80" t="str">
        <f>BS!$D$5</f>
        <v>31 March 2026</v>
      </c>
      <c r="NWJ80" t="str">
        <f>BS!$E$5</f>
        <v>31 March 2025</v>
      </c>
      <c r="NWQ80" t="str">
        <f>BS!$D$5</f>
        <v>31 March 2026</v>
      </c>
      <c r="NWR80" t="str">
        <f>BS!$E$5</f>
        <v>31 March 2025</v>
      </c>
      <c r="NWY80" t="str">
        <f>BS!$D$5</f>
        <v>31 March 2026</v>
      </c>
      <c r="NWZ80" t="str">
        <f>BS!$E$5</f>
        <v>31 March 2025</v>
      </c>
      <c r="NXG80" t="str">
        <f>BS!$D$5</f>
        <v>31 March 2026</v>
      </c>
      <c r="NXH80" t="str">
        <f>BS!$E$5</f>
        <v>31 March 2025</v>
      </c>
      <c r="NXO80" t="str">
        <f>BS!$D$5</f>
        <v>31 March 2026</v>
      </c>
      <c r="NXP80" t="str">
        <f>BS!$E$5</f>
        <v>31 March 2025</v>
      </c>
      <c r="NXW80" t="str">
        <f>BS!$D$5</f>
        <v>31 March 2026</v>
      </c>
      <c r="NXX80" t="str">
        <f>BS!$E$5</f>
        <v>31 March 2025</v>
      </c>
      <c r="NYE80" t="str">
        <f>BS!$D$5</f>
        <v>31 March 2026</v>
      </c>
      <c r="NYF80" t="str">
        <f>BS!$E$5</f>
        <v>31 March 2025</v>
      </c>
      <c r="NYM80" t="str">
        <f>BS!$D$5</f>
        <v>31 March 2026</v>
      </c>
      <c r="NYN80" t="str">
        <f>BS!$E$5</f>
        <v>31 March 2025</v>
      </c>
      <c r="NYU80" t="str">
        <f>BS!$D$5</f>
        <v>31 March 2026</v>
      </c>
      <c r="NYV80" t="str">
        <f>BS!$E$5</f>
        <v>31 March 2025</v>
      </c>
      <c r="NZC80" t="str">
        <f>BS!$D$5</f>
        <v>31 March 2026</v>
      </c>
      <c r="NZD80" t="str">
        <f>BS!$E$5</f>
        <v>31 March 2025</v>
      </c>
      <c r="NZK80" t="str">
        <f>BS!$D$5</f>
        <v>31 March 2026</v>
      </c>
      <c r="NZL80" t="str">
        <f>BS!$E$5</f>
        <v>31 March 2025</v>
      </c>
      <c r="NZS80" t="str">
        <f>BS!$D$5</f>
        <v>31 March 2026</v>
      </c>
      <c r="NZT80" t="str">
        <f>BS!$E$5</f>
        <v>31 March 2025</v>
      </c>
      <c r="OAA80" t="str">
        <f>BS!$D$5</f>
        <v>31 March 2026</v>
      </c>
      <c r="OAB80" t="str">
        <f>BS!$E$5</f>
        <v>31 March 2025</v>
      </c>
      <c r="OAI80" t="str">
        <f>BS!$D$5</f>
        <v>31 March 2026</v>
      </c>
      <c r="OAJ80" t="str">
        <f>BS!$E$5</f>
        <v>31 March 2025</v>
      </c>
      <c r="OAQ80" t="str">
        <f>BS!$D$5</f>
        <v>31 March 2026</v>
      </c>
      <c r="OAR80" t="str">
        <f>BS!$E$5</f>
        <v>31 March 2025</v>
      </c>
      <c r="OAY80" t="str">
        <f>BS!$D$5</f>
        <v>31 March 2026</v>
      </c>
      <c r="OAZ80" t="str">
        <f>BS!$E$5</f>
        <v>31 March 2025</v>
      </c>
      <c r="OBG80" t="str">
        <f>BS!$D$5</f>
        <v>31 March 2026</v>
      </c>
      <c r="OBH80" t="str">
        <f>BS!$E$5</f>
        <v>31 March 2025</v>
      </c>
      <c r="OBO80" t="str">
        <f>BS!$D$5</f>
        <v>31 March 2026</v>
      </c>
      <c r="OBP80" t="str">
        <f>BS!$E$5</f>
        <v>31 March 2025</v>
      </c>
      <c r="OBW80" t="str">
        <f>BS!$D$5</f>
        <v>31 March 2026</v>
      </c>
      <c r="OBX80" t="str">
        <f>BS!$E$5</f>
        <v>31 March 2025</v>
      </c>
      <c r="OCE80" t="str">
        <f>BS!$D$5</f>
        <v>31 March 2026</v>
      </c>
      <c r="OCF80" t="str">
        <f>BS!$E$5</f>
        <v>31 March 2025</v>
      </c>
      <c r="OCM80" t="str">
        <f>BS!$D$5</f>
        <v>31 March 2026</v>
      </c>
      <c r="OCN80" t="str">
        <f>BS!$E$5</f>
        <v>31 March 2025</v>
      </c>
      <c r="OCU80" t="str">
        <f>BS!$D$5</f>
        <v>31 March 2026</v>
      </c>
      <c r="OCV80" t="str">
        <f>BS!$E$5</f>
        <v>31 March 2025</v>
      </c>
      <c r="ODC80" t="str">
        <f>BS!$D$5</f>
        <v>31 March 2026</v>
      </c>
      <c r="ODD80" t="str">
        <f>BS!$E$5</f>
        <v>31 March 2025</v>
      </c>
      <c r="ODK80" t="str">
        <f>BS!$D$5</f>
        <v>31 March 2026</v>
      </c>
      <c r="ODL80" t="str">
        <f>BS!$E$5</f>
        <v>31 March 2025</v>
      </c>
      <c r="ODS80" t="str">
        <f>BS!$D$5</f>
        <v>31 March 2026</v>
      </c>
      <c r="ODT80" t="str">
        <f>BS!$E$5</f>
        <v>31 March 2025</v>
      </c>
      <c r="OEA80" t="str">
        <f>BS!$D$5</f>
        <v>31 March 2026</v>
      </c>
      <c r="OEB80" t="str">
        <f>BS!$E$5</f>
        <v>31 March 2025</v>
      </c>
      <c r="OEI80" t="str">
        <f>BS!$D$5</f>
        <v>31 March 2026</v>
      </c>
      <c r="OEJ80" t="str">
        <f>BS!$E$5</f>
        <v>31 March 2025</v>
      </c>
      <c r="OEQ80" t="str">
        <f>BS!$D$5</f>
        <v>31 March 2026</v>
      </c>
      <c r="OER80" t="str">
        <f>BS!$E$5</f>
        <v>31 March 2025</v>
      </c>
      <c r="OEY80" t="str">
        <f>BS!$D$5</f>
        <v>31 March 2026</v>
      </c>
      <c r="OEZ80" t="str">
        <f>BS!$E$5</f>
        <v>31 March 2025</v>
      </c>
      <c r="OFG80" t="str">
        <f>BS!$D$5</f>
        <v>31 March 2026</v>
      </c>
      <c r="OFH80" t="str">
        <f>BS!$E$5</f>
        <v>31 March 2025</v>
      </c>
      <c r="OFO80" t="str">
        <f>BS!$D$5</f>
        <v>31 March 2026</v>
      </c>
      <c r="OFP80" t="str">
        <f>BS!$E$5</f>
        <v>31 March 2025</v>
      </c>
      <c r="OFW80" t="str">
        <f>BS!$D$5</f>
        <v>31 March 2026</v>
      </c>
      <c r="OFX80" t="str">
        <f>BS!$E$5</f>
        <v>31 March 2025</v>
      </c>
      <c r="OGE80" t="str">
        <f>BS!$D$5</f>
        <v>31 March 2026</v>
      </c>
      <c r="OGF80" t="str">
        <f>BS!$E$5</f>
        <v>31 March 2025</v>
      </c>
      <c r="OGM80" t="str">
        <f>BS!$D$5</f>
        <v>31 March 2026</v>
      </c>
      <c r="OGN80" t="str">
        <f>BS!$E$5</f>
        <v>31 March 2025</v>
      </c>
      <c r="OGU80" t="str">
        <f>BS!$D$5</f>
        <v>31 March 2026</v>
      </c>
      <c r="OGV80" t="str">
        <f>BS!$E$5</f>
        <v>31 March 2025</v>
      </c>
      <c r="OHC80" t="str">
        <f>BS!$D$5</f>
        <v>31 March 2026</v>
      </c>
      <c r="OHD80" t="str">
        <f>BS!$E$5</f>
        <v>31 March 2025</v>
      </c>
      <c r="OHK80" t="str">
        <f>BS!$D$5</f>
        <v>31 March 2026</v>
      </c>
      <c r="OHL80" t="str">
        <f>BS!$E$5</f>
        <v>31 March 2025</v>
      </c>
      <c r="OHS80" t="str">
        <f>BS!$D$5</f>
        <v>31 March 2026</v>
      </c>
      <c r="OHT80" t="str">
        <f>BS!$E$5</f>
        <v>31 March 2025</v>
      </c>
      <c r="OIA80" t="str">
        <f>BS!$D$5</f>
        <v>31 March 2026</v>
      </c>
      <c r="OIB80" t="str">
        <f>BS!$E$5</f>
        <v>31 March 2025</v>
      </c>
      <c r="OII80" t="str">
        <f>BS!$D$5</f>
        <v>31 March 2026</v>
      </c>
      <c r="OIJ80" t="str">
        <f>BS!$E$5</f>
        <v>31 March 2025</v>
      </c>
      <c r="OIQ80" t="str">
        <f>BS!$D$5</f>
        <v>31 March 2026</v>
      </c>
      <c r="OIR80" t="str">
        <f>BS!$E$5</f>
        <v>31 March 2025</v>
      </c>
      <c r="OIY80" t="str">
        <f>BS!$D$5</f>
        <v>31 March 2026</v>
      </c>
      <c r="OIZ80" t="str">
        <f>BS!$E$5</f>
        <v>31 March 2025</v>
      </c>
      <c r="OJG80" t="str">
        <f>BS!$D$5</f>
        <v>31 March 2026</v>
      </c>
      <c r="OJH80" t="str">
        <f>BS!$E$5</f>
        <v>31 March 2025</v>
      </c>
      <c r="OJO80" t="str">
        <f>BS!$D$5</f>
        <v>31 March 2026</v>
      </c>
      <c r="OJP80" t="str">
        <f>BS!$E$5</f>
        <v>31 March 2025</v>
      </c>
      <c r="OJW80" t="str">
        <f>BS!$D$5</f>
        <v>31 March 2026</v>
      </c>
      <c r="OJX80" t="str">
        <f>BS!$E$5</f>
        <v>31 March 2025</v>
      </c>
      <c r="OKE80" t="str">
        <f>BS!$D$5</f>
        <v>31 March 2026</v>
      </c>
      <c r="OKF80" t="str">
        <f>BS!$E$5</f>
        <v>31 March 2025</v>
      </c>
      <c r="OKM80" t="str">
        <f>BS!$D$5</f>
        <v>31 March 2026</v>
      </c>
      <c r="OKN80" t="str">
        <f>BS!$E$5</f>
        <v>31 March 2025</v>
      </c>
      <c r="OKU80" t="str">
        <f>BS!$D$5</f>
        <v>31 March 2026</v>
      </c>
      <c r="OKV80" t="str">
        <f>BS!$E$5</f>
        <v>31 March 2025</v>
      </c>
      <c r="OLC80" t="str">
        <f>BS!$D$5</f>
        <v>31 March 2026</v>
      </c>
      <c r="OLD80" t="str">
        <f>BS!$E$5</f>
        <v>31 March 2025</v>
      </c>
      <c r="OLK80" t="str">
        <f>BS!$D$5</f>
        <v>31 March 2026</v>
      </c>
      <c r="OLL80" t="str">
        <f>BS!$E$5</f>
        <v>31 March 2025</v>
      </c>
      <c r="OLS80" t="str">
        <f>BS!$D$5</f>
        <v>31 March 2026</v>
      </c>
      <c r="OLT80" t="str">
        <f>BS!$E$5</f>
        <v>31 March 2025</v>
      </c>
      <c r="OMA80" t="str">
        <f>BS!$D$5</f>
        <v>31 March 2026</v>
      </c>
      <c r="OMB80" t="str">
        <f>BS!$E$5</f>
        <v>31 March 2025</v>
      </c>
      <c r="OMI80" t="str">
        <f>BS!$D$5</f>
        <v>31 March 2026</v>
      </c>
      <c r="OMJ80" t="str">
        <f>BS!$E$5</f>
        <v>31 March 2025</v>
      </c>
      <c r="OMQ80" t="str">
        <f>BS!$D$5</f>
        <v>31 March 2026</v>
      </c>
      <c r="OMR80" t="str">
        <f>BS!$E$5</f>
        <v>31 March 2025</v>
      </c>
      <c r="OMY80" t="str">
        <f>BS!$D$5</f>
        <v>31 March 2026</v>
      </c>
      <c r="OMZ80" t="str">
        <f>BS!$E$5</f>
        <v>31 March 2025</v>
      </c>
      <c r="ONG80" t="str">
        <f>BS!$D$5</f>
        <v>31 March 2026</v>
      </c>
      <c r="ONH80" t="str">
        <f>BS!$E$5</f>
        <v>31 March 2025</v>
      </c>
      <c r="ONO80" t="str">
        <f>BS!$D$5</f>
        <v>31 March 2026</v>
      </c>
      <c r="ONP80" t="str">
        <f>BS!$E$5</f>
        <v>31 March 2025</v>
      </c>
      <c r="ONW80" t="str">
        <f>BS!$D$5</f>
        <v>31 March 2026</v>
      </c>
      <c r="ONX80" t="str">
        <f>BS!$E$5</f>
        <v>31 March 2025</v>
      </c>
      <c r="OOE80" t="str">
        <f>BS!$D$5</f>
        <v>31 March 2026</v>
      </c>
      <c r="OOF80" t="str">
        <f>BS!$E$5</f>
        <v>31 March 2025</v>
      </c>
      <c r="OOM80" t="str">
        <f>BS!$D$5</f>
        <v>31 March 2026</v>
      </c>
      <c r="OON80" t="str">
        <f>BS!$E$5</f>
        <v>31 March 2025</v>
      </c>
      <c r="OOU80" t="str">
        <f>BS!$D$5</f>
        <v>31 March 2026</v>
      </c>
      <c r="OOV80" t="str">
        <f>BS!$E$5</f>
        <v>31 March 2025</v>
      </c>
      <c r="OPC80" t="str">
        <f>BS!$D$5</f>
        <v>31 March 2026</v>
      </c>
      <c r="OPD80" t="str">
        <f>BS!$E$5</f>
        <v>31 March 2025</v>
      </c>
      <c r="OPK80" t="str">
        <f>BS!$D$5</f>
        <v>31 March 2026</v>
      </c>
      <c r="OPL80" t="str">
        <f>BS!$E$5</f>
        <v>31 March 2025</v>
      </c>
      <c r="OPS80" t="str">
        <f>BS!$D$5</f>
        <v>31 March 2026</v>
      </c>
      <c r="OPT80" t="str">
        <f>BS!$E$5</f>
        <v>31 March 2025</v>
      </c>
      <c r="OQA80" t="str">
        <f>BS!$D$5</f>
        <v>31 March 2026</v>
      </c>
      <c r="OQB80" t="str">
        <f>BS!$E$5</f>
        <v>31 March 2025</v>
      </c>
      <c r="OQI80" t="str">
        <f>BS!$D$5</f>
        <v>31 March 2026</v>
      </c>
      <c r="OQJ80" t="str">
        <f>BS!$E$5</f>
        <v>31 March 2025</v>
      </c>
      <c r="OQQ80" t="str">
        <f>BS!$D$5</f>
        <v>31 March 2026</v>
      </c>
      <c r="OQR80" t="str">
        <f>BS!$E$5</f>
        <v>31 March 2025</v>
      </c>
      <c r="OQY80" t="str">
        <f>BS!$D$5</f>
        <v>31 March 2026</v>
      </c>
      <c r="OQZ80" t="str">
        <f>BS!$E$5</f>
        <v>31 March 2025</v>
      </c>
      <c r="ORG80" t="str">
        <f>BS!$D$5</f>
        <v>31 March 2026</v>
      </c>
      <c r="ORH80" t="str">
        <f>BS!$E$5</f>
        <v>31 March 2025</v>
      </c>
      <c r="ORO80" t="str">
        <f>BS!$D$5</f>
        <v>31 March 2026</v>
      </c>
      <c r="ORP80" t="str">
        <f>BS!$E$5</f>
        <v>31 March 2025</v>
      </c>
      <c r="ORW80" t="str">
        <f>BS!$D$5</f>
        <v>31 March 2026</v>
      </c>
      <c r="ORX80" t="str">
        <f>BS!$E$5</f>
        <v>31 March 2025</v>
      </c>
      <c r="OSE80" t="str">
        <f>BS!$D$5</f>
        <v>31 March 2026</v>
      </c>
      <c r="OSF80" t="str">
        <f>BS!$E$5</f>
        <v>31 March 2025</v>
      </c>
      <c r="OSM80" t="str">
        <f>BS!$D$5</f>
        <v>31 March 2026</v>
      </c>
      <c r="OSN80" t="str">
        <f>BS!$E$5</f>
        <v>31 March 2025</v>
      </c>
      <c r="OSU80" t="str">
        <f>BS!$D$5</f>
        <v>31 March 2026</v>
      </c>
      <c r="OSV80" t="str">
        <f>BS!$E$5</f>
        <v>31 March 2025</v>
      </c>
      <c r="OTC80" t="str">
        <f>BS!$D$5</f>
        <v>31 March 2026</v>
      </c>
      <c r="OTD80" t="str">
        <f>BS!$E$5</f>
        <v>31 March 2025</v>
      </c>
      <c r="OTK80" t="str">
        <f>BS!$D$5</f>
        <v>31 March 2026</v>
      </c>
      <c r="OTL80" t="str">
        <f>BS!$E$5</f>
        <v>31 March 2025</v>
      </c>
      <c r="OTS80" t="str">
        <f>BS!$D$5</f>
        <v>31 March 2026</v>
      </c>
      <c r="OTT80" t="str">
        <f>BS!$E$5</f>
        <v>31 March 2025</v>
      </c>
      <c r="OUA80" t="str">
        <f>BS!$D$5</f>
        <v>31 March 2026</v>
      </c>
      <c r="OUB80" t="str">
        <f>BS!$E$5</f>
        <v>31 March 2025</v>
      </c>
      <c r="OUI80" t="str">
        <f>BS!$D$5</f>
        <v>31 March 2026</v>
      </c>
      <c r="OUJ80" t="str">
        <f>BS!$E$5</f>
        <v>31 March 2025</v>
      </c>
      <c r="OUQ80" t="str">
        <f>BS!$D$5</f>
        <v>31 March 2026</v>
      </c>
      <c r="OUR80" t="str">
        <f>BS!$E$5</f>
        <v>31 March 2025</v>
      </c>
      <c r="OUY80" t="str">
        <f>BS!$D$5</f>
        <v>31 March 2026</v>
      </c>
      <c r="OUZ80" t="str">
        <f>BS!$E$5</f>
        <v>31 March 2025</v>
      </c>
      <c r="OVG80" t="str">
        <f>BS!$D$5</f>
        <v>31 March 2026</v>
      </c>
      <c r="OVH80" t="str">
        <f>BS!$E$5</f>
        <v>31 March 2025</v>
      </c>
      <c r="OVO80" t="str">
        <f>BS!$D$5</f>
        <v>31 March 2026</v>
      </c>
      <c r="OVP80" t="str">
        <f>BS!$E$5</f>
        <v>31 March 2025</v>
      </c>
      <c r="OVW80" t="str">
        <f>BS!$D$5</f>
        <v>31 March 2026</v>
      </c>
      <c r="OVX80" t="str">
        <f>BS!$E$5</f>
        <v>31 March 2025</v>
      </c>
      <c r="OWE80" t="str">
        <f>BS!$D$5</f>
        <v>31 March 2026</v>
      </c>
      <c r="OWF80" t="str">
        <f>BS!$E$5</f>
        <v>31 March 2025</v>
      </c>
      <c r="OWM80" t="str">
        <f>BS!$D$5</f>
        <v>31 March 2026</v>
      </c>
      <c r="OWN80" t="str">
        <f>BS!$E$5</f>
        <v>31 March 2025</v>
      </c>
      <c r="OWU80" t="str">
        <f>BS!$D$5</f>
        <v>31 March 2026</v>
      </c>
      <c r="OWV80" t="str">
        <f>BS!$E$5</f>
        <v>31 March 2025</v>
      </c>
      <c r="OXC80" t="str">
        <f>BS!$D$5</f>
        <v>31 March 2026</v>
      </c>
      <c r="OXD80" t="str">
        <f>BS!$E$5</f>
        <v>31 March 2025</v>
      </c>
      <c r="OXK80" t="str">
        <f>BS!$D$5</f>
        <v>31 March 2026</v>
      </c>
      <c r="OXL80" t="str">
        <f>BS!$E$5</f>
        <v>31 March 2025</v>
      </c>
      <c r="OXS80" t="str">
        <f>BS!$D$5</f>
        <v>31 March 2026</v>
      </c>
      <c r="OXT80" t="str">
        <f>BS!$E$5</f>
        <v>31 March 2025</v>
      </c>
      <c r="OYA80" t="str">
        <f>BS!$D$5</f>
        <v>31 March 2026</v>
      </c>
      <c r="OYB80" t="str">
        <f>BS!$E$5</f>
        <v>31 March 2025</v>
      </c>
      <c r="OYI80" t="str">
        <f>BS!$D$5</f>
        <v>31 March 2026</v>
      </c>
      <c r="OYJ80" t="str">
        <f>BS!$E$5</f>
        <v>31 March 2025</v>
      </c>
      <c r="OYQ80" t="str">
        <f>BS!$D$5</f>
        <v>31 March 2026</v>
      </c>
      <c r="OYR80" t="str">
        <f>BS!$E$5</f>
        <v>31 March 2025</v>
      </c>
      <c r="OYY80" t="str">
        <f>BS!$D$5</f>
        <v>31 March 2026</v>
      </c>
      <c r="OYZ80" t="str">
        <f>BS!$E$5</f>
        <v>31 March 2025</v>
      </c>
      <c r="OZG80" t="str">
        <f>BS!$D$5</f>
        <v>31 March 2026</v>
      </c>
      <c r="OZH80" t="str">
        <f>BS!$E$5</f>
        <v>31 March 2025</v>
      </c>
      <c r="OZO80" t="str">
        <f>BS!$D$5</f>
        <v>31 March 2026</v>
      </c>
      <c r="OZP80" t="str">
        <f>BS!$E$5</f>
        <v>31 March 2025</v>
      </c>
      <c r="OZW80" t="str">
        <f>BS!$D$5</f>
        <v>31 March 2026</v>
      </c>
      <c r="OZX80" t="str">
        <f>BS!$E$5</f>
        <v>31 March 2025</v>
      </c>
      <c r="PAE80" t="str">
        <f>BS!$D$5</f>
        <v>31 March 2026</v>
      </c>
      <c r="PAF80" t="str">
        <f>BS!$E$5</f>
        <v>31 March 2025</v>
      </c>
      <c r="PAM80" t="str">
        <f>BS!$D$5</f>
        <v>31 March 2026</v>
      </c>
      <c r="PAN80" t="str">
        <f>BS!$E$5</f>
        <v>31 March 2025</v>
      </c>
      <c r="PAU80" t="str">
        <f>BS!$D$5</f>
        <v>31 March 2026</v>
      </c>
      <c r="PAV80" t="str">
        <f>BS!$E$5</f>
        <v>31 March 2025</v>
      </c>
      <c r="PBC80" t="str">
        <f>BS!$D$5</f>
        <v>31 March 2026</v>
      </c>
      <c r="PBD80" t="str">
        <f>BS!$E$5</f>
        <v>31 March 2025</v>
      </c>
      <c r="PBK80" t="str">
        <f>BS!$D$5</f>
        <v>31 March 2026</v>
      </c>
      <c r="PBL80" t="str">
        <f>BS!$E$5</f>
        <v>31 March 2025</v>
      </c>
      <c r="PBS80" t="str">
        <f>BS!$D$5</f>
        <v>31 March 2026</v>
      </c>
      <c r="PBT80" t="str">
        <f>BS!$E$5</f>
        <v>31 March 2025</v>
      </c>
      <c r="PCA80" t="str">
        <f>BS!$D$5</f>
        <v>31 March 2026</v>
      </c>
      <c r="PCB80" t="str">
        <f>BS!$E$5</f>
        <v>31 March 2025</v>
      </c>
      <c r="PCI80" t="str">
        <f>BS!$D$5</f>
        <v>31 March 2026</v>
      </c>
      <c r="PCJ80" t="str">
        <f>BS!$E$5</f>
        <v>31 March 2025</v>
      </c>
      <c r="PCQ80" t="str">
        <f>BS!$D$5</f>
        <v>31 March 2026</v>
      </c>
      <c r="PCR80" t="str">
        <f>BS!$E$5</f>
        <v>31 March 2025</v>
      </c>
      <c r="PCY80" t="str">
        <f>BS!$D$5</f>
        <v>31 March 2026</v>
      </c>
      <c r="PCZ80" t="str">
        <f>BS!$E$5</f>
        <v>31 March 2025</v>
      </c>
      <c r="PDG80" t="str">
        <f>BS!$D$5</f>
        <v>31 March 2026</v>
      </c>
      <c r="PDH80" t="str">
        <f>BS!$E$5</f>
        <v>31 March 2025</v>
      </c>
      <c r="PDO80" t="str">
        <f>BS!$D$5</f>
        <v>31 March 2026</v>
      </c>
      <c r="PDP80" t="str">
        <f>BS!$E$5</f>
        <v>31 March 2025</v>
      </c>
      <c r="PDW80" t="str">
        <f>BS!$D$5</f>
        <v>31 March 2026</v>
      </c>
      <c r="PDX80" t="str">
        <f>BS!$E$5</f>
        <v>31 March 2025</v>
      </c>
      <c r="PEE80" t="str">
        <f>BS!$D$5</f>
        <v>31 March 2026</v>
      </c>
      <c r="PEF80" t="str">
        <f>BS!$E$5</f>
        <v>31 March 2025</v>
      </c>
      <c r="PEM80" t="str">
        <f>BS!$D$5</f>
        <v>31 March 2026</v>
      </c>
      <c r="PEN80" t="str">
        <f>BS!$E$5</f>
        <v>31 March 2025</v>
      </c>
      <c r="PEU80" t="str">
        <f>BS!$D$5</f>
        <v>31 March 2026</v>
      </c>
      <c r="PEV80" t="str">
        <f>BS!$E$5</f>
        <v>31 March 2025</v>
      </c>
      <c r="PFC80" t="str">
        <f>BS!$D$5</f>
        <v>31 March 2026</v>
      </c>
      <c r="PFD80" t="str">
        <f>BS!$E$5</f>
        <v>31 March 2025</v>
      </c>
      <c r="PFK80" t="str">
        <f>BS!$D$5</f>
        <v>31 March 2026</v>
      </c>
      <c r="PFL80" t="str">
        <f>BS!$E$5</f>
        <v>31 March 2025</v>
      </c>
      <c r="PFS80" t="str">
        <f>BS!$D$5</f>
        <v>31 March 2026</v>
      </c>
      <c r="PFT80" t="str">
        <f>BS!$E$5</f>
        <v>31 March 2025</v>
      </c>
      <c r="PGA80" t="str">
        <f>BS!$D$5</f>
        <v>31 March 2026</v>
      </c>
      <c r="PGB80" t="str">
        <f>BS!$E$5</f>
        <v>31 March 2025</v>
      </c>
      <c r="PGI80" t="str">
        <f>BS!$D$5</f>
        <v>31 March 2026</v>
      </c>
      <c r="PGJ80" t="str">
        <f>BS!$E$5</f>
        <v>31 March 2025</v>
      </c>
      <c r="PGQ80" t="str">
        <f>BS!$D$5</f>
        <v>31 March 2026</v>
      </c>
      <c r="PGR80" t="str">
        <f>BS!$E$5</f>
        <v>31 March 2025</v>
      </c>
      <c r="PGY80" t="str">
        <f>BS!$D$5</f>
        <v>31 March 2026</v>
      </c>
      <c r="PGZ80" t="str">
        <f>BS!$E$5</f>
        <v>31 March 2025</v>
      </c>
      <c r="PHG80" t="str">
        <f>BS!$D$5</f>
        <v>31 March 2026</v>
      </c>
      <c r="PHH80" t="str">
        <f>BS!$E$5</f>
        <v>31 March 2025</v>
      </c>
      <c r="PHO80" t="str">
        <f>BS!$D$5</f>
        <v>31 March 2026</v>
      </c>
      <c r="PHP80" t="str">
        <f>BS!$E$5</f>
        <v>31 March 2025</v>
      </c>
      <c r="PHW80" t="str">
        <f>BS!$D$5</f>
        <v>31 March 2026</v>
      </c>
      <c r="PHX80" t="str">
        <f>BS!$E$5</f>
        <v>31 March 2025</v>
      </c>
      <c r="PIE80" t="str">
        <f>BS!$D$5</f>
        <v>31 March 2026</v>
      </c>
      <c r="PIF80" t="str">
        <f>BS!$E$5</f>
        <v>31 March 2025</v>
      </c>
      <c r="PIM80" t="str">
        <f>BS!$D$5</f>
        <v>31 March 2026</v>
      </c>
      <c r="PIN80" t="str">
        <f>BS!$E$5</f>
        <v>31 March 2025</v>
      </c>
      <c r="PIU80" t="str">
        <f>BS!$D$5</f>
        <v>31 March 2026</v>
      </c>
      <c r="PIV80" t="str">
        <f>BS!$E$5</f>
        <v>31 March 2025</v>
      </c>
      <c r="PJC80" t="str">
        <f>BS!$D$5</f>
        <v>31 March 2026</v>
      </c>
      <c r="PJD80" t="str">
        <f>BS!$E$5</f>
        <v>31 March 2025</v>
      </c>
      <c r="PJK80" t="str">
        <f>BS!$D$5</f>
        <v>31 March 2026</v>
      </c>
      <c r="PJL80" t="str">
        <f>BS!$E$5</f>
        <v>31 March 2025</v>
      </c>
      <c r="PJS80" t="str">
        <f>BS!$D$5</f>
        <v>31 March 2026</v>
      </c>
      <c r="PJT80" t="str">
        <f>BS!$E$5</f>
        <v>31 March 2025</v>
      </c>
      <c r="PKA80" t="str">
        <f>BS!$D$5</f>
        <v>31 March 2026</v>
      </c>
      <c r="PKB80" t="str">
        <f>BS!$E$5</f>
        <v>31 March 2025</v>
      </c>
      <c r="PKI80" t="str">
        <f>BS!$D$5</f>
        <v>31 March 2026</v>
      </c>
      <c r="PKJ80" t="str">
        <f>BS!$E$5</f>
        <v>31 March 2025</v>
      </c>
      <c r="PKQ80" t="str">
        <f>BS!$D$5</f>
        <v>31 March 2026</v>
      </c>
      <c r="PKR80" t="str">
        <f>BS!$E$5</f>
        <v>31 March 2025</v>
      </c>
      <c r="PKY80" t="str">
        <f>BS!$D$5</f>
        <v>31 March 2026</v>
      </c>
      <c r="PKZ80" t="str">
        <f>BS!$E$5</f>
        <v>31 March 2025</v>
      </c>
      <c r="PLG80" t="str">
        <f>BS!$D$5</f>
        <v>31 March 2026</v>
      </c>
      <c r="PLH80" t="str">
        <f>BS!$E$5</f>
        <v>31 March 2025</v>
      </c>
      <c r="PLO80" t="str">
        <f>BS!$D$5</f>
        <v>31 March 2026</v>
      </c>
      <c r="PLP80" t="str">
        <f>BS!$E$5</f>
        <v>31 March 2025</v>
      </c>
      <c r="PLW80" t="str">
        <f>BS!$D$5</f>
        <v>31 March 2026</v>
      </c>
      <c r="PLX80" t="str">
        <f>BS!$E$5</f>
        <v>31 March 2025</v>
      </c>
      <c r="PME80" t="str">
        <f>BS!$D$5</f>
        <v>31 March 2026</v>
      </c>
      <c r="PMF80" t="str">
        <f>BS!$E$5</f>
        <v>31 March 2025</v>
      </c>
      <c r="PMM80" t="str">
        <f>BS!$D$5</f>
        <v>31 March 2026</v>
      </c>
      <c r="PMN80" t="str">
        <f>BS!$E$5</f>
        <v>31 March 2025</v>
      </c>
      <c r="PMU80" t="str">
        <f>BS!$D$5</f>
        <v>31 March 2026</v>
      </c>
      <c r="PMV80" t="str">
        <f>BS!$E$5</f>
        <v>31 March 2025</v>
      </c>
      <c r="PNC80" t="str">
        <f>BS!$D$5</f>
        <v>31 March 2026</v>
      </c>
      <c r="PND80" t="str">
        <f>BS!$E$5</f>
        <v>31 March 2025</v>
      </c>
      <c r="PNK80" t="str">
        <f>BS!$D$5</f>
        <v>31 March 2026</v>
      </c>
      <c r="PNL80" t="str">
        <f>BS!$E$5</f>
        <v>31 March 2025</v>
      </c>
      <c r="PNS80" t="str">
        <f>BS!$D$5</f>
        <v>31 March 2026</v>
      </c>
      <c r="PNT80" t="str">
        <f>BS!$E$5</f>
        <v>31 March 2025</v>
      </c>
      <c r="POA80" t="str">
        <f>BS!$D$5</f>
        <v>31 March 2026</v>
      </c>
      <c r="POB80" t="str">
        <f>BS!$E$5</f>
        <v>31 March 2025</v>
      </c>
      <c r="POI80" t="str">
        <f>BS!$D$5</f>
        <v>31 March 2026</v>
      </c>
      <c r="POJ80" t="str">
        <f>BS!$E$5</f>
        <v>31 March 2025</v>
      </c>
      <c r="POQ80" t="str">
        <f>BS!$D$5</f>
        <v>31 March 2026</v>
      </c>
      <c r="POR80" t="str">
        <f>BS!$E$5</f>
        <v>31 March 2025</v>
      </c>
      <c r="POY80" t="str">
        <f>BS!$D$5</f>
        <v>31 March 2026</v>
      </c>
      <c r="POZ80" t="str">
        <f>BS!$E$5</f>
        <v>31 March 2025</v>
      </c>
      <c r="PPG80" t="str">
        <f>BS!$D$5</f>
        <v>31 March 2026</v>
      </c>
      <c r="PPH80" t="str">
        <f>BS!$E$5</f>
        <v>31 March 2025</v>
      </c>
      <c r="PPO80" t="str">
        <f>BS!$D$5</f>
        <v>31 March 2026</v>
      </c>
      <c r="PPP80" t="str">
        <f>BS!$E$5</f>
        <v>31 March 2025</v>
      </c>
      <c r="PPW80" t="str">
        <f>BS!$D$5</f>
        <v>31 March 2026</v>
      </c>
      <c r="PPX80" t="str">
        <f>BS!$E$5</f>
        <v>31 March 2025</v>
      </c>
      <c r="PQE80" t="str">
        <f>BS!$D$5</f>
        <v>31 March 2026</v>
      </c>
      <c r="PQF80" t="str">
        <f>BS!$E$5</f>
        <v>31 March 2025</v>
      </c>
      <c r="PQM80" t="str">
        <f>BS!$D$5</f>
        <v>31 March 2026</v>
      </c>
      <c r="PQN80" t="str">
        <f>BS!$E$5</f>
        <v>31 March 2025</v>
      </c>
      <c r="PQU80" t="str">
        <f>BS!$D$5</f>
        <v>31 March 2026</v>
      </c>
      <c r="PQV80" t="str">
        <f>BS!$E$5</f>
        <v>31 March 2025</v>
      </c>
      <c r="PRC80" t="str">
        <f>BS!$D$5</f>
        <v>31 March 2026</v>
      </c>
      <c r="PRD80" t="str">
        <f>BS!$E$5</f>
        <v>31 March 2025</v>
      </c>
      <c r="PRK80" t="str">
        <f>BS!$D$5</f>
        <v>31 March 2026</v>
      </c>
      <c r="PRL80" t="str">
        <f>BS!$E$5</f>
        <v>31 March 2025</v>
      </c>
      <c r="PRS80" t="str">
        <f>BS!$D$5</f>
        <v>31 March 2026</v>
      </c>
      <c r="PRT80" t="str">
        <f>BS!$E$5</f>
        <v>31 March 2025</v>
      </c>
      <c r="PSA80" t="str">
        <f>BS!$D$5</f>
        <v>31 March 2026</v>
      </c>
      <c r="PSB80" t="str">
        <f>BS!$E$5</f>
        <v>31 March 2025</v>
      </c>
      <c r="PSI80" t="str">
        <f>BS!$D$5</f>
        <v>31 March 2026</v>
      </c>
      <c r="PSJ80" t="str">
        <f>BS!$E$5</f>
        <v>31 March 2025</v>
      </c>
      <c r="PSQ80" t="str">
        <f>BS!$D$5</f>
        <v>31 March 2026</v>
      </c>
      <c r="PSR80" t="str">
        <f>BS!$E$5</f>
        <v>31 March 2025</v>
      </c>
      <c r="PSY80" t="str">
        <f>BS!$D$5</f>
        <v>31 March 2026</v>
      </c>
      <c r="PSZ80" t="str">
        <f>BS!$E$5</f>
        <v>31 March 2025</v>
      </c>
      <c r="PTG80" t="str">
        <f>BS!$D$5</f>
        <v>31 March 2026</v>
      </c>
      <c r="PTH80" t="str">
        <f>BS!$E$5</f>
        <v>31 March 2025</v>
      </c>
      <c r="PTO80" t="str">
        <f>BS!$D$5</f>
        <v>31 March 2026</v>
      </c>
      <c r="PTP80" t="str">
        <f>BS!$E$5</f>
        <v>31 March 2025</v>
      </c>
      <c r="PTW80" t="str">
        <f>BS!$D$5</f>
        <v>31 March 2026</v>
      </c>
      <c r="PTX80" t="str">
        <f>BS!$E$5</f>
        <v>31 March 2025</v>
      </c>
      <c r="PUE80" t="str">
        <f>BS!$D$5</f>
        <v>31 March 2026</v>
      </c>
      <c r="PUF80" t="str">
        <f>BS!$E$5</f>
        <v>31 March 2025</v>
      </c>
      <c r="PUM80" t="str">
        <f>BS!$D$5</f>
        <v>31 March 2026</v>
      </c>
      <c r="PUN80" t="str">
        <f>BS!$E$5</f>
        <v>31 March 2025</v>
      </c>
      <c r="PUU80" t="str">
        <f>BS!$D$5</f>
        <v>31 March 2026</v>
      </c>
      <c r="PUV80" t="str">
        <f>BS!$E$5</f>
        <v>31 March 2025</v>
      </c>
      <c r="PVC80" t="str">
        <f>BS!$D$5</f>
        <v>31 March 2026</v>
      </c>
      <c r="PVD80" t="str">
        <f>BS!$E$5</f>
        <v>31 March 2025</v>
      </c>
      <c r="PVK80" t="str">
        <f>BS!$D$5</f>
        <v>31 March 2026</v>
      </c>
      <c r="PVL80" t="str">
        <f>BS!$E$5</f>
        <v>31 March 2025</v>
      </c>
      <c r="PVS80" t="str">
        <f>BS!$D$5</f>
        <v>31 March 2026</v>
      </c>
      <c r="PVT80" t="str">
        <f>BS!$E$5</f>
        <v>31 March 2025</v>
      </c>
      <c r="PWA80" t="str">
        <f>BS!$D$5</f>
        <v>31 March 2026</v>
      </c>
      <c r="PWB80" t="str">
        <f>BS!$E$5</f>
        <v>31 March 2025</v>
      </c>
      <c r="PWI80" t="str">
        <f>BS!$D$5</f>
        <v>31 March 2026</v>
      </c>
      <c r="PWJ80" t="str">
        <f>BS!$E$5</f>
        <v>31 March 2025</v>
      </c>
      <c r="PWQ80" t="str">
        <f>BS!$D$5</f>
        <v>31 March 2026</v>
      </c>
      <c r="PWR80" t="str">
        <f>BS!$E$5</f>
        <v>31 March 2025</v>
      </c>
      <c r="PWY80" t="str">
        <f>BS!$D$5</f>
        <v>31 March 2026</v>
      </c>
      <c r="PWZ80" t="str">
        <f>BS!$E$5</f>
        <v>31 March 2025</v>
      </c>
      <c r="PXG80" t="str">
        <f>BS!$D$5</f>
        <v>31 March 2026</v>
      </c>
      <c r="PXH80" t="str">
        <f>BS!$E$5</f>
        <v>31 March 2025</v>
      </c>
      <c r="PXO80" t="str">
        <f>BS!$D$5</f>
        <v>31 March 2026</v>
      </c>
      <c r="PXP80" t="str">
        <f>BS!$E$5</f>
        <v>31 March 2025</v>
      </c>
      <c r="PXW80" t="str">
        <f>BS!$D$5</f>
        <v>31 March 2026</v>
      </c>
      <c r="PXX80" t="str">
        <f>BS!$E$5</f>
        <v>31 March 2025</v>
      </c>
      <c r="PYE80" t="str">
        <f>BS!$D$5</f>
        <v>31 March 2026</v>
      </c>
      <c r="PYF80" t="str">
        <f>BS!$E$5</f>
        <v>31 March 2025</v>
      </c>
      <c r="PYM80" t="str">
        <f>BS!$D$5</f>
        <v>31 March 2026</v>
      </c>
      <c r="PYN80" t="str">
        <f>BS!$E$5</f>
        <v>31 March 2025</v>
      </c>
      <c r="PYU80" t="str">
        <f>BS!$D$5</f>
        <v>31 March 2026</v>
      </c>
      <c r="PYV80" t="str">
        <f>BS!$E$5</f>
        <v>31 March 2025</v>
      </c>
      <c r="PZC80" t="str">
        <f>BS!$D$5</f>
        <v>31 March 2026</v>
      </c>
      <c r="PZD80" t="str">
        <f>BS!$E$5</f>
        <v>31 March 2025</v>
      </c>
      <c r="PZK80" t="str">
        <f>BS!$D$5</f>
        <v>31 March 2026</v>
      </c>
      <c r="PZL80" t="str">
        <f>BS!$E$5</f>
        <v>31 March 2025</v>
      </c>
      <c r="PZS80" t="str">
        <f>BS!$D$5</f>
        <v>31 March 2026</v>
      </c>
      <c r="PZT80" t="str">
        <f>BS!$E$5</f>
        <v>31 March 2025</v>
      </c>
      <c r="QAA80" t="str">
        <f>BS!$D$5</f>
        <v>31 March 2026</v>
      </c>
      <c r="QAB80" t="str">
        <f>BS!$E$5</f>
        <v>31 March 2025</v>
      </c>
      <c r="QAI80" t="str">
        <f>BS!$D$5</f>
        <v>31 March 2026</v>
      </c>
      <c r="QAJ80" t="str">
        <f>BS!$E$5</f>
        <v>31 March 2025</v>
      </c>
      <c r="QAQ80" t="str">
        <f>BS!$D$5</f>
        <v>31 March 2026</v>
      </c>
      <c r="QAR80" t="str">
        <f>BS!$E$5</f>
        <v>31 March 2025</v>
      </c>
      <c r="QAY80" t="str">
        <f>BS!$D$5</f>
        <v>31 March 2026</v>
      </c>
      <c r="QAZ80" t="str">
        <f>BS!$E$5</f>
        <v>31 March 2025</v>
      </c>
      <c r="QBG80" t="str">
        <f>BS!$D$5</f>
        <v>31 March 2026</v>
      </c>
      <c r="QBH80" t="str">
        <f>BS!$E$5</f>
        <v>31 March 2025</v>
      </c>
      <c r="QBO80" t="str">
        <f>BS!$D$5</f>
        <v>31 March 2026</v>
      </c>
      <c r="QBP80" t="str">
        <f>BS!$E$5</f>
        <v>31 March 2025</v>
      </c>
      <c r="QBW80" t="str">
        <f>BS!$D$5</f>
        <v>31 March 2026</v>
      </c>
      <c r="QBX80" t="str">
        <f>BS!$E$5</f>
        <v>31 March 2025</v>
      </c>
      <c r="QCE80" t="str">
        <f>BS!$D$5</f>
        <v>31 March 2026</v>
      </c>
      <c r="QCF80" t="str">
        <f>BS!$E$5</f>
        <v>31 March 2025</v>
      </c>
      <c r="QCM80" t="str">
        <f>BS!$D$5</f>
        <v>31 March 2026</v>
      </c>
      <c r="QCN80" t="str">
        <f>BS!$E$5</f>
        <v>31 March 2025</v>
      </c>
      <c r="QCU80" t="str">
        <f>BS!$D$5</f>
        <v>31 March 2026</v>
      </c>
      <c r="QCV80" t="str">
        <f>BS!$E$5</f>
        <v>31 March 2025</v>
      </c>
      <c r="QDC80" t="str">
        <f>BS!$D$5</f>
        <v>31 March 2026</v>
      </c>
      <c r="QDD80" t="str">
        <f>BS!$E$5</f>
        <v>31 March 2025</v>
      </c>
      <c r="QDK80" t="str">
        <f>BS!$D$5</f>
        <v>31 March 2026</v>
      </c>
      <c r="QDL80" t="str">
        <f>BS!$E$5</f>
        <v>31 March 2025</v>
      </c>
      <c r="QDS80" t="str">
        <f>BS!$D$5</f>
        <v>31 March 2026</v>
      </c>
      <c r="QDT80" t="str">
        <f>BS!$E$5</f>
        <v>31 March 2025</v>
      </c>
      <c r="QEA80" t="str">
        <f>BS!$D$5</f>
        <v>31 March 2026</v>
      </c>
      <c r="QEB80" t="str">
        <f>BS!$E$5</f>
        <v>31 March 2025</v>
      </c>
      <c r="QEI80" t="str">
        <f>BS!$D$5</f>
        <v>31 March 2026</v>
      </c>
      <c r="QEJ80" t="str">
        <f>BS!$E$5</f>
        <v>31 March 2025</v>
      </c>
      <c r="QEQ80" t="str">
        <f>BS!$D$5</f>
        <v>31 March 2026</v>
      </c>
      <c r="QER80" t="str">
        <f>BS!$E$5</f>
        <v>31 March 2025</v>
      </c>
      <c r="QEY80" t="str">
        <f>BS!$D$5</f>
        <v>31 March 2026</v>
      </c>
      <c r="QEZ80" t="str">
        <f>BS!$E$5</f>
        <v>31 March 2025</v>
      </c>
      <c r="QFG80" t="str">
        <f>BS!$D$5</f>
        <v>31 March 2026</v>
      </c>
      <c r="QFH80" t="str">
        <f>BS!$E$5</f>
        <v>31 March 2025</v>
      </c>
      <c r="QFO80" t="str">
        <f>BS!$D$5</f>
        <v>31 March 2026</v>
      </c>
      <c r="QFP80" t="str">
        <f>BS!$E$5</f>
        <v>31 March 2025</v>
      </c>
      <c r="QFW80" t="str">
        <f>BS!$D$5</f>
        <v>31 March 2026</v>
      </c>
      <c r="QFX80" t="str">
        <f>BS!$E$5</f>
        <v>31 March 2025</v>
      </c>
      <c r="QGE80" t="str">
        <f>BS!$D$5</f>
        <v>31 March 2026</v>
      </c>
      <c r="QGF80" t="str">
        <f>BS!$E$5</f>
        <v>31 March 2025</v>
      </c>
      <c r="QGM80" t="str">
        <f>BS!$D$5</f>
        <v>31 March 2026</v>
      </c>
      <c r="QGN80" t="str">
        <f>BS!$E$5</f>
        <v>31 March 2025</v>
      </c>
      <c r="QGU80" t="str">
        <f>BS!$D$5</f>
        <v>31 March 2026</v>
      </c>
      <c r="QGV80" t="str">
        <f>BS!$E$5</f>
        <v>31 March 2025</v>
      </c>
      <c r="QHC80" t="str">
        <f>BS!$D$5</f>
        <v>31 March 2026</v>
      </c>
      <c r="QHD80" t="str">
        <f>BS!$E$5</f>
        <v>31 March 2025</v>
      </c>
      <c r="QHK80" t="str">
        <f>BS!$D$5</f>
        <v>31 March 2026</v>
      </c>
      <c r="QHL80" t="str">
        <f>BS!$E$5</f>
        <v>31 March 2025</v>
      </c>
      <c r="QHS80" t="str">
        <f>BS!$D$5</f>
        <v>31 March 2026</v>
      </c>
      <c r="QHT80" t="str">
        <f>BS!$E$5</f>
        <v>31 March 2025</v>
      </c>
      <c r="QIA80" t="str">
        <f>BS!$D$5</f>
        <v>31 March 2026</v>
      </c>
      <c r="QIB80" t="str">
        <f>BS!$E$5</f>
        <v>31 March 2025</v>
      </c>
      <c r="QII80" t="str">
        <f>BS!$D$5</f>
        <v>31 March 2026</v>
      </c>
      <c r="QIJ80" t="str">
        <f>BS!$E$5</f>
        <v>31 March 2025</v>
      </c>
      <c r="QIQ80" t="str">
        <f>BS!$D$5</f>
        <v>31 March 2026</v>
      </c>
      <c r="QIR80" t="str">
        <f>BS!$E$5</f>
        <v>31 March 2025</v>
      </c>
      <c r="QIY80" t="str">
        <f>BS!$D$5</f>
        <v>31 March 2026</v>
      </c>
      <c r="QIZ80" t="str">
        <f>BS!$E$5</f>
        <v>31 March 2025</v>
      </c>
      <c r="QJG80" t="str">
        <f>BS!$D$5</f>
        <v>31 March 2026</v>
      </c>
      <c r="QJH80" t="str">
        <f>BS!$E$5</f>
        <v>31 March 2025</v>
      </c>
      <c r="QJO80" t="str">
        <f>BS!$D$5</f>
        <v>31 March 2026</v>
      </c>
      <c r="QJP80" t="str">
        <f>BS!$E$5</f>
        <v>31 March 2025</v>
      </c>
      <c r="QJW80" t="str">
        <f>BS!$D$5</f>
        <v>31 March 2026</v>
      </c>
      <c r="QJX80" t="str">
        <f>BS!$E$5</f>
        <v>31 March 2025</v>
      </c>
      <c r="QKE80" t="str">
        <f>BS!$D$5</f>
        <v>31 March 2026</v>
      </c>
      <c r="QKF80" t="str">
        <f>BS!$E$5</f>
        <v>31 March 2025</v>
      </c>
      <c r="QKM80" t="str">
        <f>BS!$D$5</f>
        <v>31 March 2026</v>
      </c>
      <c r="QKN80" t="str">
        <f>BS!$E$5</f>
        <v>31 March 2025</v>
      </c>
      <c r="QKU80" t="str">
        <f>BS!$D$5</f>
        <v>31 March 2026</v>
      </c>
      <c r="QKV80" t="str">
        <f>BS!$E$5</f>
        <v>31 March 2025</v>
      </c>
      <c r="QLC80" t="str">
        <f>BS!$D$5</f>
        <v>31 March 2026</v>
      </c>
      <c r="QLD80" t="str">
        <f>BS!$E$5</f>
        <v>31 March 2025</v>
      </c>
      <c r="QLK80" t="str">
        <f>BS!$D$5</f>
        <v>31 March 2026</v>
      </c>
      <c r="QLL80" t="str">
        <f>BS!$E$5</f>
        <v>31 March 2025</v>
      </c>
      <c r="QLS80" t="str">
        <f>BS!$D$5</f>
        <v>31 March 2026</v>
      </c>
      <c r="QLT80" t="str">
        <f>BS!$E$5</f>
        <v>31 March 2025</v>
      </c>
      <c r="QMA80" t="str">
        <f>BS!$D$5</f>
        <v>31 March 2026</v>
      </c>
      <c r="QMB80" t="str">
        <f>BS!$E$5</f>
        <v>31 March 2025</v>
      </c>
      <c r="QMI80" t="str">
        <f>BS!$D$5</f>
        <v>31 March 2026</v>
      </c>
      <c r="QMJ80" t="str">
        <f>BS!$E$5</f>
        <v>31 March 2025</v>
      </c>
      <c r="QMQ80" t="str">
        <f>BS!$D$5</f>
        <v>31 March 2026</v>
      </c>
      <c r="QMR80" t="str">
        <f>BS!$E$5</f>
        <v>31 March 2025</v>
      </c>
      <c r="QMY80" t="str">
        <f>BS!$D$5</f>
        <v>31 March 2026</v>
      </c>
      <c r="QMZ80" t="str">
        <f>BS!$E$5</f>
        <v>31 March 2025</v>
      </c>
      <c r="QNG80" t="str">
        <f>BS!$D$5</f>
        <v>31 March 2026</v>
      </c>
      <c r="QNH80" t="str">
        <f>BS!$E$5</f>
        <v>31 March 2025</v>
      </c>
      <c r="QNO80" t="str">
        <f>BS!$D$5</f>
        <v>31 March 2026</v>
      </c>
      <c r="QNP80" t="str">
        <f>BS!$E$5</f>
        <v>31 March 2025</v>
      </c>
      <c r="QNW80" t="str">
        <f>BS!$D$5</f>
        <v>31 March 2026</v>
      </c>
      <c r="QNX80" t="str">
        <f>BS!$E$5</f>
        <v>31 March 2025</v>
      </c>
      <c r="QOE80" t="str">
        <f>BS!$D$5</f>
        <v>31 March 2026</v>
      </c>
      <c r="QOF80" t="str">
        <f>BS!$E$5</f>
        <v>31 March 2025</v>
      </c>
      <c r="QOM80" t="str">
        <f>BS!$D$5</f>
        <v>31 March 2026</v>
      </c>
      <c r="QON80" t="str">
        <f>BS!$E$5</f>
        <v>31 March 2025</v>
      </c>
      <c r="QOU80" t="str">
        <f>BS!$D$5</f>
        <v>31 March 2026</v>
      </c>
      <c r="QOV80" t="str">
        <f>BS!$E$5</f>
        <v>31 March 2025</v>
      </c>
      <c r="QPC80" t="str">
        <f>BS!$D$5</f>
        <v>31 March 2026</v>
      </c>
      <c r="QPD80" t="str">
        <f>BS!$E$5</f>
        <v>31 March 2025</v>
      </c>
      <c r="QPK80" t="str">
        <f>BS!$D$5</f>
        <v>31 March 2026</v>
      </c>
      <c r="QPL80" t="str">
        <f>BS!$E$5</f>
        <v>31 March 2025</v>
      </c>
      <c r="QPS80" t="str">
        <f>BS!$D$5</f>
        <v>31 March 2026</v>
      </c>
      <c r="QPT80" t="str">
        <f>BS!$E$5</f>
        <v>31 March 2025</v>
      </c>
      <c r="QQA80" t="str">
        <f>BS!$D$5</f>
        <v>31 March 2026</v>
      </c>
      <c r="QQB80" t="str">
        <f>BS!$E$5</f>
        <v>31 March 2025</v>
      </c>
      <c r="QQI80" t="str">
        <f>BS!$D$5</f>
        <v>31 March 2026</v>
      </c>
      <c r="QQJ80" t="str">
        <f>BS!$E$5</f>
        <v>31 March 2025</v>
      </c>
      <c r="QQQ80" t="str">
        <f>BS!$D$5</f>
        <v>31 March 2026</v>
      </c>
      <c r="QQR80" t="str">
        <f>BS!$E$5</f>
        <v>31 March 2025</v>
      </c>
      <c r="QQY80" t="str">
        <f>BS!$D$5</f>
        <v>31 March 2026</v>
      </c>
      <c r="QQZ80" t="str">
        <f>BS!$E$5</f>
        <v>31 March 2025</v>
      </c>
      <c r="QRG80" t="str">
        <f>BS!$D$5</f>
        <v>31 March 2026</v>
      </c>
      <c r="QRH80" t="str">
        <f>BS!$E$5</f>
        <v>31 March 2025</v>
      </c>
      <c r="QRO80" t="str">
        <f>BS!$D$5</f>
        <v>31 March 2026</v>
      </c>
      <c r="QRP80" t="str">
        <f>BS!$E$5</f>
        <v>31 March 2025</v>
      </c>
      <c r="QRW80" t="str">
        <f>BS!$D$5</f>
        <v>31 March 2026</v>
      </c>
      <c r="QRX80" t="str">
        <f>BS!$E$5</f>
        <v>31 March 2025</v>
      </c>
      <c r="QSE80" t="str">
        <f>BS!$D$5</f>
        <v>31 March 2026</v>
      </c>
      <c r="QSF80" t="str">
        <f>BS!$E$5</f>
        <v>31 March 2025</v>
      </c>
      <c r="QSM80" t="str">
        <f>BS!$D$5</f>
        <v>31 March 2026</v>
      </c>
      <c r="QSN80" t="str">
        <f>BS!$E$5</f>
        <v>31 March 2025</v>
      </c>
      <c r="QSU80" t="str">
        <f>BS!$D$5</f>
        <v>31 March 2026</v>
      </c>
      <c r="QSV80" t="str">
        <f>BS!$E$5</f>
        <v>31 March 2025</v>
      </c>
      <c r="QTC80" t="str">
        <f>BS!$D$5</f>
        <v>31 March 2026</v>
      </c>
      <c r="QTD80" t="str">
        <f>BS!$E$5</f>
        <v>31 March 2025</v>
      </c>
      <c r="QTK80" t="str">
        <f>BS!$D$5</f>
        <v>31 March 2026</v>
      </c>
      <c r="QTL80" t="str">
        <f>BS!$E$5</f>
        <v>31 March 2025</v>
      </c>
      <c r="QTS80" t="str">
        <f>BS!$D$5</f>
        <v>31 March 2026</v>
      </c>
      <c r="QTT80" t="str">
        <f>BS!$E$5</f>
        <v>31 March 2025</v>
      </c>
      <c r="QUA80" t="str">
        <f>BS!$D$5</f>
        <v>31 March 2026</v>
      </c>
      <c r="QUB80" t="str">
        <f>BS!$E$5</f>
        <v>31 March 2025</v>
      </c>
      <c r="QUI80" t="str">
        <f>BS!$D$5</f>
        <v>31 March 2026</v>
      </c>
      <c r="QUJ80" t="str">
        <f>BS!$E$5</f>
        <v>31 March 2025</v>
      </c>
      <c r="QUQ80" t="str">
        <f>BS!$D$5</f>
        <v>31 March 2026</v>
      </c>
      <c r="QUR80" t="str">
        <f>BS!$E$5</f>
        <v>31 March 2025</v>
      </c>
      <c r="QUY80" t="str">
        <f>BS!$D$5</f>
        <v>31 March 2026</v>
      </c>
      <c r="QUZ80" t="str">
        <f>BS!$E$5</f>
        <v>31 March 2025</v>
      </c>
      <c r="QVG80" t="str">
        <f>BS!$D$5</f>
        <v>31 March 2026</v>
      </c>
      <c r="QVH80" t="str">
        <f>BS!$E$5</f>
        <v>31 March 2025</v>
      </c>
      <c r="QVO80" t="str">
        <f>BS!$D$5</f>
        <v>31 March 2026</v>
      </c>
      <c r="QVP80" t="str">
        <f>BS!$E$5</f>
        <v>31 March 2025</v>
      </c>
      <c r="QVW80" t="str">
        <f>BS!$D$5</f>
        <v>31 March 2026</v>
      </c>
      <c r="QVX80" t="str">
        <f>BS!$E$5</f>
        <v>31 March 2025</v>
      </c>
      <c r="QWE80" t="str">
        <f>BS!$D$5</f>
        <v>31 March 2026</v>
      </c>
      <c r="QWF80" t="str">
        <f>BS!$E$5</f>
        <v>31 March 2025</v>
      </c>
      <c r="QWM80" t="str">
        <f>BS!$D$5</f>
        <v>31 March 2026</v>
      </c>
      <c r="QWN80" t="str">
        <f>BS!$E$5</f>
        <v>31 March 2025</v>
      </c>
      <c r="QWU80" t="str">
        <f>BS!$D$5</f>
        <v>31 March 2026</v>
      </c>
      <c r="QWV80" t="str">
        <f>BS!$E$5</f>
        <v>31 March 2025</v>
      </c>
      <c r="QXC80" t="str">
        <f>BS!$D$5</f>
        <v>31 March 2026</v>
      </c>
      <c r="QXD80" t="str">
        <f>BS!$E$5</f>
        <v>31 March 2025</v>
      </c>
      <c r="QXK80" t="str">
        <f>BS!$D$5</f>
        <v>31 March 2026</v>
      </c>
      <c r="QXL80" t="str">
        <f>BS!$E$5</f>
        <v>31 March 2025</v>
      </c>
      <c r="QXS80" t="str">
        <f>BS!$D$5</f>
        <v>31 March 2026</v>
      </c>
      <c r="QXT80" t="str">
        <f>BS!$E$5</f>
        <v>31 March 2025</v>
      </c>
      <c r="QYA80" t="str">
        <f>BS!$D$5</f>
        <v>31 March 2026</v>
      </c>
      <c r="QYB80" t="str">
        <f>BS!$E$5</f>
        <v>31 March 2025</v>
      </c>
      <c r="QYI80" t="str">
        <f>BS!$D$5</f>
        <v>31 March 2026</v>
      </c>
      <c r="QYJ80" t="str">
        <f>BS!$E$5</f>
        <v>31 March 2025</v>
      </c>
      <c r="QYQ80" t="str">
        <f>BS!$D$5</f>
        <v>31 March 2026</v>
      </c>
      <c r="QYR80" t="str">
        <f>BS!$E$5</f>
        <v>31 March 2025</v>
      </c>
      <c r="QYY80" t="str">
        <f>BS!$D$5</f>
        <v>31 March 2026</v>
      </c>
      <c r="QYZ80" t="str">
        <f>BS!$E$5</f>
        <v>31 March 2025</v>
      </c>
      <c r="QZG80" t="str">
        <f>BS!$D$5</f>
        <v>31 March 2026</v>
      </c>
      <c r="QZH80" t="str">
        <f>BS!$E$5</f>
        <v>31 March 2025</v>
      </c>
      <c r="QZO80" t="str">
        <f>BS!$D$5</f>
        <v>31 March 2026</v>
      </c>
      <c r="QZP80" t="str">
        <f>BS!$E$5</f>
        <v>31 March 2025</v>
      </c>
      <c r="QZW80" t="str">
        <f>BS!$D$5</f>
        <v>31 March 2026</v>
      </c>
      <c r="QZX80" t="str">
        <f>BS!$E$5</f>
        <v>31 March 2025</v>
      </c>
      <c r="RAE80" t="str">
        <f>BS!$D$5</f>
        <v>31 March 2026</v>
      </c>
      <c r="RAF80" t="str">
        <f>BS!$E$5</f>
        <v>31 March 2025</v>
      </c>
      <c r="RAM80" t="str">
        <f>BS!$D$5</f>
        <v>31 March 2026</v>
      </c>
      <c r="RAN80" t="str">
        <f>BS!$E$5</f>
        <v>31 March 2025</v>
      </c>
      <c r="RAU80" t="str">
        <f>BS!$D$5</f>
        <v>31 March 2026</v>
      </c>
      <c r="RAV80" t="str">
        <f>BS!$E$5</f>
        <v>31 March 2025</v>
      </c>
      <c r="RBC80" t="str">
        <f>BS!$D$5</f>
        <v>31 March 2026</v>
      </c>
      <c r="RBD80" t="str">
        <f>BS!$E$5</f>
        <v>31 March 2025</v>
      </c>
      <c r="RBK80" t="str">
        <f>BS!$D$5</f>
        <v>31 March 2026</v>
      </c>
      <c r="RBL80" t="str">
        <f>BS!$E$5</f>
        <v>31 March 2025</v>
      </c>
      <c r="RBS80" t="str">
        <f>BS!$D$5</f>
        <v>31 March 2026</v>
      </c>
      <c r="RBT80" t="str">
        <f>BS!$E$5</f>
        <v>31 March 2025</v>
      </c>
      <c r="RCA80" t="str">
        <f>BS!$D$5</f>
        <v>31 March 2026</v>
      </c>
      <c r="RCB80" t="str">
        <f>BS!$E$5</f>
        <v>31 March 2025</v>
      </c>
      <c r="RCI80" t="str">
        <f>BS!$D$5</f>
        <v>31 March 2026</v>
      </c>
      <c r="RCJ80" t="str">
        <f>BS!$E$5</f>
        <v>31 March 2025</v>
      </c>
      <c r="RCQ80" t="str">
        <f>BS!$D$5</f>
        <v>31 March 2026</v>
      </c>
      <c r="RCR80" t="str">
        <f>BS!$E$5</f>
        <v>31 March 2025</v>
      </c>
      <c r="RCY80" t="str">
        <f>BS!$D$5</f>
        <v>31 March 2026</v>
      </c>
      <c r="RCZ80" t="str">
        <f>BS!$E$5</f>
        <v>31 March 2025</v>
      </c>
      <c r="RDG80" t="str">
        <f>BS!$D$5</f>
        <v>31 March 2026</v>
      </c>
      <c r="RDH80" t="str">
        <f>BS!$E$5</f>
        <v>31 March 2025</v>
      </c>
      <c r="RDO80" t="str">
        <f>BS!$D$5</f>
        <v>31 March 2026</v>
      </c>
      <c r="RDP80" t="str">
        <f>BS!$E$5</f>
        <v>31 March 2025</v>
      </c>
      <c r="RDW80" t="str">
        <f>BS!$D$5</f>
        <v>31 March 2026</v>
      </c>
      <c r="RDX80" t="str">
        <f>BS!$E$5</f>
        <v>31 March 2025</v>
      </c>
      <c r="REE80" t="str">
        <f>BS!$D$5</f>
        <v>31 March 2026</v>
      </c>
      <c r="REF80" t="str">
        <f>BS!$E$5</f>
        <v>31 March 2025</v>
      </c>
      <c r="REM80" t="str">
        <f>BS!$D$5</f>
        <v>31 March 2026</v>
      </c>
      <c r="REN80" t="str">
        <f>BS!$E$5</f>
        <v>31 March 2025</v>
      </c>
      <c r="REU80" t="str">
        <f>BS!$D$5</f>
        <v>31 March 2026</v>
      </c>
      <c r="REV80" t="str">
        <f>BS!$E$5</f>
        <v>31 March 2025</v>
      </c>
      <c r="RFC80" t="str">
        <f>BS!$D$5</f>
        <v>31 March 2026</v>
      </c>
      <c r="RFD80" t="str">
        <f>BS!$E$5</f>
        <v>31 March 2025</v>
      </c>
      <c r="RFK80" t="str">
        <f>BS!$D$5</f>
        <v>31 March 2026</v>
      </c>
      <c r="RFL80" t="str">
        <f>BS!$E$5</f>
        <v>31 March 2025</v>
      </c>
      <c r="RFS80" t="str">
        <f>BS!$D$5</f>
        <v>31 March 2026</v>
      </c>
      <c r="RFT80" t="str">
        <f>BS!$E$5</f>
        <v>31 March 2025</v>
      </c>
      <c r="RGA80" t="str">
        <f>BS!$D$5</f>
        <v>31 March 2026</v>
      </c>
      <c r="RGB80" t="str">
        <f>BS!$E$5</f>
        <v>31 March 2025</v>
      </c>
      <c r="RGI80" t="str">
        <f>BS!$D$5</f>
        <v>31 March 2026</v>
      </c>
      <c r="RGJ80" t="str">
        <f>BS!$E$5</f>
        <v>31 March 2025</v>
      </c>
      <c r="RGQ80" t="str">
        <f>BS!$D$5</f>
        <v>31 March 2026</v>
      </c>
      <c r="RGR80" t="str">
        <f>BS!$E$5</f>
        <v>31 March 2025</v>
      </c>
      <c r="RGY80" t="str">
        <f>BS!$D$5</f>
        <v>31 March 2026</v>
      </c>
      <c r="RGZ80" t="str">
        <f>BS!$E$5</f>
        <v>31 March 2025</v>
      </c>
      <c r="RHG80" t="str">
        <f>BS!$D$5</f>
        <v>31 March 2026</v>
      </c>
      <c r="RHH80" t="str">
        <f>BS!$E$5</f>
        <v>31 March 2025</v>
      </c>
      <c r="RHO80" t="str">
        <f>BS!$D$5</f>
        <v>31 March 2026</v>
      </c>
      <c r="RHP80" t="str">
        <f>BS!$E$5</f>
        <v>31 March 2025</v>
      </c>
      <c r="RHW80" t="str">
        <f>BS!$D$5</f>
        <v>31 March 2026</v>
      </c>
      <c r="RHX80" t="str">
        <f>BS!$E$5</f>
        <v>31 March 2025</v>
      </c>
      <c r="RIE80" t="str">
        <f>BS!$D$5</f>
        <v>31 March 2026</v>
      </c>
      <c r="RIF80" t="str">
        <f>BS!$E$5</f>
        <v>31 March 2025</v>
      </c>
      <c r="RIM80" t="str">
        <f>BS!$D$5</f>
        <v>31 March 2026</v>
      </c>
      <c r="RIN80" t="str">
        <f>BS!$E$5</f>
        <v>31 March 2025</v>
      </c>
      <c r="RIU80" t="str">
        <f>BS!$D$5</f>
        <v>31 March 2026</v>
      </c>
      <c r="RIV80" t="str">
        <f>BS!$E$5</f>
        <v>31 March 2025</v>
      </c>
      <c r="RJC80" t="str">
        <f>BS!$D$5</f>
        <v>31 March 2026</v>
      </c>
      <c r="RJD80" t="str">
        <f>BS!$E$5</f>
        <v>31 March 2025</v>
      </c>
      <c r="RJK80" t="str">
        <f>BS!$D$5</f>
        <v>31 March 2026</v>
      </c>
      <c r="RJL80" t="str">
        <f>BS!$E$5</f>
        <v>31 March 2025</v>
      </c>
      <c r="RJS80" t="str">
        <f>BS!$D$5</f>
        <v>31 March 2026</v>
      </c>
      <c r="RJT80" t="str">
        <f>BS!$E$5</f>
        <v>31 March 2025</v>
      </c>
      <c r="RKA80" t="str">
        <f>BS!$D$5</f>
        <v>31 March 2026</v>
      </c>
      <c r="RKB80" t="str">
        <f>BS!$E$5</f>
        <v>31 March 2025</v>
      </c>
      <c r="RKI80" t="str">
        <f>BS!$D$5</f>
        <v>31 March 2026</v>
      </c>
      <c r="RKJ80" t="str">
        <f>BS!$E$5</f>
        <v>31 March 2025</v>
      </c>
      <c r="RKQ80" t="str">
        <f>BS!$D$5</f>
        <v>31 March 2026</v>
      </c>
      <c r="RKR80" t="str">
        <f>BS!$E$5</f>
        <v>31 March 2025</v>
      </c>
      <c r="RKY80" t="str">
        <f>BS!$D$5</f>
        <v>31 March 2026</v>
      </c>
      <c r="RKZ80" t="str">
        <f>BS!$E$5</f>
        <v>31 March 2025</v>
      </c>
      <c r="RLG80" t="str">
        <f>BS!$D$5</f>
        <v>31 March 2026</v>
      </c>
      <c r="RLH80" t="str">
        <f>BS!$E$5</f>
        <v>31 March 2025</v>
      </c>
      <c r="RLO80" t="str">
        <f>BS!$D$5</f>
        <v>31 March 2026</v>
      </c>
      <c r="RLP80" t="str">
        <f>BS!$E$5</f>
        <v>31 March 2025</v>
      </c>
      <c r="RLW80" t="str">
        <f>BS!$D$5</f>
        <v>31 March 2026</v>
      </c>
      <c r="RLX80" t="str">
        <f>BS!$E$5</f>
        <v>31 March 2025</v>
      </c>
      <c r="RME80" t="str">
        <f>BS!$D$5</f>
        <v>31 March 2026</v>
      </c>
      <c r="RMF80" t="str">
        <f>BS!$E$5</f>
        <v>31 March 2025</v>
      </c>
      <c r="RMM80" t="str">
        <f>BS!$D$5</f>
        <v>31 March 2026</v>
      </c>
      <c r="RMN80" t="str">
        <f>BS!$E$5</f>
        <v>31 March 2025</v>
      </c>
      <c r="RMU80" t="str">
        <f>BS!$D$5</f>
        <v>31 March 2026</v>
      </c>
      <c r="RMV80" t="str">
        <f>BS!$E$5</f>
        <v>31 March 2025</v>
      </c>
      <c r="RNC80" t="str">
        <f>BS!$D$5</f>
        <v>31 March 2026</v>
      </c>
      <c r="RND80" t="str">
        <f>BS!$E$5</f>
        <v>31 March 2025</v>
      </c>
      <c r="RNK80" t="str">
        <f>BS!$D$5</f>
        <v>31 March 2026</v>
      </c>
      <c r="RNL80" t="str">
        <f>BS!$E$5</f>
        <v>31 March 2025</v>
      </c>
      <c r="RNS80" t="str">
        <f>BS!$D$5</f>
        <v>31 March 2026</v>
      </c>
      <c r="RNT80" t="str">
        <f>BS!$E$5</f>
        <v>31 March 2025</v>
      </c>
      <c r="ROA80" t="str">
        <f>BS!$D$5</f>
        <v>31 March 2026</v>
      </c>
      <c r="ROB80" t="str">
        <f>BS!$E$5</f>
        <v>31 March 2025</v>
      </c>
      <c r="ROI80" t="str">
        <f>BS!$D$5</f>
        <v>31 March 2026</v>
      </c>
      <c r="ROJ80" t="str">
        <f>BS!$E$5</f>
        <v>31 March 2025</v>
      </c>
      <c r="ROQ80" t="str">
        <f>BS!$D$5</f>
        <v>31 March 2026</v>
      </c>
      <c r="ROR80" t="str">
        <f>BS!$E$5</f>
        <v>31 March 2025</v>
      </c>
      <c r="ROY80" t="str">
        <f>BS!$D$5</f>
        <v>31 March 2026</v>
      </c>
      <c r="ROZ80" t="str">
        <f>BS!$E$5</f>
        <v>31 March 2025</v>
      </c>
      <c r="RPG80" t="str">
        <f>BS!$D$5</f>
        <v>31 March 2026</v>
      </c>
      <c r="RPH80" t="str">
        <f>BS!$E$5</f>
        <v>31 March 2025</v>
      </c>
      <c r="RPO80" t="str">
        <f>BS!$D$5</f>
        <v>31 March 2026</v>
      </c>
      <c r="RPP80" t="str">
        <f>BS!$E$5</f>
        <v>31 March 2025</v>
      </c>
      <c r="RPW80" t="str">
        <f>BS!$D$5</f>
        <v>31 March 2026</v>
      </c>
      <c r="RPX80" t="str">
        <f>BS!$E$5</f>
        <v>31 March 2025</v>
      </c>
      <c r="RQE80" t="str">
        <f>BS!$D$5</f>
        <v>31 March 2026</v>
      </c>
      <c r="RQF80" t="str">
        <f>BS!$E$5</f>
        <v>31 March 2025</v>
      </c>
      <c r="RQM80" t="str">
        <f>BS!$D$5</f>
        <v>31 March 2026</v>
      </c>
      <c r="RQN80" t="str">
        <f>BS!$E$5</f>
        <v>31 March 2025</v>
      </c>
      <c r="RQU80" t="str">
        <f>BS!$D$5</f>
        <v>31 March 2026</v>
      </c>
      <c r="RQV80" t="str">
        <f>BS!$E$5</f>
        <v>31 March 2025</v>
      </c>
      <c r="RRC80" t="str">
        <f>BS!$D$5</f>
        <v>31 March 2026</v>
      </c>
      <c r="RRD80" t="str">
        <f>BS!$E$5</f>
        <v>31 March 2025</v>
      </c>
      <c r="RRK80" t="str">
        <f>BS!$D$5</f>
        <v>31 March 2026</v>
      </c>
      <c r="RRL80" t="str">
        <f>BS!$E$5</f>
        <v>31 March 2025</v>
      </c>
      <c r="RRS80" t="str">
        <f>BS!$D$5</f>
        <v>31 March 2026</v>
      </c>
      <c r="RRT80" t="str">
        <f>BS!$E$5</f>
        <v>31 March 2025</v>
      </c>
      <c r="RSA80" t="str">
        <f>BS!$D$5</f>
        <v>31 March 2026</v>
      </c>
      <c r="RSB80" t="str">
        <f>BS!$E$5</f>
        <v>31 March 2025</v>
      </c>
      <c r="RSI80" t="str">
        <f>BS!$D$5</f>
        <v>31 March 2026</v>
      </c>
      <c r="RSJ80" t="str">
        <f>BS!$E$5</f>
        <v>31 March 2025</v>
      </c>
      <c r="RSQ80" t="str">
        <f>BS!$D$5</f>
        <v>31 March 2026</v>
      </c>
      <c r="RSR80" t="str">
        <f>BS!$E$5</f>
        <v>31 March 2025</v>
      </c>
      <c r="RSY80" t="str">
        <f>BS!$D$5</f>
        <v>31 March 2026</v>
      </c>
      <c r="RSZ80" t="str">
        <f>BS!$E$5</f>
        <v>31 March 2025</v>
      </c>
      <c r="RTG80" t="str">
        <f>BS!$D$5</f>
        <v>31 March 2026</v>
      </c>
      <c r="RTH80" t="str">
        <f>BS!$E$5</f>
        <v>31 March 2025</v>
      </c>
      <c r="RTO80" t="str">
        <f>BS!$D$5</f>
        <v>31 March 2026</v>
      </c>
      <c r="RTP80" t="str">
        <f>BS!$E$5</f>
        <v>31 March 2025</v>
      </c>
      <c r="RTW80" t="str">
        <f>BS!$D$5</f>
        <v>31 March 2026</v>
      </c>
      <c r="RTX80" t="str">
        <f>BS!$E$5</f>
        <v>31 March 2025</v>
      </c>
      <c r="RUE80" t="str">
        <f>BS!$D$5</f>
        <v>31 March 2026</v>
      </c>
      <c r="RUF80" t="str">
        <f>BS!$E$5</f>
        <v>31 March 2025</v>
      </c>
      <c r="RUM80" t="str">
        <f>BS!$D$5</f>
        <v>31 March 2026</v>
      </c>
      <c r="RUN80" t="str">
        <f>BS!$E$5</f>
        <v>31 March 2025</v>
      </c>
      <c r="RUU80" t="str">
        <f>BS!$D$5</f>
        <v>31 March 2026</v>
      </c>
      <c r="RUV80" t="str">
        <f>BS!$E$5</f>
        <v>31 March 2025</v>
      </c>
      <c r="RVC80" t="str">
        <f>BS!$D$5</f>
        <v>31 March 2026</v>
      </c>
      <c r="RVD80" t="str">
        <f>BS!$E$5</f>
        <v>31 March 2025</v>
      </c>
      <c r="RVK80" t="str">
        <f>BS!$D$5</f>
        <v>31 March 2026</v>
      </c>
      <c r="RVL80" t="str">
        <f>BS!$E$5</f>
        <v>31 March 2025</v>
      </c>
      <c r="RVS80" t="str">
        <f>BS!$D$5</f>
        <v>31 March 2026</v>
      </c>
      <c r="RVT80" t="str">
        <f>BS!$E$5</f>
        <v>31 March 2025</v>
      </c>
      <c r="RWA80" t="str">
        <f>BS!$D$5</f>
        <v>31 March 2026</v>
      </c>
      <c r="RWB80" t="str">
        <f>BS!$E$5</f>
        <v>31 March 2025</v>
      </c>
      <c r="RWI80" t="str">
        <f>BS!$D$5</f>
        <v>31 March 2026</v>
      </c>
      <c r="RWJ80" t="str">
        <f>BS!$E$5</f>
        <v>31 March 2025</v>
      </c>
      <c r="RWQ80" t="str">
        <f>BS!$D$5</f>
        <v>31 March 2026</v>
      </c>
      <c r="RWR80" t="str">
        <f>BS!$E$5</f>
        <v>31 March 2025</v>
      </c>
      <c r="RWY80" t="str">
        <f>BS!$D$5</f>
        <v>31 March 2026</v>
      </c>
      <c r="RWZ80" t="str">
        <f>BS!$E$5</f>
        <v>31 March 2025</v>
      </c>
      <c r="RXG80" t="str">
        <f>BS!$D$5</f>
        <v>31 March 2026</v>
      </c>
      <c r="RXH80" t="str">
        <f>BS!$E$5</f>
        <v>31 March 2025</v>
      </c>
      <c r="RXO80" t="str">
        <f>BS!$D$5</f>
        <v>31 March 2026</v>
      </c>
      <c r="RXP80" t="str">
        <f>BS!$E$5</f>
        <v>31 March 2025</v>
      </c>
      <c r="RXW80" t="str">
        <f>BS!$D$5</f>
        <v>31 March 2026</v>
      </c>
      <c r="RXX80" t="str">
        <f>BS!$E$5</f>
        <v>31 March 2025</v>
      </c>
      <c r="RYE80" t="str">
        <f>BS!$D$5</f>
        <v>31 March 2026</v>
      </c>
      <c r="RYF80" t="str">
        <f>BS!$E$5</f>
        <v>31 March 2025</v>
      </c>
      <c r="RYM80" t="str">
        <f>BS!$D$5</f>
        <v>31 March 2026</v>
      </c>
      <c r="RYN80" t="str">
        <f>BS!$E$5</f>
        <v>31 March 2025</v>
      </c>
      <c r="RYU80" t="str">
        <f>BS!$D$5</f>
        <v>31 March 2026</v>
      </c>
      <c r="RYV80" t="str">
        <f>BS!$E$5</f>
        <v>31 March 2025</v>
      </c>
      <c r="RZC80" t="str">
        <f>BS!$D$5</f>
        <v>31 March 2026</v>
      </c>
      <c r="RZD80" t="str">
        <f>BS!$E$5</f>
        <v>31 March 2025</v>
      </c>
      <c r="RZK80" t="str">
        <f>BS!$D$5</f>
        <v>31 March 2026</v>
      </c>
      <c r="RZL80" t="str">
        <f>BS!$E$5</f>
        <v>31 March 2025</v>
      </c>
      <c r="RZS80" t="str">
        <f>BS!$D$5</f>
        <v>31 March 2026</v>
      </c>
      <c r="RZT80" t="str">
        <f>BS!$E$5</f>
        <v>31 March 2025</v>
      </c>
      <c r="SAA80" t="str">
        <f>BS!$D$5</f>
        <v>31 March 2026</v>
      </c>
      <c r="SAB80" t="str">
        <f>BS!$E$5</f>
        <v>31 March 2025</v>
      </c>
      <c r="SAI80" t="str">
        <f>BS!$D$5</f>
        <v>31 March 2026</v>
      </c>
      <c r="SAJ80" t="str">
        <f>BS!$E$5</f>
        <v>31 March 2025</v>
      </c>
      <c r="SAQ80" t="str">
        <f>BS!$D$5</f>
        <v>31 March 2026</v>
      </c>
      <c r="SAR80" t="str">
        <f>BS!$E$5</f>
        <v>31 March 2025</v>
      </c>
      <c r="SAY80" t="str">
        <f>BS!$D$5</f>
        <v>31 March 2026</v>
      </c>
      <c r="SAZ80" t="str">
        <f>BS!$E$5</f>
        <v>31 March 2025</v>
      </c>
      <c r="SBG80" t="str">
        <f>BS!$D$5</f>
        <v>31 March 2026</v>
      </c>
      <c r="SBH80" t="str">
        <f>BS!$E$5</f>
        <v>31 March 2025</v>
      </c>
      <c r="SBO80" t="str">
        <f>BS!$D$5</f>
        <v>31 March 2026</v>
      </c>
      <c r="SBP80" t="str">
        <f>BS!$E$5</f>
        <v>31 March 2025</v>
      </c>
      <c r="SBW80" t="str">
        <f>BS!$D$5</f>
        <v>31 March 2026</v>
      </c>
      <c r="SBX80" t="str">
        <f>BS!$E$5</f>
        <v>31 March 2025</v>
      </c>
      <c r="SCE80" t="str">
        <f>BS!$D$5</f>
        <v>31 March 2026</v>
      </c>
      <c r="SCF80" t="str">
        <f>BS!$E$5</f>
        <v>31 March 2025</v>
      </c>
      <c r="SCM80" t="str">
        <f>BS!$D$5</f>
        <v>31 March 2026</v>
      </c>
      <c r="SCN80" t="str">
        <f>BS!$E$5</f>
        <v>31 March 2025</v>
      </c>
      <c r="SCU80" t="str">
        <f>BS!$D$5</f>
        <v>31 March 2026</v>
      </c>
      <c r="SCV80" t="str">
        <f>BS!$E$5</f>
        <v>31 March 2025</v>
      </c>
      <c r="SDC80" t="str">
        <f>BS!$D$5</f>
        <v>31 March 2026</v>
      </c>
      <c r="SDD80" t="str">
        <f>BS!$E$5</f>
        <v>31 March 2025</v>
      </c>
      <c r="SDK80" t="str">
        <f>BS!$D$5</f>
        <v>31 March 2026</v>
      </c>
      <c r="SDL80" t="str">
        <f>BS!$E$5</f>
        <v>31 March 2025</v>
      </c>
      <c r="SDS80" t="str">
        <f>BS!$D$5</f>
        <v>31 March 2026</v>
      </c>
      <c r="SDT80" t="str">
        <f>BS!$E$5</f>
        <v>31 March 2025</v>
      </c>
      <c r="SEA80" t="str">
        <f>BS!$D$5</f>
        <v>31 March 2026</v>
      </c>
      <c r="SEB80" t="str">
        <f>BS!$E$5</f>
        <v>31 March 2025</v>
      </c>
      <c r="SEI80" t="str">
        <f>BS!$D$5</f>
        <v>31 March 2026</v>
      </c>
      <c r="SEJ80" t="str">
        <f>BS!$E$5</f>
        <v>31 March 2025</v>
      </c>
      <c r="SEQ80" t="str">
        <f>BS!$D$5</f>
        <v>31 March 2026</v>
      </c>
      <c r="SER80" t="str">
        <f>BS!$E$5</f>
        <v>31 March 2025</v>
      </c>
      <c r="SEY80" t="str">
        <f>BS!$D$5</f>
        <v>31 March 2026</v>
      </c>
      <c r="SEZ80" t="str">
        <f>BS!$E$5</f>
        <v>31 March 2025</v>
      </c>
      <c r="SFG80" t="str">
        <f>BS!$D$5</f>
        <v>31 March 2026</v>
      </c>
      <c r="SFH80" t="str">
        <f>BS!$E$5</f>
        <v>31 March 2025</v>
      </c>
      <c r="SFO80" t="str">
        <f>BS!$D$5</f>
        <v>31 March 2026</v>
      </c>
      <c r="SFP80" t="str">
        <f>BS!$E$5</f>
        <v>31 March 2025</v>
      </c>
      <c r="SFW80" t="str">
        <f>BS!$D$5</f>
        <v>31 March 2026</v>
      </c>
      <c r="SFX80" t="str">
        <f>BS!$E$5</f>
        <v>31 March 2025</v>
      </c>
      <c r="SGE80" t="str">
        <f>BS!$D$5</f>
        <v>31 March 2026</v>
      </c>
      <c r="SGF80" t="str">
        <f>BS!$E$5</f>
        <v>31 March 2025</v>
      </c>
      <c r="SGM80" t="str">
        <f>BS!$D$5</f>
        <v>31 March 2026</v>
      </c>
      <c r="SGN80" t="str">
        <f>BS!$E$5</f>
        <v>31 March 2025</v>
      </c>
      <c r="SGU80" t="str">
        <f>BS!$D$5</f>
        <v>31 March 2026</v>
      </c>
      <c r="SGV80" t="str">
        <f>BS!$E$5</f>
        <v>31 March 2025</v>
      </c>
      <c r="SHC80" t="str">
        <f>BS!$D$5</f>
        <v>31 March 2026</v>
      </c>
      <c r="SHD80" t="str">
        <f>BS!$E$5</f>
        <v>31 March 2025</v>
      </c>
      <c r="SHK80" t="str">
        <f>BS!$D$5</f>
        <v>31 March 2026</v>
      </c>
      <c r="SHL80" t="str">
        <f>BS!$E$5</f>
        <v>31 March 2025</v>
      </c>
      <c r="SHS80" t="str">
        <f>BS!$D$5</f>
        <v>31 March 2026</v>
      </c>
      <c r="SHT80" t="str">
        <f>BS!$E$5</f>
        <v>31 March 2025</v>
      </c>
      <c r="SIA80" t="str">
        <f>BS!$D$5</f>
        <v>31 March 2026</v>
      </c>
      <c r="SIB80" t="str">
        <f>BS!$E$5</f>
        <v>31 March 2025</v>
      </c>
      <c r="SII80" t="str">
        <f>BS!$D$5</f>
        <v>31 March 2026</v>
      </c>
      <c r="SIJ80" t="str">
        <f>BS!$E$5</f>
        <v>31 March 2025</v>
      </c>
      <c r="SIQ80" t="str">
        <f>BS!$D$5</f>
        <v>31 March 2026</v>
      </c>
      <c r="SIR80" t="str">
        <f>BS!$E$5</f>
        <v>31 March 2025</v>
      </c>
      <c r="SIY80" t="str">
        <f>BS!$D$5</f>
        <v>31 March 2026</v>
      </c>
      <c r="SIZ80" t="str">
        <f>BS!$E$5</f>
        <v>31 March 2025</v>
      </c>
      <c r="SJG80" t="str">
        <f>BS!$D$5</f>
        <v>31 March 2026</v>
      </c>
      <c r="SJH80" t="str">
        <f>BS!$E$5</f>
        <v>31 March 2025</v>
      </c>
      <c r="SJO80" t="str">
        <f>BS!$D$5</f>
        <v>31 March 2026</v>
      </c>
      <c r="SJP80" t="str">
        <f>BS!$E$5</f>
        <v>31 March 2025</v>
      </c>
      <c r="SJW80" t="str">
        <f>BS!$D$5</f>
        <v>31 March 2026</v>
      </c>
      <c r="SJX80" t="str">
        <f>BS!$E$5</f>
        <v>31 March 2025</v>
      </c>
      <c r="SKE80" t="str">
        <f>BS!$D$5</f>
        <v>31 March 2026</v>
      </c>
      <c r="SKF80" t="str">
        <f>BS!$E$5</f>
        <v>31 March 2025</v>
      </c>
      <c r="SKM80" t="str">
        <f>BS!$D$5</f>
        <v>31 March 2026</v>
      </c>
      <c r="SKN80" t="str">
        <f>BS!$E$5</f>
        <v>31 March 2025</v>
      </c>
      <c r="SKU80" t="str">
        <f>BS!$D$5</f>
        <v>31 March 2026</v>
      </c>
      <c r="SKV80" t="str">
        <f>BS!$E$5</f>
        <v>31 March 2025</v>
      </c>
      <c r="SLC80" t="str">
        <f>BS!$D$5</f>
        <v>31 March 2026</v>
      </c>
      <c r="SLD80" t="str">
        <f>BS!$E$5</f>
        <v>31 March 2025</v>
      </c>
      <c r="SLK80" t="str">
        <f>BS!$D$5</f>
        <v>31 March 2026</v>
      </c>
      <c r="SLL80" t="str">
        <f>BS!$E$5</f>
        <v>31 March 2025</v>
      </c>
      <c r="SLS80" t="str">
        <f>BS!$D$5</f>
        <v>31 March 2026</v>
      </c>
      <c r="SLT80" t="str">
        <f>BS!$E$5</f>
        <v>31 March 2025</v>
      </c>
      <c r="SMA80" t="str">
        <f>BS!$D$5</f>
        <v>31 March 2026</v>
      </c>
      <c r="SMB80" t="str">
        <f>BS!$E$5</f>
        <v>31 March 2025</v>
      </c>
      <c r="SMI80" t="str">
        <f>BS!$D$5</f>
        <v>31 March 2026</v>
      </c>
      <c r="SMJ80" t="str">
        <f>BS!$E$5</f>
        <v>31 March 2025</v>
      </c>
      <c r="SMQ80" t="str">
        <f>BS!$D$5</f>
        <v>31 March 2026</v>
      </c>
      <c r="SMR80" t="str">
        <f>BS!$E$5</f>
        <v>31 March 2025</v>
      </c>
      <c r="SMY80" t="str">
        <f>BS!$D$5</f>
        <v>31 March 2026</v>
      </c>
      <c r="SMZ80" t="str">
        <f>BS!$E$5</f>
        <v>31 March 2025</v>
      </c>
      <c r="SNG80" t="str">
        <f>BS!$D$5</f>
        <v>31 March 2026</v>
      </c>
      <c r="SNH80" t="str">
        <f>BS!$E$5</f>
        <v>31 March 2025</v>
      </c>
      <c r="SNO80" t="str">
        <f>BS!$D$5</f>
        <v>31 March 2026</v>
      </c>
      <c r="SNP80" t="str">
        <f>BS!$E$5</f>
        <v>31 March 2025</v>
      </c>
      <c r="SNW80" t="str">
        <f>BS!$D$5</f>
        <v>31 March 2026</v>
      </c>
      <c r="SNX80" t="str">
        <f>BS!$E$5</f>
        <v>31 March 2025</v>
      </c>
      <c r="SOE80" t="str">
        <f>BS!$D$5</f>
        <v>31 March 2026</v>
      </c>
      <c r="SOF80" t="str">
        <f>BS!$E$5</f>
        <v>31 March 2025</v>
      </c>
      <c r="SOM80" t="str">
        <f>BS!$D$5</f>
        <v>31 March 2026</v>
      </c>
      <c r="SON80" t="str">
        <f>BS!$E$5</f>
        <v>31 March 2025</v>
      </c>
      <c r="SOU80" t="str">
        <f>BS!$D$5</f>
        <v>31 March 2026</v>
      </c>
      <c r="SOV80" t="str">
        <f>BS!$E$5</f>
        <v>31 March 2025</v>
      </c>
      <c r="SPC80" t="str">
        <f>BS!$D$5</f>
        <v>31 March 2026</v>
      </c>
      <c r="SPD80" t="str">
        <f>BS!$E$5</f>
        <v>31 March 2025</v>
      </c>
      <c r="SPK80" t="str">
        <f>BS!$D$5</f>
        <v>31 March 2026</v>
      </c>
      <c r="SPL80" t="str">
        <f>BS!$E$5</f>
        <v>31 March 2025</v>
      </c>
      <c r="SPS80" t="str">
        <f>BS!$D$5</f>
        <v>31 March 2026</v>
      </c>
      <c r="SPT80" t="str">
        <f>BS!$E$5</f>
        <v>31 March 2025</v>
      </c>
      <c r="SQA80" t="str">
        <f>BS!$D$5</f>
        <v>31 March 2026</v>
      </c>
      <c r="SQB80" t="str">
        <f>BS!$E$5</f>
        <v>31 March 2025</v>
      </c>
      <c r="SQI80" t="str">
        <f>BS!$D$5</f>
        <v>31 March 2026</v>
      </c>
      <c r="SQJ80" t="str">
        <f>BS!$E$5</f>
        <v>31 March 2025</v>
      </c>
      <c r="SQQ80" t="str">
        <f>BS!$D$5</f>
        <v>31 March 2026</v>
      </c>
      <c r="SQR80" t="str">
        <f>BS!$E$5</f>
        <v>31 March 2025</v>
      </c>
      <c r="SQY80" t="str">
        <f>BS!$D$5</f>
        <v>31 March 2026</v>
      </c>
      <c r="SQZ80" t="str">
        <f>BS!$E$5</f>
        <v>31 March 2025</v>
      </c>
      <c r="SRG80" t="str">
        <f>BS!$D$5</f>
        <v>31 March 2026</v>
      </c>
      <c r="SRH80" t="str">
        <f>BS!$E$5</f>
        <v>31 March 2025</v>
      </c>
      <c r="SRO80" t="str">
        <f>BS!$D$5</f>
        <v>31 March 2026</v>
      </c>
      <c r="SRP80" t="str">
        <f>BS!$E$5</f>
        <v>31 March 2025</v>
      </c>
      <c r="SRW80" t="str">
        <f>BS!$D$5</f>
        <v>31 March 2026</v>
      </c>
      <c r="SRX80" t="str">
        <f>BS!$E$5</f>
        <v>31 March 2025</v>
      </c>
      <c r="SSE80" t="str">
        <f>BS!$D$5</f>
        <v>31 March 2026</v>
      </c>
      <c r="SSF80" t="str">
        <f>BS!$E$5</f>
        <v>31 March 2025</v>
      </c>
      <c r="SSM80" t="str">
        <f>BS!$D$5</f>
        <v>31 March 2026</v>
      </c>
      <c r="SSN80" t="str">
        <f>BS!$E$5</f>
        <v>31 March 2025</v>
      </c>
      <c r="SSU80" t="str">
        <f>BS!$D$5</f>
        <v>31 March 2026</v>
      </c>
      <c r="SSV80" t="str">
        <f>BS!$E$5</f>
        <v>31 March 2025</v>
      </c>
      <c r="STC80" t="str">
        <f>BS!$D$5</f>
        <v>31 March 2026</v>
      </c>
      <c r="STD80" t="str">
        <f>BS!$E$5</f>
        <v>31 March 2025</v>
      </c>
      <c r="STK80" t="str">
        <f>BS!$D$5</f>
        <v>31 March 2026</v>
      </c>
      <c r="STL80" t="str">
        <f>BS!$E$5</f>
        <v>31 March 2025</v>
      </c>
      <c r="STS80" t="str">
        <f>BS!$D$5</f>
        <v>31 March 2026</v>
      </c>
      <c r="STT80" t="str">
        <f>BS!$E$5</f>
        <v>31 March 2025</v>
      </c>
      <c r="SUA80" t="str">
        <f>BS!$D$5</f>
        <v>31 March 2026</v>
      </c>
      <c r="SUB80" t="str">
        <f>BS!$E$5</f>
        <v>31 March 2025</v>
      </c>
      <c r="SUI80" t="str">
        <f>BS!$D$5</f>
        <v>31 March 2026</v>
      </c>
      <c r="SUJ80" t="str">
        <f>BS!$E$5</f>
        <v>31 March 2025</v>
      </c>
      <c r="SUQ80" t="str">
        <f>BS!$D$5</f>
        <v>31 March 2026</v>
      </c>
      <c r="SUR80" t="str">
        <f>BS!$E$5</f>
        <v>31 March 2025</v>
      </c>
      <c r="SUY80" t="str">
        <f>BS!$D$5</f>
        <v>31 March 2026</v>
      </c>
      <c r="SUZ80" t="str">
        <f>BS!$E$5</f>
        <v>31 March 2025</v>
      </c>
      <c r="SVG80" t="str">
        <f>BS!$D$5</f>
        <v>31 March 2026</v>
      </c>
      <c r="SVH80" t="str">
        <f>BS!$E$5</f>
        <v>31 March 2025</v>
      </c>
      <c r="SVO80" t="str">
        <f>BS!$D$5</f>
        <v>31 March 2026</v>
      </c>
      <c r="SVP80" t="str">
        <f>BS!$E$5</f>
        <v>31 March 2025</v>
      </c>
      <c r="SVW80" t="str">
        <f>BS!$D$5</f>
        <v>31 March 2026</v>
      </c>
      <c r="SVX80" t="str">
        <f>BS!$E$5</f>
        <v>31 March 2025</v>
      </c>
      <c r="SWE80" t="str">
        <f>BS!$D$5</f>
        <v>31 March 2026</v>
      </c>
      <c r="SWF80" t="str">
        <f>BS!$E$5</f>
        <v>31 March 2025</v>
      </c>
      <c r="SWM80" t="str">
        <f>BS!$D$5</f>
        <v>31 March 2026</v>
      </c>
      <c r="SWN80" t="str">
        <f>BS!$E$5</f>
        <v>31 March 2025</v>
      </c>
      <c r="SWU80" t="str">
        <f>BS!$D$5</f>
        <v>31 March 2026</v>
      </c>
      <c r="SWV80" t="str">
        <f>BS!$E$5</f>
        <v>31 March 2025</v>
      </c>
      <c r="SXC80" t="str">
        <f>BS!$D$5</f>
        <v>31 March 2026</v>
      </c>
      <c r="SXD80" t="str">
        <f>BS!$E$5</f>
        <v>31 March 2025</v>
      </c>
      <c r="SXK80" t="str">
        <f>BS!$D$5</f>
        <v>31 March 2026</v>
      </c>
      <c r="SXL80" t="str">
        <f>BS!$E$5</f>
        <v>31 March 2025</v>
      </c>
      <c r="SXS80" t="str">
        <f>BS!$D$5</f>
        <v>31 March 2026</v>
      </c>
      <c r="SXT80" t="str">
        <f>BS!$E$5</f>
        <v>31 March 2025</v>
      </c>
      <c r="SYA80" t="str">
        <f>BS!$D$5</f>
        <v>31 March 2026</v>
      </c>
      <c r="SYB80" t="str">
        <f>BS!$E$5</f>
        <v>31 March 2025</v>
      </c>
      <c r="SYI80" t="str">
        <f>BS!$D$5</f>
        <v>31 March 2026</v>
      </c>
      <c r="SYJ80" t="str">
        <f>BS!$E$5</f>
        <v>31 March 2025</v>
      </c>
      <c r="SYQ80" t="str">
        <f>BS!$D$5</f>
        <v>31 March 2026</v>
      </c>
      <c r="SYR80" t="str">
        <f>BS!$E$5</f>
        <v>31 March 2025</v>
      </c>
      <c r="SYY80" t="str">
        <f>BS!$D$5</f>
        <v>31 March 2026</v>
      </c>
      <c r="SYZ80" t="str">
        <f>BS!$E$5</f>
        <v>31 March 2025</v>
      </c>
      <c r="SZG80" t="str">
        <f>BS!$D$5</f>
        <v>31 March 2026</v>
      </c>
      <c r="SZH80" t="str">
        <f>BS!$E$5</f>
        <v>31 March 2025</v>
      </c>
      <c r="SZO80" t="str">
        <f>BS!$D$5</f>
        <v>31 March 2026</v>
      </c>
      <c r="SZP80" t="str">
        <f>BS!$E$5</f>
        <v>31 March 2025</v>
      </c>
      <c r="SZW80" t="str">
        <f>BS!$D$5</f>
        <v>31 March 2026</v>
      </c>
      <c r="SZX80" t="str">
        <f>BS!$E$5</f>
        <v>31 March 2025</v>
      </c>
      <c r="TAE80" t="str">
        <f>BS!$D$5</f>
        <v>31 March 2026</v>
      </c>
      <c r="TAF80" t="str">
        <f>BS!$E$5</f>
        <v>31 March 2025</v>
      </c>
      <c r="TAM80" t="str">
        <f>BS!$D$5</f>
        <v>31 March 2026</v>
      </c>
      <c r="TAN80" t="str">
        <f>BS!$E$5</f>
        <v>31 March 2025</v>
      </c>
      <c r="TAU80" t="str">
        <f>BS!$D$5</f>
        <v>31 March 2026</v>
      </c>
      <c r="TAV80" t="str">
        <f>BS!$E$5</f>
        <v>31 March 2025</v>
      </c>
      <c r="TBC80" t="str">
        <f>BS!$D$5</f>
        <v>31 March 2026</v>
      </c>
      <c r="TBD80" t="str">
        <f>BS!$E$5</f>
        <v>31 March 2025</v>
      </c>
      <c r="TBK80" t="str">
        <f>BS!$D$5</f>
        <v>31 March 2026</v>
      </c>
      <c r="TBL80" t="str">
        <f>BS!$E$5</f>
        <v>31 March 2025</v>
      </c>
      <c r="TBS80" t="str">
        <f>BS!$D$5</f>
        <v>31 March 2026</v>
      </c>
      <c r="TBT80" t="str">
        <f>BS!$E$5</f>
        <v>31 March 2025</v>
      </c>
      <c r="TCA80" t="str">
        <f>BS!$D$5</f>
        <v>31 March 2026</v>
      </c>
      <c r="TCB80" t="str">
        <f>BS!$E$5</f>
        <v>31 March 2025</v>
      </c>
      <c r="TCI80" t="str">
        <f>BS!$D$5</f>
        <v>31 March 2026</v>
      </c>
      <c r="TCJ80" t="str">
        <f>BS!$E$5</f>
        <v>31 March 2025</v>
      </c>
      <c r="TCQ80" t="str">
        <f>BS!$D$5</f>
        <v>31 March 2026</v>
      </c>
      <c r="TCR80" t="str">
        <f>BS!$E$5</f>
        <v>31 March 2025</v>
      </c>
      <c r="TCY80" t="str">
        <f>BS!$D$5</f>
        <v>31 March 2026</v>
      </c>
      <c r="TCZ80" t="str">
        <f>BS!$E$5</f>
        <v>31 March 2025</v>
      </c>
      <c r="TDG80" t="str">
        <f>BS!$D$5</f>
        <v>31 March 2026</v>
      </c>
      <c r="TDH80" t="str">
        <f>BS!$E$5</f>
        <v>31 March 2025</v>
      </c>
      <c r="TDO80" t="str">
        <f>BS!$D$5</f>
        <v>31 March 2026</v>
      </c>
      <c r="TDP80" t="str">
        <f>BS!$E$5</f>
        <v>31 March 2025</v>
      </c>
      <c r="TDW80" t="str">
        <f>BS!$D$5</f>
        <v>31 March 2026</v>
      </c>
      <c r="TDX80" t="str">
        <f>BS!$E$5</f>
        <v>31 March 2025</v>
      </c>
      <c r="TEE80" t="str">
        <f>BS!$D$5</f>
        <v>31 March 2026</v>
      </c>
      <c r="TEF80" t="str">
        <f>BS!$E$5</f>
        <v>31 March 2025</v>
      </c>
      <c r="TEM80" t="str">
        <f>BS!$D$5</f>
        <v>31 March 2026</v>
      </c>
      <c r="TEN80" t="str">
        <f>BS!$E$5</f>
        <v>31 March 2025</v>
      </c>
      <c r="TEU80" t="str">
        <f>BS!$D$5</f>
        <v>31 March 2026</v>
      </c>
      <c r="TEV80" t="str">
        <f>BS!$E$5</f>
        <v>31 March 2025</v>
      </c>
      <c r="TFC80" t="str">
        <f>BS!$D$5</f>
        <v>31 March 2026</v>
      </c>
      <c r="TFD80" t="str">
        <f>BS!$E$5</f>
        <v>31 March 2025</v>
      </c>
      <c r="TFK80" t="str">
        <f>BS!$D$5</f>
        <v>31 March 2026</v>
      </c>
      <c r="TFL80" t="str">
        <f>BS!$E$5</f>
        <v>31 March 2025</v>
      </c>
      <c r="TFS80" t="str">
        <f>BS!$D$5</f>
        <v>31 March 2026</v>
      </c>
      <c r="TFT80" t="str">
        <f>BS!$E$5</f>
        <v>31 March 2025</v>
      </c>
      <c r="TGA80" t="str">
        <f>BS!$D$5</f>
        <v>31 March 2026</v>
      </c>
      <c r="TGB80" t="str">
        <f>BS!$E$5</f>
        <v>31 March 2025</v>
      </c>
      <c r="TGI80" t="str">
        <f>BS!$D$5</f>
        <v>31 March 2026</v>
      </c>
      <c r="TGJ80" t="str">
        <f>BS!$E$5</f>
        <v>31 March 2025</v>
      </c>
      <c r="TGQ80" t="str">
        <f>BS!$D$5</f>
        <v>31 March 2026</v>
      </c>
      <c r="TGR80" t="str">
        <f>BS!$E$5</f>
        <v>31 March 2025</v>
      </c>
      <c r="TGY80" t="str">
        <f>BS!$D$5</f>
        <v>31 March 2026</v>
      </c>
      <c r="TGZ80" t="str">
        <f>BS!$E$5</f>
        <v>31 March 2025</v>
      </c>
      <c r="THG80" t="str">
        <f>BS!$D$5</f>
        <v>31 March 2026</v>
      </c>
      <c r="THH80" t="str">
        <f>BS!$E$5</f>
        <v>31 March 2025</v>
      </c>
      <c r="THO80" t="str">
        <f>BS!$D$5</f>
        <v>31 March 2026</v>
      </c>
      <c r="THP80" t="str">
        <f>BS!$E$5</f>
        <v>31 March 2025</v>
      </c>
      <c r="THW80" t="str">
        <f>BS!$D$5</f>
        <v>31 March 2026</v>
      </c>
      <c r="THX80" t="str">
        <f>BS!$E$5</f>
        <v>31 March 2025</v>
      </c>
      <c r="TIE80" t="str">
        <f>BS!$D$5</f>
        <v>31 March 2026</v>
      </c>
      <c r="TIF80" t="str">
        <f>BS!$E$5</f>
        <v>31 March 2025</v>
      </c>
      <c r="TIM80" t="str">
        <f>BS!$D$5</f>
        <v>31 March 2026</v>
      </c>
      <c r="TIN80" t="str">
        <f>BS!$E$5</f>
        <v>31 March 2025</v>
      </c>
      <c r="TIU80" t="str">
        <f>BS!$D$5</f>
        <v>31 March 2026</v>
      </c>
      <c r="TIV80" t="str">
        <f>BS!$E$5</f>
        <v>31 March 2025</v>
      </c>
      <c r="TJC80" t="str">
        <f>BS!$D$5</f>
        <v>31 March 2026</v>
      </c>
      <c r="TJD80" t="str">
        <f>BS!$E$5</f>
        <v>31 March 2025</v>
      </c>
      <c r="TJK80" t="str">
        <f>BS!$D$5</f>
        <v>31 March 2026</v>
      </c>
      <c r="TJL80" t="str">
        <f>BS!$E$5</f>
        <v>31 March 2025</v>
      </c>
      <c r="TJS80" t="str">
        <f>BS!$D$5</f>
        <v>31 March 2026</v>
      </c>
      <c r="TJT80" t="str">
        <f>BS!$E$5</f>
        <v>31 March 2025</v>
      </c>
      <c r="TKA80" t="str">
        <f>BS!$D$5</f>
        <v>31 March 2026</v>
      </c>
      <c r="TKB80" t="str">
        <f>BS!$E$5</f>
        <v>31 March 2025</v>
      </c>
      <c r="TKI80" t="str">
        <f>BS!$D$5</f>
        <v>31 March 2026</v>
      </c>
      <c r="TKJ80" t="str">
        <f>BS!$E$5</f>
        <v>31 March 2025</v>
      </c>
      <c r="TKQ80" t="str">
        <f>BS!$D$5</f>
        <v>31 March 2026</v>
      </c>
      <c r="TKR80" t="str">
        <f>BS!$E$5</f>
        <v>31 March 2025</v>
      </c>
      <c r="TKY80" t="str">
        <f>BS!$D$5</f>
        <v>31 March 2026</v>
      </c>
      <c r="TKZ80" t="str">
        <f>BS!$E$5</f>
        <v>31 March 2025</v>
      </c>
      <c r="TLG80" t="str">
        <f>BS!$D$5</f>
        <v>31 March 2026</v>
      </c>
      <c r="TLH80" t="str">
        <f>BS!$E$5</f>
        <v>31 March 2025</v>
      </c>
      <c r="TLO80" t="str">
        <f>BS!$D$5</f>
        <v>31 March 2026</v>
      </c>
      <c r="TLP80" t="str">
        <f>BS!$E$5</f>
        <v>31 March 2025</v>
      </c>
      <c r="TLW80" t="str">
        <f>BS!$D$5</f>
        <v>31 March 2026</v>
      </c>
      <c r="TLX80" t="str">
        <f>BS!$E$5</f>
        <v>31 March 2025</v>
      </c>
      <c r="TME80" t="str">
        <f>BS!$D$5</f>
        <v>31 March 2026</v>
      </c>
      <c r="TMF80" t="str">
        <f>BS!$E$5</f>
        <v>31 March 2025</v>
      </c>
      <c r="TMM80" t="str">
        <f>BS!$D$5</f>
        <v>31 March 2026</v>
      </c>
      <c r="TMN80" t="str">
        <f>BS!$E$5</f>
        <v>31 March 2025</v>
      </c>
      <c r="TMU80" t="str">
        <f>BS!$D$5</f>
        <v>31 March 2026</v>
      </c>
      <c r="TMV80" t="str">
        <f>BS!$E$5</f>
        <v>31 March 2025</v>
      </c>
      <c r="TNC80" t="str">
        <f>BS!$D$5</f>
        <v>31 March 2026</v>
      </c>
      <c r="TND80" t="str">
        <f>BS!$E$5</f>
        <v>31 March 2025</v>
      </c>
      <c r="TNK80" t="str">
        <f>BS!$D$5</f>
        <v>31 March 2026</v>
      </c>
      <c r="TNL80" t="str">
        <f>BS!$E$5</f>
        <v>31 March 2025</v>
      </c>
      <c r="TNS80" t="str">
        <f>BS!$D$5</f>
        <v>31 March 2026</v>
      </c>
      <c r="TNT80" t="str">
        <f>BS!$E$5</f>
        <v>31 March 2025</v>
      </c>
      <c r="TOA80" t="str">
        <f>BS!$D$5</f>
        <v>31 March 2026</v>
      </c>
      <c r="TOB80" t="str">
        <f>BS!$E$5</f>
        <v>31 March 2025</v>
      </c>
      <c r="TOI80" t="str">
        <f>BS!$D$5</f>
        <v>31 March 2026</v>
      </c>
      <c r="TOJ80" t="str">
        <f>BS!$E$5</f>
        <v>31 March 2025</v>
      </c>
      <c r="TOQ80" t="str">
        <f>BS!$D$5</f>
        <v>31 March 2026</v>
      </c>
      <c r="TOR80" t="str">
        <f>BS!$E$5</f>
        <v>31 March 2025</v>
      </c>
      <c r="TOY80" t="str">
        <f>BS!$D$5</f>
        <v>31 March 2026</v>
      </c>
      <c r="TOZ80" t="str">
        <f>BS!$E$5</f>
        <v>31 March 2025</v>
      </c>
      <c r="TPG80" t="str">
        <f>BS!$D$5</f>
        <v>31 March 2026</v>
      </c>
      <c r="TPH80" t="str">
        <f>BS!$E$5</f>
        <v>31 March 2025</v>
      </c>
      <c r="TPO80" t="str">
        <f>BS!$D$5</f>
        <v>31 March 2026</v>
      </c>
      <c r="TPP80" t="str">
        <f>BS!$E$5</f>
        <v>31 March 2025</v>
      </c>
      <c r="TPW80" t="str">
        <f>BS!$D$5</f>
        <v>31 March 2026</v>
      </c>
      <c r="TPX80" t="str">
        <f>BS!$E$5</f>
        <v>31 March 2025</v>
      </c>
      <c r="TQE80" t="str">
        <f>BS!$D$5</f>
        <v>31 March 2026</v>
      </c>
      <c r="TQF80" t="str">
        <f>BS!$E$5</f>
        <v>31 March 2025</v>
      </c>
      <c r="TQM80" t="str">
        <f>BS!$D$5</f>
        <v>31 March 2026</v>
      </c>
      <c r="TQN80" t="str">
        <f>BS!$E$5</f>
        <v>31 March 2025</v>
      </c>
      <c r="TQU80" t="str">
        <f>BS!$D$5</f>
        <v>31 March 2026</v>
      </c>
      <c r="TQV80" t="str">
        <f>BS!$E$5</f>
        <v>31 March 2025</v>
      </c>
      <c r="TRC80" t="str">
        <f>BS!$D$5</f>
        <v>31 March 2026</v>
      </c>
      <c r="TRD80" t="str">
        <f>BS!$E$5</f>
        <v>31 March 2025</v>
      </c>
      <c r="TRK80" t="str">
        <f>BS!$D$5</f>
        <v>31 March 2026</v>
      </c>
      <c r="TRL80" t="str">
        <f>BS!$E$5</f>
        <v>31 March 2025</v>
      </c>
      <c r="TRS80" t="str">
        <f>BS!$D$5</f>
        <v>31 March 2026</v>
      </c>
      <c r="TRT80" t="str">
        <f>BS!$E$5</f>
        <v>31 March 2025</v>
      </c>
      <c r="TSA80" t="str">
        <f>BS!$D$5</f>
        <v>31 March 2026</v>
      </c>
      <c r="TSB80" t="str">
        <f>BS!$E$5</f>
        <v>31 March 2025</v>
      </c>
      <c r="TSI80" t="str">
        <f>BS!$D$5</f>
        <v>31 March 2026</v>
      </c>
      <c r="TSJ80" t="str">
        <f>BS!$E$5</f>
        <v>31 March 2025</v>
      </c>
      <c r="TSQ80" t="str">
        <f>BS!$D$5</f>
        <v>31 March 2026</v>
      </c>
      <c r="TSR80" t="str">
        <f>BS!$E$5</f>
        <v>31 March 2025</v>
      </c>
      <c r="TSY80" t="str">
        <f>BS!$D$5</f>
        <v>31 March 2026</v>
      </c>
      <c r="TSZ80" t="str">
        <f>BS!$E$5</f>
        <v>31 March 2025</v>
      </c>
      <c r="TTG80" t="str">
        <f>BS!$D$5</f>
        <v>31 March 2026</v>
      </c>
      <c r="TTH80" t="str">
        <f>BS!$E$5</f>
        <v>31 March 2025</v>
      </c>
      <c r="TTO80" t="str">
        <f>BS!$D$5</f>
        <v>31 March 2026</v>
      </c>
      <c r="TTP80" t="str">
        <f>BS!$E$5</f>
        <v>31 March 2025</v>
      </c>
      <c r="TTW80" t="str">
        <f>BS!$D$5</f>
        <v>31 March 2026</v>
      </c>
      <c r="TTX80" t="str">
        <f>BS!$E$5</f>
        <v>31 March 2025</v>
      </c>
      <c r="TUE80" t="str">
        <f>BS!$D$5</f>
        <v>31 March 2026</v>
      </c>
      <c r="TUF80" t="str">
        <f>BS!$E$5</f>
        <v>31 March 2025</v>
      </c>
      <c r="TUM80" t="str">
        <f>BS!$D$5</f>
        <v>31 March 2026</v>
      </c>
      <c r="TUN80" t="str">
        <f>BS!$E$5</f>
        <v>31 March 2025</v>
      </c>
      <c r="TUU80" t="str">
        <f>BS!$D$5</f>
        <v>31 March 2026</v>
      </c>
      <c r="TUV80" t="str">
        <f>BS!$E$5</f>
        <v>31 March 2025</v>
      </c>
      <c r="TVC80" t="str">
        <f>BS!$D$5</f>
        <v>31 March 2026</v>
      </c>
      <c r="TVD80" t="str">
        <f>BS!$E$5</f>
        <v>31 March 2025</v>
      </c>
      <c r="TVK80" t="str">
        <f>BS!$D$5</f>
        <v>31 March 2026</v>
      </c>
      <c r="TVL80" t="str">
        <f>BS!$E$5</f>
        <v>31 March 2025</v>
      </c>
      <c r="TVS80" t="str">
        <f>BS!$D$5</f>
        <v>31 March 2026</v>
      </c>
      <c r="TVT80" t="str">
        <f>BS!$E$5</f>
        <v>31 March 2025</v>
      </c>
      <c r="TWA80" t="str">
        <f>BS!$D$5</f>
        <v>31 March 2026</v>
      </c>
      <c r="TWB80" t="str">
        <f>BS!$E$5</f>
        <v>31 March 2025</v>
      </c>
      <c r="TWI80" t="str">
        <f>BS!$D$5</f>
        <v>31 March 2026</v>
      </c>
      <c r="TWJ80" t="str">
        <f>BS!$E$5</f>
        <v>31 March 2025</v>
      </c>
      <c r="TWQ80" t="str">
        <f>BS!$D$5</f>
        <v>31 March 2026</v>
      </c>
      <c r="TWR80" t="str">
        <f>BS!$E$5</f>
        <v>31 March 2025</v>
      </c>
      <c r="TWY80" t="str">
        <f>BS!$D$5</f>
        <v>31 March 2026</v>
      </c>
      <c r="TWZ80" t="str">
        <f>BS!$E$5</f>
        <v>31 March 2025</v>
      </c>
      <c r="TXG80" t="str">
        <f>BS!$D$5</f>
        <v>31 March 2026</v>
      </c>
      <c r="TXH80" t="str">
        <f>BS!$E$5</f>
        <v>31 March 2025</v>
      </c>
      <c r="TXO80" t="str">
        <f>BS!$D$5</f>
        <v>31 March 2026</v>
      </c>
      <c r="TXP80" t="str">
        <f>BS!$E$5</f>
        <v>31 March 2025</v>
      </c>
      <c r="TXW80" t="str">
        <f>BS!$D$5</f>
        <v>31 March 2026</v>
      </c>
      <c r="TXX80" t="str">
        <f>BS!$E$5</f>
        <v>31 March 2025</v>
      </c>
      <c r="TYE80" t="str">
        <f>BS!$D$5</f>
        <v>31 March 2026</v>
      </c>
      <c r="TYF80" t="str">
        <f>BS!$E$5</f>
        <v>31 March 2025</v>
      </c>
      <c r="TYM80" t="str">
        <f>BS!$D$5</f>
        <v>31 March 2026</v>
      </c>
      <c r="TYN80" t="str">
        <f>BS!$E$5</f>
        <v>31 March 2025</v>
      </c>
      <c r="TYU80" t="str">
        <f>BS!$D$5</f>
        <v>31 March 2026</v>
      </c>
      <c r="TYV80" t="str">
        <f>BS!$E$5</f>
        <v>31 March 2025</v>
      </c>
      <c r="TZC80" t="str">
        <f>BS!$D$5</f>
        <v>31 March 2026</v>
      </c>
      <c r="TZD80" t="str">
        <f>BS!$E$5</f>
        <v>31 March 2025</v>
      </c>
      <c r="TZK80" t="str">
        <f>BS!$D$5</f>
        <v>31 March 2026</v>
      </c>
      <c r="TZL80" t="str">
        <f>BS!$E$5</f>
        <v>31 March 2025</v>
      </c>
      <c r="TZS80" t="str">
        <f>BS!$D$5</f>
        <v>31 March 2026</v>
      </c>
      <c r="TZT80" t="str">
        <f>BS!$E$5</f>
        <v>31 March 2025</v>
      </c>
      <c r="UAA80" t="str">
        <f>BS!$D$5</f>
        <v>31 March 2026</v>
      </c>
      <c r="UAB80" t="str">
        <f>BS!$E$5</f>
        <v>31 March 2025</v>
      </c>
      <c r="UAI80" t="str">
        <f>BS!$D$5</f>
        <v>31 March 2026</v>
      </c>
      <c r="UAJ80" t="str">
        <f>BS!$E$5</f>
        <v>31 March 2025</v>
      </c>
      <c r="UAQ80" t="str">
        <f>BS!$D$5</f>
        <v>31 March 2026</v>
      </c>
      <c r="UAR80" t="str">
        <f>BS!$E$5</f>
        <v>31 March 2025</v>
      </c>
      <c r="UAY80" t="str">
        <f>BS!$D$5</f>
        <v>31 March 2026</v>
      </c>
      <c r="UAZ80" t="str">
        <f>BS!$E$5</f>
        <v>31 March 2025</v>
      </c>
      <c r="UBG80" t="str">
        <f>BS!$D$5</f>
        <v>31 March 2026</v>
      </c>
      <c r="UBH80" t="str">
        <f>BS!$E$5</f>
        <v>31 March 2025</v>
      </c>
      <c r="UBO80" t="str">
        <f>BS!$D$5</f>
        <v>31 March 2026</v>
      </c>
      <c r="UBP80" t="str">
        <f>BS!$E$5</f>
        <v>31 March 2025</v>
      </c>
      <c r="UBW80" t="str">
        <f>BS!$D$5</f>
        <v>31 March 2026</v>
      </c>
      <c r="UBX80" t="str">
        <f>BS!$E$5</f>
        <v>31 March 2025</v>
      </c>
      <c r="UCE80" t="str">
        <f>BS!$D$5</f>
        <v>31 March 2026</v>
      </c>
      <c r="UCF80" t="str">
        <f>BS!$E$5</f>
        <v>31 March 2025</v>
      </c>
      <c r="UCM80" t="str">
        <f>BS!$D$5</f>
        <v>31 March 2026</v>
      </c>
      <c r="UCN80" t="str">
        <f>BS!$E$5</f>
        <v>31 March 2025</v>
      </c>
      <c r="UCU80" t="str">
        <f>BS!$D$5</f>
        <v>31 March 2026</v>
      </c>
      <c r="UCV80" t="str">
        <f>BS!$E$5</f>
        <v>31 March 2025</v>
      </c>
      <c r="UDC80" t="str">
        <f>BS!$D$5</f>
        <v>31 March 2026</v>
      </c>
      <c r="UDD80" t="str">
        <f>BS!$E$5</f>
        <v>31 March 2025</v>
      </c>
      <c r="UDK80" t="str">
        <f>BS!$D$5</f>
        <v>31 March 2026</v>
      </c>
      <c r="UDL80" t="str">
        <f>BS!$E$5</f>
        <v>31 March 2025</v>
      </c>
      <c r="UDS80" t="str">
        <f>BS!$D$5</f>
        <v>31 March 2026</v>
      </c>
      <c r="UDT80" t="str">
        <f>BS!$E$5</f>
        <v>31 March 2025</v>
      </c>
      <c r="UEA80" t="str">
        <f>BS!$D$5</f>
        <v>31 March 2026</v>
      </c>
      <c r="UEB80" t="str">
        <f>BS!$E$5</f>
        <v>31 March 2025</v>
      </c>
      <c r="UEI80" t="str">
        <f>BS!$D$5</f>
        <v>31 March 2026</v>
      </c>
      <c r="UEJ80" t="str">
        <f>BS!$E$5</f>
        <v>31 March 2025</v>
      </c>
      <c r="UEQ80" t="str">
        <f>BS!$D$5</f>
        <v>31 March 2026</v>
      </c>
      <c r="UER80" t="str">
        <f>BS!$E$5</f>
        <v>31 March 2025</v>
      </c>
      <c r="UEY80" t="str">
        <f>BS!$D$5</f>
        <v>31 March 2026</v>
      </c>
      <c r="UEZ80" t="str">
        <f>BS!$E$5</f>
        <v>31 March 2025</v>
      </c>
      <c r="UFG80" t="str">
        <f>BS!$D$5</f>
        <v>31 March 2026</v>
      </c>
      <c r="UFH80" t="str">
        <f>BS!$E$5</f>
        <v>31 March 2025</v>
      </c>
      <c r="UFO80" t="str">
        <f>BS!$D$5</f>
        <v>31 March 2026</v>
      </c>
      <c r="UFP80" t="str">
        <f>BS!$E$5</f>
        <v>31 March 2025</v>
      </c>
      <c r="UFW80" t="str">
        <f>BS!$D$5</f>
        <v>31 March 2026</v>
      </c>
      <c r="UFX80" t="str">
        <f>BS!$E$5</f>
        <v>31 March 2025</v>
      </c>
      <c r="UGE80" t="str">
        <f>BS!$D$5</f>
        <v>31 March 2026</v>
      </c>
      <c r="UGF80" t="str">
        <f>BS!$E$5</f>
        <v>31 March 2025</v>
      </c>
      <c r="UGM80" t="str">
        <f>BS!$D$5</f>
        <v>31 March 2026</v>
      </c>
      <c r="UGN80" t="str">
        <f>BS!$E$5</f>
        <v>31 March 2025</v>
      </c>
      <c r="UGU80" t="str">
        <f>BS!$D$5</f>
        <v>31 March 2026</v>
      </c>
      <c r="UGV80" t="str">
        <f>BS!$E$5</f>
        <v>31 March 2025</v>
      </c>
      <c r="UHC80" t="str">
        <f>BS!$D$5</f>
        <v>31 March 2026</v>
      </c>
      <c r="UHD80" t="str">
        <f>BS!$E$5</f>
        <v>31 March 2025</v>
      </c>
      <c r="UHK80" t="str">
        <f>BS!$D$5</f>
        <v>31 March 2026</v>
      </c>
      <c r="UHL80" t="str">
        <f>BS!$E$5</f>
        <v>31 March 2025</v>
      </c>
      <c r="UHS80" t="str">
        <f>BS!$D$5</f>
        <v>31 March 2026</v>
      </c>
      <c r="UHT80" t="str">
        <f>BS!$E$5</f>
        <v>31 March 2025</v>
      </c>
      <c r="UIA80" t="str">
        <f>BS!$D$5</f>
        <v>31 March 2026</v>
      </c>
      <c r="UIB80" t="str">
        <f>BS!$E$5</f>
        <v>31 March 2025</v>
      </c>
      <c r="UII80" t="str">
        <f>BS!$D$5</f>
        <v>31 March 2026</v>
      </c>
      <c r="UIJ80" t="str">
        <f>BS!$E$5</f>
        <v>31 March 2025</v>
      </c>
      <c r="UIQ80" t="str">
        <f>BS!$D$5</f>
        <v>31 March 2026</v>
      </c>
      <c r="UIR80" t="str">
        <f>BS!$E$5</f>
        <v>31 March 2025</v>
      </c>
      <c r="UIY80" t="str">
        <f>BS!$D$5</f>
        <v>31 March 2026</v>
      </c>
      <c r="UIZ80" t="str">
        <f>BS!$E$5</f>
        <v>31 March 2025</v>
      </c>
      <c r="UJG80" t="str">
        <f>BS!$D$5</f>
        <v>31 March 2026</v>
      </c>
      <c r="UJH80" t="str">
        <f>BS!$E$5</f>
        <v>31 March 2025</v>
      </c>
      <c r="UJO80" t="str">
        <f>BS!$D$5</f>
        <v>31 March 2026</v>
      </c>
      <c r="UJP80" t="str">
        <f>BS!$E$5</f>
        <v>31 March 2025</v>
      </c>
      <c r="UJW80" t="str">
        <f>BS!$D$5</f>
        <v>31 March 2026</v>
      </c>
      <c r="UJX80" t="str">
        <f>BS!$E$5</f>
        <v>31 March 2025</v>
      </c>
      <c r="UKE80" t="str">
        <f>BS!$D$5</f>
        <v>31 March 2026</v>
      </c>
      <c r="UKF80" t="str">
        <f>BS!$E$5</f>
        <v>31 March 2025</v>
      </c>
      <c r="UKM80" t="str">
        <f>BS!$D$5</f>
        <v>31 March 2026</v>
      </c>
      <c r="UKN80" t="str">
        <f>BS!$E$5</f>
        <v>31 March 2025</v>
      </c>
      <c r="UKU80" t="str">
        <f>BS!$D$5</f>
        <v>31 March 2026</v>
      </c>
      <c r="UKV80" t="str">
        <f>BS!$E$5</f>
        <v>31 March 2025</v>
      </c>
      <c r="ULC80" t="str">
        <f>BS!$D$5</f>
        <v>31 March 2026</v>
      </c>
      <c r="ULD80" t="str">
        <f>BS!$E$5</f>
        <v>31 March 2025</v>
      </c>
      <c r="ULK80" t="str">
        <f>BS!$D$5</f>
        <v>31 March 2026</v>
      </c>
      <c r="ULL80" t="str">
        <f>BS!$E$5</f>
        <v>31 March 2025</v>
      </c>
      <c r="ULS80" t="str">
        <f>BS!$D$5</f>
        <v>31 March 2026</v>
      </c>
      <c r="ULT80" t="str">
        <f>BS!$E$5</f>
        <v>31 March 2025</v>
      </c>
      <c r="UMA80" t="str">
        <f>BS!$D$5</f>
        <v>31 March 2026</v>
      </c>
      <c r="UMB80" t="str">
        <f>BS!$E$5</f>
        <v>31 March 2025</v>
      </c>
      <c r="UMI80" t="str">
        <f>BS!$D$5</f>
        <v>31 March 2026</v>
      </c>
      <c r="UMJ80" t="str">
        <f>BS!$E$5</f>
        <v>31 March 2025</v>
      </c>
      <c r="UMQ80" t="str">
        <f>BS!$D$5</f>
        <v>31 March 2026</v>
      </c>
      <c r="UMR80" t="str">
        <f>BS!$E$5</f>
        <v>31 March 2025</v>
      </c>
      <c r="UMY80" t="str">
        <f>BS!$D$5</f>
        <v>31 March 2026</v>
      </c>
      <c r="UMZ80" t="str">
        <f>BS!$E$5</f>
        <v>31 March 2025</v>
      </c>
      <c r="UNG80" t="str">
        <f>BS!$D$5</f>
        <v>31 March 2026</v>
      </c>
      <c r="UNH80" t="str">
        <f>BS!$E$5</f>
        <v>31 March 2025</v>
      </c>
      <c r="UNO80" t="str">
        <f>BS!$D$5</f>
        <v>31 March 2026</v>
      </c>
      <c r="UNP80" t="str">
        <f>BS!$E$5</f>
        <v>31 March 2025</v>
      </c>
      <c r="UNW80" t="str">
        <f>BS!$D$5</f>
        <v>31 March 2026</v>
      </c>
      <c r="UNX80" t="str">
        <f>BS!$E$5</f>
        <v>31 March 2025</v>
      </c>
      <c r="UOE80" t="str">
        <f>BS!$D$5</f>
        <v>31 March 2026</v>
      </c>
      <c r="UOF80" t="str">
        <f>BS!$E$5</f>
        <v>31 March 2025</v>
      </c>
      <c r="UOM80" t="str">
        <f>BS!$D$5</f>
        <v>31 March 2026</v>
      </c>
      <c r="UON80" t="str">
        <f>BS!$E$5</f>
        <v>31 March 2025</v>
      </c>
      <c r="UOU80" t="str">
        <f>BS!$D$5</f>
        <v>31 March 2026</v>
      </c>
      <c r="UOV80" t="str">
        <f>BS!$E$5</f>
        <v>31 March 2025</v>
      </c>
      <c r="UPC80" t="str">
        <f>BS!$D$5</f>
        <v>31 March 2026</v>
      </c>
      <c r="UPD80" t="str">
        <f>BS!$E$5</f>
        <v>31 March 2025</v>
      </c>
      <c r="UPK80" t="str">
        <f>BS!$D$5</f>
        <v>31 March 2026</v>
      </c>
      <c r="UPL80" t="str">
        <f>BS!$E$5</f>
        <v>31 March 2025</v>
      </c>
      <c r="UPS80" t="str">
        <f>BS!$D$5</f>
        <v>31 March 2026</v>
      </c>
      <c r="UPT80" t="str">
        <f>BS!$E$5</f>
        <v>31 March 2025</v>
      </c>
      <c r="UQA80" t="str">
        <f>BS!$D$5</f>
        <v>31 March 2026</v>
      </c>
      <c r="UQB80" t="str">
        <f>BS!$E$5</f>
        <v>31 March 2025</v>
      </c>
      <c r="UQI80" t="str">
        <f>BS!$D$5</f>
        <v>31 March 2026</v>
      </c>
      <c r="UQJ80" t="str">
        <f>BS!$E$5</f>
        <v>31 March 2025</v>
      </c>
      <c r="UQQ80" t="str">
        <f>BS!$D$5</f>
        <v>31 March 2026</v>
      </c>
      <c r="UQR80" t="str">
        <f>BS!$E$5</f>
        <v>31 March 2025</v>
      </c>
      <c r="UQY80" t="str">
        <f>BS!$D$5</f>
        <v>31 March 2026</v>
      </c>
      <c r="UQZ80" t="str">
        <f>BS!$E$5</f>
        <v>31 March 2025</v>
      </c>
      <c r="URG80" t="str">
        <f>BS!$D$5</f>
        <v>31 March 2026</v>
      </c>
      <c r="URH80" t="str">
        <f>BS!$E$5</f>
        <v>31 March 2025</v>
      </c>
      <c r="URO80" t="str">
        <f>BS!$D$5</f>
        <v>31 March 2026</v>
      </c>
      <c r="URP80" t="str">
        <f>BS!$E$5</f>
        <v>31 March 2025</v>
      </c>
      <c r="URW80" t="str">
        <f>BS!$D$5</f>
        <v>31 March 2026</v>
      </c>
      <c r="URX80" t="str">
        <f>BS!$E$5</f>
        <v>31 March 2025</v>
      </c>
      <c r="USE80" t="str">
        <f>BS!$D$5</f>
        <v>31 March 2026</v>
      </c>
      <c r="USF80" t="str">
        <f>BS!$E$5</f>
        <v>31 March 2025</v>
      </c>
      <c r="USM80" t="str">
        <f>BS!$D$5</f>
        <v>31 March 2026</v>
      </c>
      <c r="USN80" t="str">
        <f>BS!$E$5</f>
        <v>31 March 2025</v>
      </c>
      <c r="USU80" t="str">
        <f>BS!$D$5</f>
        <v>31 March 2026</v>
      </c>
      <c r="USV80" t="str">
        <f>BS!$E$5</f>
        <v>31 March 2025</v>
      </c>
      <c r="UTC80" t="str">
        <f>BS!$D$5</f>
        <v>31 March 2026</v>
      </c>
      <c r="UTD80" t="str">
        <f>BS!$E$5</f>
        <v>31 March 2025</v>
      </c>
      <c r="UTK80" t="str">
        <f>BS!$D$5</f>
        <v>31 March 2026</v>
      </c>
      <c r="UTL80" t="str">
        <f>BS!$E$5</f>
        <v>31 March 2025</v>
      </c>
      <c r="UTS80" t="str">
        <f>BS!$D$5</f>
        <v>31 March 2026</v>
      </c>
      <c r="UTT80" t="str">
        <f>BS!$E$5</f>
        <v>31 March 2025</v>
      </c>
      <c r="UUA80" t="str">
        <f>BS!$D$5</f>
        <v>31 March 2026</v>
      </c>
      <c r="UUB80" t="str">
        <f>BS!$E$5</f>
        <v>31 March 2025</v>
      </c>
      <c r="UUI80" t="str">
        <f>BS!$D$5</f>
        <v>31 March 2026</v>
      </c>
      <c r="UUJ80" t="str">
        <f>BS!$E$5</f>
        <v>31 March 2025</v>
      </c>
      <c r="UUQ80" t="str">
        <f>BS!$D$5</f>
        <v>31 March 2026</v>
      </c>
      <c r="UUR80" t="str">
        <f>BS!$E$5</f>
        <v>31 March 2025</v>
      </c>
      <c r="UUY80" t="str">
        <f>BS!$D$5</f>
        <v>31 March 2026</v>
      </c>
      <c r="UUZ80" t="str">
        <f>BS!$E$5</f>
        <v>31 March 2025</v>
      </c>
      <c r="UVG80" t="str">
        <f>BS!$D$5</f>
        <v>31 March 2026</v>
      </c>
      <c r="UVH80" t="str">
        <f>BS!$E$5</f>
        <v>31 March 2025</v>
      </c>
      <c r="UVO80" t="str">
        <f>BS!$D$5</f>
        <v>31 March 2026</v>
      </c>
      <c r="UVP80" t="str">
        <f>BS!$E$5</f>
        <v>31 March 2025</v>
      </c>
      <c r="UVW80" t="str">
        <f>BS!$D$5</f>
        <v>31 March 2026</v>
      </c>
      <c r="UVX80" t="str">
        <f>BS!$E$5</f>
        <v>31 March 2025</v>
      </c>
      <c r="UWE80" t="str">
        <f>BS!$D$5</f>
        <v>31 March 2026</v>
      </c>
      <c r="UWF80" t="str">
        <f>BS!$E$5</f>
        <v>31 March 2025</v>
      </c>
      <c r="UWM80" t="str">
        <f>BS!$D$5</f>
        <v>31 March 2026</v>
      </c>
      <c r="UWN80" t="str">
        <f>BS!$E$5</f>
        <v>31 March 2025</v>
      </c>
      <c r="UWU80" t="str">
        <f>BS!$D$5</f>
        <v>31 March 2026</v>
      </c>
      <c r="UWV80" t="str">
        <f>BS!$E$5</f>
        <v>31 March 2025</v>
      </c>
      <c r="UXC80" t="str">
        <f>BS!$D$5</f>
        <v>31 March 2026</v>
      </c>
      <c r="UXD80" t="str">
        <f>BS!$E$5</f>
        <v>31 March 2025</v>
      </c>
      <c r="UXK80" t="str">
        <f>BS!$D$5</f>
        <v>31 March 2026</v>
      </c>
      <c r="UXL80" t="str">
        <f>BS!$E$5</f>
        <v>31 March 2025</v>
      </c>
      <c r="UXS80" t="str">
        <f>BS!$D$5</f>
        <v>31 March 2026</v>
      </c>
      <c r="UXT80" t="str">
        <f>BS!$E$5</f>
        <v>31 March 2025</v>
      </c>
      <c r="UYA80" t="str">
        <f>BS!$D$5</f>
        <v>31 March 2026</v>
      </c>
      <c r="UYB80" t="str">
        <f>BS!$E$5</f>
        <v>31 March 2025</v>
      </c>
      <c r="UYI80" t="str">
        <f>BS!$D$5</f>
        <v>31 March 2026</v>
      </c>
      <c r="UYJ80" t="str">
        <f>BS!$E$5</f>
        <v>31 March 2025</v>
      </c>
      <c r="UYQ80" t="str">
        <f>BS!$D$5</f>
        <v>31 March 2026</v>
      </c>
      <c r="UYR80" t="str">
        <f>BS!$E$5</f>
        <v>31 March 2025</v>
      </c>
      <c r="UYY80" t="str">
        <f>BS!$D$5</f>
        <v>31 March 2026</v>
      </c>
      <c r="UYZ80" t="str">
        <f>BS!$E$5</f>
        <v>31 March 2025</v>
      </c>
      <c r="UZG80" t="str">
        <f>BS!$D$5</f>
        <v>31 March 2026</v>
      </c>
      <c r="UZH80" t="str">
        <f>BS!$E$5</f>
        <v>31 March 2025</v>
      </c>
      <c r="UZO80" t="str">
        <f>BS!$D$5</f>
        <v>31 March 2026</v>
      </c>
      <c r="UZP80" t="str">
        <f>BS!$E$5</f>
        <v>31 March 2025</v>
      </c>
      <c r="UZW80" t="str">
        <f>BS!$D$5</f>
        <v>31 March 2026</v>
      </c>
      <c r="UZX80" t="str">
        <f>BS!$E$5</f>
        <v>31 March 2025</v>
      </c>
      <c r="VAE80" t="str">
        <f>BS!$D$5</f>
        <v>31 March 2026</v>
      </c>
      <c r="VAF80" t="str">
        <f>BS!$E$5</f>
        <v>31 March 2025</v>
      </c>
      <c r="VAM80" t="str">
        <f>BS!$D$5</f>
        <v>31 March 2026</v>
      </c>
      <c r="VAN80" t="str">
        <f>BS!$E$5</f>
        <v>31 March 2025</v>
      </c>
      <c r="VAU80" t="str">
        <f>BS!$D$5</f>
        <v>31 March 2026</v>
      </c>
      <c r="VAV80" t="str">
        <f>BS!$E$5</f>
        <v>31 March 2025</v>
      </c>
      <c r="VBC80" t="str">
        <f>BS!$D$5</f>
        <v>31 March 2026</v>
      </c>
      <c r="VBD80" t="str">
        <f>BS!$E$5</f>
        <v>31 March 2025</v>
      </c>
      <c r="VBK80" t="str">
        <f>BS!$D$5</f>
        <v>31 March 2026</v>
      </c>
      <c r="VBL80" t="str">
        <f>BS!$E$5</f>
        <v>31 March 2025</v>
      </c>
      <c r="VBS80" t="str">
        <f>BS!$D$5</f>
        <v>31 March 2026</v>
      </c>
      <c r="VBT80" t="str">
        <f>BS!$E$5</f>
        <v>31 March 2025</v>
      </c>
      <c r="VCA80" t="str">
        <f>BS!$D$5</f>
        <v>31 March 2026</v>
      </c>
      <c r="VCB80" t="str">
        <f>BS!$E$5</f>
        <v>31 March 2025</v>
      </c>
      <c r="VCI80" t="str">
        <f>BS!$D$5</f>
        <v>31 March 2026</v>
      </c>
      <c r="VCJ80" t="str">
        <f>BS!$E$5</f>
        <v>31 March 2025</v>
      </c>
      <c r="VCQ80" t="str">
        <f>BS!$D$5</f>
        <v>31 March 2026</v>
      </c>
      <c r="VCR80" t="str">
        <f>BS!$E$5</f>
        <v>31 March 2025</v>
      </c>
      <c r="VCY80" t="str">
        <f>BS!$D$5</f>
        <v>31 March 2026</v>
      </c>
      <c r="VCZ80" t="str">
        <f>BS!$E$5</f>
        <v>31 March 2025</v>
      </c>
      <c r="VDG80" t="str">
        <f>BS!$D$5</f>
        <v>31 March 2026</v>
      </c>
      <c r="VDH80" t="str">
        <f>BS!$E$5</f>
        <v>31 March 2025</v>
      </c>
      <c r="VDO80" t="str">
        <f>BS!$D$5</f>
        <v>31 March 2026</v>
      </c>
      <c r="VDP80" t="str">
        <f>BS!$E$5</f>
        <v>31 March 2025</v>
      </c>
      <c r="VDW80" t="str">
        <f>BS!$D$5</f>
        <v>31 March 2026</v>
      </c>
      <c r="VDX80" t="str">
        <f>BS!$E$5</f>
        <v>31 March 2025</v>
      </c>
      <c r="VEE80" t="str">
        <f>BS!$D$5</f>
        <v>31 March 2026</v>
      </c>
      <c r="VEF80" t="str">
        <f>BS!$E$5</f>
        <v>31 March 2025</v>
      </c>
      <c r="VEM80" t="str">
        <f>BS!$D$5</f>
        <v>31 March 2026</v>
      </c>
      <c r="VEN80" t="str">
        <f>BS!$E$5</f>
        <v>31 March 2025</v>
      </c>
      <c r="VEU80" t="str">
        <f>BS!$D$5</f>
        <v>31 March 2026</v>
      </c>
      <c r="VEV80" t="str">
        <f>BS!$E$5</f>
        <v>31 March 2025</v>
      </c>
      <c r="VFC80" t="str">
        <f>BS!$D$5</f>
        <v>31 March 2026</v>
      </c>
      <c r="VFD80" t="str">
        <f>BS!$E$5</f>
        <v>31 March 2025</v>
      </c>
      <c r="VFK80" t="str">
        <f>BS!$D$5</f>
        <v>31 March 2026</v>
      </c>
      <c r="VFL80" t="str">
        <f>BS!$E$5</f>
        <v>31 March 2025</v>
      </c>
      <c r="VFS80" t="str">
        <f>BS!$D$5</f>
        <v>31 March 2026</v>
      </c>
      <c r="VFT80" t="str">
        <f>BS!$E$5</f>
        <v>31 March 2025</v>
      </c>
      <c r="VGA80" t="str">
        <f>BS!$D$5</f>
        <v>31 March 2026</v>
      </c>
      <c r="VGB80" t="str">
        <f>BS!$E$5</f>
        <v>31 March 2025</v>
      </c>
      <c r="VGI80" t="str">
        <f>BS!$D$5</f>
        <v>31 March 2026</v>
      </c>
      <c r="VGJ80" t="str">
        <f>BS!$E$5</f>
        <v>31 March 2025</v>
      </c>
      <c r="VGQ80" t="str">
        <f>BS!$D$5</f>
        <v>31 March 2026</v>
      </c>
      <c r="VGR80" t="str">
        <f>BS!$E$5</f>
        <v>31 March 2025</v>
      </c>
      <c r="VGY80" t="str">
        <f>BS!$D$5</f>
        <v>31 March 2026</v>
      </c>
      <c r="VGZ80" t="str">
        <f>BS!$E$5</f>
        <v>31 March 2025</v>
      </c>
      <c r="VHG80" t="str">
        <f>BS!$D$5</f>
        <v>31 March 2026</v>
      </c>
      <c r="VHH80" t="str">
        <f>BS!$E$5</f>
        <v>31 March 2025</v>
      </c>
      <c r="VHO80" t="str">
        <f>BS!$D$5</f>
        <v>31 March 2026</v>
      </c>
      <c r="VHP80" t="str">
        <f>BS!$E$5</f>
        <v>31 March 2025</v>
      </c>
      <c r="VHW80" t="str">
        <f>BS!$D$5</f>
        <v>31 March 2026</v>
      </c>
      <c r="VHX80" t="str">
        <f>BS!$E$5</f>
        <v>31 March 2025</v>
      </c>
      <c r="VIE80" t="str">
        <f>BS!$D$5</f>
        <v>31 March 2026</v>
      </c>
      <c r="VIF80" t="str">
        <f>BS!$E$5</f>
        <v>31 March 2025</v>
      </c>
      <c r="VIM80" t="str">
        <f>BS!$D$5</f>
        <v>31 March 2026</v>
      </c>
      <c r="VIN80" t="str">
        <f>BS!$E$5</f>
        <v>31 March 2025</v>
      </c>
      <c r="VIU80" t="str">
        <f>BS!$D$5</f>
        <v>31 March 2026</v>
      </c>
      <c r="VIV80" t="str">
        <f>BS!$E$5</f>
        <v>31 March 2025</v>
      </c>
      <c r="VJC80" t="str">
        <f>BS!$D$5</f>
        <v>31 March 2026</v>
      </c>
      <c r="VJD80" t="str">
        <f>BS!$E$5</f>
        <v>31 March 2025</v>
      </c>
      <c r="VJK80" t="str">
        <f>BS!$D$5</f>
        <v>31 March 2026</v>
      </c>
      <c r="VJL80" t="str">
        <f>BS!$E$5</f>
        <v>31 March 2025</v>
      </c>
      <c r="VJS80" t="str">
        <f>BS!$D$5</f>
        <v>31 March 2026</v>
      </c>
      <c r="VJT80" t="str">
        <f>BS!$E$5</f>
        <v>31 March 2025</v>
      </c>
      <c r="VKA80" t="str">
        <f>BS!$D$5</f>
        <v>31 March 2026</v>
      </c>
      <c r="VKB80" t="str">
        <f>BS!$E$5</f>
        <v>31 March 2025</v>
      </c>
      <c r="VKI80" t="str">
        <f>BS!$D$5</f>
        <v>31 March 2026</v>
      </c>
      <c r="VKJ80" t="str">
        <f>BS!$E$5</f>
        <v>31 March 2025</v>
      </c>
      <c r="VKQ80" t="str">
        <f>BS!$D$5</f>
        <v>31 March 2026</v>
      </c>
      <c r="VKR80" t="str">
        <f>BS!$E$5</f>
        <v>31 March 2025</v>
      </c>
      <c r="VKY80" t="str">
        <f>BS!$D$5</f>
        <v>31 March 2026</v>
      </c>
      <c r="VKZ80" t="str">
        <f>BS!$E$5</f>
        <v>31 March 2025</v>
      </c>
      <c r="VLG80" t="str">
        <f>BS!$D$5</f>
        <v>31 March 2026</v>
      </c>
      <c r="VLH80" t="str">
        <f>BS!$E$5</f>
        <v>31 March 2025</v>
      </c>
      <c r="VLO80" t="str">
        <f>BS!$D$5</f>
        <v>31 March 2026</v>
      </c>
      <c r="VLP80" t="str">
        <f>BS!$E$5</f>
        <v>31 March 2025</v>
      </c>
      <c r="VLW80" t="str">
        <f>BS!$D$5</f>
        <v>31 March 2026</v>
      </c>
      <c r="VLX80" t="str">
        <f>BS!$E$5</f>
        <v>31 March 2025</v>
      </c>
      <c r="VME80" t="str">
        <f>BS!$D$5</f>
        <v>31 March 2026</v>
      </c>
      <c r="VMF80" t="str">
        <f>BS!$E$5</f>
        <v>31 March 2025</v>
      </c>
      <c r="VMM80" t="str">
        <f>BS!$D$5</f>
        <v>31 March 2026</v>
      </c>
      <c r="VMN80" t="str">
        <f>BS!$E$5</f>
        <v>31 March 2025</v>
      </c>
      <c r="VMU80" t="str">
        <f>BS!$D$5</f>
        <v>31 March 2026</v>
      </c>
      <c r="VMV80" t="str">
        <f>BS!$E$5</f>
        <v>31 March 2025</v>
      </c>
      <c r="VNC80" t="str">
        <f>BS!$D$5</f>
        <v>31 March 2026</v>
      </c>
      <c r="VND80" t="str">
        <f>BS!$E$5</f>
        <v>31 March 2025</v>
      </c>
      <c r="VNK80" t="str">
        <f>BS!$D$5</f>
        <v>31 March 2026</v>
      </c>
      <c r="VNL80" t="str">
        <f>BS!$E$5</f>
        <v>31 March 2025</v>
      </c>
      <c r="VNS80" t="str">
        <f>BS!$D$5</f>
        <v>31 March 2026</v>
      </c>
      <c r="VNT80" t="str">
        <f>BS!$E$5</f>
        <v>31 March 2025</v>
      </c>
      <c r="VOA80" t="str">
        <f>BS!$D$5</f>
        <v>31 March 2026</v>
      </c>
      <c r="VOB80" t="str">
        <f>BS!$E$5</f>
        <v>31 March 2025</v>
      </c>
      <c r="VOI80" t="str">
        <f>BS!$D$5</f>
        <v>31 March 2026</v>
      </c>
      <c r="VOJ80" t="str">
        <f>BS!$E$5</f>
        <v>31 March 2025</v>
      </c>
      <c r="VOQ80" t="str">
        <f>BS!$D$5</f>
        <v>31 March 2026</v>
      </c>
      <c r="VOR80" t="str">
        <f>BS!$E$5</f>
        <v>31 March 2025</v>
      </c>
      <c r="VOY80" t="str">
        <f>BS!$D$5</f>
        <v>31 March 2026</v>
      </c>
      <c r="VOZ80" t="str">
        <f>BS!$E$5</f>
        <v>31 March 2025</v>
      </c>
      <c r="VPG80" t="str">
        <f>BS!$D$5</f>
        <v>31 March 2026</v>
      </c>
      <c r="VPH80" t="str">
        <f>BS!$E$5</f>
        <v>31 March 2025</v>
      </c>
      <c r="VPO80" t="str">
        <f>BS!$D$5</f>
        <v>31 March 2026</v>
      </c>
      <c r="VPP80" t="str">
        <f>BS!$E$5</f>
        <v>31 March 2025</v>
      </c>
      <c r="VPW80" t="str">
        <f>BS!$D$5</f>
        <v>31 March 2026</v>
      </c>
      <c r="VPX80" t="str">
        <f>BS!$E$5</f>
        <v>31 March 2025</v>
      </c>
      <c r="VQE80" t="str">
        <f>BS!$D$5</f>
        <v>31 March 2026</v>
      </c>
      <c r="VQF80" t="str">
        <f>BS!$E$5</f>
        <v>31 March 2025</v>
      </c>
      <c r="VQM80" t="str">
        <f>BS!$D$5</f>
        <v>31 March 2026</v>
      </c>
      <c r="VQN80" t="str">
        <f>BS!$E$5</f>
        <v>31 March 2025</v>
      </c>
      <c r="VQU80" t="str">
        <f>BS!$D$5</f>
        <v>31 March 2026</v>
      </c>
      <c r="VQV80" t="str">
        <f>BS!$E$5</f>
        <v>31 March 2025</v>
      </c>
      <c r="VRC80" t="str">
        <f>BS!$D$5</f>
        <v>31 March 2026</v>
      </c>
      <c r="VRD80" t="str">
        <f>BS!$E$5</f>
        <v>31 March 2025</v>
      </c>
      <c r="VRK80" t="str">
        <f>BS!$D$5</f>
        <v>31 March 2026</v>
      </c>
      <c r="VRL80" t="str">
        <f>BS!$E$5</f>
        <v>31 March 2025</v>
      </c>
      <c r="VRS80" t="str">
        <f>BS!$D$5</f>
        <v>31 March 2026</v>
      </c>
      <c r="VRT80" t="str">
        <f>BS!$E$5</f>
        <v>31 March 2025</v>
      </c>
      <c r="VSA80" t="str">
        <f>BS!$D$5</f>
        <v>31 March 2026</v>
      </c>
      <c r="VSB80" t="str">
        <f>BS!$E$5</f>
        <v>31 March 2025</v>
      </c>
      <c r="VSI80" t="str">
        <f>BS!$D$5</f>
        <v>31 March 2026</v>
      </c>
      <c r="VSJ80" t="str">
        <f>BS!$E$5</f>
        <v>31 March 2025</v>
      </c>
      <c r="VSQ80" t="str">
        <f>BS!$D$5</f>
        <v>31 March 2026</v>
      </c>
      <c r="VSR80" t="str">
        <f>BS!$E$5</f>
        <v>31 March 2025</v>
      </c>
      <c r="VSY80" t="str">
        <f>BS!$D$5</f>
        <v>31 March 2026</v>
      </c>
      <c r="VSZ80" t="str">
        <f>BS!$E$5</f>
        <v>31 March 2025</v>
      </c>
      <c r="VTG80" t="str">
        <f>BS!$D$5</f>
        <v>31 March 2026</v>
      </c>
      <c r="VTH80" t="str">
        <f>BS!$E$5</f>
        <v>31 March 2025</v>
      </c>
      <c r="VTO80" t="str">
        <f>BS!$D$5</f>
        <v>31 March 2026</v>
      </c>
      <c r="VTP80" t="str">
        <f>BS!$E$5</f>
        <v>31 March 2025</v>
      </c>
      <c r="VTW80" t="str">
        <f>BS!$D$5</f>
        <v>31 March 2026</v>
      </c>
      <c r="VTX80" t="str">
        <f>BS!$E$5</f>
        <v>31 March 2025</v>
      </c>
      <c r="VUE80" t="str">
        <f>BS!$D$5</f>
        <v>31 March 2026</v>
      </c>
      <c r="VUF80" t="str">
        <f>BS!$E$5</f>
        <v>31 March 2025</v>
      </c>
      <c r="VUM80" t="str">
        <f>BS!$D$5</f>
        <v>31 March 2026</v>
      </c>
      <c r="VUN80" t="str">
        <f>BS!$E$5</f>
        <v>31 March 2025</v>
      </c>
      <c r="VUU80" t="str">
        <f>BS!$D$5</f>
        <v>31 March 2026</v>
      </c>
      <c r="VUV80" t="str">
        <f>BS!$E$5</f>
        <v>31 March 2025</v>
      </c>
      <c r="VVC80" t="str">
        <f>BS!$D$5</f>
        <v>31 March 2026</v>
      </c>
      <c r="VVD80" t="str">
        <f>BS!$E$5</f>
        <v>31 March 2025</v>
      </c>
      <c r="VVK80" t="str">
        <f>BS!$D$5</f>
        <v>31 March 2026</v>
      </c>
      <c r="VVL80" t="str">
        <f>BS!$E$5</f>
        <v>31 March 2025</v>
      </c>
      <c r="VVS80" t="str">
        <f>BS!$D$5</f>
        <v>31 March 2026</v>
      </c>
      <c r="VVT80" t="str">
        <f>BS!$E$5</f>
        <v>31 March 2025</v>
      </c>
      <c r="VWA80" t="str">
        <f>BS!$D$5</f>
        <v>31 March 2026</v>
      </c>
      <c r="VWB80" t="str">
        <f>BS!$E$5</f>
        <v>31 March 2025</v>
      </c>
      <c r="VWI80" t="str">
        <f>BS!$D$5</f>
        <v>31 March 2026</v>
      </c>
      <c r="VWJ80" t="str">
        <f>BS!$E$5</f>
        <v>31 March 2025</v>
      </c>
      <c r="VWQ80" t="str">
        <f>BS!$D$5</f>
        <v>31 March 2026</v>
      </c>
      <c r="VWR80" t="str">
        <f>BS!$E$5</f>
        <v>31 March 2025</v>
      </c>
      <c r="VWY80" t="str">
        <f>BS!$D$5</f>
        <v>31 March 2026</v>
      </c>
      <c r="VWZ80" t="str">
        <f>BS!$E$5</f>
        <v>31 March 2025</v>
      </c>
      <c r="VXG80" t="str">
        <f>BS!$D$5</f>
        <v>31 March 2026</v>
      </c>
      <c r="VXH80" t="str">
        <f>BS!$E$5</f>
        <v>31 March 2025</v>
      </c>
      <c r="VXO80" t="str">
        <f>BS!$D$5</f>
        <v>31 March 2026</v>
      </c>
      <c r="VXP80" t="str">
        <f>BS!$E$5</f>
        <v>31 March 2025</v>
      </c>
      <c r="VXW80" t="str">
        <f>BS!$D$5</f>
        <v>31 March 2026</v>
      </c>
      <c r="VXX80" t="str">
        <f>BS!$E$5</f>
        <v>31 March 2025</v>
      </c>
      <c r="VYE80" t="str">
        <f>BS!$D$5</f>
        <v>31 March 2026</v>
      </c>
      <c r="VYF80" t="str">
        <f>BS!$E$5</f>
        <v>31 March 2025</v>
      </c>
      <c r="VYM80" t="str">
        <f>BS!$D$5</f>
        <v>31 March 2026</v>
      </c>
      <c r="VYN80" t="str">
        <f>BS!$E$5</f>
        <v>31 March 2025</v>
      </c>
      <c r="VYU80" t="str">
        <f>BS!$D$5</f>
        <v>31 March 2026</v>
      </c>
      <c r="VYV80" t="str">
        <f>BS!$E$5</f>
        <v>31 March 2025</v>
      </c>
      <c r="VZC80" t="str">
        <f>BS!$D$5</f>
        <v>31 March 2026</v>
      </c>
      <c r="VZD80" t="str">
        <f>BS!$E$5</f>
        <v>31 March 2025</v>
      </c>
      <c r="VZK80" t="str">
        <f>BS!$D$5</f>
        <v>31 March 2026</v>
      </c>
      <c r="VZL80" t="str">
        <f>BS!$E$5</f>
        <v>31 March 2025</v>
      </c>
      <c r="VZS80" t="str">
        <f>BS!$D$5</f>
        <v>31 March 2026</v>
      </c>
      <c r="VZT80" t="str">
        <f>BS!$E$5</f>
        <v>31 March 2025</v>
      </c>
      <c r="WAA80" t="str">
        <f>BS!$D$5</f>
        <v>31 March 2026</v>
      </c>
      <c r="WAB80" t="str">
        <f>BS!$E$5</f>
        <v>31 March 2025</v>
      </c>
      <c r="WAI80" t="str">
        <f>BS!$D$5</f>
        <v>31 March 2026</v>
      </c>
      <c r="WAJ80" t="str">
        <f>BS!$E$5</f>
        <v>31 March 2025</v>
      </c>
      <c r="WAQ80" t="str">
        <f>BS!$D$5</f>
        <v>31 March 2026</v>
      </c>
      <c r="WAR80" t="str">
        <f>BS!$E$5</f>
        <v>31 March 2025</v>
      </c>
      <c r="WAY80" t="str">
        <f>BS!$D$5</f>
        <v>31 March 2026</v>
      </c>
      <c r="WAZ80" t="str">
        <f>BS!$E$5</f>
        <v>31 March 2025</v>
      </c>
      <c r="WBG80" t="str">
        <f>BS!$D$5</f>
        <v>31 March 2026</v>
      </c>
      <c r="WBH80" t="str">
        <f>BS!$E$5</f>
        <v>31 March 2025</v>
      </c>
      <c r="WBO80" t="str">
        <f>BS!$D$5</f>
        <v>31 March 2026</v>
      </c>
      <c r="WBP80" t="str">
        <f>BS!$E$5</f>
        <v>31 March 2025</v>
      </c>
      <c r="WBW80" t="str">
        <f>BS!$D$5</f>
        <v>31 March 2026</v>
      </c>
      <c r="WBX80" t="str">
        <f>BS!$E$5</f>
        <v>31 March 2025</v>
      </c>
      <c r="WCE80" t="str">
        <f>BS!$D$5</f>
        <v>31 March 2026</v>
      </c>
      <c r="WCF80" t="str">
        <f>BS!$E$5</f>
        <v>31 March 2025</v>
      </c>
      <c r="WCM80" t="str">
        <f>BS!$D$5</f>
        <v>31 March 2026</v>
      </c>
      <c r="WCN80" t="str">
        <f>BS!$E$5</f>
        <v>31 March 2025</v>
      </c>
      <c r="WCU80" t="str">
        <f>BS!$D$5</f>
        <v>31 March 2026</v>
      </c>
      <c r="WCV80" t="str">
        <f>BS!$E$5</f>
        <v>31 March 2025</v>
      </c>
      <c r="WDC80" t="str">
        <f>BS!$D$5</f>
        <v>31 March 2026</v>
      </c>
      <c r="WDD80" t="str">
        <f>BS!$E$5</f>
        <v>31 March 2025</v>
      </c>
      <c r="WDK80" t="str">
        <f>BS!$D$5</f>
        <v>31 March 2026</v>
      </c>
      <c r="WDL80" t="str">
        <f>BS!$E$5</f>
        <v>31 March 2025</v>
      </c>
      <c r="WDS80" t="str">
        <f>BS!$D$5</f>
        <v>31 March 2026</v>
      </c>
      <c r="WDT80" t="str">
        <f>BS!$E$5</f>
        <v>31 March 2025</v>
      </c>
      <c r="WEA80" t="str">
        <f>BS!$D$5</f>
        <v>31 March 2026</v>
      </c>
      <c r="WEB80" t="str">
        <f>BS!$E$5</f>
        <v>31 March 2025</v>
      </c>
      <c r="WEI80" t="str">
        <f>BS!$D$5</f>
        <v>31 March 2026</v>
      </c>
      <c r="WEJ80" t="str">
        <f>BS!$E$5</f>
        <v>31 March 2025</v>
      </c>
      <c r="WEQ80" t="str">
        <f>BS!$D$5</f>
        <v>31 March 2026</v>
      </c>
      <c r="WER80" t="str">
        <f>BS!$E$5</f>
        <v>31 March 2025</v>
      </c>
      <c r="WEY80" t="str">
        <f>BS!$D$5</f>
        <v>31 March 2026</v>
      </c>
      <c r="WEZ80" t="str">
        <f>BS!$E$5</f>
        <v>31 March 2025</v>
      </c>
      <c r="WFG80" t="str">
        <f>BS!$D$5</f>
        <v>31 March 2026</v>
      </c>
      <c r="WFH80" t="str">
        <f>BS!$E$5</f>
        <v>31 March 2025</v>
      </c>
      <c r="WFO80" t="str">
        <f>BS!$D$5</f>
        <v>31 March 2026</v>
      </c>
      <c r="WFP80" t="str">
        <f>BS!$E$5</f>
        <v>31 March 2025</v>
      </c>
      <c r="WFW80" t="str">
        <f>BS!$D$5</f>
        <v>31 March 2026</v>
      </c>
      <c r="WFX80" t="str">
        <f>BS!$E$5</f>
        <v>31 March 2025</v>
      </c>
      <c r="WGE80" t="str">
        <f>BS!$D$5</f>
        <v>31 March 2026</v>
      </c>
      <c r="WGF80" t="str">
        <f>BS!$E$5</f>
        <v>31 March 2025</v>
      </c>
      <c r="WGM80" t="str">
        <f>BS!$D$5</f>
        <v>31 March 2026</v>
      </c>
      <c r="WGN80" t="str">
        <f>BS!$E$5</f>
        <v>31 March 2025</v>
      </c>
      <c r="WGU80" t="str">
        <f>BS!$D$5</f>
        <v>31 March 2026</v>
      </c>
      <c r="WGV80" t="str">
        <f>BS!$E$5</f>
        <v>31 March 2025</v>
      </c>
      <c r="WHC80" t="str">
        <f>BS!$D$5</f>
        <v>31 March 2026</v>
      </c>
      <c r="WHD80" t="str">
        <f>BS!$E$5</f>
        <v>31 March 2025</v>
      </c>
      <c r="WHK80" t="str">
        <f>BS!$D$5</f>
        <v>31 March 2026</v>
      </c>
      <c r="WHL80" t="str">
        <f>BS!$E$5</f>
        <v>31 March 2025</v>
      </c>
      <c r="WHS80" t="str">
        <f>BS!$D$5</f>
        <v>31 March 2026</v>
      </c>
      <c r="WHT80" t="str">
        <f>BS!$E$5</f>
        <v>31 March 2025</v>
      </c>
      <c r="WIA80" t="str">
        <f>BS!$D$5</f>
        <v>31 March 2026</v>
      </c>
      <c r="WIB80" t="str">
        <f>BS!$E$5</f>
        <v>31 March 2025</v>
      </c>
      <c r="WII80" t="str">
        <f>BS!$D$5</f>
        <v>31 March 2026</v>
      </c>
      <c r="WIJ80" t="str">
        <f>BS!$E$5</f>
        <v>31 March 2025</v>
      </c>
      <c r="WIQ80" t="str">
        <f>BS!$D$5</f>
        <v>31 March 2026</v>
      </c>
      <c r="WIR80" t="str">
        <f>BS!$E$5</f>
        <v>31 March 2025</v>
      </c>
      <c r="WIY80" t="str">
        <f>BS!$D$5</f>
        <v>31 March 2026</v>
      </c>
      <c r="WIZ80" t="str">
        <f>BS!$E$5</f>
        <v>31 March 2025</v>
      </c>
      <c r="WJG80" t="str">
        <f>BS!$D$5</f>
        <v>31 March 2026</v>
      </c>
      <c r="WJH80" t="str">
        <f>BS!$E$5</f>
        <v>31 March 2025</v>
      </c>
      <c r="WJO80" t="str">
        <f>BS!$D$5</f>
        <v>31 March 2026</v>
      </c>
      <c r="WJP80" t="str">
        <f>BS!$E$5</f>
        <v>31 March 2025</v>
      </c>
      <c r="WJW80" t="str">
        <f>BS!$D$5</f>
        <v>31 March 2026</v>
      </c>
      <c r="WJX80" t="str">
        <f>BS!$E$5</f>
        <v>31 March 2025</v>
      </c>
      <c r="WKE80" t="str">
        <f>BS!$D$5</f>
        <v>31 March 2026</v>
      </c>
      <c r="WKF80" t="str">
        <f>BS!$E$5</f>
        <v>31 March 2025</v>
      </c>
      <c r="WKM80" t="str">
        <f>BS!$D$5</f>
        <v>31 March 2026</v>
      </c>
      <c r="WKN80" t="str">
        <f>BS!$E$5</f>
        <v>31 March 2025</v>
      </c>
      <c r="WKU80" t="str">
        <f>BS!$D$5</f>
        <v>31 March 2026</v>
      </c>
      <c r="WKV80" t="str">
        <f>BS!$E$5</f>
        <v>31 March 2025</v>
      </c>
      <c r="WLC80" t="str">
        <f>BS!$D$5</f>
        <v>31 March 2026</v>
      </c>
      <c r="WLD80" t="str">
        <f>BS!$E$5</f>
        <v>31 March 2025</v>
      </c>
      <c r="WLK80" t="str">
        <f>BS!$D$5</f>
        <v>31 March 2026</v>
      </c>
      <c r="WLL80" t="str">
        <f>BS!$E$5</f>
        <v>31 March 2025</v>
      </c>
      <c r="WLS80" t="str">
        <f>BS!$D$5</f>
        <v>31 March 2026</v>
      </c>
      <c r="WLT80" t="str">
        <f>BS!$E$5</f>
        <v>31 March 2025</v>
      </c>
      <c r="WMA80" t="str">
        <f>BS!$D$5</f>
        <v>31 March 2026</v>
      </c>
      <c r="WMB80" t="str">
        <f>BS!$E$5</f>
        <v>31 March 2025</v>
      </c>
      <c r="WMI80" t="str">
        <f>BS!$D$5</f>
        <v>31 March 2026</v>
      </c>
      <c r="WMJ80" t="str">
        <f>BS!$E$5</f>
        <v>31 March 2025</v>
      </c>
      <c r="WMQ80" t="str">
        <f>BS!$D$5</f>
        <v>31 March 2026</v>
      </c>
      <c r="WMR80" t="str">
        <f>BS!$E$5</f>
        <v>31 March 2025</v>
      </c>
      <c r="WMY80" t="str">
        <f>BS!$D$5</f>
        <v>31 March 2026</v>
      </c>
      <c r="WMZ80" t="str">
        <f>BS!$E$5</f>
        <v>31 March 2025</v>
      </c>
      <c r="WNG80" t="str">
        <f>BS!$D$5</f>
        <v>31 March 2026</v>
      </c>
      <c r="WNH80" t="str">
        <f>BS!$E$5</f>
        <v>31 March 2025</v>
      </c>
      <c r="WNO80" t="str">
        <f>BS!$D$5</f>
        <v>31 March 2026</v>
      </c>
      <c r="WNP80" t="str">
        <f>BS!$E$5</f>
        <v>31 March 2025</v>
      </c>
      <c r="WNW80" t="str">
        <f>BS!$D$5</f>
        <v>31 March 2026</v>
      </c>
      <c r="WNX80" t="str">
        <f>BS!$E$5</f>
        <v>31 March 2025</v>
      </c>
      <c r="WOE80" t="str">
        <f>BS!$D$5</f>
        <v>31 March 2026</v>
      </c>
      <c r="WOF80" t="str">
        <f>BS!$E$5</f>
        <v>31 March 2025</v>
      </c>
      <c r="WOM80" t="str">
        <f>BS!$D$5</f>
        <v>31 March 2026</v>
      </c>
      <c r="WON80" t="str">
        <f>BS!$E$5</f>
        <v>31 March 2025</v>
      </c>
      <c r="WOU80" t="str">
        <f>BS!$D$5</f>
        <v>31 March 2026</v>
      </c>
      <c r="WOV80" t="str">
        <f>BS!$E$5</f>
        <v>31 March 2025</v>
      </c>
      <c r="WPC80" t="str">
        <f>BS!$D$5</f>
        <v>31 March 2026</v>
      </c>
      <c r="WPD80" t="str">
        <f>BS!$E$5</f>
        <v>31 March 2025</v>
      </c>
      <c r="WPK80" t="str">
        <f>BS!$D$5</f>
        <v>31 March 2026</v>
      </c>
      <c r="WPL80" t="str">
        <f>BS!$E$5</f>
        <v>31 March 2025</v>
      </c>
      <c r="WPS80" t="str">
        <f>BS!$D$5</f>
        <v>31 March 2026</v>
      </c>
      <c r="WPT80" t="str">
        <f>BS!$E$5</f>
        <v>31 March 2025</v>
      </c>
      <c r="WQA80" t="str">
        <f>BS!$D$5</f>
        <v>31 March 2026</v>
      </c>
      <c r="WQB80" t="str">
        <f>BS!$E$5</f>
        <v>31 March 2025</v>
      </c>
      <c r="WQI80" t="str">
        <f>BS!$D$5</f>
        <v>31 March 2026</v>
      </c>
      <c r="WQJ80" t="str">
        <f>BS!$E$5</f>
        <v>31 March 2025</v>
      </c>
      <c r="WQQ80" t="str">
        <f>BS!$D$5</f>
        <v>31 March 2026</v>
      </c>
      <c r="WQR80" t="str">
        <f>BS!$E$5</f>
        <v>31 March 2025</v>
      </c>
      <c r="WQY80" t="str">
        <f>BS!$D$5</f>
        <v>31 March 2026</v>
      </c>
      <c r="WQZ80" t="str">
        <f>BS!$E$5</f>
        <v>31 March 2025</v>
      </c>
      <c r="WRG80" t="str">
        <f>BS!$D$5</f>
        <v>31 March 2026</v>
      </c>
      <c r="WRH80" t="str">
        <f>BS!$E$5</f>
        <v>31 March 2025</v>
      </c>
      <c r="WRO80" t="str">
        <f>BS!$D$5</f>
        <v>31 March 2026</v>
      </c>
      <c r="WRP80" t="str">
        <f>BS!$E$5</f>
        <v>31 March 2025</v>
      </c>
      <c r="WRW80" t="str">
        <f>BS!$D$5</f>
        <v>31 March 2026</v>
      </c>
      <c r="WRX80" t="str">
        <f>BS!$E$5</f>
        <v>31 March 2025</v>
      </c>
      <c r="WSE80" t="str">
        <f>BS!$D$5</f>
        <v>31 March 2026</v>
      </c>
      <c r="WSF80" t="str">
        <f>BS!$E$5</f>
        <v>31 March 2025</v>
      </c>
      <c r="WSM80" t="str">
        <f>BS!$D$5</f>
        <v>31 March 2026</v>
      </c>
      <c r="WSN80" t="str">
        <f>BS!$E$5</f>
        <v>31 March 2025</v>
      </c>
      <c r="WSU80" t="str">
        <f>BS!$D$5</f>
        <v>31 March 2026</v>
      </c>
      <c r="WSV80" t="str">
        <f>BS!$E$5</f>
        <v>31 March 2025</v>
      </c>
      <c r="WTC80" t="str">
        <f>BS!$D$5</f>
        <v>31 March 2026</v>
      </c>
      <c r="WTD80" t="str">
        <f>BS!$E$5</f>
        <v>31 March 2025</v>
      </c>
      <c r="WTK80" t="str">
        <f>BS!$D$5</f>
        <v>31 March 2026</v>
      </c>
      <c r="WTL80" t="str">
        <f>BS!$E$5</f>
        <v>31 March 2025</v>
      </c>
      <c r="WTS80" t="str">
        <f>BS!$D$5</f>
        <v>31 March 2026</v>
      </c>
      <c r="WTT80" t="str">
        <f>BS!$E$5</f>
        <v>31 March 2025</v>
      </c>
      <c r="WUA80" t="str">
        <f>BS!$D$5</f>
        <v>31 March 2026</v>
      </c>
      <c r="WUB80" t="str">
        <f>BS!$E$5</f>
        <v>31 March 2025</v>
      </c>
      <c r="WUI80" t="str">
        <f>BS!$D$5</f>
        <v>31 March 2026</v>
      </c>
      <c r="WUJ80" t="str">
        <f>BS!$E$5</f>
        <v>31 March 2025</v>
      </c>
      <c r="WUQ80" t="str">
        <f>BS!$D$5</f>
        <v>31 March 2026</v>
      </c>
      <c r="WUR80" t="str">
        <f>BS!$E$5</f>
        <v>31 March 2025</v>
      </c>
      <c r="WUY80" t="str">
        <f>BS!$D$5</f>
        <v>31 March 2026</v>
      </c>
      <c r="WUZ80" t="str">
        <f>BS!$E$5</f>
        <v>31 March 2025</v>
      </c>
      <c r="WVG80" t="str">
        <f>BS!$D$5</f>
        <v>31 March 2026</v>
      </c>
      <c r="WVH80" t="str">
        <f>BS!$E$5</f>
        <v>31 March 2025</v>
      </c>
      <c r="WVO80" t="str">
        <f>BS!$D$5</f>
        <v>31 March 2026</v>
      </c>
      <c r="WVP80" t="str">
        <f>BS!$E$5</f>
        <v>31 March 2025</v>
      </c>
      <c r="WVW80" t="str">
        <f>BS!$D$5</f>
        <v>31 March 2026</v>
      </c>
      <c r="WVX80" t="str">
        <f>BS!$E$5</f>
        <v>31 March 2025</v>
      </c>
      <c r="WWE80" t="str">
        <f>BS!$D$5</f>
        <v>31 March 2026</v>
      </c>
      <c r="WWF80" t="str">
        <f>BS!$E$5</f>
        <v>31 March 2025</v>
      </c>
      <c r="WWM80" t="str">
        <f>BS!$D$5</f>
        <v>31 March 2026</v>
      </c>
      <c r="WWN80" t="str">
        <f>BS!$E$5</f>
        <v>31 March 2025</v>
      </c>
      <c r="WWU80" t="str">
        <f>BS!$D$5</f>
        <v>31 March 2026</v>
      </c>
      <c r="WWV80" t="str">
        <f>BS!$E$5</f>
        <v>31 March 2025</v>
      </c>
      <c r="WXC80" t="str">
        <f>BS!$D$5</f>
        <v>31 March 2026</v>
      </c>
      <c r="WXD80" t="str">
        <f>BS!$E$5</f>
        <v>31 March 2025</v>
      </c>
      <c r="WXK80" t="str">
        <f>BS!$D$5</f>
        <v>31 March 2026</v>
      </c>
      <c r="WXL80" t="str">
        <f>BS!$E$5</f>
        <v>31 March 2025</v>
      </c>
      <c r="WXS80" t="str">
        <f>BS!$D$5</f>
        <v>31 March 2026</v>
      </c>
      <c r="WXT80" t="str">
        <f>BS!$E$5</f>
        <v>31 March 2025</v>
      </c>
      <c r="WYA80" t="str">
        <f>BS!$D$5</f>
        <v>31 March 2026</v>
      </c>
      <c r="WYB80" t="str">
        <f>BS!$E$5</f>
        <v>31 March 2025</v>
      </c>
      <c r="WYI80" t="str">
        <f>BS!$D$5</f>
        <v>31 March 2026</v>
      </c>
      <c r="WYJ80" t="str">
        <f>BS!$E$5</f>
        <v>31 March 2025</v>
      </c>
      <c r="WYQ80" t="str">
        <f>BS!$D$5</f>
        <v>31 March 2026</v>
      </c>
      <c r="WYR80" t="str">
        <f>BS!$E$5</f>
        <v>31 March 2025</v>
      </c>
      <c r="WYY80" t="str">
        <f>BS!$D$5</f>
        <v>31 March 2026</v>
      </c>
      <c r="WYZ80" t="str">
        <f>BS!$E$5</f>
        <v>31 March 2025</v>
      </c>
      <c r="WZG80" t="str">
        <f>BS!$D$5</f>
        <v>31 March 2026</v>
      </c>
      <c r="WZH80" t="str">
        <f>BS!$E$5</f>
        <v>31 March 2025</v>
      </c>
      <c r="WZO80" t="str">
        <f>BS!$D$5</f>
        <v>31 March 2026</v>
      </c>
      <c r="WZP80" t="str">
        <f>BS!$E$5</f>
        <v>31 March 2025</v>
      </c>
      <c r="WZW80" t="str">
        <f>BS!$D$5</f>
        <v>31 March 2026</v>
      </c>
      <c r="WZX80" t="str">
        <f>BS!$E$5</f>
        <v>31 March 2025</v>
      </c>
      <c r="XAE80" t="str">
        <f>BS!$D$5</f>
        <v>31 March 2026</v>
      </c>
      <c r="XAF80" t="str">
        <f>BS!$E$5</f>
        <v>31 March 2025</v>
      </c>
      <c r="XAM80" t="str">
        <f>BS!$D$5</f>
        <v>31 March 2026</v>
      </c>
      <c r="XAN80" t="str">
        <f>BS!$E$5</f>
        <v>31 March 2025</v>
      </c>
      <c r="XAU80" t="str">
        <f>BS!$D$5</f>
        <v>31 March 2026</v>
      </c>
      <c r="XAV80" t="str">
        <f>BS!$E$5</f>
        <v>31 March 2025</v>
      </c>
      <c r="XBC80" t="str">
        <f>BS!$D$5</f>
        <v>31 March 2026</v>
      </c>
      <c r="XBD80" t="str">
        <f>BS!$E$5</f>
        <v>31 March 2025</v>
      </c>
      <c r="XBK80" t="str">
        <f>BS!$D$5</f>
        <v>31 March 2026</v>
      </c>
      <c r="XBL80" t="str">
        <f>BS!$E$5</f>
        <v>31 March 2025</v>
      </c>
      <c r="XBS80" t="str">
        <f>BS!$D$5</f>
        <v>31 March 2026</v>
      </c>
      <c r="XBT80" t="str">
        <f>BS!$E$5</f>
        <v>31 March 2025</v>
      </c>
      <c r="XCA80" t="str">
        <f>BS!$D$5</f>
        <v>31 March 2026</v>
      </c>
      <c r="XCB80" t="str">
        <f>BS!$E$5</f>
        <v>31 March 2025</v>
      </c>
      <c r="XCI80" t="str">
        <f>BS!$D$5</f>
        <v>31 March 2026</v>
      </c>
      <c r="XCJ80" t="str">
        <f>BS!$E$5</f>
        <v>31 March 2025</v>
      </c>
      <c r="XCQ80" t="str">
        <f>BS!$D$5</f>
        <v>31 March 2026</v>
      </c>
      <c r="XCR80" t="str">
        <f>BS!$E$5</f>
        <v>31 March 2025</v>
      </c>
      <c r="XCY80" t="str">
        <f>BS!$D$5</f>
        <v>31 March 2026</v>
      </c>
      <c r="XCZ80" t="str">
        <f>BS!$E$5</f>
        <v>31 March 2025</v>
      </c>
      <c r="XDG80" t="str">
        <f>BS!$D$5</f>
        <v>31 March 2026</v>
      </c>
      <c r="XDH80" t="str">
        <f>BS!$E$5</f>
        <v>31 March 2025</v>
      </c>
      <c r="XDO80" t="str">
        <f>BS!$D$5</f>
        <v>31 March 2026</v>
      </c>
      <c r="XDP80" t="str">
        <f>BS!$E$5</f>
        <v>31 March 2025</v>
      </c>
      <c r="XDW80" t="str">
        <f>BS!$D$5</f>
        <v>31 March 2026</v>
      </c>
      <c r="XDX80" t="str">
        <f>BS!$E$5</f>
        <v>31 March 2025</v>
      </c>
      <c r="XEE80" t="str">
        <f>BS!$D$5</f>
        <v>31 March 2026</v>
      </c>
      <c r="XEF80" t="str">
        <f>BS!$E$5</f>
        <v>31 March 2025</v>
      </c>
      <c r="XEM80" t="str">
        <f>BS!$D$5</f>
        <v>31 March 2026</v>
      </c>
      <c r="XEN80" t="str">
        <f>BS!$E$5</f>
        <v>31 March 2025</v>
      </c>
      <c r="XEU80" t="str">
        <f>BS!$D$5</f>
        <v>31 March 2026</v>
      </c>
      <c r="XEV80" t="str">
        <f>BS!$E$5</f>
        <v>31 March 2025</v>
      </c>
      <c r="XFC80" t="str">
        <f>BS!$D$5</f>
        <v>31 March 2026</v>
      </c>
      <c r="XFD80" t="str">
        <f>BS!$E$5</f>
        <v>31 March 2025</v>
      </c>
    </row>
    <row r="81">
      <c r="O81">
        <f>O77/10000</f>
        <v>0.4614</v>
      </c>
      <c r="P81">
        <f>P77/10000000</f>
        <v>3.515007996</v>
      </c>
    </row>
    <row r="82">
      <c r="A82" t="str">
        <v>NOTE 9</v>
      </c>
      <c r="O82">
        <f>O81-P81</f>
        <v>-3.053607996</v>
      </c>
    </row>
    <row r="83">
      <c r="A83" t="str">
        <v>CURRENT FINANCIAL ASSETS : TRADE RECEIVABLES</v>
      </c>
    </row>
    <row r="84">
      <c r="A84" t="str">
        <v>Considered good - unsecured</v>
      </c>
      <c r="G84">
        <f>ROUND(SUMIF('TB BVS 31.03.26'!$E:$E,'BS  Notes  4-19'!A84,'TB BVS 31.03.26'!$I:$I)/Input!$C$2,Input!$E$2)-G86</f>
        <v>3026</v>
      </c>
      <c r="H84">
        <f>ROUND(SUMIF('TB BVS 31.3.25'!$E:$E,'BS  Notes  4-19'!A84,'TB BVS 31.3.25'!$J:$J)/Input!$C$2,Input!$E$2)</f>
        <v>454</v>
      </c>
      <c r="I84" t="e">
        <f>ROUND(SUMIF('[17]TB - SNS - 31.3.22'!$E:$E,A84,'[17]TB - SNS - 31.3.22'!$M:$M)/[17]Input!$C$2,[17]Input!$E$2)</f>
        <v>#VALUE!</v>
      </c>
      <c r="J84" t="e">
        <f>ROUND(SUMIF('[17]TB - SNS - 31.3.21'!$E:$E,'[1]BS  Notes  4-18'!A236,'[17]TB - SNS - 31.3.21'!$M:$M)/[17]Input!$C$2,[17]Input!$E$2)</f>
        <v>#VALUE!</v>
      </c>
      <c r="P84" t="e" cm="1">
        <f t="array" ref="P84:T84">SUMIF('[1]TB - SNS - 31.3.24'!F:F,'[1]BS  Notes  4-18'!A236:E236,'[1]TB - SNS - 31.3.24'!J:J)/10^5-G84</f>
        <v>#VALUE!</v>
      </c>
      <c r="Q84" t="e">
        <v>#VALUE!</v>
      </c>
      <c r="R84" t="e">
        <v>#VALUE!</v>
      </c>
      <c r="S84" t="e">
        <v>#VALUE!</v>
      </c>
      <c r="T84" t="e">
        <v>#VALUE!</v>
      </c>
    </row>
    <row r="85">
      <c r="A85" t="str">
        <v>Less: Provision for expected credit losses</v>
      </c>
      <c r="G85">
        <f>ROUND(SUMIF('TB BVS 31.03.26'!$E:$E,'BS  Notes  4-19'!A85,'TB BVS 31.03.26'!$J:$J)/Input!$C$2,Input!$E$2)</f>
        <v>0</v>
      </c>
      <c r="H85">
        <v>0</v>
      </c>
      <c r="I85" t="e">
        <f>ROUND(SUMIF('[17]TB - SNS - 31.3.22'!$E:$E,A85,'[17]TB - SNS - 31.3.22'!$M:$M)/[17]Input!$C$2,[17]Input!$E$2)</f>
        <v>#VALUE!</v>
      </c>
      <c r="J85" t="e">
        <f>ROUND(SUMIF('[17]TB - SNS - 31.3.21'!$E:$E,'[1]BS  Notes  4-18'!A237,'[17]TB - SNS - 31.3.21'!$M:$M)/[17]Input!$C$2,[17]Input!$E$2)</f>
        <v>#VALUE!</v>
      </c>
      <c r="P85" t="e" cm="1">
        <f t="array" ref="P85:T85">SUMIF('[1]TB - SNS - 31.3.24'!F:F,'[1]BS  Notes  4-18'!A237:E237,'[1]TB - SNS - 31.3.24'!J:J)/10^5-G85</f>
        <v>#VALUE!</v>
      </c>
      <c r="Q85" t="e">
        <v>#VALUE!</v>
      </c>
      <c r="R85" t="e">
        <v>#VALUE!</v>
      </c>
      <c r="S85" t="e">
        <v>#VALUE!</v>
      </c>
      <c r="T85" t="e">
        <v>#VALUE!</v>
      </c>
    </row>
    <row r="86">
      <c r="A86" t="str">
        <v>Trade receivable which have significant increase in credit risk</v>
      </c>
      <c r="G86">
        <f>-ROUND(SUMIF('TB BVS 31.03.26'!$E:$E,'BS  Notes  4-19'!A86,'TB BVS 31.03.26'!$I:$I)/Input!$C$2,Input!$E$2)</f>
        <v>15</v>
      </c>
      <c r="H86">
        <v>0</v>
      </c>
    </row>
    <row r="87">
      <c r="G87">
        <f>G84+G86</f>
        <v>3041</v>
      </c>
      <c r="H87">
        <f>H84+H86</f>
        <v>454</v>
      </c>
    </row>
    <row r="88">
      <c r="A88" t="str">
        <v>Impairment allowances</v>
      </c>
    </row>
    <row r="89">
      <c r="A89" t="str">
        <v>Trade receivable which have significant increase in credit risk</v>
      </c>
      <c r="G89">
        <f>-G86</f>
        <v>-15</v>
      </c>
      <c r="H89">
        <v>0</v>
      </c>
    </row>
    <row r="90">
      <c r="A90" t="str">
        <v>Total</v>
      </c>
      <c r="G90">
        <f>SUM(G87:G89)</f>
        <v>3026</v>
      </c>
      <c r="H90">
        <f>SUM(H84:H85)</f>
        <v>454</v>
      </c>
      <c r="I90" t="e">
        <f>SUM(I84:I85)</f>
        <v>#VALUE!</v>
      </c>
      <c r="J90" t="e">
        <f>SUM(J84:J85)</f>
        <v>#VALUE!</v>
      </c>
    </row>
    <row r="92">
      <c r="A92" t="str">
        <v>Trade Receivables Ageing Schedule 31 March 2026</v>
      </c>
    </row>
    <row r="94">
      <c r="A94" t="str">
        <v>Outstanding for following periods from due date of payment</v>
      </c>
      <c r="E94" t="str">
        <v>Outstanding for following periods from due date of payment</v>
      </c>
      <c r="H94" t="str">
        <v>Total</v>
      </c>
    </row>
    <row r="95">
      <c r="E95" t="str">
        <v>Undisputed - Considered good</v>
      </c>
      <c r="F95" t="str">
        <v>Undisputed - significant increase in credit risk</v>
      </c>
      <c r="G95" t="str">
        <v>Disputed-Credit Impaired</v>
      </c>
    </row>
    <row r="96">
      <c r="A96" t="str">
        <v>Not Due</v>
      </c>
      <c r="E96">
        <v>2113.96944930001</v>
      </c>
      <c r="F96">
        <v>0</v>
      </c>
      <c r="G96">
        <v>0</v>
      </c>
      <c r="H96">
        <f>SUM(E96:G96)</f>
        <v>2113.96944930001</v>
      </c>
    </row>
    <row r="97">
      <c r="A97" t="str">
        <v>Less than 6 months</v>
      </c>
      <c r="E97">
        <f>880.0256313</f>
        <v>880.0256313</v>
      </c>
      <c r="F97">
        <v>0</v>
      </c>
      <c r="G97">
        <v>0</v>
      </c>
      <c r="H97">
        <f>SUM(E97:G97)</f>
        <v>880.0256313</v>
      </c>
    </row>
    <row r="98">
      <c r="A98" t="str">
        <v>6 months - 1 year</v>
      </c>
      <c r="E98">
        <f>32.1146514</f>
        <v>32.1146514</v>
      </c>
      <c r="F98">
        <v>14.950276</v>
      </c>
      <c r="G98">
        <v>0</v>
      </c>
      <c r="H98">
        <f>SUM(E98:G98)</f>
        <v>47.0649274</v>
      </c>
    </row>
    <row r="99">
      <c r="A99" t="str">
        <v>1-2 years</v>
      </c>
      <c r="E99">
        <v>0</v>
      </c>
      <c r="F99">
        <v>0</v>
      </c>
      <c r="G99">
        <v>0</v>
      </c>
      <c r="H99">
        <f>SUM(E99:G99)</f>
        <v>0</v>
      </c>
    </row>
    <row r="100">
      <c r="A100" t="str">
        <v>2-3 years</v>
      </c>
      <c r="E100">
        <v>0</v>
      </c>
      <c r="F100">
        <v>0</v>
      </c>
      <c r="G100">
        <v>0</v>
      </c>
      <c r="H100">
        <f>SUM(E100:G100)</f>
        <v>0</v>
      </c>
    </row>
    <row r="101">
      <c r="A101" t="str">
        <v>More than 3 years</v>
      </c>
      <c r="E101">
        <v>0</v>
      </c>
      <c r="F101">
        <v>0</v>
      </c>
      <c r="G101">
        <v>0</v>
      </c>
      <c r="H101">
        <f>SUM(E101:G101)</f>
        <v>0</v>
      </c>
    </row>
    <row r="102">
      <c r="A102" t="str">
        <v>Total</v>
      </c>
      <c r="E102">
        <f>SUM(E96:E101)</f>
        <v>3026.1097320000104</v>
      </c>
      <c r="F102">
        <f>SUM(F96:F101)</f>
        <v>14.950276</v>
      </c>
      <c r="G102">
        <f>SUM(G96:G101)</f>
        <v>0</v>
      </c>
      <c r="H102">
        <f>SUM(H96:H101)</f>
        <v>3041.0600080000104</v>
      </c>
    </row>
    <row r="104">
      <c r="A104" t="str">
        <v>Trade Receivables Ageing Schedule 31 March 2025</v>
      </c>
    </row>
    <row r="105">
      <c r="A105" t="str">
        <v>Outstanding for following periods from due date of payment</v>
      </c>
      <c r="E105" t="str">
        <v>Outstanding for following periods from due date of payment</v>
      </c>
      <c r="H105" t="str">
        <v>Total</v>
      </c>
    </row>
    <row r="106">
      <c r="E106" t="str">
        <v>Undisputed - Considered good</v>
      </c>
      <c r="F106" t="str">
        <v>Undisputed - significant increase in credit risk</v>
      </c>
      <c r="G106" t="str">
        <v>Disputed-Credit Impaired</v>
      </c>
    </row>
    <row r="107">
      <c r="A107" t="str">
        <v>Not Due</v>
      </c>
      <c r="E107">
        <v>446</v>
      </c>
      <c r="F107">
        <v>0</v>
      </c>
      <c r="G107">
        <v>0</v>
      </c>
      <c r="H107">
        <f>SUM(E107:G107)</f>
        <v>446</v>
      </c>
    </row>
    <row r="108">
      <c r="A108" t="str">
        <v>Less than 6 months</v>
      </c>
      <c r="E108">
        <v>2</v>
      </c>
      <c r="F108">
        <v>0</v>
      </c>
      <c r="G108">
        <v>0</v>
      </c>
      <c r="H108">
        <f>SUM(E108:G108)</f>
        <v>2</v>
      </c>
    </row>
    <row r="109">
      <c r="A109" t="str">
        <v>6 months - 1 year</v>
      </c>
      <c r="E109">
        <v>6</v>
      </c>
      <c r="F109">
        <v>0</v>
      </c>
      <c r="G109">
        <v>0</v>
      </c>
      <c r="H109">
        <f>SUM(E109:G109)</f>
        <v>6</v>
      </c>
    </row>
    <row r="110">
      <c r="A110" t="str">
        <v>1-2 years</v>
      </c>
      <c r="E110">
        <v>0</v>
      </c>
      <c r="F110">
        <v>0</v>
      </c>
      <c r="G110">
        <v>0</v>
      </c>
      <c r="H110">
        <f>SUM(E110:G110)</f>
        <v>0</v>
      </c>
    </row>
    <row r="111">
      <c r="A111" t="str">
        <v>2-3 years</v>
      </c>
      <c r="E111">
        <v>0</v>
      </c>
      <c r="F111">
        <v>0</v>
      </c>
      <c r="G111">
        <v>0</v>
      </c>
      <c r="H111">
        <f>SUM(E111:G111)</f>
        <v>0</v>
      </c>
    </row>
    <row r="112">
      <c r="A112" t="str">
        <v>More than 3 years</v>
      </c>
      <c r="E112">
        <v>0</v>
      </c>
      <c r="F112">
        <v>0</v>
      </c>
      <c r="G112">
        <v>0</v>
      </c>
      <c r="H112">
        <f>SUM(E112:G112)</f>
        <v>0</v>
      </c>
    </row>
    <row r="113">
      <c r="A113" t="str">
        <v>Total</v>
      </c>
      <c r="E113">
        <f>SUM(E107:E112)</f>
        <v>454</v>
      </c>
      <c r="F113">
        <f>SUM(F107:F112)</f>
        <v>0</v>
      </c>
      <c r="G113">
        <f>SUM(G107:G112)</f>
        <v>0</v>
      </c>
      <c r="H113">
        <f>SUM(H107:H112)</f>
        <v>454</v>
      </c>
    </row>
    <row r="115">
      <c r="A115" t="str">
        <v>NOTE 10</v>
      </c>
      <c r="K115">
        <f>K132*10^3</f>
        <v>37614000</v>
      </c>
    </row>
    <row r="116">
      <c r="A116" t="str">
        <v>CURRENT FINANCIAL ASSETS : CASH AND CASH EQUIVALENTS</v>
      </c>
      <c r="K116">
        <f>K115-K131</f>
        <v>7718000</v>
      </c>
    </row>
    <row r="117">
      <c r="A117" t="str">
        <v>Balance with banks</v>
      </c>
      <c r="G117">
        <f>ROUND(SUMIF('TB BVS 31.03.26'!$E:$E,'BS  Notes  4-19'!A117,'TB BVS 31.03.26'!$I:$I)/Input!$C$2,Input!$E$2)</f>
        <v>31</v>
      </c>
      <c r="H117">
        <f>ROUND(SUMIF('TB BVS 31.3.25'!$E:$E,'BS  Notes  4-19'!A117,'TB BVS 31.3.25'!$J:$J)/Input!$C$2,Input!$E$2)</f>
        <v>22</v>
      </c>
      <c r="I117">
        <f>ROUND(SUMIF('TB BVS 31.3.22'!$E:$E,A117,'TB BVS 31.3.22'!$M:$M)/Input!$C$2,Input!$E$2)</f>
        <v>24</v>
      </c>
    </row>
    <row r="118">
      <c r="A118" t="str">
        <v>Total</v>
      </c>
      <c r="G118">
        <f>SUM(G117:G117)</f>
        <v>31</v>
      </c>
      <c r="H118">
        <f>SUM(H117:H117)</f>
        <v>22</v>
      </c>
      <c r="I118">
        <f>SUM(I117:I117)</f>
        <v>24</v>
      </c>
    </row>
    <row r="120">
      <c r="A120" t="str">
        <v>CURRENT FINANCIAL ASSETS : OTHER BANK BALANCES</v>
      </c>
      <c r="K120">
        <f>K119-K135</f>
        <v>0</v>
      </c>
    </row>
    <row r="121">
      <c r="A121" t="str">
        <v>Deposits with original maturity for more than 3 months and less than 12 Months</v>
      </c>
      <c r="G121">
        <f>ROUND(SUMIF('TB BVS 31.03.26'!$E:$E,'BS  Notes  4-19'!A121,'TB BVS 31.03.26'!$I:$I)/Input!$C$2,Input!$E$2)</f>
        <v>54</v>
      </c>
      <c r="H121">
        <f>ROUND(SUMIF('TB BVS 31.3.25'!$E:$E,'BS  Notes  4-19'!A121,'TB BVS 31.3.25'!$J:$J)/Input!$C$2,Input!$E$2)</f>
        <v>0</v>
      </c>
      <c r="I121">
        <f>ROUND(SUMIF('TB BVS 31.3.22'!$E:$E,A121,'TB BVS 31.3.22'!$M:$M)/Input!$C$2,Input!$E$2)</f>
        <v>0</v>
      </c>
    </row>
    <row r="122">
      <c r="A122" t="str">
        <v>Total</v>
      </c>
      <c r="G122">
        <f>SUM(G121:G121)</f>
        <v>54</v>
      </c>
      <c r="H122">
        <f>SUM(H121:H121)</f>
        <v>0</v>
      </c>
      <c r="I122">
        <f>SUM(I121:I121)</f>
        <v>0</v>
      </c>
    </row>
    <row r="124">
      <c r="A124" t="str">
        <v>NOTE 11</v>
      </c>
    </row>
    <row r="125">
      <c r="A125" t="str">
        <v>CURRENT ASSETS : OTHERS</v>
      </c>
    </row>
    <row r="126">
      <c r="A126" t="str">
        <v>Balances with Government Authorities</v>
      </c>
      <c r="G126">
        <f>ROUND(SUMIF('TB BVS 31.03.26'!$E:$E,'BS  Notes  4-19'!A126,'TB BVS 31.03.26'!$I:$I)/Input!$C$2,Input!$E$2)+0.5</f>
        <v>5961.5</v>
      </c>
      <c r="H126">
        <f>ROUND(SUMIF('TB BVS 31.3.25'!$E:$E,'BS  Notes  4-19'!A126,'TB BVS 31.3.25'!$J:$J)/Input!$C$2,Input!$E$2)</f>
        <v>5128</v>
      </c>
      <c r="I126">
        <f>ROUND(SUMIF('TB BVS 31.3.22'!$E:$E,A126,'TB BVS 31.3.22'!$M:$M)/Input!$C$2,Input!$E$2)</f>
        <v>296</v>
      </c>
      <c r="K126">
        <f>I126+'[18]BS  Notes  4-14'!$G$83</f>
        <v>29896</v>
      </c>
    </row>
    <row r="127">
      <c r="A127" t="str">
        <v>Prepaid Expenses</v>
      </c>
      <c r="G127">
        <f>ROUND(SUMIF('TB BVS 31.03.26'!$E:$E,'BS  Notes  4-19'!A127,'TB BVS 31.03.26'!$I:$I)/Input!$C$2,Input!$E$2)-G52</f>
        <v>86</v>
      </c>
      <c r="H127">
        <f>ROUND(SUMIF('TB BVS 31.3.25'!$E:$E,'BS  Notes  4-19'!A127,'TB BVS 31.3.25'!$J:$J)/Input!$C$2,Input!$E$2)</f>
        <v>69</v>
      </c>
    </row>
    <row r="128">
      <c r="A128" t="str">
        <v>Advance to Vendor</v>
      </c>
      <c r="G128">
        <f>ROUND(SUMIF('TB BVS 31.03.26'!$E:$E,'BS  Notes  4-19'!A128,'TB BVS 31.03.26'!$I:$I)/Input!$C$2,Input!$E$2)</f>
        <v>70</v>
      </c>
      <c r="H128">
        <f>ROUND(SUMIF('TB BVS 31.3.25'!$E:$E,'BS  Notes  4-19'!A128,'TB BVS 31.3.25'!$J:$J)/Input!$C$2,Input!$E$2)</f>
        <v>15</v>
      </c>
    </row>
    <row r="129">
      <c r="A129" t="str">
        <v>Export Incentive Scheme receivable</v>
      </c>
      <c r="G129">
        <f>ROUND(SUMIF('TB BVS 31.03.26'!$E:$E,'BS  Notes  4-19'!A129,'TB BVS 31.03.26'!$I:$I)/Input!$C$2,Input!$E$2)</f>
        <v>38</v>
      </c>
      <c r="H129">
        <f>ROUND(SUMIF('TB BVS 31.3.25'!$E:$E,'BS  Notes  4-19'!A129,'TB BVS 31.3.25'!$J:$J)/Input!$C$2,Input!$E$2)</f>
        <v>0</v>
      </c>
    </row>
    <row r="130">
      <c r="A130" t="str">
        <v>Advance to employees</v>
      </c>
      <c r="G130">
        <f>ROUND(SUMIF('TB BVS 31.03.26'!$E:$E,'BS  Notes  4-19'!A130,'TB BVS 31.03.26'!$I:$I)/Input!$C$2,Input!$E$2)</f>
        <v>0</v>
      </c>
      <c r="H130">
        <f>ROUND(SUMIF('TB BVS 31.3.25'!$E:$E,'BS  Notes  4-19'!A130,'TB BVS 31.3.25'!$J:$J)/Input!$C$2,Input!$E$2)</f>
        <v>0</v>
      </c>
    </row>
    <row r="131">
      <c r="A131" t="str">
        <v>Total</v>
      </c>
      <c r="G131">
        <f>SUM(G126:G130)</f>
        <v>6155.5</v>
      </c>
      <c r="H131">
        <f>SUM(H126:H130)</f>
        <v>5212</v>
      </c>
      <c r="I131">
        <f>SUM(I126:I126)</f>
        <v>296</v>
      </c>
      <c r="K131">
        <f>K126*10^3</f>
        <v>29896000</v>
      </c>
    </row>
    <row r="132">
      <c r="K132">
        <f>H126+'[18]BS  Notes  4-14'!$F$83</f>
        <v>37614</v>
      </c>
    </row>
    <row r="133">
      <c r="A133" t="str">
        <v>Particulars</v>
      </c>
      <c r="G133" t="str">
        <v>As at</v>
      </c>
      <c r="H133" t="str">
        <v>As at</v>
      </c>
      <c r="I133" t="str">
        <v>As at</v>
      </c>
    </row>
    <row r="134">
      <c r="G134" t="str">
        <f>BS!$D$5</f>
        <v>31 March 2026</v>
      </c>
      <c r="H134" t="str">
        <f>BS!$E$5</f>
        <v>31 March 2025</v>
      </c>
      <c r="I134" t="str">
        <f>BS!$F$5</f>
        <v>31 March 2022</v>
      </c>
    </row>
    <row r="135">
      <c r="A135" t="str">
        <v>NOTE 12</v>
      </c>
    </row>
    <row r="136">
      <c r="A136" t="str">
        <v>EQUITY SHARE CAPITAL</v>
      </c>
    </row>
    <row r="137">
      <c r="A137" t="str">
        <v>Authorised Share Capital</v>
      </c>
    </row>
    <row r="138">
      <c r="A138" t="str">
        <v>150,000 (as at March 31, 2025 : 150,000) Equity shares of  ₹ 10/- each</v>
      </c>
      <c r="G138">
        <f>H138</f>
        <v>15</v>
      </c>
      <c r="H138">
        <f>1500/100</f>
        <v>15</v>
      </c>
      <c r="I138">
        <f>ROUND(1500000/Input!$C$2,Input!$E$2)</f>
        <v>15</v>
      </c>
    </row>
    <row r="139">
      <c r="A139" t="str">
        <v>100,000 (as at March 31, 2025 : 100,000)  Non-cumulative optionally convertible preference shares  ₹ 10/- each</v>
      </c>
      <c r="G139">
        <f>H139</f>
        <v>10</v>
      </c>
      <c r="H139">
        <f>1000000/10^5</f>
        <v>10</v>
      </c>
    </row>
    <row r="140">
      <c r="A140" t="str">
        <v>100,000 (as at March 31, 2025 : 1,00,000)  Non-cumulative compulsory convertible preference shares  ₹ 10/- each</v>
      </c>
      <c r="G140">
        <f>1000000/10^5</f>
        <v>10</v>
      </c>
      <c r="H140">
        <f>1000000/10^5</f>
        <v>10</v>
      </c>
    </row>
    <row r="141">
      <c r="G141">
        <f>SUM(G138:G140)</f>
        <v>35</v>
      </c>
      <c r="H141">
        <f>SUM(H138:H140)</f>
        <v>35</v>
      </c>
      <c r="I141">
        <f>SUM(I138:I138)</f>
        <v>15</v>
      </c>
    </row>
    <row r="142">
      <c r="A142" t="str">
        <v>Issued, Subscribed and Fully Paid-Up Share Capital</v>
      </c>
    </row>
    <row r="143">
      <c r="A143" t="str">
        <v>EQUITY SHARE CAPITAL</v>
      </c>
    </row>
    <row r="144">
      <c r="A144" t="str">
        <v>1,59,789 (as at March 31, 2025 : 1,36,597) Equity shares of  ₹ 10/- each</v>
      </c>
      <c r="G144">
        <f>(1072760+293210+231920)/100000</f>
        <v>15.9789</v>
      </c>
      <c r="H144">
        <f>1365.97/100</f>
        <v>13.6597</v>
      </c>
      <c r="I144">
        <v>100</v>
      </c>
    </row>
    <row r="145">
      <c r="A145" t="str">
        <v>Addition during the year</v>
      </c>
    </row>
    <row r="146">
      <c r="G146">
        <f>SUM(G144:G145)</f>
        <v>15.9789</v>
      </c>
      <c r="H146">
        <f>SUM(H144:H145)</f>
        <v>13.6597</v>
      </c>
      <c r="I146">
        <f>SUM(I144:I144)</f>
        <v>100</v>
      </c>
    </row>
    <row r="148">
      <c r="A148" t="str">
        <v>(i) Reconciliation of the number of equity shares outstanding at the beginning and at the end of the reporting period :</v>
      </c>
    </row>
    <row r="149">
      <c r="A149" t="str">
        <v>Outstanding at the beginning of the year</v>
      </c>
      <c r="G149">
        <f>H151</f>
        <v>136597</v>
      </c>
      <c r="H149">
        <f>107276</f>
        <v>107276</v>
      </c>
      <c r="I149">
        <v>0</v>
      </c>
    </row>
    <row r="150">
      <c r="A150" t="str">
        <v>Add : Issued during the year</v>
      </c>
      <c r="G150">
        <f>23192</f>
        <v>23192</v>
      </c>
      <c r="H150">
        <f>29321</f>
        <v>29321</v>
      </c>
      <c r="I150">
        <v>10000</v>
      </c>
      <c r="L150">
        <f>H150-G150</f>
        <v>6129</v>
      </c>
    </row>
    <row r="151">
      <c r="A151" t="str">
        <v>Outstanding at the end of the year</v>
      </c>
      <c r="G151">
        <f>SUM(G149:G150)</f>
        <v>159789</v>
      </c>
      <c r="H151">
        <f>SUM(H149:H150)</f>
        <v>136597</v>
      </c>
      <c r="I151">
        <f>SUM(I149:I150)</f>
        <v>10000</v>
      </c>
    </row>
    <row r="153">
      <c r="A153" t="str">
        <v xml:space="preserve">(ii) Terms/Rights attached to Equity Shares : </v>
      </c>
    </row>
    <row r="154">
      <c r="A154" t="str">
        <v>The company has a single class of equity shares. Accordingly, all equity shares rank equally with regards to dividends and shares in the company's residual assets. The equity shares are entitled to receive dividend as declared from time to time. The voting rights of an equity shareholder on a poll are in proportion to its shares of the paid up equity capital of the company. Voting rights cannot be exercised in respect of shares on which any call or other sums presently payable have not been paid. On winding up of the company, the holder of equity shares will be entitled to receive the residual assets of the company, remaining after distribution of all preferential amounts in proportion to the number of equity shares held.</v>
      </c>
    </row>
    <row r="155" xml:space="preserve">
      <c r="A155" t="str" xml:space="preserve">
        <v xml:space="preserve">Note on Conversion of Loan to Equity_x000d_
During the financial year ended March 31, 2026, the Company converted an unsecured loan amounting to ₹6,710 Lakhs into equity share capital.In accordance with the terms agreed upon with the lender and pursuant to the approval of the Board of Directors and shareholders, 23,192 equity shares of ₹ 10 each were issued at a premium of ₹ 28,923 per share._x000d_
The conversion has been accounted for in compliance with the applicable provisions of the Companies Act, 2013 and Ind AS 32 – Financial Instruments: Presentation. The resultant increase in share capital and securities premium has been duly reflected in the financial statements.</v>
      </c>
    </row>
    <row r="156" xml:space="preserve">
      <c r="A156" t="str" xml:space="preserve">
        <v xml:space="preserve">During the previous financial year ended March 31, 2025, the Company converted an unsecured loan amounting to ₹ 6,855 Lakhs into equity share capital.In accordance with the terms agreed upon with the lender and pursuant to the approval of the Board of Directors and shareholders, 29,321 equity shares of ₹ 10 each were issued at a premium of ₹ 23,370 per share._x000d_
The conversion has been accounted for in compliance with the applicable provisions of the Companies Act, 2013 and Ind AS 32 – Financial Instruments: Presentation. The resultant increase in share capital and securities premium has been duly reflected in the financial statements.</v>
      </c>
    </row>
    <row r="157">
      <c r="A157" t="str">
        <v>(iii) Details of Equity Shares held by holding Company and Promoters:</v>
      </c>
    </row>
    <row r="158">
      <c r="A158" t="str">
        <v xml:space="preserve">Name of shareholders </v>
      </c>
      <c r="G158" t="str">
        <v>As at</v>
      </c>
      <c r="H158" t="str">
        <v>As at</v>
      </c>
      <c r="I158" t="str">
        <v>As at</v>
      </c>
    </row>
    <row r="159">
      <c r="G159" t="str">
        <f>BS!$D$5</f>
        <v>31 March 2026</v>
      </c>
      <c r="H159" t="str">
        <f>BS!$E$5</f>
        <v>31 March 2025</v>
      </c>
      <c r="I159" t="str">
        <f>BS!$F$5</f>
        <v>31 March 2022</v>
      </c>
    </row>
    <row r="160">
      <c r="A160" t="str">
        <v>Equity shares</v>
      </c>
    </row>
    <row r="161">
      <c r="A161" t="str">
        <v>Best Value Chem Private Limited</v>
      </c>
      <c r="G161">
        <f>(9999+97276+29321)</f>
        <v>136596</v>
      </c>
      <c r="H161">
        <f>(9999+97276)</f>
        <v>107275</v>
      </c>
      <c r="I161">
        <v>9999</v>
      </c>
    </row>
    <row r="162">
      <c r="A162" t="str">
        <v>Neha Kapoor</v>
      </c>
      <c r="G162">
        <f>1</f>
        <v>1</v>
      </c>
      <c r="H162">
        <f>1/100</f>
        <v>0.01</v>
      </c>
      <c r="I162">
        <v>1</v>
      </c>
    </row>
    <row r="163">
      <c r="G163">
        <f>SUM(G161:G162)</f>
        <v>136597</v>
      </c>
      <c r="H163">
        <f>SUM(H161:H162)</f>
        <v>107275.01</v>
      </c>
      <c r="I163">
        <f>SUM(I161:I162)</f>
        <v>10000</v>
      </c>
    </row>
    <row r="164">
      <c r="A164" t="str">
        <v>*Mr Neha Kapoor is nominee shareholder appointed by Best Value Chem Private Limited.</v>
      </c>
    </row>
    <row r="166">
      <c r="A166" t="str">
        <v>(iv) Details of Shareholders holding more than 5% equity shares / Details of shares held by Promoters / Promoters Group/Holding Company:</v>
      </c>
    </row>
    <row r="167">
      <c r="A167" t="str">
        <v xml:space="preserve">Name of shareholders </v>
      </c>
      <c r="G167" t="str">
        <v>As at</v>
      </c>
      <c r="H167" t="str">
        <v>As at</v>
      </c>
      <c r="I167" t="str">
        <v>As at</v>
      </c>
    </row>
    <row r="168">
      <c r="G168" t="str">
        <f>G159</f>
        <v>31 March 2026</v>
      </c>
      <c r="H168" t="str">
        <f>BS!$E$5</f>
        <v>31 March 2025</v>
      </c>
      <c r="I168" t="str">
        <f>BS!$F$5</f>
        <v>31 March 2022</v>
      </c>
    </row>
    <row r="169">
      <c r="A169" t="str">
        <v>Equity shares</v>
      </c>
    </row>
    <row r="170">
      <c r="A170" t="str">
        <v>Best Value Chem Private Limited*</v>
      </c>
      <c r="F170" t="str">
        <v>Nos.</v>
      </c>
      <c r="G170">
        <f>G163</f>
        <v>136597</v>
      </c>
      <c r="H170">
        <f>H163</f>
        <v>107275.01</v>
      </c>
      <c r="I170">
        <v>10000</v>
      </c>
    </row>
    <row r="171">
      <c r="F171" t="str">
        <v>% Holding</v>
      </c>
      <c r="G171">
        <f>G170/$G$151</f>
        <v>0.8548585947718553</v>
      </c>
      <c r="H171">
        <f>H170/$H$151</f>
        <v>0.7853394291236264</v>
      </c>
      <c r="I171">
        <f>I170/$I$151</f>
        <v>1</v>
      </c>
    </row>
    <row r="172">
      <c r="F172" t="str">
        <v>% Change</v>
      </c>
      <c r="G172">
        <f>G171-H171</f>
        <v>0.06951916564822891</v>
      </c>
      <c r="H172">
        <f>H171-I171</f>
        <v>-0.21466057087637358</v>
      </c>
      <c r="I172">
        <v>0</v>
      </c>
    </row>
    <row r="173">
      <c r="A173" t="str">
        <v>* This includes the share held by nominees</v>
      </c>
    </row>
    <row r="175">
      <c r="A175" t="str">
        <v>INSTRUMENT ENTIRELY EQUITY IN NATURE</v>
      </c>
      <c r="G175">
        <f>ROUND((44097*22677)/Input!$C$2,Input!$E$2)</f>
        <v>10000</v>
      </c>
      <c r="H175">
        <f>ROUND((44097*22677)/Input!$C$2,Input!$E$2)</f>
        <v>10000</v>
      </c>
    </row>
    <row r="176">
      <c r="A176" t="str">
        <v>(i) 44,097 (as at March 31, 2025 : 44,097) 0.01% Non cumulative Compulsory Convertible Preference Shares  ₹ 10/- each Issued at premium of ₹ 22,667/-*</v>
      </c>
      <c r="I176">
        <v>100</v>
      </c>
      <c r="O176">
        <f>44097*22667</f>
        <v>999546699</v>
      </c>
    </row>
    <row r="177">
      <c r="A177" t="str">
        <v>Particulars</v>
      </c>
      <c r="G177" t="str">
        <v>As at</v>
      </c>
      <c r="H177" t="str">
        <v>As at</v>
      </c>
      <c r="O177">
        <f>44097*10</f>
        <v>440970</v>
      </c>
    </row>
    <row r="178">
      <c r="G178" t="str">
        <f>G168</f>
        <v>31 March 2026</v>
      </c>
      <c r="H178" t="str">
        <f>H168</f>
        <v>31 March 2025</v>
      </c>
      <c r="O178">
        <f>SUM(O176:O177)</f>
        <v>999987669</v>
      </c>
    </row>
    <row r="179">
      <c r="A179" t="str">
        <v>Outstanding at the beginning of the year</v>
      </c>
      <c r="G179">
        <f>H181</f>
        <v>4.4097</v>
      </c>
      <c r="H179">
        <f>O177/100000</f>
        <v>4.4097</v>
      </c>
      <c r="O179">
        <f>O178/100000</f>
        <v>9999.87669</v>
      </c>
    </row>
    <row r="180">
      <c r="A180" t="str">
        <v>Add : Issued during the year</v>
      </c>
      <c r="G180">
        <v>0</v>
      </c>
      <c r="H180">
        <v>0</v>
      </c>
    </row>
    <row r="181">
      <c r="A181" t="str">
        <v>Outstanding at the end of the year (i)</v>
      </c>
      <c r="G181">
        <f>SUM(G179:G180)</f>
        <v>4.4097</v>
      </c>
      <c r="H181">
        <f>SUM(H179:H180)</f>
        <v>4.4097</v>
      </c>
    </row>
    <row r="183">
      <c r="A183" t="str">
        <v>(ii) 42,771 (as at March 31, 2025 :  42,771) 0.01% Non cumulative Compulsory Convertible Preference Shares  ₹ 10/- each Issued at premium of ₹ 23,370/-*</v>
      </c>
    </row>
    <row r="184">
      <c r="A184" t="str">
        <v>Particulars</v>
      </c>
      <c r="G184" t="str">
        <v>As at</v>
      </c>
      <c r="H184" t="str">
        <v>As at</v>
      </c>
    </row>
    <row r="185">
      <c r="G185" t="str">
        <f>G178</f>
        <v>31 March 2026</v>
      </c>
      <c r="H185" t="str">
        <f>H178</f>
        <v>31 March 2025</v>
      </c>
      <c r="O185">
        <f>42771*23370</f>
        <v>999558270</v>
      </c>
    </row>
    <row r="186">
      <c r="A186" t="str">
        <v>Outstanding at the beginning of the year</v>
      </c>
      <c r="G186">
        <f>H188</f>
        <v>4.7771</v>
      </c>
      <c r="H186">
        <v>0</v>
      </c>
      <c r="O186">
        <f>42771*10</f>
        <v>427710</v>
      </c>
    </row>
    <row r="187">
      <c r="A187" t="str">
        <v>Add : Issued during the year</v>
      </c>
      <c r="G187">
        <v>0</v>
      </c>
      <c r="H187">
        <f>O186/100000+0.5</f>
        <v>4.7771</v>
      </c>
      <c r="O187">
        <f>SUM(O185:O186)</f>
        <v>999985980</v>
      </c>
    </row>
    <row r="188">
      <c r="A188" t="str">
        <v>Outstanding at the end of the year (ii)</v>
      </c>
      <c r="G188">
        <f>SUM(G186:G187)</f>
        <v>4.7771</v>
      </c>
      <c r="H188">
        <f>SUM(H186:H187)</f>
        <v>4.7771</v>
      </c>
      <c r="O188">
        <f>O187/100000</f>
        <v>9999.8598</v>
      </c>
    </row>
    <row r="189">
      <c r="A189" t="str">
        <v>Outstanding at the end of the year (i) and (ii)</v>
      </c>
      <c r="G189">
        <f>G188+G181</f>
        <v>9.1868</v>
      </c>
      <c r="H189">
        <f>H188+H181</f>
        <v>9.1868</v>
      </c>
    </row>
    <row r="191">
      <c r="A191" t="str">
        <v>(iii) 23,192 Non Cumulative Compulsory Convertible Preference Shares  ₹ 10/- each Issued at premium of ₹ 28,933/-</v>
      </c>
    </row>
    <row r="192">
      <c r="A192" t="str">
        <v>Particulars</v>
      </c>
      <c r="G192" t="str">
        <v>As at</v>
      </c>
      <c r="H192" t="str">
        <v>As at</v>
      </c>
    </row>
    <row r="193">
      <c r="G193" t="str">
        <f>G185</f>
        <v>31 March 2026</v>
      </c>
      <c r="H193" t="str">
        <f>H185</f>
        <v>31 March 2025</v>
      </c>
    </row>
    <row r="194">
      <c r="A194" t="str">
        <v>Outstanding at the beginning of the year</v>
      </c>
      <c r="G194">
        <f>H196</f>
        <v>0</v>
      </c>
      <c r="H194">
        <v>0</v>
      </c>
    </row>
    <row r="195">
      <c r="A195" t="str">
        <v>Add : Issued during the year</v>
      </c>
      <c r="G195">
        <v>0</v>
      </c>
      <c r="H195">
        <v>0</v>
      </c>
    </row>
    <row r="196">
      <c r="A196" t="str">
        <v>Outstanding at the end of the year (ii)</v>
      </c>
      <c r="G196">
        <f>SUM(G194:G195)</f>
        <v>0</v>
      </c>
      <c r="H196">
        <f>SUM(H194:H195)</f>
        <v>0</v>
      </c>
    </row>
    <row r="197">
      <c r="A197" t="str">
        <v>Outstanding at the end of the year (i) (ii) and (iii)</v>
      </c>
      <c r="G197">
        <f>G196+G189</f>
        <v>9.1868</v>
      </c>
      <c r="H197">
        <f>H196+H189</f>
        <v>9.1868</v>
      </c>
    </row>
    <row r="198">
      <c r="A198" t="str">
        <v>*During the year, the Company has reclassified comparative figures of the security premium component relating to Compulsorily Convertible Preference Shares (CCPS) from "Instruments Entirely Equity in Nature" to "Securities Premium" under "Other Equity". It does not have any impact on the total equity, net worth, profit/(loss) for the year, earnings per share, ratios or cash flows of the Company.</v>
      </c>
    </row>
    <row r="200">
      <c r="A200" t="str">
        <v>(iii) Reconciliation of the number of 0.01% Non cumulative Compulsory Convertible Preference Shares outstanding at the beginning and at the end of the reporting period :</v>
      </c>
    </row>
    <row r="201">
      <c r="A201" t="str">
        <v>Outstanding at the beginning of the year</v>
      </c>
      <c r="G201">
        <f>H203</f>
        <v>86868</v>
      </c>
      <c r="H201">
        <f>44097</f>
        <v>44097</v>
      </c>
      <c r="I201">
        <v>0</v>
      </c>
    </row>
    <row r="202">
      <c r="A202" t="str">
        <v>Add : Issued during the year</v>
      </c>
      <c r="G202">
        <v>0</v>
      </c>
      <c r="H202">
        <f>42771</f>
        <v>42771</v>
      </c>
      <c r="I202">
        <v>10000</v>
      </c>
    </row>
    <row r="203">
      <c r="A203" t="str">
        <v>Outstanding at the end of the year</v>
      </c>
      <c r="G203">
        <f>SUM(G201:G202)</f>
        <v>86868</v>
      </c>
      <c r="H203">
        <f>SUM(H201:H202)</f>
        <v>86868</v>
      </c>
      <c r="I203">
        <f>SUM(I201:I202)</f>
        <v>10000</v>
      </c>
    </row>
    <row r="205">
      <c r="A205" t="str">
        <v xml:space="preserve">(iv) Terms/Rights attached to 0.01% Non cumulative Compulsory Convertible Preference Shares : </v>
      </c>
    </row>
    <row r="206">
      <c r="A206" t="str">
        <v>The company has issued 0.01% non-cumulative compulsory convertible preference shares. The Preference shares issued, carry a preferential right vis-à-vis equity shares of the company with respect to the payment of dividend and repayment of capital during the winding up. The said preference shares will be converted into equity shares in the ration of 1:1 at the option of preference share holder.</v>
      </c>
    </row>
    <row r="207">
      <c r="A207" t="str">
        <v>(v) Details of 0.01% Non cumulative Compulsory Convertible Preference Shares held by holding Company and Promoters:</v>
      </c>
    </row>
    <row r="208">
      <c r="A208" t="str">
        <v xml:space="preserve">Name of shareholders </v>
      </c>
      <c r="G208" t="str">
        <v>As at</v>
      </c>
      <c r="H208" t="str">
        <v>As at</v>
      </c>
      <c r="I208" t="str">
        <v>As at</v>
      </c>
    </row>
    <row r="209">
      <c r="G209" t="str">
        <f>BS!$D$5</f>
        <v>31 March 2026</v>
      </c>
      <c r="H209" t="str">
        <f>BS!$E$5</f>
        <v>31 March 2025</v>
      </c>
      <c r="I209" t="str">
        <f>BS!$F$5</f>
        <v>31 March 2022</v>
      </c>
    </row>
    <row r="210">
      <c r="A210" t="str">
        <v>0.01% Non cumulative Compulsory Convertible Preference Shares</v>
      </c>
    </row>
    <row r="211">
      <c r="A211" t="str">
        <v>Best Value Chem Private Limited</v>
      </c>
      <c r="G211">
        <f>G203</f>
        <v>86868</v>
      </c>
      <c r="H211">
        <f>H203</f>
        <v>86868</v>
      </c>
      <c r="I211">
        <v>9999</v>
      </c>
    </row>
    <row r="212">
      <c r="G212">
        <f>SUM(G211:G211)</f>
        <v>86868</v>
      </c>
      <c r="H212">
        <f>SUM(H211:H211)</f>
        <v>86868</v>
      </c>
      <c r="I212">
        <f>SUM(I211:I211)</f>
        <v>9999</v>
      </c>
    </row>
    <row r="214">
      <c r="A214" t="str">
        <v>(vi) Details of Shareholders holding more than 5%, 0.01% Non cumulative  compulsory convertible preference share</v>
      </c>
    </row>
    <row r="215">
      <c r="A215" t="str">
        <v xml:space="preserve">Name of shareholders </v>
      </c>
      <c r="G215" t="str">
        <v>As at</v>
      </c>
      <c r="H215" t="str">
        <v>As at</v>
      </c>
      <c r="I215" t="str">
        <v>As at</v>
      </c>
    </row>
    <row r="216">
      <c r="G216" t="str">
        <f>G209</f>
        <v>31 March 2026</v>
      </c>
      <c r="H216" t="str">
        <f>BS!$E$5</f>
        <v>31 March 2025</v>
      </c>
      <c r="I216" t="str">
        <f>BS!$F$5</f>
        <v>31 March 2022</v>
      </c>
    </row>
    <row r="217">
      <c r="A217" t="str">
        <v>0.01% Non cumulative Compulsory Convertible Preference Shares</v>
      </c>
    </row>
    <row r="218">
      <c r="A218" t="str">
        <v>Best Value Chem Private Limited</v>
      </c>
      <c r="F218" t="str">
        <v>Nos.</v>
      </c>
      <c r="G218">
        <f>G211</f>
        <v>86868</v>
      </c>
      <c r="H218">
        <f>H211</f>
        <v>86868</v>
      </c>
      <c r="I218">
        <v>10000</v>
      </c>
    </row>
    <row r="219">
      <c r="F219" t="str">
        <v>% Holding</v>
      </c>
      <c r="G219">
        <v>1</v>
      </c>
      <c r="H219">
        <v>1</v>
      </c>
      <c r="I219">
        <f>I218/$I$151</f>
        <v>1</v>
      </c>
    </row>
    <row r="221" xml:space="preserve">
      <c r="A221" t="str">
        <v>Particulars</v>
      </c>
      <c r="G221" t="str" xml:space="preserve">
        <v xml:space="preserve">As at_x000d_
 31st March 2026</v>
      </c>
      <c r="H221" t="str" xml:space="preserve">
        <v xml:space="preserve">As at_x000d_
31 March 2025</v>
      </c>
      <c r="I221" t="str">
        <f>CONCATENATE("For the year ended ",Input!$C$6)</f>
        <v>For the year ended 31 March 2022</v>
      </c>
    </row>
    <row r="222">
      <c r="A222" t="str">
        <v>NOTE 13</v>
      </c>
    </row>
    <row r="223">
      <c r="A223" t="str">
        <v>OTHER EQUITY</v>
      </c>
      <c r="K223">
        <f>H257</f>
        <v>0</v>
      </c>
    </row>
    <row r="224">
      <c r="A224" t="str">
        <v>Equity component of Compound Financial Instruments*</v>
      </c>
      <c r="G224">
        <f>G232</f>
        <v>0</v>
      </c>
      <c r="H224">
        <f>H232</f>
        <v>0</v>
      </c>
      <c r="I224">
        <f>I232</f>
        <v>1250</v>
      </c>
      <c r="L224">
        <f>G224-H224</f>
        <v>0</v>
      </c>
      <c r="N224">
        <f>G224-H224</f>
        <v>0</v>
      </c>
    </row>
    <row r="225">
      <c r="A225" t="str">
        <v>Securities premium</v>
      </c>
      <c r="G225">
        <f>G237</f>
        <v>35594.42186</v>
      </c>
      <c r="H225">
        <f>H237</f>
        <v>28885.599690000003</v>
      </c>
      <c r="K225">
        <f>G225-H224-K223</f>
        <v>35594.42186</v>
      </c>
      <c r="L225">
        <f>G225-H225</f>
        <v>6708.8221699999995</v>
      </c>
      <c r="N225">
        <f>G225-H225</f>
        <v>6708.8221699999995</v>
      </c>
      <c r="O225">
        <f>G225-H225</f>
        <v>6708.8221699999995</v>
      </c>
    </row>
    <row r="226">
      <c r="A226" t="str">
        <v>Retained earnings</v>
      </c>
      <c r="G226">
        <f>G246</f>
        <v>-8075.403230499996</v>
      </c>
      <c r="H226">
        <f>H246</f>
        <v>-2130.1632696999945</v>
      </c>
      <c r="I226" t="e">
        <f>I246</f>
        <v>#REF!</v>
      </c>
      <c r="L226">
        <f>G226-H226</f>
        <v>-5945.239960800001</v>
      </c>
      <c r="N226">
        <f>G226-H226</f>
        <v>-5945.239960800001</v>
      </c>
      <c r="O226">
        <f>G226-H226</f>
        <v>-5945.239960800001</v>
      </c>
    </row>
    <row r="227">
      <c r="A227" t="str">
        <v>Total</v>
      </c>
      <c r="G227">
        <f>SUM(G224:G226)</f>
        <v>27519.018629500006</v>
      </c>
      <c r="H227">
        <f>SUM(H224:H226)</f>
        <v>26755.436420300008</v>
      </c>
      <c r="I227" t="e">
        <f>SUM(I224:I226)</f>
        <v>#REF!</v>
      </c>
      <c r="L227">
        <f>SUM(L224:L226)</f>
        <v>763.582209199998</v>
      </c>
    </row>
    <row r="229">
      <c r="A229" t="str">
        <v>Equity component of compound financial instruments*</v>
      </c>
    </row>
    <row r="230">
      <c r="A230" t="str">
        <v>At the commencement of the year</v>
      </c>
      <c r="G230">
        <f>H232</f>
        <v>0</v>
      </c>
      <c r="H230">
        <f>125000/100</f>
        <v>1250</v>
      </c>
      <c r="I230">
        <v>0</v>
      </c>
    </row>
    <row r="231">
      <c r="A231" t="str">
        <v>Transactions with owners in their capacity as owners</v>
      </c>
      <c r="G231">
        <f>G232-G230</f>
        <v>0</v>
      </c>
      <c r="H231">
        <f>H232-H230</f>
        <v>-1250</v>
      </c>
      <c r="I231">
        <f>-ROUND(SUMIF('TB BVS 31.3.22'!$E:$E,A231,'TB BVS 31.3.22'!$N:$N)/Input!$C$2,Input!$E$2)</f>
        <v>1250</v>
      </c>
    </row>
    <row r="232">
      <c r="A232" t="str">
        <v>Closing balance - Equity component of compound financial instruments</v>
      </c>
      <c r="G232">
        <f>-ROUND(SUMIF('TB BVS 31.03.26'!$E:$E,'BS  Notes  4-19'!A232,'TB BVS 31.03.26'!$K:$K)/Input!$C$2,Input!$E$2)</f>
        <v>0</v>
      </c>
      <c r="H232">
        <f>-ROUND(SUMIF('TB BVS 31.3.25'!$E:$E,'BS  Notes  4-19'!A232,'TB BVS 31.3.25'!$K:$K)/Input!$C$2,Input!$E$2)</f>
        <v>0</v>
      </c>
      <c r="I232">
        <f>SUM(I230:I231)</f>
        <v>1250</v>
      </c>
    </row>
    <row r="234">
      <c r="A234" t="str">
        <v>Securities premium</v>
      </c>
    </row>
    <row r="235">
      <c r="A235" t="str">
        <v>At the commencement of the year - Securities premium</v>
      </c>
      <c r="G235">
        <f>H237</f>
        <v>28885.599690000003</v>
      </c>
      <c r="H235">
        <f>204224/100+O176/100000</f>
        <v>12037.70699</v>
      </c>
    </row>
    <row r="236">
      <c r="A236" t="str">
        <v>Addition during the year - Securities Premium</v>
      </c>
      <c r="G236">
        <f>670782217/100000+1</f>
        <v>6708.82217</v>
      </c>
      <c r="H236">
        <f>685231/100+O185/100000</f>
        <v>16847.8927</v>
      </c>
    </row>
    <row r="237">
      <c r="A237" t="str">
        <v>Closing balance - Securities Premium</v>
      </c>
      <c r="G237">
        <f>G235+G236</f>
        <v>35594.42186</v>
      </c>
      <c r="H237">
        <f>SUM(H235:H236)</f>
        <v>28885.599690000003</v>
      </c>
      <c r="O237">
        <f>G237-H237</f>
        <v>6708.8221699999995</v>
      </c>
    </row>
    <row r="239">
      <c r="A239" t="str">
        <v>Retained Earnings</v>
      </c>
    </row>
    <row r="240">
      <c r="A240" t="str">
        <v>Opening Balance - Retained Earnings</v>
      </c>
      <c r="G240">
        <f>H246</f>
        <v>-2130.1632696999945</v>
      </c>
      <c r="H240">
        <f>-10275.8113641913/100</f>
        <v>-102.758113641913</v>
      </c>
      <c r="I240">
        <v>0</v>
      </c>
    </row>
    <row r="241">
      <c r="A241" t="str">
        <v>Add:</v>
      </c>
    </row>
    <row r="242">
      <c r="A242" t="str">
        <v>Redemption of compound financial instruments</v>
      </c>
      <c r="G242">
        <v>0</v>
      </c>
      <c r="H242">
        <v>0</v>
      </c>
    </row>
    <row r="243">
      <c r="A243" t="str">
        <v>(Loss) during the period</v>
      </c>
      <c r="G243">
        <f>PL!D26</f>
        <v>-5952.239960800001</v>
      </c>
      <c r="H243">
        <f>PL!E26</f>
        <v>-2029.0351560580816</v>
      </c>
      <c r="I243" t="e">
        <f>PL!F26</f>
        <v>#REF!</v>
      </c>
    </row>
    <row r="244">
      <c r="A244" t="str">
        <v>Other comprehensive income, net of tax</v>
      </c>
    </row>
    <row r="245">
      <c r="A245" t="str">
        <v xml:space="preserve">            Remeasurement of post-employment benefit obligations</v>
      </c>
      <c r="G245">
        <f>PL!D30+PL!D31</f>
        <v>7</v>
      </c>
      <c r="H245">
        <v>1.63</v>
      </c>
    </row>
    <row r="246">
      <c r="A246" t="str">
        <v>Closing balance - Retained Earnings</v>
      </c>
      <c r="G246">
        <f>SUM(G240:G245)</f>
        <v>-8075.403230499996</v>
      </c>
      <c r="H246">
        <f>SUM(H240:H245)</f>
        <v>-2130.1632696999945</v>
      </c>
      <c r="I246" t="e">
        <f>SUM(I240:I243)</f>
        <v>#REF!</v>
      </c>
      <c r="O246">
        <f>G246-H246</f>
        <v>-5945.239960800001</v>
      </c>
    </row>
    <row r="248">
      <c r="A248" t="str">
        <v>Nature and purpose of reserves:</v>
      </c>
    </row>
    <row r="249">
      <c r="A249" t="str">
        <v>1. Equity component of compound financial instruments - The Company has issued Optionally Convertible Redeemable Preference Shares (OCRPS) during the financial year ended March 31, 2022. Considering the accounting principles to be followed in line with Indian Accounting Standards, the Company has computed the liability portion of OCRPS as the present value of the contractual obligations associated with the instrument. The difference (net of tax) between the issue amount of the OCRPS and the liability so computed has been treated as the 'Equity component of compound financial instruments' and grouped under other equity.</v>
      </c>
    </row>
    <row r="250">
      <c r="A250" t="str">
        <v>1. Securities Premium - Securities premium is used to record the premium on issue of shares. The reserve is utilised in accordance with the provisions of section 52 of the Companies Act, 2013.</v>
      </c>
    </row>
    <row r="251">
      <c r="A251" t="str">
        <v>2. Retained earnings - It represents surplus / accumulated earnings of the Company available for distribution to the shareholders. The same can be distributed as per the provisions of the Companies Act 2013.</v>
      </c>
    </row>
    <row r="253">
      <c r="A253" t="str">
        <v>Particulars</v>
      </c>
      <c r="G253" t="str">
        <v>As at</v>
      </c>
      <c r="H253" t="str">
        <v>As at</v>
      </c>
      <c r="I253" t="str">
        <v>As at</v>
      </c>
    </row>
    <row r="254">
      <c r="G254" t="str">
        <f>G168</f>
        <v>31 March 2026</v>
      </c>
      <c r="H254" t="str">
        <f>BS!$E$5</f>
        <v>31 March 2025</v>
      </c>
      <c r="I254" t="str">
        <f>BS!$F$5</f>
        <v>31 March 2022</v>
      </c>
    </row>
    <row r="255">
      <c r="A255" t="str">
        <v>NOTE 14</v>
      </c>
    </row>
    <row r="256">
      <c r="A256" t="str">
        <v>NON CURRENT FINANCIAL LIABILITIES : BORROWINGS</v>
      </c>
    </row>
    <row r="257">
      <c r="A257" t="str">
        <v>Optionally Convertible Preference Shares - Unsecured (From Related Parties)</v>
      </c>
      <c r="G257">
        <f>-ROUND(SUMIF('TB BVS 31.03.26'!$E:$E,A257,'TB BVS 31.03.26'!$K:$K)/Input!$C$2,Input!$E$2)</f>
        <v>0</v>
      </c>
      <c r="H257">
        <f>-ROUND(SUMIF('TB BVS 31.3.25'!$E:$E,A257,'TB BVS 31.3.25'!$K:$K)/Input!$C$2,Input!$E$2)</f>
        <v>0</v>
      </c>
      <c r="I257">
        <f>-ROUND(SUMIF('TB BVS 31.3.22'!$E:$E,A257,'TB BVS 31.3.22'!$N:$N)/Input!$C$2,Input!$E$2)</f>
        <v>495</v>
      </c>
    </row>
    <row r="258">
      <c r="A258" t="str">
        <v>Unsecured loan from related parties</v>
      </c>
      <c r="G258">
        <f>-ROUND(SUMIF('TB BVS 31.03.26'!$E:$E,A258,'TB BVS 31.03.26'!$K:$K)/Input!$C$2,Input!$E$2)</f>
        <v>0</v>
      </c>
      <c r="H258">
        <f>-ROUND(SUMIF('TB BVS 31.3.25'!$E:$E,A258,'TB BVS 31.3.25'!$K:$K)/Input!$C$2,Input!$E$2)</f>
        <v>2660</v>
      </c>
      <c r="I258">
        <f>-ROUND(SUMIF('TB BVS 31.3.22'!$E:$E,A258,'TB BVS 31.3.22'!$N:$N)/Input!$C$2,Input!$E$2)</f>
        <v>0</v>
      </c>
    </row>
    <row r="259">
      <c r="A259" t="str">
        <v>Term Loan from Bank*</v>
      </c>
      <c r="G259">
        <f>-ROUND(SUMIF('TB BVS 31.03.26'!$E:$E,A259,'TB BVS 31.03.26'!$I:$I)/Input!$C$2,Input!$E$2)</f>
        <v>25824</v>
      </c>
      <c r="H259">
        <f>-ROUND(SUMIF('TB BVS 31.3.25'!$E:$E,A259,'TB BVS 31.3.25'!$I:$I)/Input!$C$2,Input!$E$2)</f>
        <v>26462</v>
      </c>
    </row>
    <row r="260">
      <c r="A260" t="str">
        <v>Less: Current Maturities of Long term borrowings</v>
      </c>
      <c r="G260">
        <f>ROUND(SUMIF('TB BVS 31.03.26'!$E:$E,A259,'TB BVS 31.03.26'!$J:$J)/Input!$C$2,Input!$E$2)</f>
        <v>-6133</v>
      </c>
      <c r="H260">
        <f>ROUND(SUMIF('TB BVS 31.3.25'!$E:$E,A259,'TB BVS 31.3.25'!$J:$J)/Input!$C$2,Input!$E$2)</f>
        <v>-3109</v>
      </c>
    </row>
    <row r="261">
      <c r="A261" t="str">
        <v>Unsecured Loan Repayable on Demand</v>
      </c>
    </row>
    <row r="262">
      <c r="A262" t="str">
        <v>Unsecured loan from related parties</v>
      </c>
      <c r="G262">
        <f>-ROUND(SUMIF('TB BVS 31.03.26'!$E:$E,A262,'TB BVS 31.03.26'!$K:$K)/Input!$C$2,Input!$E$2)</f>
        <v>0</v>
      </c>
      <c r="H262">
        <f>-ROUND(SUMIF('TB BVS 31.3.25'!$E:$E,A262,'TB BVS 31.3.25'!$K:$K)/Input!$C$2,Input!$E$2)</f>
        <v>2660</v>
      </c>
    </row>
    <row r="263">
      <c r="A263" t="str">
        <v>Total</v>
      </c>
      <c r="G263">
        <f>SUM(G259:G262)</f>
        <v>19691</v>
      </c>
      <c r="H263">
        <f>SUM(H257:H260)</f>
        <v>26013</v>
      </c>
      <c r="I263">
        <f>SUM(I257:I258)</f>
        <v>495</v>
      </c>
      <c r="K263">
        <f>G263-H263</f>
        <v>-6322</v>
      </c>
      <c r="L263">
        <f>+G263-H258</f>
        <v>17031</v>
      </c>
    </row>
    <row r="264" xml:space="preserve">
      <c r="A264" t="str" xml:space="preserve">
        <v xml:space="preserve">*The Company has shown borrowings as non-current as waiver for the breach of loan covenant was obtained from the bank prior to the approval of these financial statements._x000d_
_x000d_
 </v>
      </c>
    </row>
    <row r="265">
      <c r="L265">
        <f>+L263+G273</f>
        <v>17031</v>
      </c>
    </row>
    <row r="266">
      <c r="A266" t="str">
        <v>CURRENT FINANCIAL LIABILITIES : BORROWINGS</v>
      </c>
    </row>
    <row r="267">
      <c r="A267" t="str">
        <v>Secured</v>
      </c>
    </row>
    <row r="268">
      <c r="A268" t="str">
        <v>Term loan from Bank - Current Maturities</v>
      </c>
      <c r="G268">
        <f>-G260</f>
        <v>6133</v>
      </c>
      <c r="H268">
        <f>-H260</f>
        <v>3109</v>
      </c>
    </row>
    <row r="270">
      <c r="A270" t="str">
        <v>Secured</v>
      </c>
    </row>
    <row r="271">
      <c r="A271" t="str">
        <v>Working Capital Loans from Bank</v>
      </c>
      <c r="G271">
        <f>-ROUND(SUMIF('TB BVS 31.03.26'!$E:$E,A271,'TB BVS 31.03.26'!$I:$I)/Input!$C$2,Input!$E$2)</f>
        <v>5618</v>
      </c>
      <c r="H271">
        <f>-ROUND(SUMIF('TB BVS 31.3.25'!$E:$E,A271,'TB BVS 31.3.25'!$J:$J)/Input!$C$2,Input!$E$2)</f>
        <v>31</v>
      </c>
      <c r="O271">
        <f>G271/1000</f>
        <v>5.618</v>
      </c>
    </row>
    <row r="272">
      <c r="A272" t="str">
        <v>Unsecured Loan Repayable on Demand</v>
      </c>
    </row>
    <row r="273">
      <c r="A273" t="str">
        <v>Unsecured loan from related parties</v>
      </c>
      <c r="G273">
        <f>-ROUND(SUMIF('TB BVS 31.03.26'!$E:$E,A273,'TB BVS 31.03.26'!$I:$I)/Input!$C$2,Input!$E$2)*0</f>
        <v>0</v>
      </c>
      <c r="H273">
        <f>-ROUND(SUMIF('TB BVS 31.3.25'!$E:$E,A273,'TB BVS 31.3.25'!$J:$J)/Input!$C$2,Input!$E$2)</f>
        <v>0</v>
      </c>
      <c r="I273">
        <f>-ROUND(SUMIF('TB BVS 31.3.22'!$E:$E,A273,'TB BVS 31.3.22'!$M:$M)/Input!$C$2,Input!$E$2)</f>
        <v>30</v>
      </c>
      <c r="J273">
        <f>H273-'Note 28-31'!D26</f>
        <v>-4095</v>
      </c>
    </row>
    <row r="274">
      <c r="A274" t="str">
        <v>Working Capital Loans from Bank</v>
      </c>
      <c r="G274">
        <f>-ROUND(SUMIF('TB BVS 31.03.26'!$E:$E,A274,'TB BVS 31.03.26'!$J:$J)/Input!$C$2,Input!$E$2)*0</f>
        <v>0</v>
      </c>
    </row>
    <row r="275">
      <c r="A275" t="str">
        <v>Total</v>
      </c>
      <c r="G275">
        <f>SUM(G268:G274)</f>
        <v>11751</v>
      </c>
      <c r="H275">
        <f>SUM(H268:H273)</f>
        <v>3140</v>
      </c>
      <c r="I275">
        <f>SUM(I273:I273)</f>
        <v>30</v>
      </c>
      <c r="J275">
        <f>J273-I273</f>
        <v>-4125</v>
      </c>
      <c r="K275">
        <f>G275</f>
        <v>11751</v>
      </c>
    </row>
    <row r="277">
      <c r="A277" t="str">
        <v>Terms of repayment, security and interest are as follows:</v>
      </c>
    </row>
    <row r="278">
      <c r="A278" t="str">
        <v>(i) During the year ended 31 March 2022, the Company has issued 0.01% 97,276 non-cumulative optionally convertible preference shares (OCPS). The Preference issued, carry a preferential right vis-à-vis equity shares of the Company with respect to the payment of dividend and repayment of capital during the winding up. The said preference shares will be converted into equity shares in the ratio of 1:1 at the option of preference share holder. In case same is not converted into equity shares, then same shall be redeemed at the end of 20 years from the date of allotment of shares with redemption premium of Rs 2,046/- per share. During the year ended 31 March 2024, the Company has converted OCPS to Equity shares.</v>
      </c>
    </row>
    <row r="280">
      <c r="A280" t="str">
        <v>(i) Axis Bank Term loan - 3888/ 3539 aggregating ₹ 21,200 [₹ in Lakhs] (31 March 2025: ₹ 24,000 [₹ in Lakhs]) repayable in 60 monthly instalments of INR 333 and INR 67 [₹ in Lakhs] carrying an interest rate of 7.95% [Repo + 1.45% &amp; Repo + 2.00% respectively] (31 March 2025: 7.95% (Repo + 1.45%) , after a moratorium period of 24 months from the date of sanction of loan, against primary security by way of exclusive hypothecation for all the fixed assets situated at XYZ located at Dahej industrial area, Gujarat and exclusive hypothecation for all the Current Assets &amp; movable fixed asset of XYZ located at Dahej Industrial Area, Gujarat. Corporate Guarantee is given by BEST VALUE CHEM PRIVATE LIMITED of ₹ 2,000 [₹ in Lakhs] (31 March 2025: ₹ 2,000 [₹ in Lakhs]).</v>
      </c>
    </row>
    <row r="281">
      <c r="A281" t="str">
        <v>(ii) HDFC Bank Term loan - 0746 aggregating ₹ 3,500 [₹ in Lakhs] (31 March 2025: ₹ 2,475 [₹ in Lakhs]) repayable in 17 monthly instalments of INR 248 [₹ in Lakhs] carrying an interest rate of 7.25% (31 March 2025: 8.00%) , after a moratorium period of 6 months from the date of sanction of loan, against primary security by way of exclusive hypothecation for all the fixed assets situated at XYZ located at Dahej industrial area, Gujarat and exclusive hypothecation for all the Current Assets &amp; movable fixed asset of XYZ located at Dahej Industrial Area, Gujarat. Corporate Guarantee is given by BEST VALUE CHEM PRIVATE LIMITED of ₹ 1,000 [₹ in Lakhs] (31 March 2025: 1,000 [₹ in Lakhs]).</v>
      </c>
    </row>
    <row r="282">
      <c r="A282" t="str">
        <v>(iii) Axis Term loan - 6405 aggregating ₹ 1,450 [₹ in Lakhs] (31 March 2025: ₹ NIL [₹ in Lakhs]) repayable in 48 monthly instalments of INR 111 [₹ in Lakhs] carrying an interest rate of 7.25%, (repo + 2.00%)  after a moratorium period of 12 months from the date of sanction of loan, against primary security by way of exclusive hypothecation for all the fixed assets situated at XYZ located at Dahej industrial area, Gujarat and exclusive hypothecation for all the Current Assets &amp; movable fixed asset of XYZ located at Dahej Industrial Area, Gujarat. Corporate Guarantee is given by BEST VALUE CHEM PRIVATE LIMITED of ₹9600 [₹ in Lakhs].</v>
      </c>
    </row>
    <row r="283">
      <c r="A283" t="str">
        <v>(iv) During the financial year ended March 31, 2026, the Company converted an unsecured loan amounting to ₹6,710 Lakhs (31 March 2025: ₹6,855 Lakhs) into equity share capital.In accordance with the terms agreed upon with the lender and pursuant to the approval of the Board of Directors and shareholders, 23,192 equity shares (31 March 2025: 29,321) of ₹ 10 each were issued at a premium of ₹ 28,923 per share (31 March 2025: 23,370).</v>
      </c>
    </row>
    <row r="285">
      <c r="A285" t="str">
        <v>NOTE 28</v>
      </c>
    </row>
    <row r="286">
      <c r="A286" t="str">
        <v>NON-CURRENT PROVISIONS</v>
      </c>
    </row>
    <row r="287">
      <c r="A287" t="str">
        <v>Provision for compensated absences</v>
      </c>
      <c r="G287">
        <f>-ROUND(SUMIF('TB BVS 31.03.26'!$E:$E,'BS  Notes  4-19'!A287,'TB BVS 31.03.26'!$K:$K)/Input!$C$2,Input!$E$2)</f>
        <v>39</v>
      </c>
      <c r="H287">
        <v>0</v>
      </c>
    </row>
    <row r="288">
      <c r="A288" t="str">
        <v>Provision for employee benefits - Gratuity</v>
      </c>
      <c r="G288">
        <f>-ROUND(SUMIF('TB BVS 31.03.26'!$E:$E,'BS  Notes  4-19'!A288,'TB BVS 31.03.26'!$K:$K)/Input!$C$2,Input!$E$2)</f>
        <v>41</v>
      </c>
      <c r="H288">
        <v>0</v>
      </c>
    </row>
    <row r="289">
      <c r="A289" t="str">
        <v>Total</v>
      </c>
      <c r="G289">
        <f>SUM(G287:G288)</f>
        <v>80</v>
      </c>
      <c r="H289">
        <f>SUM(H287:H288)</f>
        <v>0</v>
      </c>
    </row>
    <row r="291">
      <c r="A291" t="str">
        <v>CURRENT PROVISIONS</v>
      </c>
    </row>
    <row r="292">
      <c r="A292" t="str">
        <v>Provision for compensated absences</v>
      </c>
      <c r="G292">
        <f>-ROUND(SUMIF('TB BVS 31.03.26'!$E:$E,'BS  Notes  4-19'!A292,'TB BVS 31.03.26'!$J:$J)/Input!$C$2,Input!$E$2)</f>
        <v>8</v>
      </c>
      <c r="H292">
        <v>0</v>
      </c>
    </row>
    <row r="293">
      <c r="A293" t="str">
        <v>Provision for employee benefits - Gratuity</v>
      </c>
      <c r="G293">
        <f>-ROUND(SUMIF('TB BVS 31.03.26'!$E:$E,'BS  Notes  4-19'!A293,'TB BVS 31.03.26'!$J:$J)/Input!$C$2,Input!$E$2)</f>
        <v>4</v>
      </c>
      <c r="H293">
        <v>0</v>
      </c>
    </row>
    <row r="294">
      <c r="A294" t="str">
        <v>Total</v>
      </c>
      <c r="G294">
        <f>SUM(G292:G293)</f>
        <v>12</v>
      </c>
      <c r="H294">
        <f>SUM(H292:H293)</f>
        <v>0</v>
      </c>
    </row>
    <row r="297">
      <c r="A297" t="str">
        <v>Particulars</v>
      </c>
      <c r="G297" t="str">
        <v>As at</v>
      </c>
      <c r="H297" t="str">
        <v>As at</v>
      </c>
    </row>
    <row r="298">
      <c r="G298" t="str">
        <f>[17]BS!$D$5</f>
        <v>31 March 2024</v>
      </c>
      <c r="H298" t="str">
        <f>[17]BS!$E$5</f>
        <v>31 March 2023</v>
      </c>
    </row>
    <row r="299">
      <c r="A299" t="str">
        <v>Particulars</v>
      </c>
      <c r="G299" t="str">
        <v>As at</v>
      </c>
      <c r="H299" t="str">
        <v>As at</v>
      </c>
    </row>
    <row r="300">
      <c r="G300" t="str">
        <f>BS!$D$5</f>
        <v>31 March 2026</v>
      </c>
      <c r="H300" t="str">
        <f>BS!$E$5</f>
        <v>31 March 2025</v>
      </c>
    </row>
    <row r="302">
      <c r="A302" t="str">
        <v>NOTE 15</v>
      </c>
    </row>
    <row r="303">
      <c r="A303" t="str">
        <v>NON-CURRENT PROVISIONS</v>
      </c>
    </row>
    <row r="304">
      <c r="A304" t="str">
        <v>Provision for compensated absences</v>
      </c>
      <c r="G304">
        <f>-ROUND(SUMIF('TB BVS 31.03.26'!$E:$E,A304,'TB BVS 31.03.26'!$K:$K)/Input!$C$2,Input!$E$2)</f>
        <v>39</v>
      </c>
      <c r="H304">
        <f>-ROUND(SUMIF('TB BVS 31.3.25'!$E:$E,A304,'TB BVS 31.3.25'!$K:$K)/Input!$C$2,Input!$E$2)</f>
        <v>22</v>
      </c>
    </row>
    <row r="305">
      <c r="A305" t="str">
        <v>Provision for employee benefits - Gratuity</v>
      </c>
      <c r="G305">
        <f>-ROUND(SUMIF('TB BVS 31.03.26'!$E:$E,A305,'TB BVS 31.03.26'!$K:$K)/Input!$C$2,Input!$E$2)</f>
        <v>41</v>
      </c>
      <c r="H305">
        <f>-ROUND(SUMIF('TB BVS 31.3.25'!$E:$E,A305,'TB BVS 31.3.25'!$K:$K)/Input!$C$2,Input!$E$2)</f>
        <v>17</v>
      </c>
    </row>
    <row r="306">
      <c r="A306" t="str">
        <v>Total</v>
      </c>
      <c r="G306">
        <f>SUM(G304:G305)</f>
        <v>80</v>
      </c>
      <c r="H306">
        <f>SUM(H304:H305)</f>
        <v>39</v>
      </c>
    </row>
    <row r="308">
      <c r="A308" t="str">
        <v>CURRENT PROVISIONS</v>
      </c>
    </row>
    <row r="309">
      <c r="A309" t="str">
        <v>Provision for compensated absences</v>
      </c>
      <c r="G309">
        <f>-ROUND(SUMIF('TB BVS 31.03.26'!$E:$E,A309,'TB BVS 31.03.26'!$J:$J)/Input!$C$2,Input!$E$2)</f>
        <v>8</v>
      </c>
      <c r="H309">
        <f>-ROUND(SUMIF('TB BVS 31.3.25'!$E:$E,A309,'TB BVS 31.3.25'!$J:$J)/Input!$C$2,Input!$E$2)</f>
        <v>5</v>
      </c>
    </row>
    <row r="310">
      <c r="A310" t="str">
        <v>Provision for employee benefits - Gratuity</v>
      </c>
      <c r="G310">
        <f>-ROUND(SUMIF('TB BVS 31.03.26'!$E:$E,A310,'TB BVS 31.03.26'!$J:$J)/Input!$C$2,Input!$E$2)</f>
        <v>4</v>
      </c>
      <c r="H310">
        <f>-ROUND(SUMIF('TB BVS 31.3.25'!$E:$E,A310,'TB BVS 31.3.25'!$J:$J)/Input!$C$2,Input!$E$2)</f>
        <v>2</v>
      </c>
    </row>
    <row r="311">
      <c r="A311" t="str">
        <v>Total</v>
      </c>
      <c r="G311">
        <f>SUM(G309:G310)</f>
        <v>12</v>
      </c>
      <c r="H311">
        <f>SUM(H309:H310)</f>
        <v>7</v>
      </c>
    </row>
    <row r="312">
      <c r="A312" t="str">
        <v>Particulars</v>
      </c>
      <c r="G312" t="str">
        <v>As at</v>
      </c>
      <c r="H312" t="str">
        <v>As at</v>
      </c>
      <c r="I312" t="str">
        <v>Particulars</v>
      </c>
      <c r="O312" t="str">
        <v>As at</v>
      </c>
      <c r="P312" t="str">
        <v>As at</v>
      </c>
      <c r="Q312" t="str">
        <v>Particulars</v>
      </c>
      <c r="W312" t="str">
        <v>As at</v>
      </c>
      <c r="X312" t="str">
        <v>As at</v>
      </c>
      <c r="Y312" t="str">
        <v>Particulars</v>
      </c>
      <c r="AE312" t="str">
        <v>As at</v>
      </c>
      <c r="AF312" t="str">
        <v>As at</v>
      </c>
      <c r="AG312" t="str">
        <v>Particulars</v>
      </c>
      <c r="AM312" t="str">
        <v>As at</v>
      </c>
      <c r="AN312" t="str">
        <v>As at</v>
      </c>
      <c r="AO312" t="str">
        <v>Particulars</v>
      </c>
      <c r="AU312" t="str">
        <v>As at</v>
      </c>
      <c r="AV312" t="str">
        <v>As at</v>
      </c>
      <c r="AW312" t="str">
        <v>Particulars</v>
      </c>
      <c r="BC312" t="str">
        <v>As at</v>
      </c>
      <c r="BD312" t="str">
        <v>As at</v>
      </c>
      <c r="BE312" t="str">
        <v>Particulars</v>
      </c>
      <c r="BK312" t="str">
        <v>As at</v>
      </c>
      <c r="BL312" t="str">
        <v>As at</v>
      </c>
      <c r="BM312" t="str">
        <v>Particulars</v>
      </c>
      <c r="BS312" t="str">
        <v>As at</v>
      </c>
      <c r="BT312" t="str">
        <v>As at</v>
      </c>
      <c r="BU312" t="str">
        <v>Particulars</v>
      </c>
      <c r="CA312" t="str">
        <v>As at</v>
      </c>
      <c r="CB312" t="str">
        <v>As at</v>
      </c>
      <c r="CC312" t="str">
        <v>Particulars</v>
      </c>
      <c r="CI312" t="str">
        <v>As at</v>
      </c>
      <c r="CJ312" t="str">
        <v>As at</v>
      </c>
      <c r="CK312" t="str">
        <v>Particulars</v>
      </c>
      <c r="CQ312" t="str">
        <v>As at</v>
      </c>
      <c r="CR312" t="str">
        <v>As at</v>
      </c>
      <c r="CS312" t="str">
        <v>Particulars</v>
      </c>
      <c r="CY312" t="str">
        <v>As at</v>
      </c>
      <c r="CZ312" t="str">
        <v>As at</v>
      </c>
      <c r="DA312" t="str">
        <v>Particulars</v>
      </c>
      <c r="DG312" t="str">
        <v>As at</v>
      </c>
      <c r="DH312" t="str">
        <v>As at</v>
      </c>
      <c r="DI312" t="str">
        <v>Particulars</v>
      </c>
      <c r="DO312" t="str">
        <v>As at</v>
      </c>
      <c r="DP312" t="str">
        <v>As at</v>
      </c>
      <c r="DQ312" t="str">
        <v>Particulars</v>
      </c>
      <c r="DW312" t="str">
        <v>As at</v>
      </c>
      <c r="DX312" t="str">
        <v>As at</v>
      </c>
      <c r="DY312" t="str">
        <v>Particulars</v>
      </c>
      <c r="EE312" t="str">
        <v>As at</v>
      </c>
      <c r="EF312" t="str">
        <v>As at</v>
      </c>
      <c r="EG312" t="str">
        <v>Particulars</v>
      </c>
      <c r="EM312" t="str">
        <v>As at</v>
      </c>
      <c r="EN312" t="str">
        <v>As at</v>
      </c>
      <c r="EO312" t="str">
        <v>Particulars</v>
      </c>
      <c r="EU312" t="str">
        <v>As at</v>
      </c>
      <c r="EV312" t="str">
        <v>As at</v>
      </c>
      <c r="EW312" t="str">
        <v>Particulars</v>
      </c>
      <c r="FC312" t="str">
        <v>As at</v>
      </c>
      <c r="FD312" t="str">
        <v>As at</v>
      </c>
      <c r="FE312" t="str">
        <v>Particulars</v>
      </c>
      <c r="FK312" t="str">
        <v>As at</v>
      </c>
      <c r="FL312" t="str">
        <v>As at</v>
      </c>
      <c r="FM312" t="str">
        <v>Particulars</v>
      </c>
      <c r="FS312" t="str">
        <v>As at</v>
      </c>
      <c r="FT312" t="str">
        <v>As at</v>
      </c>
      <c r="FU312" t="str">
        <v>Particulars</v>
      </c>
      <c r="GA312" t="str">
        <v>As at</v>
      </c>
      <c r="GB312" t="str">
        <v>As at</v>
      </c>
      <c r="GC312" t="str">
        <v>Particulars</v>
      </c>
      <c r="GI312" t="str">
        <v>As at</v>
      </c>
      <c r="GJ312" t="str">
        <v>As at</v>
      </c>
      <c r="GK312" t="str">
        <v>Particulars</v>
      </c>
      <c r="GQ312" t="str">
        <v>As at</v>
      </c>
      <c r="GR312" t="str">
        <v>As at</v>
      </c>
      <c r="GS312" t="str">
        <v>Particulars</v>
      </c>
      <c r="GY312" t="str">
        <v>As at</v>
      </c>
      <c r="GZ312" t="str">
        <v>As at</v>
      </c>
      <c r="HA312" t="str">
        <v>Particulars</v>
      </c>
      <c r="HG312" t="str">
        <v>As at</v>
      </c>
      <c r="HH312" t="str">
        <v>As at</v>
      </c>
      <c r="HI312" t="str">
        <v>Particulars</v>
      </c>
      <c r="HO312" t="str">
        <v>As at</v>
      </c>
      <c r="HP312" t="str">
        <v>As at</v>
      </c>
      <c r="HQ312" t="str">
        <v>Particulars</v>
      </c>
      <c r="HW312" t="str">
        <v>As at</v>
      </c>
      <c r="HX312" t="str">
        <v>As at</v>
      </c>
      <c r="HY312" t="str">
        <v>Particulars</v>
      </c>
      <c r="IE312" t="str">
        <v>As at</v>
      </c>
      <c r="IF312" t="str">
        <v>As at</v>
      </c>
      <c r="IG312" t="str">
        <v>Particulars</v>
      </c>
      <c r="IM312" t="str">
        <v>As at</v>
      </c>
      <c r="IN312" t="str">
        <v>As at</v>
      </c>
      <c r="IO312" t="str">
        <v>Particulars</v>
      </c>
      <c r="IU312" t="str">
        <v>As at</v>
      </c>
      <c r="IV312" t="str">
        <v>As at</v>
      </c>
      <c r="IW312" t="str">
        <v>Particulars</v>
      </c>
      <c r="JC312" t="str">
        <v>As at</v>
      </c>
      <c r="JD312" t="str">
        <v>As at</v>
      </c>
      <c r="JE312" t="str">
        <v>Particulars</v>
      </c>
      <c r="JK312" t="str">
        <v>As at</v>
      </c>
      <c r="JL312" t="str">
        <v>As at</v>
      </c>
      <c r="JM312" t="str">
        <v>Particulars</v>
      </c>
      <c r="JS312" t="str">
        <v>As at</v>
      </c>
      <c r="JT312" t="str">
        <v>As at</v>
      </c>
      <c r="JU312" t="str">
        <v>Particulars</v>
      </c>
      <c r="KA312" t="str">
        <v>As at</v>
      </c>
      <c r="KB312" t="str">
        <v>As at</v>
      </c>
      <c r="KC312" t="str">
        <v>Particulars</v>
      </c>
      <c r="KI312" t="str">
        <v>As at</v>
      </c>
      <c r="KJ312" t="str">
        <v>As at</v>
      </c>
      <c r="KK312" t="str">
        <v>Particulars</v>
      </c>
      <c r="KQ312" t="str">
        <v>As at</v>
      </c>
      <c r="KR312" t="str">
        <v>As at</v>
      </c>
      <c r="KS312" t="str">
        <v>Particulars</v>
      </c>
      <c r="KY312" t="str">
        <v>As at</v>
      </c>
      <c r="KZ312" t="str">
        <v>As at</v>
      </c>
      <c r="LA312" t="str">
        <v>Particulars</v>
      </c>
      <c r="LG312" t="str">
        <v>As at</v>
      </c>
      <c r="LH312" t="str">
        <v>As at</v>
      </c>
      <c r="LI312" t="str">
        <v>Particulars</v>
      </c>
      <c r="LO312" t="str">
        <v>As at</v>
      </c>
      <c r="LP312" t="str">
        <v>As at</v>
      </c>
      <c r="LQ312" t="str">
        <v>Particulars</v>
      </c>
      <c r="LW312" t="str">
        <v>As at</v>
      </c>
      <c r="LX312" t="str">
        <v>As at</v>
      </c>
      <c r="LY312" t="str">
        <v>Particulars</v>
      </c>
      <c r="ME312" t="str">
        <v>As at</v>
      </c>
      <c r="MF312" t="str">
        <v>As at</v>
      </c>
      <c r="MG312" t="str">
        <v>Particulars</v>
      </c>
      <c r="MM312" t="str">
        <v>As at</v>
      </c>
      <c r="MN312" t="str">
        <v>As at</v>
      </c>
      <c r="MO312" t="str">
        <v>Particulars</v>
      </c>
      <c r="MU312" t="str">
        <v>As at</v>
      </c>
      <c r="MV312" t="str">
        <v>As at</v>
      </c>
      <c r="MW312" t="str">
        <v>Particulars</v>
      </c>
      <c r="NC312" t="str">
        <v>As at</v>
      </c>
      <c r="ND312" t="str">
        <v>As at</v>
      </c>
      <c r="NE312" t="str">
        <v>Particulars</v>
      </c>
      <c r="NK312" t="str">
        <v>As at</v>
      </c>
      <c r="NL312" t="str">
        <v>As at</v>
      </c>
      <c r="NM312" t="str">
        <v>Particulars</v>
      </c>
      <c r="NS312" t="str">
        <v>As at</v>
      </c>
      <c r="NT312" t="str">
        <v>As at</v>
      </c>
      <c r="NU312" t="str">
        <v>Particulars</v>
      </c>
      <c r="OA312" t="str">
        <v>As at</v>
      </c>
      <c r="OB312" t="str">
        <v>As at</v>
      </c>
      <c r="OC312" t="str">
        <v>Particulars</v>
      </c>
      <c r="OI312" t="str">
        <v>As at</v>
      </c>
      <c r="OJ312" t="str">
        <v>As at</v>
      </c>
      <c r="OK312" t="str">
        <v>Particulars</v>
      </c>
      <c r="OQ312" t="str">
        <v>As at</v>
      </c>
      <c r="OR312" t="str">
        <v>As at</v>
      </c>
      <c r="OS312" t="str">
        <v>Particulars</v>
      </c>
      <c r="OY312" t="str">
        <v>As at</v>
      </c>
      <c r="OZ312" t="str">
        <v>As at</v>
      </c>
      <c r="PA312" t="str">
        <v>Particulars</v>
      </c>
      <c r="PG312" t="str">
        <v>As at</v>
      </c>
      <c r="PH312" t="str">
        <v>As at</v>
      </c>
      <c r="PI312" t="str">
        <v>Particulars</v>
      </c>
      <c r="PO312" t="str">
        <v>As at</v>
      </c>
      <c r="PP312" t="str">
        <v>As at</v>
      </c>
      <c r="PQ312" t="str">
        <v>Particulars</v>
      </c>
      <c r="PW312" t="str">
        <v>As at</v>
      </c>
      <c r="PX312" t="str">
        <v>As at</v>
      </c>
      <c r="PY312" t="str">
        <v>Particulars</v>
      </c>
      <c r="QE312" t="str">
        <v>As at</v>
      </c>
      <c r="QF312" t="str">
        <v>As at</v>
      </c>
      <c r="QG312" t="str">
        <v>Particulars</v>
      </c>
      <c r="QM312" t="str">
        <v>As at</v>
      </c>
      <c r="QN312" t="str">
        <v>As at</v>
      </c>
      <c r="QO312" t="str">
        <v>Particulars</v>
      </c>
      <c r="QU312" t="str">
        <v>As at</v>
      </c>
      <c r="QV312" t="str">
        <v>As at</v>
      </c>
      <c r="QW312" t="str">
        <v>Particulars</v>
      </c>
      <c r="RC312" t="str">
        <v>As at</v>
      </c>
      <c r="RD312" t="str">
        <v>As at</v>
      </c>
      <c r="RE312" t="str">
        <v>Particulars</v>
      </c>
      <c r="RK312" t="str">
        <v>As at</v>
      </c>
      <c r="RL312" t="str">
        <v>As at</v>
      </c>
      <c r="RM312" t="str">
        <v>Particulars</v>
      </c>
      <c r="RS312" t="str">
        <v>As at</v>
      </c>
      <c r="RT312" t="str">
        <v>As at</v>
      </c>
      <c r="RU312" t="str">
        <v>Particulars</v>
      </c>
      <c r="SA312" t="str">
        <v>As at</v>
      </c>
      <c r="SB312" t="str">
        <v>As at</v>
      </c>
      <c r="SC312" t="str">
        <v>Particulars</v>
      </c>
      <c r="SI312" t="str">
        <v>As at</v>
      </c>
      <c r="SJ312" t="str">
        <v>As at</v>
      </c>
      <c r="SK312" t="str">
        <v>Particulars</v>
      </c>
      <c r="SQ312" t="str">
        <v>As at</v>
      </c>
      <c r="SR312" t="str">
        <v>As at</v>
      </c>
      <c r="SS312" t="str">
        <v>Particulars</v>
      </c>
      <c r="SY312" t="str">
        <v>As at</v>
      </c>
      <c r="SZ312" t="str">
        <v>As at</v>
      </c>
      <c r="TA312" t="str">
        <v>Particulars</v>
      </c>
      <c r="TG312" t="str">
        <v>As at</v>
      </c>
      <c r="TH312" t="str">
        <v>As at</v>
      </c>
      <c r="TI312" t="str">
        <v>Particulars</v>
      </c>
      <c r="TO312" t="str">
        <v>As at</v>
      </c>
      <c r="TP312" t="str">
        <v>As at</v>
      </c>
      <c r="TQ312" t="str">
        <v>Particulars</v>
      </c>
      <c r="TW312" t="str">
        <v>As at</v>
      </c>
      <c r="TX312" t="str">
        <v>As at</v>
      </c>
      <c r="TY312" t="str">
        <v>Particulars</v>
      </c>
      <c r="UE312" t="str">
        <v>As at</v>
      </c>
      <c r="UF312" t="str">
        <v>As at</v>
      </c>
      <c r="UG312" t="str">
        <v>Particulars</v>
      </c>
      <c r="UM312" t="str">
        <v>As at</v>
      </c>
      <c r="UN312" t="str">
        <v>As at</v>
      </c>
      <c r="UO312" t="str">
        <v>Particulars</v>
      </c>
      <c r="UU312" t="str">
        <v>As at</v>
      </c>
      <c r="UV312" t="str">
        <v>As at</v>
      </c>
      <c r="UW312" t="str">
        <v>Particulars</v>
      </c>
      <c r="VC312" t="str">
        <v>As at</v>
      </c>
      <c r="VD312" t="str">
        <v>As at</v>
      </c>
      <c r="VE312" t="str">
        <v>Particulars</v>
      </c>
      <c r="VK312" t="str">
        <v>As at</v>
      </c>
      <c r="VL312" t="str">
        <v>As at</v>
      </c>
      <c r="VM312" t="str">
        <v>Particulars</v>
      </c>
      <c r="VS312" t="str">
        <v>As at</v>
      </c>
      <c r="VT312" t="str">
        <v>As at</v>
      </c>
      <c r="VU312" t="str">
        <v>Particulars</v>
      </c>
      <c r="WA312" t="str">
        <v>As at</v>
      </c>
      <c r="WB312" t="str">
        <v>As at</v>
      </c>
      <c r="WC312" t="str">
        <v>Particulars</v>
      </c>
      <c r="WI312" t="str">
        <v>As at</v>
      </c>
      <c r="WJ312" t="str">
        <v>As at</v>
      </c>
      <c r="WK312" t="str">
        <v>Particulars</v>
      </c>
      <c r="WQ312" t="str">
        <v>As at</v>
      </c>
      <c r="WR312" t="str">
        <v>As at</v>
      </c>
      <c r="WS312" t="str">
        <v>Particulars</v>
      </c>
      <c r="WY312" t="str">
        <v>As at</v>
      </c>
      <c r="WZ312" t="str">
        <v>As at</v>
      </c>
      <c r="XA312" t="str">
        <v>Particulars</v>
      </c>
      <c r="XG312" t="str">
        <v>As at</v>
      </c>
      <c r="XH312" t="str">
        <v>As at</v>
      </c>
      <c r="XI312" t="str">
        <v>Particulars</v>
      </c>
      <c r="XO312" t="str">
        <v>As at</v>
      </c>
      <c r="XP312" t="str">
        <v>As at</v>
      </c>
      <c r="XQ312" t="str">
        <v>Particulars</v>
      </c>
      <c r="XW312" t="str">
        <v>As at</v>
      </c>
      <c r="XX312" t="str">
        <v>As at</v>
      </c>
      <c r="XY312" t="str">
        <v>Particulars</v>
      </c>
      <c r="YE312" t="str">
        <v>As at</v>
      </c>
      <c r="YF312" t="str">
        <v>As at</v>
      </c>
      <c r="YG312" t="str">
        <v>Particulars</v>
      </c>
      <c r="YM312" t="str">
        <v>As at</v>
      </c>
      <c r="YN312" t="str">
        <v>As at</v>
      </c>
      <c r="YO312" t="str">
        <v>Particulars</v>
      </c>
      <c r="YU312" t="str">
        <v>As at</v>
      </c>
      <c r="YV312" t="str">
        <v>As at</v>
      </c>
      <c r="YW312" t="str">
        <v>Particulars</v>
      </c>
      <c r="ZC312" t="str">
        <v>As at</v>
      </c>
      <c r="ZD312" t="str">
        <v>As at</v>
      </c>
      <c r="ZE312" t="str">
        <v>Particulars</v>
      </c>
      <c r="ZK312" t="str">
        <v>As at</v>
      </c>
      <c r="ZL312" t="str">
        <v>As at</v>
      </c>
      <c r="ZM312" t="str">
        <v>Particulars</v>
      </c>
      <c r="ZS312" t="str">
        <v>As at</v>
      </c>
      <c r="ZT312" t="str">
        <v>As at</v>
      </c>
      <c r="ZU312" t="str">
        <v>Particulars</v>
      </c>
      <c r="AAA312" t="str">
        <v>As at</v>
      </c>
      <c r="AAB312" t="str">
        <v>As at</v>
      </c>
      <c r="AAC312" t="str">
        <v>Particulars</v>
      </c>
      <c r="AAI312" t="str">
        <v>As at</v>
      </c>
      <c r="AAJ312" t="str">
        <v>As at</v>
      </c>
      <c r="AAK312" t="str">
        <v>Particulars</v>
      </c>
      <c r="AAQ312" t="str">
        <v>As at</v>
      </c>
      <c r="AAR312" t="str">
        <v>As at</v>
      </c>
      <c r="AAS312" t="str">
        <v>Particulars</v>
      </c>
      <c r="AAY312" t="str">
        <v>As at</v>
      </c>
      <c r="AAZ312" t="str">
        <v>As at</v>
      </c>
      <c r="ABA312" t="str">
        <v>Particulars</v>
      </c>
      <c r="ABG312" t="str">
        <v>As at</v>
      </c>
      <c r="ABH312" t="str">
        <v>As at</v>
      </c>
      <c r="ABI312" t="str">
        <v>Particulars</v>
      </c>
      <c r="ABO312" t="str">
        <v>As at</v>
      </c>
      <c r="ABP312" t="str">
        <v>As at</v>
      </c>
      <c r="ABQ312" t="str">
        <v>Particulars</v>
      </c>
      <c r="ABW312" t="str">
        <v>As at</v>
      </c>
      <c r="ABX312" t="str">
        <v>As at</v>
      </c>
      <c r="ABY312" t="str">
        <v>Particulars</v>
      </c>
      <c r="ACE312" t="str">
        <v>As at</v>
      </c>
      <c r="ACF312" t="str">
        <v>As at</v>
      </c>
      <c r="ACG312" t="str">
        <v>Particulars</v>
      </c>
      <c r="ACM312" t="str">
        <v>As at</v>
      </c>
      <c r="ACN312" t="str">
        <v>As at</v>
      </c>
      <c r="ACO312" t="str">
        <v>Particulars</v>
      </c>
      <c r="ACU312" t="str">
        <v>As at</v>
      </c>
      <c r="ACV312" t="str">
        <v>As at</v>
      </c>
      <c r="ACW312" t="str">
        <v>Particulars</v>
      </c>
      <c r="ADC312" t="str">
        <v>As at</v>
      </c>
      <c r="ADD312" t="str">
        <v>As at</v>
      </c>
      <c r="ADE312" t="str">
        <v>Particulars</v>
      </c>
      <c r="ADK312" t="str">
        <v>As at</v>
      </c>
      <c r="ADL312" t="str">
        <v>As at</v>
      </c>
      <c r="ADM312" t="str">
        <v>Particulars</v>
      </c>
      <c r="ADS312" t="str">
        <v>As at</v>
      </c>
      <c r="ADT312" t="str">
        <v>As at</v>
      </c>
      <c r="ADU312" t="str">
        <v>Particulars</v>
      </c>
      <c r="AEA312" t="str">
        <v>As at</v>
      </c>
      <c r="AEB312" t="str">
        <v>As at</v>
      </c>
      <c r="AEC312" t="str">
        <v>Particulars</v>
      </c>
      <c r="AEI312" t="str">
        <v>As at</v>
      </c>
      <c r="AEJ312" t="str">
        <v>As at</v>
      </c>
      <c r="AEK312" t="str">
        <v>Particulars</v>
      </c>
      <c r="AEQ312" t="str">
        <v>As at</v>
      </c>
      <c r="AER312" t="str">
        <v>As at</v>
      </c>
      <c r="AES312" t="str">
        <v>Particulars</v>
      </c>
      <c r="AEY312" t="str">
        <v>As at</v>
      </c>
      <c r="AEZ312" t="str">
        <v>As at</v>
      </c>
      <c r="AFA312" t="str">
        <v>Particulars</v>
      </c>
      <c r="AFG312" t="str">
        <v>As at</v>
      </c>
      <c r="AFH312" t="str">
        <v>As at</v>
      </c>
      <c r="AFI312" t="str">
        <v>Particulars</v>
      </c>
      <c r="AFO312" t="str">
        <v>As at</v>
      </c>
      <c r="AFP312" t="str">
        <v>As at</v>
      </c>
      <c r="AFQ312" t="str">
        <v>Particulars</v>
      </c>
      <c r="AFW312" t="str">
        <v>As at</v>
      </c>
      <c r="AFX312" t="str">
        <v>As at</v>
      </c>
      <c r="AFY312" t="str">
        <v>Particulars</v>
      </c>
      <c r="AGE312" t="str">
        <v>As at</v>
      </c>
      <c r="AGF312" t="str">
        <v>As at</v>
      </c>
      <c r="AGG312" t="str">
        <v>Particulars</v>
      </c>
      <c r="AGM312" t="str">
        <v>As at</v>
      </c>
      <c r="AGN312" t="str">
        <v>As at</v>
      </c>
      <c r="AGO312" t="str">
        <v>Particulars</v>
      </c>
      <c r="AGU312" t="str">
        <v>As at</v>
      </c>
      <c r="AGV312" t="str">
        <v>As at</v>
      </c>
      <c r="AGW312" t="str">
        <v>Particulars</v>
      </c>
      <c r="AHC312" t="str">
        <v>As at</v>
      </c>
      <c r="AHD312" t="str">
        <v>As at</v>
      </c>
      <c r="AHE312" t="str">
        <v>Particulars</v>
      </c>
      <c r="AHK312" t="str">
        <v>As at</v>
      </c>
      <c r="AHL312" t="str">
        <v>As at</v>
      </c>
      <c r="AHM312" t="str">
        <v>Particulars</v>
      </c>
      <c r="AHS312" t="str">
        <v>As at</v>
      </c>
      <c r="AHT312" t="str">
        <v>As at</v>
      </c>
      <c r="AHU312" t="str">
        <v>Particulars</v>
      </c>
      <c r="AIA312" t="str">
        <v>As at</v>
      </c>
      <c r="AIB312" t="str">
        <v>As at</v>
      </c>
      <c r="AIC312" t="str">
        <v>Particulars</v>
      </c>
      <c r="AII312" t="str">
        <v>As at</v>
      </c>
      <c r="AIJ312" t="str">
        <v>As at</v>
      </c>
      <c r="AIK312" t="str">
        <v>Particulars</v>
      </c>
      <c r="AIQ312" t="str">
        <v>As at</v>
      </c>
      <c r="AIR312" t="str">
        <v>As at</v>
      </c>
      <c r="AIS312" t="str">
        <v>Particulars</v>
      </c>
      <c r="AIY312" t="str">
        <v>As at</v>
      </c>
      <c r="AIZ312" t="str">
        <v>As at</v>
      </c>
      <c r="AJA312" t="str">
        <v>Particulars</v>
      </c>
      <c r="AJG312" t="str">
        <v>As at</v>
      </c>
      <c r="AJH312" t="str">
        <v>As at</v>
      </c>
      <c r="AJI312" t="str">
        <v>Particulars</v>
      </c>
      <c r="AJO312" t="str">
        <v>As at</v>
      </c>
      <c r="AJP312" t="str">
        <v>As at</v>
      </c>
      <c r="AJQ312" t="str">
        <v>Particulars</v>
      </c>
      <c r="AJW312" t="str">
        <v>As at</v>
      </c>
      <c r="AJX312" t="str">
        <v>As at</v>
      </c>
      <c r="AJY312" t="str">
        <v>Particulars</v>
      </c>
      <c r="AKE312" t="str">
        <v>As at</v>
      </c>
      <c r="AKF312" t="str">
        <v>As at</v>
      </c>
      <c r="AKG312" t="str">
        <v>Particulars</v>
      </c>
      <c r="AKM312" t="str">
        <v>As at</v>
      </c>
      <c r="AKN312" t="str">
        <v>As at</v>
      </c>
      <c r="AKO312" t="str">
        <v>Particulars</v>
      </c>
      <c r="AKU312" t="str">
        <v>As at</v>
      </c>
      <c r="AKV312" t="str">
        <v>As at</v>
      </c>
      <c r="AKW312" t="str">
        <v>Particulars</v>
      </c>
      <c r="ALC312" t="str">
        <v>As at</v>
      </c>
      <c r="ALD312" t="str">
        <v>As at</v>
      </c>
      <c r="ALE312" t="str">
        <v>Particulars</v>
      </c>
      <c r="ALK312" t="str">
        <v>As at</v>
      </c>
      <c r="ALL312" t="str">
        <v>As at</v>
      </c>
      <c r="ALM312" t="str">
        <v>Particulars</v>
      </c>
      <c r="ALS312" t="str">
        <v>As at</v>
      </c>
      <c r="ALT312" t="str">
        <v>As at</v>
      </c>
      <c r="ALU312" t="str">
        <v>Particulars</v>
      </c>
      <c r="AMA312" t="str">
        <v>As at</v>
      </c>
      <c r="AMB312" t="str">
        <v>As at</v>
      </c>
      <c r="AMC312" t="str">
        <v>Particulars</v>
      </c>
      <c r="AMI312" t="str">
        <v>As at</v>
      </c>
      <c r="AMJ312" t="str">
        <v>As at</v>
      </c>
      <c r="AMK312" t="str">
        <v>Particulars</v>
      </c>
      <c r="AMQ312" t="str">
        <v>As at</v>
      </c>
      <c r="AMR312" t="str">
        <v>As at</v>
      </c>
      <c r="AMS312" t="str">
        <v>Particulars</v>
      </c>
      <c r="AMY312" t="str">
        <v>As at</v>
      </c>
      <c r="AMZ312" t="str">
        <v>As at</v>
      </c>
      <c r="ANA312" t="str">
        <v>Particulars</v>
      </c>
      <c r="ANG312" t="str">
        <v>As at</v>
      </c>
      <c r="ANH312" t="str">
        <v>As at</v>
      </c>
      <c r="ANI312" t="str">
        <v>Particulars</v>
      </c>
      <c r="ANO312" t="str">
        <v>As at</v>
      </c>
      <c r="ANP312" t="str">
        <v>As at</v>
      </c>
      <c r="ANQ312" t="str">
        <v>Particulars</v>
      </c>
      <c r="ANW312" t="str">
        <v>As at</v>
      </c>
      <c r="ANX312" t="str">
        <v>As at</v>
      </c>
      <c r="ANY312" t="str">
        <v>Particulars</v>
      </c>
      <c r="AOE312" t="str">
        <v>As at</v>
      </c>
      <c r="AOF312" t="str">
        <v>As at</v>
      </c>
      <c r="AOG312" t="str">
        <v>Particulars</v>
      </c>
      <c r="AOM312" t="str">
        <v>As at</v>
      </c>
      <c r="AON312" t="str">
        <v>As at</v>
      </c>
      <c r="AOO312" t="str">
        <v>Particulars</v>
      </c>
      <c r="AOU312" t="str">
        <v>As at</v>
      </c>
      <c r="AOV312" t="str">
        <v>As at</v>
      </c>
      <c r="AOW312" t="str">
        <v>Particulars</v>
      </c>
      <c r="APC312" t="str">
        <v>As at</v>
      </c>
      <c r="APD312" t="str">
        <v>As at</v>
      </c>
      <c r="APE312" t="str">
        <v>Particulars</v>
      </c>
      <c r="APK312" t="str">
        <v>As at</v>
      </c>
      <c r="APL312" t="str">
        <v>As at</v>
      </c>
      <c r="APM312" t="str">
        <v>Particulars</v>
      </c>
      <c r="APS312" t="str">
        <v>As at</v>
      </c>
      <c r="APT312" t="str">
        <v>As at</v>
      </c>
      <c r="APU312" t="str">
        <v>Particulars</v>
      </c>
      <c r="AQA312" t="str">
        <v>As at</v>
      </c>
      <c r="AQB312" t="str">
        <v>As at</v>
      </c>
      <c r="AQC312" t="str">
        <v>Particulars</v>
      </c>
      <c r="AQI312" t="str">
        <v>As at</v>
      </c>
      <c r="AQJ312" t="str">
        <v>As at</v>
      </c>
      <c r="AQK312" t="str">
        <v>Particulars</v>
      </c>
      <c r="AQQ312" t="str">
        <v>As at</v>
      </c>
      <c r="AQR312" t="str">
        <v>As at</v>
      </c>
      <c r="AQS312" t="str">
        <v>Particulars</v>
      </c>
      <c r="AQY312" t="str">
        <v>As at</v>
      </c>
      <c r="AQZ312" t="str">
        <v>As at</v>
      </c>
      <c r="ARA312" t="str">
        <v>Particulars</v>
      </c>
      <c r="ARG312" t="str">
        <v>As at</v>
      </c>
      <c r="ARH312" t="str">
        <v>As at</v>
      </c>
      <c r="ARI312" t="str">
        <v>Particulars</v>
      </c>
      <c r="ARO312" t="str">
        <v>As at</v>
      </c>
      <c r="ARP312" t="str">
        <v>As at</v>
      </c>
      <c r="ARQ312" t="str">
        <v>Particulars</v>
      </c>
      <c r="ARW312" t="str">
        <v>As at</v>
      </c>
      <c r="ARX312" t="str">
        <v>As at</v>
      </c>
      <c r="ARY312" t="str">
        <v>Particulars</v>
      </c>
      <c r="ASE312" t="str">
        <v>As at</v>
      </c>
      <c r="ASF312" t="str">
        <v>As at</v>
      </c>
      <c r="ASG312" t="str">
        <v>Particulars</v>
      </c>
      <c r="ASM312" t="str">
        <v>As at</v>
      </c>
      <c r="ASN312" t="str">
        <v>As at</v>
      </c>
      <c r="ASO312" t="str">
        <v>Particulars</v>
      </c>
      <c r="ASU312" t="str">
        <v>As at</v>
      </c>
      <c r="ASV312" t="str">
        <v>As at</v>
      </c>
      <c r="ASW312" t="str">
        <v>Particulars</v>
      </c>
      <c r="ATC312" t="str">
        <v>As at</v>
      </c>
      <c r="ATD312" t="str">
        <v>As at</v>
      </c>
      <c r="ATE312" t="str">
        <v>Particulars</v>
      </c>
      <c r="ATK312" t="str">
        <v>As at</v>
      </c>
      <c r="ATL312" t="str">
        <v>As at</v>
      </c>
      <c r="ATM312" t="str">
        <v>Particulars</v>
      </c>
      <c r="ATS312" t="str">
        <v>As at</v>
      </c>
      <c r="ATT312" t="str">
        <v>As at</v>
      </c>
      <c r="ATU312" t="str">
        <v>Particulars</v>
      </c>
      <c r="AUA312" t="str">
        <v>As at</v>
      </c>
      <c r="AUB312" t="str">
        <v>As at</v>
      </c>
      <c r="AUC312" t="str">
        <v>Particulars</v>
      </c>
      <c r="AUI312" t="str">
        <v>As at</v>
      </c>
      <c r="AUJ312" t="str">
        <v>As at</v>
      </c>
      <c r="AUK312" t="str">
        <v>Particulars</v>
      </c>
      <c r="AUQ312" t="str">
        <v>As at</v>
      </c>
      <c r="AUR312" t="str">
        <v>As at</v>
      </c>
      <c r="AUS312" t="str">
        <v>Particulars</v>
      </c>
      <c r="AUY312" t="str">
        <v>As at</v>
      </c>
      <c r="AUZ312" t="str">
        <v>As at</v>
      </c>
      <c r="AVA312" t="str">
        <v>Particulars</v>
      </c>
      <c r="AVG312" t="str">
        <v>As at</v>
      </c>
      <c r="AVH312" t="str">
        <v>As at</v>
      </c>
      <c r="AVI312" t="str">
        <v>Particulars</v>
      </c>
      <c r="AVO312" t="str">
        <v>As at</v>
      </c>
      <c r="AVP312" t="str">
        <v>As at</v>
      </c>
      <c r="AVQ312" t="str">
        <v>Particulars</v>
      </c>
      <c r="AVW312" t="str">
        <v>As at</v>
      </c>
      <c r="AVX312" t="str">
        <v>As at</v>
      </c>
      <c r="AVY312" t="str">
        <v>Particulars</v>
      </c>
      <c r="AWE312" t="str">
        <v>As at</v>
      </c>
      <c r="AWF312" t="str">
        <v>As at</v>
      </c>
      <c r="AWG312" t="str">
        <v>Particulars</v>
      </c>
      <c r="AWM312" t="str">
        <v>As at</v>
      </c>
      <c r="AWN312" t="str">
        <v>As at</v>
      </c>
      <c r="AWO312" t="str">
        <v>Particulars</v>
      </c>
      <c r="AWU312" t="str">
        <v>As at</v>
      </c>
      <c r="AWV312" t="str">
        <v>As at</v>
      </c>
      <c r="AWW312" t="str">
        <v>Particulars</v>
      </c>
      <c r="AXC312" t="str">
        <v>As at</v>
      </c>
      <c r="AXD312" t="str">
        <v>As at</v>
      </c>
      <c r="AXE312" t="str">
        <v>Particulars</v>
      </c>
      <c r="AXK312" t="str">
        <v>As at</v>
      </c>
      <c r="AXL312" t="str">
        <v>As at</v>
      </c>
      <c r="AXM312" t="str">
        <v>Particulars</v>
      </c>
      <c r="AXS312" t="str">
        <v>As at</v>
      </c>
      <c r="AXT312" t="str">
        <v>As at</v>
      </c>
      <c r="AXU312" t="str">
        <v>Particulars</v>
      </c>
      <c r="AYA312" t="str">
        <v>As at</v>
      </c>
      <c r="AYB312" t="str">
        <v>As at</v>
      </c>
      <c r="AYC312" t="str">
        <v>Particulars</v>
      </c>
      <c r="AYI312" t="str">
        <v>As at</v>
      </c>
      <c r="AYJ312" t="str">
        <v>As at</v>
      </c>
      <c r="AYK312" t="str">
        <v>Particulars</v>
      </c>
      <c r="AYQ312" t="str">
        <v>As at</v>
      </c>
      <c r="AYR312" t="str">
        <v>As at</v>
      </c>
      <c r="AYS312" t="str">
        <v>Particulars</v>
      </c>
      <c r="AYY312" t="str">
        <v>As at</v>
      </c>
      <c r="AYZ312" t="str">
        <v>As at</v>
      </c>
      <c r="AZA312" t="str">
        <v>Particulars</v>
      </c>
      <c r="AZG312" t="str">
        <v>As at</v>
      </c>
      <c r="AZH312" t="str">
        <v>As at</v>
      </c>
      <c r="AZI312" t="str">
        <v>Particulars</v>
      </c>
      <c r="AZO312" t="str">
        <v>As at</v>
      </c>
      <c r="AZP312" t="str">
        <v>As at</v>
      </c>
      <c r="AZQ312" t="str">
        <v>Particulars</v>
      </c>
      <c r="AZW312" t="str">
        <v>As at</v>
      </c>
      <c r="AZX312" t="str">
        <v>As at</v>
      </c>
      <c r="AZY312" t="str">
        <v>Particulars</v>
      </c>
      <c r="BAE312" t="str">
        <v>As at</v>
      </c>
      <c r="BAF312" t="str">
        <v>As at</v>
      </c>
      <c r="BAG312" t="str">
        <v>Particulars</v>
      </c>
      <c r="BAM312" t="str">
        <v>As at</v>
      </c>
      <c r="BAN312" t="str">
        <v>As at</v>
      </c>
      <c r="BAO312" t="str">
        <v>Particulars</v>
      </c>
      <c r="BAU312" t="str">
        <v>As at</v>
      </c>
      <c r="BAV312" t="str">
        <v>As at</v>
      </c>
      <c r="BAW312" t="str">
        <v>Particulars</v>
      </c>
      <c r="BBC312" t="str">
        <v>As at</v>
      </c>
      <c r="BBD312" t="str">
        <v>As at</v>
      </c>
      <c r="BBE312" t="str">
        <v>Particulars</v>
      </c>
      <c r="BBK312" t="str">
        <v>As at</v>
      </c>
      <c r="BBL312" t="str">
        <v>As at</v>
      </c>
      <c r="BBM312" t="str">
        <v>Particulars</v>
      </c>
      <c r="BBS312" t="str">
        <v>As at</v>
      </c>
      <c r="BBT312" t="str">
        <v>As at</v>
      </c>
      <c r="BBU312" t="str">
        <v>Particulars</v>
      </c>
      <c r="BCA312" t="str">
        <v>As at</v>
      </c>
      <c r="BCB312" t="str">
        <v>As at</v>
      </c>
      <c r="BCC312" t="str">
        <v>Particulars</v>
      </c>
      <c r="BCI312" t="str">
        <v>As at</v>
      </c>
      <c r="BCJ312" t="str">
        <v>As at</v>
      </c>
      <c r="BCK312" t="str">
        <v>Particulars</v>
      </c>
      <c r="BCQ312" t="str">
        <v>As at</v>
      </c>
      <c r="BCR312" t="str">
        <v>As at</v>
      </c>
      <c r="BCS312" t="str">
        <v>Particulars</v>
      </c>
      <c r="BCY312" t="str">
        <v>As at</v>
      </c>
      <c r="BCZ312" t="str">
        <v>As at</v>
      </c>
      <c r="BDA312" t="str">
        <v>Particulars</v>
      </c>
      <c r="BDG312" t="str">
        <v>As at</v>
      </c>
      <c r="BDH312" t="str">
        <v>As at</v>
      </c>
      <c r="BDI312" t="str">
        <v>Particulars</v>
      </c>
      <c r="BDO312" t="str">
        <v>As at</v>
      </c>
      <c r="BDP312" t="str">
        <v>As at</v>
      </c>
      <c r="BDQ312" t="str">
        <v>Particulars</v>
      </c>
      <c r="BDW312" t="str">
        <v>As at</v>
      </c>
      <c r="BDX312" t="str">
        <v>As at</v>
      </c>
      <c r="BDY312" t="str">
        <v>Particulars</v>
      </c>
      <c r="BEE312" t="str">
        <v>As at</v>
      </c>
      <c r="BEF312" t="str">
        <v>As at</v>
      </c>
      <c r="BEG312" t="str">
        <v>Particulars</v>
      </c>
      <c r="BEM312" t="str">
        <v>As at</v>
      </c>
      <c r="BEN312" t="str">
        <v>As at</v>
      </c>
      <c r="BEO312" t="str">
        <v>Particulars</v>
      </c>
      <c r="BEU312" t="str">
        <v>As at</v>
      </c>
      <c r="BEV312" t="str">
        <v>As at</v>
      </c>
      <c r="BEW312" t="str">
        <v>Particulars</v>
      </c>
      <c r="BFC312" t="str">
        <v>As at</v>
      </c>
      <c r="BFD312" t="str">
        <v>As at</v>
      </c>
      <c r="BFE312" t="str">
        <v>Particulars</v>
      </c>
      <c r="BFK312" t="str">
        <v>As at</v>
      </c>
      <c r="BFL312" t="str">
        <v>As at</v>
      </c>
      <c r="BFM312" t="str">
        <v>Particulars</v>
      </c>
      <c r="BFS312" t="str">
        <v>As at</v>
      </c>
      <c r="BFT312" t="str">
        <v>As at</v>
      </c>
      <c r="BFU312" t="str">
        <v>Particulars</v>
      </c>
      <c r="BGA312" t="str">
        <v>As at</v>
      </c>
      <c r="BGB312" t="str">
        <v>As at</v>
      </c>
      <c r="BGC312" t="str">
        <v>Particulars</v>
      </c>
      <c r="BGI312" t="str">
        <v>As at</v>
      </c>
      <c r="BGJ312" t="str">
        <v>As at</v>
      </c>
      <c r="BGK312" t="str">
        <v>Particulars</v>
      </c>
      <c r="BGQ312" t="str">
        <v>As at</v>
      </c>
      <c r="BGR312" t="str">
        <v>As at</v>
      </c>
      <c r="BGS312" t="str">
        <v>Particulars</v>
      </c>
      <c r="BGY312" t="str">
        <v>As at</v>
      </c>
      <c r="BGZ312" t="str">
        <v>As at</v>
      </c>
      <c r="BHA312" t="str">
        <v>Particulars</v>
      </c>
      <c r="BHG312" t="str">
        <v>As at</v>
      </c>
      <c r="BHH312" t="str">
        <v>As at</v>
      </c>
      <c r="BHI312" t="str">
        <v>Particulars</v>
      </c>
      <c r="BHO312" t="str">
        <v>As at</v>
      </c>
      <c r="BHP312" t="str">
        <v>As at</v>
      </c>
      <c r="BHQ312" t="str">
        <v>Particulars</v>
      </c>
      <c r="BHW312" t="str">
        <v>As at</v>
      </c>
      <c r="BHX312" t="str">
        <v>As at</v>
      </c>
      <c r="BHY312" t="str">
        <v>Particulars</v>
      </c>
      <c r="BIE312" t="str">
        <v>As at</v>
      </c>
      <c r="BIF312" t="str">
        <v>As at</v>
      </c>
      <c r="BIG312" t="str">
        <v>Particulars</v>
      </c>
      <c r="BIM312" t="str">
        <v>As at</v>
      </c>
      <c r="BIN312" t="str">
        <v>As at</v>
      </c>
      <c r="BIO312" t="str">
        <v>Particulars</v>
      </c>
      <c r="BIU312" t="str">
        <v>As at</v>
      </c>
      <c r="BIV312" t="str">
        <v>As at</v>
      </c>
      <c r="BIW312" t="str">
        <v>Particulars</v>
      </c>
      <c r="BJC312" t="str">
        <v>As at</v>
      </c>
      <c r="BJD312" t="str">
        <v>As at</v>
      </c>
      <c r="BJE312" t="str">
        <v>Particulars</v>
      </c>
      <c r="BJK312" t="str">
        <v>As at</v>
      </c>
      <c r="BJL312" t="str">
        <v>As at</v>
      </c>
      <c r="BJM312" t="str">
        <v>Particulars</v>
      </c>
      <c r="BJS312" t="str">
        <v>As at</v>
      </c>
      <c r="BJT312" t="str">
        <v>As at</v>
      </c>
      <c r="BJU312" t="str">
        <v>Particulars</v>
      </c>
      <c r="BKA312" t="str">
        <v>As at</v>
      </c>
      <c r="BKB312" t="str">
        <v>As at</v>
      </c>
      <c r="BKC312" t="str">
        <v>Particulars</v>
      </c>
      <c r="BKI312" t="str">
        <v>As at</v>
      </c>
      <c r="BKJ312" t="str">
        <v>As at</v>
      </c>
      <c r="BKK312" t="str">
        <v>Particulars</v>
      </c>
      <c r="BKQ312" t="str">
        <v>As at</v>
      </c>
      <c r="BKR312" t="str">
        <v>As at</v>
      </c>
      <c r="BKS312" t="str">
        <v>Particulars</v>
      </c>
      <c r="BKY312" t="str">
        <v>As at</v>
      </c>
      <c r="BKZ312" t="str">
        <v>As at</v>
      </c>
      <c r="BLA312" t="str">
        <v>Particulars</v>
      </c>
      <c r="BLG312" t="str">
        <v>As at</v>
      </c>
      <c r="BLH312" t="str">
        <v>As at</v>
      </c>
      <c r="BLI312" t="str">
        <v>Particulars</v>
      </c>
      <c r="BLO312" t="str">
        <v>As at</v>
      </c>
      <c r="BLP312" t="str">
        <v>As at</v>
      </c>
      <c r="BLQ312" t="str">
        <v>Particulars</v>
      </c>
      <c r="BLW312" t="str">
        <v>As at</v>
      </c>
      <c r="BLX312" t="str">
        <v>As at</v>
      </c>
      <c r="BLY312" t="str">
        <v>Particulars</v>
      </c>
      <c r="BME312" t="str">
        <v>As at</v>
      </c>
      <c r="BMF312" t="str">
        <v>As at</v>
      </c>
      <c r="BMG312" t="str">
        <v>Particulars</v>
      </c>
      <c r="BMM312" t="str">
        <v>As at</v>
      </c>
      <c r="BMN312" t="str">
        <v>As at</v>
      </c>
      <c r="BMO312" t="str">
        <v>Particulars</v>
      </c>
      <c r="BMU312" t="str">
        <v>As at</v>
      </c>
      <c r="BMV312" t="str">
        <v>As at</v>
      </c>
      <c r="BMW312" t="str">
        <v>Particulars</v>
      </c>
      <c r="BNC312" t="str">
        <v>As at</v>
      </c>
      <c r="BND312" t="str">
        <v>As at</v>
      </c>
      <c r="BNE312" t="str">
        <v>Particulars</v>
      </c>
      <c r="BNK312" t="str">
        <v>As at</v>
      </c>
      <c r="BNL312" t="str">
        <v>As at</v>
      </c>
      <c r="BNM312" t="str">
        <v>Particulars</v>
      </c>
      <c r="BNS312" t="str">
        <v>As at</v>
      </c>
      <c r="BNT312" t="str">
        <v>As at</v>
      </c>
      <c r="BNU312" t="str">
        <v>Particulars</v>
      </c>
      <c r="BOA312" t="str">
        <v>As at</v>
      </c>
      <c r="BOB312" t="str">
        <v>As at</v>
      </c>
      <c r="BOC312" t="str">
        <v>Particulars</v>
      </c>
      <c r="BOI312" t="str">
        <v>As at</v>
      </c>
      <c r="BOJ312" t="str">
        <v>As at</v>
      </c>
      <c r="BOK312" t="str">
        <v>Particulars</v>
      </c>
      <c r="BOQ312" t="str">
        <v>As at</v>
      </c>
      <c r="BOR312" t="str">
        <v>As at</v>
      </c>
      <c r="BOS312" t="str">
        <v>Particulars</v>
      </c>
      <c r="BOY312" t="str">
        <v>As at</v>
      </c>
      <c r="BOZ312" t="str">
        <v>As at</v>
      </c>
      <c r="BPA312" t="str">
        <v>Particulars</v>
      </c>
      <c r="BPG312" t="str">
        <v>As at</v>
      </c>
      <c r="BPH312" t="str">
        <v>As at</v>
      </c>
      <c r="BPI312" t="str">
        <v>Particulars</v>
      </c>
      <c r="BPO312" t="str">
        <v>As at</v>
      </c>
      <c r="BPP312" t="str">
        <v>As at</v>
      </c>
      <c r="BPQ312" t="str">
        <v>Particulars</v>
      </c>
      <c r="BPW312" t="str">
        <v>As at</v>
      </c>
      <c r="BPX312" t="str">
        <v>As at</v>
      </c>
      <c r="BPY312" t="str">
        <v>Particulars</v>
      </c>
      <c r="BQE312" t="str">
        <v>As at</v>
      </c>
      <c r="BQF312" t="str">
        <v>As at</v>
      </c>
      <c r="BQG312" t="str">
        <v>Particulars</v>
      </c>
      <c r="BQM312" t="str">
        <v>As at</v>
      </c>
      <c r="BQN312" t="str">
        <v>As at</v>
      </c>
      <c r="BQO312" t="str">
        <v>Particulars</v>
      </c>
      <c r="BQU312" t="str">
        <v>As at</v>
      </c>
      <c r="BQV312" t="str">
        <v>As at</v>
      </c>
      <c r="BQW312" t="str">
        <v>Particulars</v>
      </c>
      <c r="BRC312" t="str">
        <v>As at</v>
      </c>
      <c r="BRD312" t="str">
        <v>As at</v>
      </c>
      <c r="BRE312" t="str">
        <v>Particulars</v>
      </c>
      <c r="BRK312" t="str">
        <v>As at</v>
      </c>
      <c r="BRL312" t="str">
        <v>As at</v>
      </c>
      <c r="BRM312" t="str">
        <v>Particulars</v>
      </c>
      <c r="BRS312" t="str">
        <v>As at</v>
      </c>
      <c r="BRT312" t="str">
        <v>As at</v>
      </c>
      <c r="BRU312" t="str">
        <v>Particulars</v>
      </c>
      <c r="BSA312" t="str">
        <v>As at</v>
      </c>
      <c r="BSB312" t="str">
        <v>As at</v>
      </c>
      <c r="BSC312" t="str">
        <v>Particulars</v>
      </c>
      <c r="BSI312" t="str">
        <v>As at</v>
      </c>
      <c r="BSJ312" t="str">
        <v>As at</v>
      </c>
      <c r="BSK312" t="str">
        <v>Particulars</v>
      </c>
      <c r="BSQ312" t="str">
        <v>As at</v>
      </c>
      <c r="BSR312" t="str">
        <v>As at</v>
      </c>
      <c r="BSS312" t="str">
        <v>Particulars</v>
      </c>
      <c r="BSY312" t="str">
        <v>As at</v>
      </c>
      <c r="BSZ312" t="str">
        <v>As at</v>
      </c>
      <c r="BTA312" t="str">
        <v>Particulars</v>
      </c>
      <c r="BTG312" t="str">
        <v>As at</v>
      </c>
      <c r="BTH312" t="str">
        <v>As at</v>
      </c>
      <c r="BTI312" t="str">
        <v>Particulars</v>
      </c>
      <c r="BTO312" t="str">
        <v>As at</v>
      </c>
      <c r="BTP312" t="str">
        <v>As at</v>
      </c>
      <c r="BTQ312" t="str">
        <v>Particulars</v>
      </c>
      <c r="BTW312" t="str">
        <v>As at</v>
      </c>
      <c r="BTX312" t="str">
        <v>As at</v>
      </c>
      <c r="BTY312" t="str">
        <v>Particulars</v>
      </c>
      <c r="BUE312" t="str">
        <v>As at</v>
      </c>
      <c r="BUF312" t="str">
        <v>As at</v>
      </c>
      <c r="BUG312" t="str">
        <v>Particulars</v>
      </c>
      <c r="BUM312" t="str">
        <v>As at</v>
      </c>
      <c r="BUN312" t="str">
        <v>As at</v>
      </c>
      <c r="BUO312" t="str">
        <v>Particulars</v>
      </c>
      <c r="BUU312" t="str">
        <v>As at</v>
      </c>
      <c r="BUV312" t="str">
        <v>As at</v>
      </c>
      <c r="BUW312" t="str">
        <v>Particulars</v>
      </c>
      <c r="BVC312" t="str">
        <v>As at</v>
      </c>
      <c r="BVD312" t="str">
        <v>As at</v>
      </c>
      <c r="BVE312" t="str">
        <v>Particulars</v>
      </c>
      <c r="BVK312" t="str">
        <v>As at</v>
      </c>
      <c r="BVL312" t="str">
        <v>As at</v>
      </c>
      <c r="BVM312" t="str">
        <v>Particulars</v>
      </c>
      <c r="BVS312" t="str">
        <v>As at</v>
      </c>
      <c r="BVT312" t="str">
        <v>As at</v>
      </c>
      <c r="BVU312" t="str">
        <v>Particulars</v>
      </c>
      <c r="BWA312" t="str">
        <v>As at</v>
      </c>
      <c r="BWB312" t="str">
        <v>As at</v>
      </c>
      <c r="BWC312" t="str">
        <v>Particulars</v>
      </c>
      <c r="BWI312" t="str">
        <v>As at</v>
      </c>
      <c r="BWJ312" t="str">
        <v>As at</v>
      </c>
      <c r="BWK312" t="str">
        <v>Particulars</v>
      </c>
      <c r="BWQ312" t="str">
        <v>As at</v>
      </c>
      <c r="BWR312" t="str">
        <v>As at</v>
      </c>
      <c r="BWS312" t="str">
        <v>Particulars</v>
      </c>
      <c r="BWY312" t="str">
        <v>As at</v>
      </c>
      <c r="BWZ312" t="str">
        <v>As at</v>
      </c>
      <c r="BXA312" t="str">
        <v>Particulars</v>
      </c>
      <c r="BXG312" t="str">
        <v>As at</v>
      </c>
      <c r="BXH312" t="str">
        <v>As at</v>
      </c>
      <c r="BXI312" t="str">
        <v>Particulars</v>
      </c>
      <c r="BXO312" t="str">
        <v>As at</v>
      </c>
      <c r="BXP312" t="str">
        <v>As at</v>
      </c>
      <c r="BXQ312" t="str">
        <v>Particulars</v>
      </c>
      <c r="BXW312" t="str">
        <v>As at</v>
      </c>
      <c r="BXX312" t="str">
        <v>As at</v>
      </c>
      <c r="BXY312" t="str">
        <v>Particulars</v>
      </c>
      <c r="BYE312" t="str">
        <v>As at</v>
      </c>
      <c r="BYF312" t="str">
        <v>As at</v>
      </c>
      <c r="BYG312" t="str">
        <v>Particulars</v>
      </c>
      <c r="BYM312" t="str">
        <v>As at</v>
      </c>
      <c r="BYN312" t="str">
        <v>As at</v>
      </c>
      <c r="BYO312" t="str">
        <v>Particulars</v>
      </c>
      <c r="BYU312" t="str">
        <v>As at</v>
      </c>
      <c r="BYV312" t="str">
        <v>As at</v>
      </c>
      <c r="BYW312" t="str">
        <v>Particulars</v>
      </c>
      <c r="BZC312" t="str">
        <v>As at</v>
      </c>
      <c r="BZD312" t="str">
        <v>As at</v>
      </c>
      <c r="BZE312" t="str">
        <v>Particulars</v>
      </c>
      <c r="BZK312" t="str">
        <v>As at</v>
      </c>
      <c r="BZL312" t="str">
        <v>As at</v>
      </c>
      <c r="BZM312" t="str">
        <v>Particulars</v>
      </c>
      <c r="BZS312" t="str">
        <v>As at</v>
      </c>
      <c r="BZT312" t="str">
        <v>As at</v>
      </c>
      <c r="BZU312" t="str">
        <v>Particulars</v>
      </c>
      <c r="CAA312" t="str">
        <v>As at</v>
      </c>
      <c r="CAB312" t="str">
        <v>As at</v>
      </c>
      <c r="CAC312" t="str">
        <v>Particulars</v>
      </c>
      <c r="CAI312" t="str">
        <v>As at</v>
      </c>
      <c r="CAJ312" t="str">
        <v>As at</v>
      </c>
      <c r="CAK312" t="str">
        <v>Particulars</v>
      </c>
      <c r="CAQ312" t="str">
        <v>As at</v>
      </c>
      <c r="CAR312" t="str">
        <v>As at</v>
      </c>
      <c r="CAS312" t="str">
        <v>Particulars</v>
      </c>
      <c r="CAY312" t="str">
        <v>As at</v>
      </c>
      <c r="CAZ312" t="str">
        <v>As at</v>
      </c>
      <c r="CBA312" t="str">
        <v>Particulars</v>
      </c>
      <c r="CBG312" t="str">
        <v>As at</v>
      </c>
      <c r="CBH312" t="str">
        <v>As at</v>
      </c>
      <c r="CBI312" t="str">
        <v>Particulars</v>
      </c>
      <c r="CBO312" t="str">
        <v>As at</v>
      </c>
      <c r="CBP312" t="str">
        <v>As at</v>
      </c>
      <c r="CBQ312" t="str">
        <v>Particulars</v>
      </c>
      <c r="CBW312" t="str">
        <v>As at</v>
      </c>
      <c r="CBX312" t="str">
        <v>As at</v>
      </c>
      <c r="CBY312" t="str">
        <v>Particulars</v>
      </c>
      <c r="CCE312" t="str">
        <v>As at</v>
      </c>
      <c r="CCF312" t="str">
        <v>As at</v>
      </c>
      <c r="CCG312" t="str">
        <v>Particulars</v>
      </c>
      <c r="CCM312" t="str">
        <v>As at</v>
      </c>
      <c r="CCN312" t="str">
        <v>As at</v>
      </c>
      <c r="CCO312" t="str">
        <v>Particulars</v>
      </c>
      <c r="CCU312" t="str">
        <v>As at</v>
      </c>
      <c r="CCV312" t="str">
        <v>As at</v>
      </c>
      <c r="CCW312" t="str">
        <v>Particulars</v>
      </c>
      <c r="CDC312" t="str">
        <v>As at</v>
      </c>
      <c r="CDD312" t="str">
        <v>As at</v>
      </c>
      <c r="CDE312" t="str">
        <v>Particulars</v>
      </c>
      <c r="CDK312" t="str">
        <v>As at</v>
      </c>
      <c r="CDL312" t="str">
        <v>As at</v>
      </c>
      <c r="CDM312" t="str">
        <v>Particulars</v>
      </c>
      <c r="CDS312" t="str">
        <v>As at</v>
      </c>
      <c r="CDT312" t="str">
        <v>As at</v>
      </c>
      <c r="CDU312" t="str">
        <v>Particulars</v>
      </c>
      <c r="CEA312" t="str">
        <v>As at</v>
      </c>
      <c r="CEB312" t="str">
        <v>As at</v>
      </c>
      <c r="CEC312" t="str">
        <v>Particulars</v>
      </c>
      <c r="CEI312" t="str">
        <v>As at</v>
      </c>
      <c r="CEJ312" t="str">
        <v>As at</v>
      </c>
      <c r="CEK312" t="str">
        <v>Particulars</v>
      </c>
      <c r="CEQ312" t="str">
        <v>As at</v>
      </c>
      <c r="CER312" t="str">
        <v>As at</v>
      </c>
      <c r="CES312" t="str">
        <v>Particulars</v>
      </c>
      <c r="CEY312" t="str">
        <v>As at</v>
      </c>
      <c r="CEZ312" t="str">
        <v>As at</v>
      </c>
      <c r="CFA312" t="str">
        <v>Particulars</v>
      </c>
      <c r="CFG312" t="str">
        <v>As at</v>
      </c>
      <c r="CFH312" t="str">
        <v>As at</v>
      </c>
      <c r="CFI312" t="str">
        <v>Particulars</v>
      </c>
      <c r="CFO312" t="str">
        <v>As at</v>
      </c>
      <c r="CFP312" t="str">
        <v>As at</v>
      </c>
      <c r="CFQ312" t="str">
        <v>Particulars</v>
      </c>
      <c r="CFW312" t="str">
        <v>As at</v>
      </c>
      <c r="CFX312" t="str">
        <v>As at</v>
      </c>
      <c r="CFY312" t="str">
        <v>Particulars</v>
      </c>
      <c r="CGE312" t="str">
        <v>As at</v>
      </c>
      <c r="CGF312" t="str">
        <v>As at</v>
      </c>
      <c r="CGG312" t="str">
        <v>Particulars</v>
      </c>
      <c r="CGM312" t="str">
        <v>As at</v>
      </c>
      <c r="CGN312" t="str">
        <v>As at</v>
      </c>
      <c r="CGO312" t="str">
        <v>Particulars</v>
      </c>
      <c r="CGU312" t="str">
        <v>As at</v>
      </c>
      <c r="CGV312" t="str">
        <v>As at</v>
      </c>
      <c r="CGW312" t="str">
        <v>Particulars</v>
      </c>
      <c r="CHC312" t="str">
        <v>As at</v>
      </c>
      <c r="CHD312" t="str">
        <v>As at</v>
      </c>
      <c r="CHE312" t="str">
        <v>Particulars</v>
      </c>
      <c r="CHK312" t="str">
        <v>As at</v>
      </c>
      <c r="CHL312" t="str">
        <v>As at</v>
      </c>
      <c r="CHM312" t="str">
        <v>Particulars</v>
      </c>
      <c r="CHS312" t="str">
        <v>As at</v>
      </c>
      <c r="CHT312" t="str">
        <v>As at</v>
      </c>
      <c r="CHU312" t="str">
        <v>Particulars</v>
      </c>
      <c r="CIA312" t="str">
        <v>As at</v>
      </c>
      <c r="CIB312" t="str">
        <v>As at</v>
      </c>
      <c r="CIC312" t="str">
        <v>Particulars</v>
      </c>
      <c r="CII312" t="str">
        <v>As at</v>
      </c>
      <c r="CIJ312" t="str">
        <v>As at</v>
      </c>
      <c r="CIK312" t="str">
        <v>Particulars</v>
      </c>
      <c r="CIQ312" t="str">
        <v>As at</v>
      </c>
      <c r="CIR312" t="str">
        <v>As at</v>
      </c>
      <c r="CIS312" t="str">
        <v>Particulars</v>
      </c>
      <c r="CIY312" t="str">
        <v>As at</v>
      </c>
      <c r="CIZ312" t="str">
        <v>As at</v>
      </c>
      <c r="CJA312" t="str">
        <v>Particulars</v>
      </c>
      <c r="CJG312" t="str">
        <v>As at</v>
      </c>
      <c r="CJH312" t="str">
        <v>As at</v>
      </c>
      <c r="CJI312" t="str">
        <v>Particulars</v>
      </c>
      <c r="CJO312" t="str">
        <v>As at</v>
      </c>
      <c r="CJP312" t="str">
        <v>As at</v>
      </c>
      <c r="CJQ312" t="str">
        <v>Particulars</v>
      </c>
      <c r="CJW312" t="str">
        <v>As at</v>
      </c>
      <c r="CJX312" t="str">
        <v>As at</v>
      </c>
      <c r="CJY312" t="str">
        <v>Particulars</v>
      </c>
      <c r="CKE312" t="str">
        <v>As at</v>
      </c>
      <c r="CKF312" t="str">
        <v>As at</v>
      </c>
      <c r="CKG312" t="str">
        <v>Particulars</v>
      </c>
      <c r="CKM312" t="str">
        <v>As at</v>
      </c>
      <c r="CKN312" t="str">
        <v>As at</v>
      </c>
      <c r="CKO312" t="str">
        <v>Particulars</v>
      </c>
      <c r="CKU312" t="str">
        <v>As at</v>
      </c>
      <c r="CKV312" t="str">
        <v>As at</v>
      </c>
      <c r="CKW312" t="str">
        <v>Particulars</v>
      </c>
      <c r="CLC312" t="str">
        <v>As at</v>
      </c>
      <c r="CLD312" t="str">
        <v>As at</v>
      </c>
      <c r="CLE312" t="str">
        <v>Particulars</v>
      </c>
      <c r="CLK312" t="str">
        <v>As at</v>
      </c>
      <c r="CLL312" t="str">
        <v>As at</v>
      </c>
      <c r="CLM312" t="str">
        <v>Particulars</v>
      </c>
      <c r="CLS312" t="str">
        <v>As at</v>
      </c>
      <c r="CLT312" t="str">
        <v>As at</v>
      </c>
      <c r="CLU312" t="str">
        <v>Particulars</v>
      </c>
      <c r="CMA312" t="str">
        <v>As at</v>
      </c>
      <c r="CMB312" t="str">
        <v>As at</v>
      </c>
      <c r="CMC312" t="str">
        <v>Particulars</v>
      </c>
      <c r="CMI312" t="str">
        <v>As at</v>
      </c>
      <c r="CMJ312" t="str">
        <v>As at</v>
      </c>
      <c r="CMK312" t="str">
        <v>Particulars</v>
      </c>
      <c r="CMQ312" t="str">
        <v>As at</v>
      </c>
      <c r="CMR312" t="str">
        <v>As at</v>
      </c>
      <c r="CMS312" t="str">
        <v>Particulars</v>
      </c>
      <c r="CMY312" t="str">
        <v>As at</v>
      </c>
      <c r="CMZ312" t="str">
        <v>As at</v>
      </c>
      <c r="CNA312" t="str">
        <v>Particulars</v>
      </c>
      <c r="CNG312" t="str">
        <v>As at</v>
      </c>
      <c r="CNH312" t="str">
        <v>As at</v>
      </c>
      <c r="CNI312" t="str">
        <v>Particulars</v>
      </c>
      <c r="CNO312" t="str">
        <v>As at</v>
      </c>
      <c r="CNP312" t="str">
        <v>As at</v>
      </c>
      <c r="CNQ312" t="str">
        <v>Particulars</v>
      </c>
      <c r="CNW312" t="str">
        <v>As at</v>
      </c>
      <c r="CNX312" t="str">
        <v>As at</v>
      </c>
      <c r="CNY312" t="str">
        <v>Particulars</v>
      </c>
      <c r="COE312" t="str">
        <v>As at</v>
      </c>
      <c r="COF312" t="str">
        <v>As at</v>
      </c>
      <c r="COG312" t="str">
        <v>Particulars</v>
      </c>
      <c r="COM312" t="str">
        <v>As at</v>
      </c>
      <c r="CON312" t="str">
        <v>As at</v>
      </c>
      <c r="COO312" t="str">
        <v>Particulars</v>
      </c>
      <c r="COU312" t="str">
        <v>As at</v>
      </c>
      <c r="COV312" t="str">
        <v>As at</v>
      </c>
      <c r="COW312" t="str">
        <v>Particulars</v>
      </c>
      <c r="CPC312" t="str">
        <v>As at</v>
      </c>
      <c r="CPD312" t="str">
        <v>As at</v>
      </c>
      <c r="CPE312" t="str">
        <v>Particulars</v>
      </c>
      <c r="CPK312" t="str">
        <v>As at</v>
      </c>
      <c r="CPL312" t="str">
        <v>As at</v>
      </c>
      <c r="CPM312" t="str">
        <v>Particulars</v>
      </c>
      <c r="CPS312" t="str">
        <v>As at</v>
      </c>
      <c r="CPT312" t="str">
        <v>As at</v>
      </c>
      <c r="CPU312" t="str">
        <v>Particulars</v>
      </c>
      <c r="CQA312" t="str">
        <v>As at</v>
      </c>
      <c r="CQB312" t="str">
        <v>As at</v>
      </c>
      <c r="CQC312" t="str">
        <v>Particulars</v>
      </c>
      <c r="CQI312" t="str">
        <v>As at</v>
      </c>
      <c r="CQJ312" t="str">
        <v>As at</v>
      </c>
      <c r="CQK312" t="str">
        <v>Particulars</v>
      </c>
      <c r="CQQ312" t="str">
        <v>As at</v>
      </c>
      <c r="CQR312" t="str">
        <v>As at</v>
      </c>
      <c r="CQS312" t="str">
        <v>Particulars</v>
      </c>
      <c r="CQY312" t="str">
        <v>As at</v>
      </c>
      <c r="CQZ312" t="str">
        <v>As at</v>
      </c>
      <c r="CRA312" t="str">
        <v>Particulars</v>
      </c>
      <c r="CRG312" t="str">
        <v>As at</v>
      </c>
      <c r="CRH312" t="str">
        <v>As at</v>
      </c>
      <c r="CRI312" t="str">
        <v>Particulars</v>
      </c>
      <c r="CRO312" t="str">
        <v>As at</v>
      </c>
      <c r="CRP312" t="str">
        <v>As at</v>
      </c>
      <c r="CRQ312" t="str">
        <v>Particulars</v>
      </c>
      <c r="CRW312" t="str">
        <v>As at</v>
      </c>
      <c r="CRX312" t="str">
        <v>As at</v>
      </c>
      <c r="CRY312" t="str">
        <v>Particulars</v>
      </c>
      <c r="CSE312" t="str">
        <v>As at</v>
      </c>
      <c r="CSF312" t="str">
        <v>As at</v>
      </c>
      <c r="CSG312" t="str">
        <v>Particulars</v>
      </c>
      <c r="CSM312" t="str">
        <v>As at</v>
      </c>
      <c r="CSN312" t="str">
        <v>As at</v>
      </c>
      <c r="CSO312" t="str">
        <v>Particulars</v>
      </c>
      <c r="CSU312" t="str">
        <v>As at</v>
      </c>
      <c r="CSV312" t="str">
        <v>As at</v>
      </c>
      <c r="CSW312" t="str">
        <v>Particulars</v>
      </c>
      <c r="CTC312" t="str">
        <v>As at</v>
      </c>
      <c r="CTD312" t="str">
        <v>As at</v>
      </c>
      <c r="CTE312" t="str">
        <v>Particulars</v>
      </c>
      <c r="CTK312" t="str">
        <v>As at</v>
      </c>
      <c r="CTL312" t="str">
        <v>As at</v>
      </c>
      <c r="CTM312" t="str">
        <v>Particulars</v>
      </c>
      <c r="CTS312" t="str">
        <v>As at</v>
      </c>
      <c r="CTT312" t="str">
        <v>As at</v>
      </c>
      <c r="CTU312" t="str">
        <v>Particulars</v>
      </c>
      <c r="CUA312" t="str">
        <v>As at</v>
      </c>
      <c r="CUB312" t="str">
        <v>As at</v>
      </c>
      <c r="CUC312" t="str">
        <v>Particulars</v>
      </c>
      <c r="CUI312" t="str">
        <v>As at</v>
      </c>
      <c r="CUJ312" t="str">
        <v>As at</v>
      </c>
      <c r="CUK312" t="str">
        <v>Particulars</v>
      </c>
      <c r="CUQ312" t="str">
        <v>As at</v>
      </c>
      <c r="CUR312" t="str">
        <v>As at</v>
      </c>
      <c r="CUS312" t="str">
        <v>Particulars</v>
      </c>
      <c r="CUY312" t="str">
        <v>As at</v>
      </c>
      <c r="CUZ312" t="str">
        <v>As at</v>
      </c>
      <c r="CVA312" t="str">
        <v>Particulars</v>
      </c>
      <c r="CVG312" t="str">
        <v>As at</v>
      </c>
      <c r="CVH312" t="str">
        <v>As at</v>
      </c>
      <c r="CVI312" t="str">
        <v>Particulars</v>
      </c>
      <c r="CVO312" t="str">
        <v>As at</v>
      </c>
      <c r="CVP312" t="str">
        <v>As at</v>
      </c>
      <c r="CVQ312" t="str">
        <v>Particulars</v>
      </c>
      <c r="CVW312" t="str">
        <v>As at</v>
      </c>
      <c r="CVX312" t="str">
        <v>As at</v>
      </c>
      <c r="CVY312" t="str">
        <v>Particulars</v>
      </c>
      <c r="CWE312" t="str">
        <v>As at</v>
      </c>
      <c r="CWF312" t="str">
        <v>As at</v>
      </c>
      <c r="CWG312" t="str">
        <v>Particulars</v>
      </c>
      <c r="CWM312" t="str">
        <v>As at</v>
      </c>
      <c r="CWN312" t="str">
        <v>As at</v>
      </c>
      <c r="CWO312" t="str">
        <v>Particulars</v>
      </c>
      <c r="CWU312" t="str">
        <v>As at</v>
      </c>
      <c r="CWV312" t="str">
        <v>As at</v>
      </c>
      <c r="CWW312" t="str">
        <v>Particulars</v>
      </c>
      <c r="CXC312" t="str">
        <v>As at</v>
      </c>
      <c r="CXD312" t="str">
        <v>As at</v>
      </c>
      <c r="CXE312" t="str">
        <v>Particulars</v>
      </c>
      <c r="CXK312" t="str">
        <v>As at</v>
      </c>
      <c r="CXL312" t="str">
        <v>As at</v>
      </c>
      <c r="CXM312" t="str">
        <v>Particulars</v>
      </c>
      <c r="CXS312" t="str">
        <v>As at</v>
      </c>
      <c r="CXT312" t="str">
        <v>As at</v>
      </c>
      <c r="CXU312" t="str">
        <v>Particulars</v>
      </c>
      <c r="CYA312" t="str">
        <v>As at</v>
      </c>
      <c r="CYB312" t="str">
        <v>As at</v>
      </c>
      <c r="CYC312" t="str">
        <v>Particulars</v>
      </c>
      <c r="CYI312" t="str">
        <v>As at</v>
      </c>
      <c r="CYJ312" t="str">
        <v>As at</v>
      </c>
      <c r="CYK312" t="str">
        <v>Particulars</v>
      </c>
      <c r="CYQ312" t="str">
        <v>As at</v>
      </c>
      <c r="CYR312" t="str">
        <v>As at</v>
      </c>
      <c r="CYS312" t="str">
        <v>Particulars</v>
      </c>
      <c r="CYY312" t="str">
        <v>As at</v>
      </c>
      <c r="CYZ312" t="str">
        <v>As at</v>
      </c>
      <c r="CZA312" t="str">
        <v>Particulars</v>
      </c>
      <c r="CZG312" t="str">
        <v>As at</v>
      </c>
      <c r="CZH312" t="str">
        <v>As at</v>
      </c>
      <c r="CZI312" t="str">
        <v>Particulars</v>
      </c>
      <c r="CZO312" t="str">
        <v>As at</v>
      </c>
      <c r="CZP312" t="str">
        <v>As at</v>
      </c>
      <c r="CZQ312" t="str">
        <v>Particulars</v>
      </c>
      <c r="CZW312" t="str">
        <v>As at</v>
      </c>
      <c r="CZX312" t="str">
        <v>As at</v>
      </c>
      <c r="CZY312" t="str">
        <v>Particulars</v>
      </c>
      <c r="DAE312" t="str">
        <v>As at</v>
      </c>
      <c r="DAF312" t="str">
        <v>As at</v>
      </c>
      <c r="DAG312" t="str">
        <v>Particulars</v>
      </c>
      <c r="DAM312" t="str">
        <v>As at</v>
      </c>
      <c r="DAN312" t="str">
        <v>As at</v>
      </c>
      <c r="DAO312" t="str">
        <v>Particulars</v>
      </c>
      <c r="DAU312" t="str">
        <v>As at</v>
      </c>
      <c r="DAV312" t="str">
        <v>As at</v>
      </c>
      <c r="DAW312" t="str">
        <v>Particulars</v>
      </c>
      <c r="DBC312" t="str">
        <v>As at</v>
      </c>
      <c r="DBD312" t="str">
        <v>As at</v>
      </c>
      <c r="DBE312" t="str">
        <v>Particulars</v>
      </c>
      <c r="DBK312" t="str">
        <v>As at</v>
      </c>
      <c r="DBL312" t="str">
        <v>As at</v>
      </c>
      <c r="DBM312" t="str">
        <v>Particulars</v>
      </c>
      <c r="DBS312" t="str">
        <v>As at</v>
      </c>
      <c r="DBT312" t="str">
        <v>As at</v>
      </c>
      <c r="DBU312" t="str">
        <v>Particulars</v>
      </c>
      <c r="DCA312" t="str">
        <v>As at</v>
      </c>
      <c r="DCB312" t="str">
        <v>As at</v>
      </c>
      <c r="DCC312" t="str">
        <v>Particulars</v>
      </c>
      <c r="DCI312" t="str">
        <v>As at</v>
      </c>
      <c r="DCJ312" t="str">
        <v>As at</v>
      </c>
      <c r="DCK312" t="str">
        <v>Particulars</v>
      </c>
      <c r="DCQ312" t="str">
        <v>As at</v>
      </c>
      <c r="DCR312" t="str">
        <v>As at</v>
      </c>
      <c r="DCS312" t="str">
        <v>Particulars</v>
      </c>
      <c r="DCY312" t="str">
        <v>As at</v>
      </c>
      <c r="DCZ312" t="str">
        <v>As at</v>
      </c>
      <c r="DDA312" t="str">
        <v>Particulars</v>
      </c>
      <c r="DDG312" t="str">
        <v>As at</v>
      </c>
      <c r="DDH312" t="str">
        <v>As at</v>
      </c>
      <c r="DDI312" t="str">
        <v>Particulars</v>
      </c>
      <c r="DDO312" t="str">
        <v>As at</v>
      </c>
      <c r="DDP312" t="str">
        <v>As at</v>
      </c>
      <c r="DDQ312" t="str">
        <v>Particulars</v>
      </c>
      <c r="DDW312" t="str">
        <v>As at</v>
      </c>
      <c r="DDX312" t="str">
        <v>As at</v>
      </c>
      <c r="DDY312" t="str">
        <v>Particulars</v>
      </c>
      <c r="DEE312" t="str">
        <v>As at</v>
      </c>
      <c r="DEF312" t="str">
        <v>As at</v>
      </c>
      <c r="DEG312" t="str">
        <v>Particulars</v>
      </c>
      <c r="DEM312" t="str">
        <v>As at</v>
      </c>
      <c r="DEN312" t="str">
        <v>As at</v>
      </c>
      <c r="DEO312" t="str">
        <v>Particulars</v>
      </c>
      <c r="DEU312" t="str">
        <v>As at</v>
      </c>
      <c r="DEV312" t="str">
        <v>As at</v>
      </c>
      <c r="DEW312" t="str">
        <v>Particulars</v>
      </c>
      <c r="DFC312" t="str">
        <v>As at</v>
      </c>
      <c r="DFD312" t="str">
        <v>As at</v>
      </c>
      <c r="DFE312" t="str">
        <v>Particulars</v>
      </c>
      <c r="DFK312" t="str">
        <v>As at</v>
      </c>
      <c r="DFL312" t="str">
        <v>As at</v>
      </c>
      <c r="DFM312" t="str">
        <v>Particulars</v>
      </c>
      <c r="DFS312" t="str">
        <v>As at</v>
      </c>
      <c r="DFT312" t="str">
        <v>As at</v>
      </c>
      <c r="DFU312" t="str">
        <v>Particulars</v>
      </c>
      <c r="DGA312" t="str">
        <v>As at</v>
      </c>
      <c r="DGB312" t="str">
        <v>As at</v>
      </c>
      <c r="DGC312" t="str">
        <v>Particulars</v>
      </c>
      <c r="DGI312" t="str">
        <v>As at</v>
      </c>
      <c r="DGJ312" t="str">
        <v>As at</v>
      </c>
      <c r="DGK312" t="str">
        <v>Particulars</v>
      </c>
      <c r="DGQ312" t="str">
        <v>As at</v>
      </c>
      <c r="DGR312" t="str">
        <v>As at</v>
      </c>
      <c r="DGS312" t="str">
        <v>Particulars</v>
      </c>
      <c r="DGY312" t="str">
        <v>As at</v>
      </c>
      <c r="DGZ312" t="str">
        <v>As at</v>
      </c>
      <c r="DHA312" t="str">
        <v>Particulars</v>
      </c>
      <c r="DHG312" t="str">
        <v>As at</v>
      </c>
      <c r="DHH312" t="str">
        <v>As at</v>
      </c>
      <c r="DHI312" t="str">
        <v>Particulars</v>
      </c>
      <c r="DHO312" t="str">
        <v>As at</v>
      </c>
      <c r="DHP312" t="str">
        <v>As at</v>
      </c>
      <c r="DHQ312" t="str">
        <v>Particulars</v>
      </c>
      <c r="DHW312" t="str">
        <v>As at</v>
      </c>
      <c r="DHX312" t="str">
        <v>As at</v>
      </c>
      <c r="DHY312" t="str">
        <v>Particulars</v>
      </c>
      <c r="DIE312" t="str">
        <v>As at</v>
      </c>
      <c r="DIF312" t="str">
        <v>As at</v>
      </c>
      <c r="DIG312" t="str">
        <v>Particulars</v>
      </c>
      <c r="DIM312" t="str">
        <v>As at</v>
      </c>
      <c r="DIN312" t="str">
        <v>As at</v>
      </c>
      <c r="DIO312" t="str">
        <v>Particulars</v>
      </c>
      <c r="DIU312" t="str">
        <v>As at</v>
      </c>
      <c r="DIV312" t="str">
        <v>As at</v>
      </c>
      <c r="DIW312" t="str">
        <v>Particulars</v>
      </c>
      <c r="DJC312" t="str">
        <v>As at</v>
      </c>
      <c r="DJD312" t="str">
        <v>As at</v>
      </c>
      <c r="DJE312" t="str">
        <v>Particulars</v>
      </c>
      <c r="DJK312" t="str">
        <v>As at</v>
      </c>
      <c r="DJL312" t="str">
        <v>As at</v>
      </c>
      <c r="DJM312" t="str">
        <v>Particulars</v>
      </c>
      <c r="DJS312" t="str">
        <v>As at</v>
      </c>
      <c r="DJT312" t="str">
        <v>As at</v>
      </c>
      <c r="DJU312" t="str">
        <v>Particulars</v>
      </c>
      <c r="DKA312" t="str">
        <v>As at</v>
      </c>
      <c r="DKB312" t="str">
        <v>As at</v>
      </c>
      <c r="DKC312" t="str">
        <v>Particulars</v>
      </c>
      <c r="DKI312" t="str">
        <v>As at</v>
      </c>
      <c r="DKJ312" t="str">
        <v>As at</v>
      </c>
      <c r="DKK312" t="str">
        <v>Particulars</v>
      </c>
      <c r="DKQ312" t="str">
        <v>As at</v>
      </c>
      <c r="DKR312" t="str">
        <v>As at</v>
      </c>
      <c r="DKS312" t="str">
        <v>Particulars</v>
      </c>
      <c r="DKY312" t="str">
        <v>As at</v>
      </c>
      <c r="DKZ312" t="str">
        <v>As at</v>
      </c>
      <c r="DLA312" t="str">
        <v>Particulars</v>
      </c>
      <c r="DLG312" t="str">
        <v>As at</v>
      </c>
      <c r="DLH312" t="str">
        <v>As at</v>
      </c>
      <c r="DLI312" t="str">
        <v>Particulars</v>
      </c>
      <c r="DLO312" t="str">
        <v>As at</v>
      </c>
      <c r="DLP312" t="str">
        <v>As at</v>
      </c>
      <c r="DLQ312" t="str">
        <v>Particulars</v>
      </c>
      <c r="DLW312" t="str">
        <v>As at</v>
      </c>
      <c r="DLX312" t="str">
        <v>As at</v>
      </c>
      <c r="DLY312" t="str">
        <v>Particulars</v>
      </c>
      <c r="DME312" t="str">
        <v>As at</v>
      </c>
      <c r="DMF312" t="str">
        <v>As at</v>
      </c>
      <c r="DMG312" t="str">
        <v>Particulars</v>
      </c>
      <c r="DMM312" t="str">
        <v>As at</v>
      </c>
      <c r="DMN312" t="str">
        <v>As at</v>
      </c>
      <c r="DMO312" t="str">
        <v>Particulars</v>
      </c>
      <c r="DMU312" t="str">
        <v>As at</v>
      </c>
      <c r="DMV312" t="str">
        <v>As at</v>
      </c>
      <c r="DMW312" t="str">
        <v>Particulars</v>
      </c>
      <c r="DNC312" t="str">
        <v>As at</v>
      </c>
      <c r="DND312" t="str">
        <v>As at</v>
      </c>
      <c r="DNE312" t="str">
        <v>Particulars</v>
      </c>
      <c r="DNK312" t="str">
        <v>As at</v>
      </c>
      <c r="DNL312" t="str">
        <v>As at</v>
      </c>
      <c r="DNM312" t="str">
        <v>Particulars</v>
      </c>
      <c r="DNS312" t="str">
        <v>As at</v>
      </c>
      <c r="DNT312" t="str">
        <v>As at</v>
      </c>
      <c r="DNU312" t="str">
        <v>Particulars</v>
      </c>
      <c r="DOA312" t="str">
        <v>As at</v>
      </c>
      <c r="DOB312" t="str">
        <v>As at</v>
      </c>
      <c r="DOC312" t="str">
        <v>Particulars</v>
      </c>
      <c r="DOI312" t="str">
        <v>As at</v>
      </c>
      <c r="DOJ312" t="str">
        <v>As at</v>
      </c>
      <c r="DOK312" t="str">
        <v>Particulars</v>
      </c>
      <c r="DOQ312" t="str">
        <v>As at</v>
      </c>
      <c r="DOR312" t="str">
        <v>As at</v>
      </c>
      <c r="DOS312" t="str">
        <v>Particulars</v>
      </c>
      <c r="DOY312" t="str">
        <v>As at</v>
      </c>
      <c r="DOZ312" t="str">
        <v>As at</v>
      </c>
      <c r="DPA312" t="str">
        <v>Particulars</v>
      </c>
      <c r="DPG312" t="str">
        <v>As at</v>
      </c>
      <c r="DPH312" t="str">
        <v>As at</v>
      </c>
      <c r="DPI312" t="str">
        <v>Particulars</v>
      </c>
      <c r="DPO312" t="str">
        <v>As at</v>
      </c>
      <c r="DPP312" t="str">
        <v>As at</v>
      </c>
      <c r="DPQ312" t="str">
        <v>Particulars</v>
      </c>
      <c r="DPW312" t="str">
        <v>As at</v>
      </c>
      <c r="DPX312" t="str">
        <v>As at</v>
      </c>
      <c r="DPY312" t="str">
        <v>Particulars</v>
      </c>
      <c r="DQE312" t="str">
        <v>As at</v>
      </c>
      <c r="DQF312" t="str">
        <v>As at</v>
      </c>
      <c r="DQG312" t="str">
        <v>Particulars</v>
      </c>
      <c r="DQM312" t="str">
        <v>As at</v>
      </c>
      <c r="DQN312" t="str">
        <v>As at</v>
      </c>
      <c r="DQO312" t="str">
        <v>Particulars</v>
      </c>
      <c r="DQU312" t="str">
        <v>As at</v>
      </c>
      <c r="DQV312" t="str">
        <v>As at</v>
      </c>
      <c r="DQW312" t="str">
        <v>Particulars</v>
      </c>
      <c r="DRC312" t="str">
        <v>As at</v>
      </c>
      <c r="DRD312" t="str">
        <v>As at</v>
      </c>
      <c r="DRE312" t="str">
        <v>Particulars</v>
      </c>
      <c r="DRK312" t="str">
        <v>As at</v>
      </c>
      <c r="DRL312" t="str">
        <v>As at</v>
      </c>
      <c r="DRM312" t="str">
        <v>Particulars</v>
      </c>
      <c r="DRS312" t="str">
        <v>As at</v>
      </c>
      <c r="DRT312" t="str">
        <v>As at</v>
      </c>
      <c r="DRU312" t="str">
        <v>Particulars</v>
      </c>
      <c r="DSA312" t="str">
        <v>As at</v>
      </c>
      <c r="DSB312" t="str">
        <v>As at</v>
      </c>
      <c r="DSC312" t="str">
        <v>Particulars</v>
      </c>
      <c r="DSI312" t="str">
        <v>As at</v>
      </c>
      <c r="DSJ312" t="str">
        <v>As at</v>
      </c>
      <c r="DSK312" t="str">
        <v>Particulars</v>
      </c>
      <c r="DSQ312" t="str">
        <v>As at</v>
      </c>
      <c r="DSR312" t="str">
        <v>As at</v>
      </c>
      <c r="DSS312" t="str">
        <v>Particulars</v>
      </c>
      <c r="DSY312" t="str">
        <v>As at</v>
      </c>
      <c r="DSZ312" t="str">
        <v>As at</v>
      </c>
      <c r="DTA312" t="str">
        <v>Particulars</v>
      </c>
      <c r="DTG312" t="str">
        <v>As at</v>
      </c>
      <c r="DTH312" t="str">
        <v>As at</v>
      </c>
      <c r="DTI312" t="str">
        <v>Particulars</v>
      </c>
      <c r="DTO312" t="str">
        <v>As at</v>
      </c>
      <c r="DTP312" t="str">
        <v>As at</v>
      </c>
      <c r="DTQ312" t="str">
        <v>Particulars</v>
      </c>
      <c r="DTW312" t="str">
        <v>As at</v>
      </c>
      <c r="DTX312" t="str">
        <v>As at</v>
      </c>
      <c r="DTY312" t="str">
        <v>Particulars</v>
      </c>
      <c r="DUE312" t="str">
        <v>As at</v>
      </c>
      <c r="DUF312" t="str">
        <v>As at</v>
      </c>
      <c r="DUG312" t="str">
        <v>Particulars</v>
      </c>
      <c r="DUM312" t="str">
        <v>As at</v>
      </c>
      <c r="DUN312" t="str">
        <v>As at</v>
      </c>
      <c r="DUO312" t="str">
        <v>Particulars</v>
      </c>
      <c r="DUU312" t="str">
        <v>As at</v>
      </c>
      <c r="DUV312" t="str">
        <v>As at</v>
      </c>
      <c r="DUW312" t="str">
        <v>Particulars</v>
      </c>
      <c r="DVC312" t="str">
        <v>As at</v>
      </c>
      <c r="DVD312" t="str">
        <v>As at</v>
      </c>
      <c r="DVE312" t="str">
        <v>Particulars</v>
      </c>
      <c r="DVK312" t="str">
        <v>As at</v>
      </c>
      <c r="DVL312" t="str">
        <v>As at</v>
      </c>
      <c r="DVM312" t="str">
        <v>Particulars</v>
      </c>
      <c r="DVS312" t="str">
        <v>As at</v>
      </c>
      <c r="DVT312" t="str">
        <v>As at</v>
      </c>
      <c r="DVU312" t="str">
        <v>Particulars</v>
      </c>
      <c r="DWA312" t="str">
        <v>As at</v>
      </c>
      <c r="DWB312" t="str">
        <v>As at</v>
      </c>
      <c r="DWC312" t="str">
        <v>Particulars</v>
      </c>
      <c r="DWI312" t="str">
        <v>As at</v>
      </c>
      <c r="DWJ312" t="str">
        <v>As at</v>
      </c>
      <c r="DWK312" t="str">
        <v>Particulars</v>
      </c>
      <c r="DWQ312" t="str">
        <v>As at</v>
      </c>
      <c r="DWR312" t="str">
        <v>As at</v>
      </c>
      <c r="DWS312" t="str">
        <v>Particulars</v>
      </c>
      <c r="DWY312" t="str">
        <v>As at</v>
      </c>
      <c r="DWZ312" t="str">
        <v>As at</v>
      </c>
      <c r="DXA312" t="str">
        <v>Particulars</v>
      </c>
      <c r="DXG312" t="str">
        <v>As at</v>
      </c>
      <c r="DXH312" t="str">
        <v>As at</v>
      </c>
      <c r="DXI312" t="str">
        <v>Particulars</v>
      </c>
      <c r="DXO312" t="str">
        <v>As at</v>
      </c>
      <c r="DXP312" t="str">
        <v>As at</v>
      </c>
      <c r="DXQ312" t="str">
        <v>Particulars</v>
      </c>
      <c r="DXW312" t="str">
        <v>As at</v>
      </c>
      <c r="DXX312" t="str">
        <v>As at</v>
      </c>
      <c r="DXY312" t="str">
        <v>Particulars</v>
      </c>
      <c r="DYE312" t="str">
        <v>As at</v>
      </c>
      <c r="DYF312" t="str">
        <v>As at</v>
      </c>
      <c r="DYG312" t="str">
        <v>Particulars</v>
      </c>
      <c r="DYM312" t="str">
        <v>As at</v>
      </c>
      <c r="DYN312" t="str">
        <v>As at</v>
      </c>
      <c r="DYO312" t="str">
        <v>Particulars</v>
      </c>
      <c r="DYU312" t="str">
        <v>As at</v>
      </c>
      <c r="DYV312" t="str">
        <v>As at</v>
      </c>
      <c r="DYW312" t="str">
        <v>Particulars</v>
      </c>
      <c r="DZC312" t="str">
        <v>As at</v>
      </c>
      <c r="DZD312" t="str">
        <v>As at</v>
      </c>
      <c r="DZE312" t="str">
        <v>Particulars</v>
      </c>
      <c r="DZK312" t="str">
        <v>As at</v>
      </c>
      <c r="DZL312" t="str">
        <v>As at</v>
      </c>
      <c r="DZM312" t="str">
        <v>Particulars</v>
      </c>
      <c r="DZS312" t="str">
        <v>As at</v>
      </c>
      <c r="DZT312" t="str">
        <v>As at</v>
      </c>
      <c r="DZU312" t="str">
        <v>Particulars</v>
      </c>
      <c r="EAA312" t="str">
        <v>As at</v>
      </c>
      <c r="EAB312" t="str">
        <v>As at</v>
      </c>
      <c r="EAC312" t="str">
        <v>Particulars</v>
      </c>
      <c r="EAI312" t="str">
        <v>As at</v>
      </c>
      <c r="EAJ312" t="str">
        <v>As at</v>
      </c>
      <c r="EAK312" t="str">
        <v>Particulars</v>
      </c>
      <c r="EAQ312" t="str">
        <v>As at</v>
      </c>
      <c r="EAR312" t="str">
        <v>As at</v>
      </c>
      <c r="EAS312" t="str">
        <v>Particulars</v>
      </c>
      <c r="EAY312" t="str">
        <v>As at</v>
      </c>
      <c r="EAZ312" t="str">
        <v>As at</v>
      </c>
      <c r="EBA312" t="str">
        <v>Particulars</v>
      </c>
      <c r="EBG312" t="str">
        <v>As at</v>
      </c>
      <c r="EBH312" t="str">
        <v>As at</v>
      </c>
      <c r="EBI312" t="str">
        <v>Particulars</v>
      </c>
      <c r="EBO312" t="str">
        <v>As at</v>
      </c>
      <c r="EBP312" t="str">
        <v>As at</v>
      </c>
      <c r="EBQ312" t="str">
        <v>Particulars</v>
      </c>
      <c r="EBW312" t="str">
        <v>As at</v>
      </c>
      <c r="EBX312" t="str">
        <v>As at</v>
      </c>
      <c r="EBY312" t="str">
        <v>Particulars</v>
      </c>
      <c r="ECE312" t="str">
        <v>As at</v>
      </c>
      <c r="ECF312" t="str">
        <v>As at</v>
      </c>
      <c r="ECG312" t="str">
        <v>Particulars</v>
      </c>
      <c r="ECM312" t="str">
        <v>As at</v>
      </c>
      <c r="ECN312" t="str">
        <v>As at</v>
      </c>
      <c r="ECO312" t="str">
        <v>Particulars</v>
      </c>
      <c r="ECU312" t="str">
        <v>As at</v>
      </c>
      <c r="ECV312" t="str">
        <v>As at</v>
      </c>
      <c r="ECW312" t="str">
        <v>Particulars</v>
      </c>
      <c r="EDC312" t="str">
        <v>As at</v>
      </c>
      <c r="EDD312" t="str">
        <v>As at</v>
      </c>
      <c r="EDE312" t="str">
        <v>Particulars</v>
      </c>
      <c r="EDK312" t="str">
        <v>As at</v>
      </c>
      <c r="EDL312" t="str">
        <v>As at</v>
      </c>
      <c r="EDM312" t="str">
        <v>Particulars</v>
      </c>
      <c r="EDS312" t="str">
        <v>As at</v>
      </c>
      <c r="EDT312" t="str">
        <v>As at</v>
      </c>
      <c r="EDU312" t="str">
        <v>Particulars</v>
      </c>
      <c r="EEA312" t="str">
        <v>As at</v>
      </c>
      <c r="EEB312" t="str">
        <v>As at</v>
      </c>
      <c r="EEC312" t="str">
        <v>Particulars</v>
      </c>
      <c r="EEI312" t="str">
        <v>As at</v>
      </c>
      <c r="EEJ312" t="str">
        <v>As at</v>
      </c>
      <c r="EEK312" t="str">
        <v>Particulars</v>
      </c>
      <c r="EEQ312" t="str">
        <v>As at</v>
      </c>
      <c r="EER312" t="str">
        <v>As at</v>
      </c>
      <c r="EES312" t="str">
        <v>Particulars</v>
      </c>
      <c r="EEY312" t="str">
        <v>As at</v>
      </c>
      <c r="EEZ312" t="str">
        <v>As at</v>
      </c>
      <c r="EFA312" t="str">
        <v>Particulars</v>
      </c>
      <c r="EFG312" t="str">
        <v>As at</v>
      </c>
      <c r="EFH312" t="str">
        <v>As at</v>
      </c>
      <c r="EFI312" t="str">
        <v>Particulars</v>
      </c>
      <c r="EFO312" t="str">
        <v>As at</v>
      </c>
      <c r="EFP312" t="str">
        <v>As at</v>
      </c>
      <c r="EFQ312" t="str">
        <v>Particulars</v>
      </c>
      <c r="EFW312" t="str">
        <v>As at</v>
      </c>
      <c r="EFX312" t="str">
        <v>As at</v>
      </c>
      <c r="EFY312" t="str">
        <v>Particulars</v>
      </c>
      <c r="EGE312" t="str">
        <v>As at</v>
      </c>
      <c r="EGF312" t="str">
        <v>As at</v>
      </c>
      <c r="EGG312" t="str">
        <v>Particulars</v>
      </c>
      <c r="EGM312" t="str">
        <v>As at</v>
      </c>
      <c r="EGN312" t="str">
        <v>As at</v>
      </c>
      <c r="EGO312" t="str">
        <v>Particulars</v>
      </c>
      <c r="EGU312" t="str">
        <v>As at</v>
      </c>
      <c r="EGV312" t="str">
        <v>As at</v>
      </c>
      <c r="EGW312" t="str">
        <v>Particulars</v>
      </c>
      <c r="EHC312" t="str">
        <v>As at</v>
      </c>
      <c r="EHD312" t="str">
        <v>As at</v>
      </c>
      <c r="EHE312" t="str">
        <v>Particulars</v>
      </c>
      <c r="EHK312" t="str">
        <v>As at</v>
      </c>
      <c r="EHL312" t="str">
        <v>As at</v>
      </c>
      <c r="EHM312" t="str">
        <v>Particulars</v>
      </c>
      <c r="EHS312" t="str">
        <v>As at</v>
      </c>
      <c r="EHT312" t="str">
        <v>As at</v>
      </c>
      <c r="EHU312" t="str">
        <v>Particulars</v>
      </c>
      <c r="EIA312" t="str">
        <v>As at</v>
      </c>
      <c r="EIB312" t="str">
        <v>As at</v>
      </c>
      <c r="EIC312" t="str">
        <v>Particulars</v>
      </c>
      <c r="EII312" t="str">
        <v>As at</v>
      </c>
      <c r="EIJ312" t="str">
        <v>As at</v>
      </c>
      <c r="EIK312" t="str">
        <v>Particulars</v>
      </c>
      <c r="EIQ312" t="str">
        <v>As at</v>
      </c>
      <c r="EIR312" t="str">
        <v>As at</v>
      </c>
      <c r="EIS312" t="str">
        <v>Particulars</v>
      </c>
      <c r="EIY312" t="str">
        <v>As at</v>
      </c>
      <c r="EIZ312" t="str">
        <v>As at</v>
      </c>
      <c r="EJA312" t="str">
        <v>Particulars</v>
      </c>
      <c r="EJG312" t="str">
        <v>As at</v>
      </c>
      <c r="EJH312" t="str">
        <v>As at</v>
      </c>
      <c r="EJI312" t="str">
        <v>Particulars</v>
      </c>
      <c r="EJO312" t="str">
        <v>As at</v>
      </c>
      <c r="EJP312" t="str">
        <v>As at</v>
      </c>
      <c r="EJQ312" t="str">
        <v>Particulars</v>
      </c>
      <c r="EJW312" t="str">
        <v>As at</v>
      </c>
      <c r="EJX312" t="str">
        <v>As at</v>
      </c>
      <c r="EJY312" t="str">
        <v>Particulars</v>
      </c>
      <c r="EKE312" t="str">
        <v>As at</v>
      </c>
      <c r="EKF312" t="str">
        <v>As at</v>
      </c>
      <c r="EKG312" t="str">
        <v>Particulars</v>
      </c>
      <c r="EKM312" t="str">
        <v>As at</v>
      </c>
      <c r="EKN312" t="str">
        <v>As at</v>
      </c>
      <c r="EKO312" t="str">
        <v>Particulars</v>
      </c>
      <c r="EKU312" t="str">
        <v>As at</v>
      </c>
      <c r="EKV312" t="str">
        <v>As at</v>
      </c>
      <c r="EKW312" t="str">
        <v>Particulars</v>
      </c>
      <c r="ELC312" t="str">
        <v>As at</v>
      </c>
      <c r="ELD312" t="str">
        <v>As at</v>
      </c>
      <c r="ELE312" t="str">
        <v>Particulars</v>
      </c>
      <c r="ELK312" t="str">
        <v>As at</v>
      </c>
      <c r="ELL312" t="str">
        <v>As at</v>
      </c>
      <c r="ELM312" t="str">
        <v>Particulars</v>
      </c>
      <c r="ELS312" t="str">
        <v>As at</v>
      </c>
      <c r="ELT312" t="str">
        <v>As at</v>
      </c>
      <c r="ELU312" t="str">
        <v>Particulars</v>
      </c>
      <c r="EMA312" t="str">
        <v>As at</v>
      </c>
      <c r="EMB312" t="str">
        <v>As at</v>
      </c>
      <c r="EMC312" t="str">
        <v>Particulars</v>
      </c>
      <c r="EMI312" t="str">
        <v>As at</v>
      </c>
      <c r="EMJ312" t="str">
        <v>As at</v>
      </c>
      <c r="EMK312" t="str">
        <v>Particulars</v>
      </c>
      <c r="EMQ312" t="str">
        <v>As at</v>
      </c>
      <c r="EMR312" t="str">
        <v>As at</v>
      </c>
      <c r="EMS312" t="str">
        <v>Particulars</v>
      </c>
      <c r="EMY312" t="str">
        <v>As at</v>
      </c>
      <c r="EMZ312" t="str">
        <v>As at</v>
      </c>
      <c r="ENA312" t="str">
        <v>Particulars</v>
      </c>
      <c r="ENG312" t="str">
        <v>As at</v>
      </c>
      <c r="ENH312" t="str">
        <v>As at</v>
      </c>
      <c r="ENI312" t="str">
        <v>Particulars</v>
      </c>
      <c r="ENO312" t="str">
        <v>As at</v>
      </c>
      <c r="ENP312" t="str">
        <v>As at</v>
      </c>
      <c r="ENQ312" t="str">
        <v>Particulars</v>
      </c>
      <c r="ENW312" t="str">
        <v>As at</v>
      </c>
      <c r="ENX312" t="str">
        <v>As at</v>
      </c>
      <c r="ENY312" t="str">
        <v>Particulars</v>
      </c>
      <c r="EOE312" t="str">
        <v>As at</v>
      </c>
      <c r="EOF312" t="str">
        <v>As at</v>
      </c>
      <c r="EOG312" t="str">
        <v>Particulars</v>
      </c>
      <c r="EOM312" t="str">
        <v>As at</v>
      </c>
      <c r="EON312" t="str">
        <v>As at</v>
      </c>
      <c r="EOO312" t="str">
        <v>Particulars</v>
      </c>
      <c r="EOU312" t="str">
        <v>As at</v>
      </c>
      <c r="EOV312" t="str">
        <v>As at</v>
      </c>
      <c r="EOW312" t="str">
        <v>Particulars</v>
      </c>
      <c r="EPC312" t="str">
        <v>As at</v>
      </c>
      <c r="EPD312" t="str">
        <v>As at</v>
      </c>
      <c r="EPE312" t="str">
        <v>Particulars</v>
      </c>
      <c r="EPK312" t="str">
        <v>As at</v>
      </c>
      <c r="EPL312" t="str">
        <v>As at</v>
      </c>
      <c r="EPM312" t="str">
        <v>Particulars</v>
      </c>
      <c r="EPS312" t="str">
        <v>As at</v>
      </c>
      <c r="EPT312" t="str">
        <v>As at</v>
      </c>
      <c r="EPU312" t="str">
        <v>Particulars</v>
      </c>
      <c r="EQA312" t="str">
        <v>As at</v>
      </c>
      <c r="EQB312" t="str">
        <v>As at</v>
      </c>
      <c r="EQC312" t="str">
        <v>Particulars</v>
      </c>
      <c r="EQI312" t="str">
        <v>As at</v>
      </c>
      <c r="EQJ312" t="str">
        <v>As at</v>
      </c>
      <c r="EQK312" t="str">
        <v>Particulars</v>
      </c>
      <c r="EQQ312" t="str">
        <v>As at</v>
      </c>
      <c r="EQR312" t="str">
        <v>As at</v>
      </c>
      <c r="EQS312" t="str">
        <v>Particulars</v>
      </c>
      <c r="EQY312" t="str">
        <v>As at</v>
      </c>
      <c r="EQZ312" t="str">
        <v>As at</v>
      </c>
      <c r="ERA312" t="str">
        <v>Particulars</v>
      </c>
      <c r="ERG312" t="str">
        <v>As at</v>
      </c>
      <c r="ERH312" t="str">
        <v>As at</v>
      </c>
      <c r="ERI312" t="str">
        <v>Particulars</v>
      </c>
      <c r="ERO312" t="str">
        <v>As at</v>
      </c>
      <c r="ERP312" t="str">
        <v>As at</v>
      </c>
      <c r="ERQ312" t="str">
        <v>Particulars</v>
      </c>
      <c r="ERW312" t="str">
        <v>As at</v>
      </c>
      <c r="ERX312" t="str">
        <v>As at</v>
      </c>
      <c r="ERY312" t="str">
        <v>Particulars</v>
      </c>
      <c r="ESE312" t="str">
        <v>As at</v>
      </c>
      <c r="ESF312" t="str">
        <v>As at</v>
      </c>
      <c r="ESG312" t="str">
        <v>Particulars</v>
      </c>
      <c r="ESM312" t="str">
        <v>As at</v>
      </c>
      <c r="ESN312" t="str">
        <v>As at</v>
      </c>
      <c r="ESO312" t="str">
        <v>Particulars</v>
      </c>
      <c r="ESU312" t="str">
        <v>As at</v>
      </c>
      <c r="ESV312" t="str">
        <v>As at</v>
      </c>
      <c r="ESW312" t="str">
        <v>Particulars</v>
      </c>
      <c r="ETC312" t="str">
        <v>As at</v>
      </c>
      <c r="ETD312" t="str">
        <v>As at</v>
      </c>
      <c r="ETE312" t="str">
        <v>Particulars</v>
      </c>
      <c r="ETK312" t="str">
        <v>As at</v>
      </c>
      <c r="ETL312" t="str">
        <v>As at</v>
      </c>
      <c r="ETM312" t="str">
        <v>Particulars</v>
      </c>
      <c r="ETS312" t="str">
        <v>As at</v>
      </c>
      <c r="ETT312" t="str">
        <v>As at</v>
      </c>
      <c r="ETU312" t="str">
        <v>Particulars</v>
      </c>
      <c r="EUA312" t="str">
        <v>As at</v>
      </c>
      <c r="EUB312" t="str">
        <v>As at</v>
      </c>
      <c r="EUC312" t="str">
        <v>Particulars</v>
      </c>
      <c r="EUI312" t="str">
        <v>As at</v>
      </c>
      <c r="EUJ312" t="str">
        <v>As at</v>
      </c>
      <c r="EUK312" t="str">
        <v>Particulars</v>
      </c>
      <c r="EUQ312" t="str">
        <v>As at</v>
      </c>
      <c r="EUR312" t="str">
        <v>As at</v>
      </c>
      <c r="EUS312" t="str">
        <v>Particulars</v>
      </c>
      <c r="EUY312" t="str">
        <v>As at</v>
      </c>
      <c r="EUZ312" t="str">
        <v>As at</v>
      </c>
      <c r="EVA312" t="str">
        <v>Particulars</v>
      </c>
      <c r="EVG312" t="str">
        <v>As at</v>
      </c>
      <c r="EVH312" t="str">
        <v>As at</v>
      </c>
      <c r="EVI312" t="str">
        <v>Particulars</v>
      </c>
      <c r="EVO312" t="str">
        <v>As at</v>
      </c>
      <c r="EVP312" t="str">
        <v>As at</v>
      </c>
      <c r="EVQ312" t="str">
        <v>Particulars</v>
      </c>
      <c r="EVW312" t="str">
        <v>As at</v>
      </c>
      <c r="EVX312" t="str">
        <v>As at</v>
      </c>
      <c r="EVY312" t="str">
        <v>Particulars</v>
      </c>
      <c r="EWE312" t="str">
        <v>As at</v>
      </c>
      <c r="EWF312" t="str">
        <v>As at</v>
      </c>
      <c r="EWG312" t="str">
        <v>Particulars</v>
      </c>
      <c r="EWM312" t="str">
        <v>As at</v>
      </c>
      <c r="EWN312" t="str">
        <v>As at</v>
      </c>
      <c r="EWO312" t="str">
        <v>Particulars</v>
      </c>
      <c r="EWU312" t="str">
        <v>As at</v>
      </c>
      <c r="EWV312" t="str">
        <v>As at</v>
      </c>
      <c r="EWW312" t="str">
        <v>Particulars</v>
      </c>
      <c r="EXC312" t="str">
        <v>As at</v>
      </c>
      <c r="EXD312" t="str">
        <v>As at</v>
      </c>
      <c r="EXE312" t="str">
        <v>Particulars</v>
      </c>
      <c r="EXK312" t="str">
        <v>As at</v>
      </c>
      <c r="EXL312" t="str">
        <v>As at</v>
      </c>
      <c r="EXM312" t="str">
        <v>Particulars</v>
      </c>
      <c r="EXS312" t="str">
        <v>As at</v>
      </c>
      <c r="EXT312" t="str">
        <v>As at</v>
      </c>
      <c r="EXU312" t="str">
        <v>Particulars</v>
      </c>
      <c r="EYA312" t="str">
        <v>As at</v>
      </c>
      <c r="EYB312" t="str">
        <v>As at</v>
      </c>
      <c r="EYC312" t="str">
        <v>Particulars</v>
      </c>
      <c r="EYI312" t="str">
        <v>As at</v>
      </c>
      <c r="EYJ312" t="str">
        <v>As at</v>
      </c>
      <c r="EYK312" t="str">
        <v>Particulars</v>
      </c>
      <c r="EYQ312" t="str">
        <v>As at</v>
      </c>
      <c r="EYR312" t="str">
        <v>As at</v>
      </c>
      <c r="EYS312" t="str">
        <v>Particulars</v>
      </c>
      <c r="EYY312" t="str">
        <v>As at</v>
      </c>
      <c r="EYZ312" t="str">
        <v>As at</v>
      </c>
      <c r="EZA312" t="str">
        <v>Particulars</v>
      </c>
      <c r="EZG312" t="str">
        <v>As at</v>
      </c>
      <c r="EZH312" t="str">
        <v>As at</v>
      </c>
      <c r="EZI312" t="str">
        <v>Particulars</v>
      </c>
      <c r="EZO312" t="str">
        <v>As at</v>
      </c>
      <c r="EZP312" t="str">
        <v>As at</v>
      </c>
      <c r="EZQ312" t="str">
        <v>Particulars</v>
      </c>
      <c r="EZW312" t="str">
        <v>As at</v>
      </c>
      <c r="EZX312" t="str">
        <v>As at</v>
      </c>
      <c r="EZY312" t="str">
        <v>Particulars</v>
      </c>
      <c r="FAE312" t="str">
        <v>As at</v>
      </c>
      <c r="FAF312" t="str">
        <v>As at</v>
      </c>
      <c r="FAG312" t="str">
        <v>Particulars</v>
      </c>
      <c r="FAM312" t="str">
        <v>As at</v>
      </c>
      <c r="FAN312" t="str">
        <v>As at</v>
      </c>
      <c r="FAO312" t="str">
        <v>Particulars</v>
      </c>
      <c r="FAU312" t="str">
        <v>As at</v>
      </c>
      <c r="FAV312" t="str">
        <v>As at</v>
      </c>
      <c r="FAW312" t="str">
        <v>Particulars</v>
      </c>
      <c r="FBC312" t="str">
        <v>As at</v>
      </c>
      <c r="FBD312" t="str">
        <v>As at</v>
      </c>
      <c r="FBE312" t="str">
        <v>Particulars</v>
      </c>
      <c r="FBK312" t="str">
        <v>As at</v>
      </c>
      <c r="FBL312" t="str">
        <v>As at</v>
      </c>
      <c r="FBM312" t="str">
        <v>Particulars</v>
      </c>
      <c r="FBS312" t="str">
        <v>As at</v>
      </c>
      <c r="FBT312" t="str">
        <v>As at</v>
      </c>
      <c r="FBU312" t="str">
        <v>Particulars</v>
      </c>
      <c r="FCA312" t="str">
        <v>As at</v>
      </c>
      <c r="FCB312" t="str">
        <v>As at</v>
      </c>
      <c r="FCC312" t="str">
        <v>Particulars</v>
      </c>
      <c r="FCI312" t="str">
        <v>As at</v>
      </c>
      <c r="FCJ312" t="str">
        <v>As at</v>
      </c>
      <c r="FCK312" t="str">
        <v>Particulars</v>
      </c>
      <c r="FCQ312" t="str">
        <v>As at</v>
      </c>
      <c r="FCR312" t="str">
        <v>As at</v>
      </c>
      <c r="FCS312" t="str">
        <v>Particulars</v>
      </c>
      <c r="FCY312" t="str">
        <v>As at</v>
      </c>
      <c r="FCZ312" t="str">
        <v>As at</v>
      </c>
      <c r="FDA312" t="str">
        <v>Particulars</v>
      </c>
      <c r="FDG312" t="str">
        <v>As at</v>
      </c>
      <c r="FDH312" t="str">
        <v>As at</v>
      </c>
      <c r="FDI312" t="str">
        <v>Particulars</v>
      </c>
      <c r="FDO312" t="str">
        <v>As at</v>
      </c>
      <c r="FDP312" t="str">
        <v>As at</v>
      </c>
      <c r="FDQ312" t="str">
        <v>Particulars</v>
      </c>
      <c r="FDW312" t="str">
        <v>As at</v>
      </c>
      <c r="FDX312" t="str">
        <v>As at</v>
      </c>
      <c r="FDY312" t="str">
        <v>Particulars</v>
      </c>
      <c r="FEE312" t="str">
        <v>As at</v>
      </c>
      <c r="FEF312" t="str">
        <v>As at</v>
      </c>
      <c r="FEG312" t="str">
        <v>Particulars</v>
      </c>
      <c r="FEM312" t="str">
        <v>As at</v>
      </c>
      <c r="FEN312" t="str">
        <v>As at</v>
      </c>
      <c r="FEO312" t="str">
        <v>Particulars</v>
      </c>
      <c r="FEU312" t="str">
        <v>As at</v>
      </c>
      <c r="FEV312" t="str">
        <v>As at</v>
      </c>
      <c r="FEW312" t="str">
        <v>Particulars</v>
      </c>
      <c r="FFC312" t="str">
        <v>As at</v>
      </c>
      <c r="FFD312" t="str">
        <v>As at</v>
      </c>
      <c r="FFE312" t="str">
        <v>Particulars</v>
      </c>
      <c r="FFK312" t="str">
        <v>As at</v>
      </c>
      <c r="FFL312" t="str">
        <v>As at</v>
      </c>
      <c r="FFM312" t="str">
        <v>Particulars</v>
      </c>
      <c r="FFS312" t="str">
        <v>As at</v>
      </c>
      <c r="FFT312" t="str">
        <v>As at</v>
      </c>
      <c r="FFU312" t="str">
        <v>Particulars</v>
      </c>
      <c r="FGA312" t="str">
        <v>As at</v>
      </c>
      <c r="FGB312" t="str">
        <v>As at</v>
      </c>
      <c r="FGC312" t="str">
        <v>Particulars</v>
      </c>
      <c r="FGI312" t="str">
        <v>As at</v>
      </c>
      <c r="FGJ312" t="str">
        <v>As at</v>
      </c>
      <c r="FGK312" t="str">
        <v>Particulars</v>
      </c>
      <c r="FGQ312" t="str">
        <v>As at</v>
      </c>
      <c r="FGR312" t="str">
        <v>As at</v>
      </c>
      <c r="FGS312" t="str">
        <v>Particulars</v>
      </c>
      <c r="FGY312" t="str">
        <v>As at</v>
      </c>
      <c r="FGZ312" t="str">
        <v>As at</v>
      </c>
      <c r="FHA312" t="str">
        <v>Particulars</v>
      </c>
      <c r="FHG312" t="str">
        <v>As at</v>
      </c>
      <c r="FHH312" t="str">
        <v>As at</v>
      </c>
      <c r="FHI312" t="str">
        <v>Particulars</v>
      </c>
      <c r="FHO312" t="str">
        <v>As at</v>
      </c>
      <c r="FHP312" t="str">
        <v>As at</v>
      </c>
      <c r="FHQ312" t="str">
        <v>Particulars</v>
      </c>
      <c r="FHW312" t="str">
        <v>As at</v>
      </c>
      <c r="FHX312" t="str">
        <v>As at</v>
      </c>
      <c r="FHY312" t="str">
        <v>Particulars</v>
      </c>
      <c r="FIE312" t="str">
        <v>As at</v>
      </c>
      <c r="FIF312" t="str">
        <v>As at</v>
      </c>
      <c r="FIG312" t="str">
        <v>Particulars</v>
      </c>
      <c r="FIM312" t="str">
        <v>As at</v>
      </c>
      <c r="FIN312" t="str">
        <v>As at</v>
      </c>
      <c r="FIO312" t="str">
        <v>Particulars</v>
      </c>
      <c r="FIU312" t="str">
        <v>As at</v>
      </c>
      <c r="FIV312" t="str">
        <v>As at</v>
      </c>
      <c r="FIW312" t="str">
        <v>Particulars</v>
      </c>
      <c r="FJC312" t="str">
        <v>As at</v>
      </c>
      <c r="FJD312" t="str">
        <v>As at</v>
      </c>
      <c r="FJE312" t="str">
        <v>Particulars</v>
      </c>
      <c r="FJK312" t="str">
        <v>As at</v>
      </c>
      <c r="FJL312" t="str">
        <v>As at</v>
      </c>
      <c r="FJM312" t="str">
        <v>Particulars</v>
      </c>
      <c r="FJS312" t="str">
        <v>As at</v>
      </c>
      <c r="FJT312" t="str">
        <v>As at</v>
      </c>
      <c r="FJU312" t="str">
        <v>Particulars</v>
      </c>
      <c r="FKA312" t="str">
        <v>As at</v>
      </c>
      <c r="FKB312" t="str">
        <v>As at</v>
      </c>
      <c r="FKC312" t="str">
        <v>Particulars</v>
      </c>
      <c r="FKI312" t="str">
        <v>As at</v>
      </c>
      <c r="FKJ312" t="str">
        <v>As at</v>
      </c>
      <c r="FKK312" t="str">
        <v>Particulars</v>
      </c>
      <c r="FKQ312" t="str">
        <v>As at</v>
      </c>
      <c r="FKR312" t="str">
        <v>As at</v>
      </c>
      <c r="FKS312" t="str">
        <v>Particulars</v>
      </c>
      <c r="FKY312" t="str">
        <v>As at</v>
      </c>
      <c r="FKZ312" t="str">
        <v>As at</v>
      </c>
      <c r="FLA312" t="str">
        <v>Particulars</v>
      </c>
      <c r="FLG312" t="str">
        <v>As at</v>
      </c>
      <c r="FLH312" t="str">
        <v>As at</v>
      </c>
      <c r="FLI312" t="str">
        <v>Particulars</v>
      </c>
      <c r="FLO312" t="str">
        <v>As at</v>
      </c>
      <c r="FLP312" t="str">
        <v>As at</v>
      </c>
      <c r="FLQ312" t="str">
        <v>Particulars</v>
      </c>
      <c r="FLW312" t="str">
        <v>As at</v>
      </c>
      <c r="FLX312" t="str">
        <v>As at</v>
      </c>
      <c r="FLY312" t="str">
        <v>Particulars</v>
      </c>
      <c r="FME312" t="str">
        <v>As at</v>
      </c>
      <c r="FMF312" t="str">
        <v>As at</v>
      </c>
      <c r="FMG312" t="str">
        <v>Particulars</v>
      </c>
      <c r="FMM312" t="str">
        <v>As at</v>
      </c>
      <c r="FMN312" t="str">
        <v>As at</v>
      </c>
      <c r="FMO312" t="str">
        <v>Particulars</v>
      </c>
      <c r="FMU312" t="str">
        <v>As at</v>
      </c>
      <c r="FMV312" t="str">
        <v>As at</v>
      </c>
      <c r="FMW312" t="str">
        <v>Particulars</v>
      </c>
      <c r="FNC312" t="str">
        <v>As at</v>
      </c>
      <c r="FND312" t="str">
        <v>As at</v>
      </c>
      <c r="FNE312" t="str">
        <v>Particulars</v>
      </c>
      <c r="FNK312" t="str">
        <v>As at</v>
      </c>
      <c r="FNL312" t="str">
        <v>As at</v>
      </c>
      <c r="FNM312" t="str">
        <v>Particulars</v>
      </c>
      <c r="FNS312" t="str">
        <v>As at</v>
      </c>
      <c r="FNT312" t="str">
        <v>As at</v>
      </c>
      <c r="FNU312" t="str">
        <v>Particulars</v>
      </c>
      <c r="FOA312" t="str">
        <v>As at</v>
      </c>
      <c r="FOB312" t="str">
        <v>As at</v>
      </c>
      <c r="FOC312" t="str">
        <v>Particulars</v>
      </c>
      <c r="FOI312" t="str">
        <v>As at</v>
      </c>
      <c r="FOJ312" t="str">
        <v>As at</v>
      </c>
      <c r="FOK312" t="str">
        <v>Particulars</v>
      </c>
      <c r="FOQ312" t="str">
        <v>As at</v>
      </c>
      <c r="FOR312" t="str">
        <v>As at</v>
      </c>
      <c r="FOS312" t="str">
        <v>Particulars</v>
      </c>
      <c r="FOY312" t="str">
        <v>As at</v>
      </c>
      <c r="FOZ312" t="str">
        <v>As at</v>
      </c>
      <c r="FPA312" t="str">
        <v>Particulars</v>
      </c>
      <c r="FPG312" t="str">
        <v>As at</v>
      </c>
      <c r="FPH312" t="str">
        <v>As at</v>
      </c>
      <c r="FPI312" t="str">
        <v>Particulars</v>
      </c>
      <c r="FPO312" t="str">
        <v>As at</v>
      </c>
      <c r="FPP312" t="str">
        <v>As at</v>
      </c>
      <c r="FPQ312" t="str">
        <v>Particulars</v>
      </c>
      <c r="FPW312" t="str">
        <v>As at</v>
      </c>
      <c r="FPX312" t="str">
        <v>As at</v>
      </c>
      <c r="FPY312" t="str">
        <v>Particulars</v>
      </c>
      <c r="FQE312" t="str">
        <v>As at</v>
      </c>
      <c r="FQF312" t="str">
        <v>As at</v>
      </c>
      <c r="FQG312" t="str">
        <v>Particulars</v>
      </c>
      <c r="FQM312" t="str">
        <v>As at</v>
      </c>
      <c r="FQN312" t="str">
        <v>As at</v>
      </c>
      <c r="FQO312" t="str">
        <v>Particulars</v>
      </c>
      <c r="FQU312" t="str">
        <v>As at</v>
      </c>
      <c r="FQV312" t="str">
        <v>As at</v>
      </c>
      <c r="FQW312" t="str">
        <v>Particulars</v>
      </c>
      <c r="FRC312" t="str">
        <v>As at</v>
      </c>
      <c r="FRD312" t="str">
        <v>As at</v>
      </c>
      <c r="FRE312" t="str">
        <v>Particulars</v>
      </c>
      <c r="FRK312" t="str">
        <v>As at</v>
      </c>
      <c r="FRL312" t="str">
        <v>As at</v>
      </c>
      <c r="FRM312" t="str">
        <v>Particulars</v>
      </c>
      <c r="FRS312" t="str">
        <v>As at</v>
      </c>
      <c r="FRT312" t="str">
        <v>As at</v>
      </c>
      <c r="FRU312" t="str">
        <v>Particulars</v>
      </c>
      <c r="FSA312" t="str">
        <v>As at</v>
      </c>
      <c r="FSB312" t="str">
        <v>As at</v>
      </c>
      <c r="FSC312" t="str">
        <v>Particulars</v>
      </c>
      <c r="FSI312" t="str">
        <v>As at</v>
      </c>
      <c r="FSJ312" t="str">
        <v>As at</v>
      </c>
      <c r="FSK312" t="str">
        <v>Particulars</v>
      </c>
      <c r="FSQ312" t="str">
        <v>As at</v>
      </c>
      <c r="FSR312" t="str">
        <v>As at</v>
      </c>
      <c r="FSS312" t="str">
        <v>Particulars</v>
      </c>
      <c r="FSY312" t="str">
        <v>As at</v>
      </c>
      <c r="FSZ312" t="str">
        <v>As at</v>
      </c>
      <c r="FTA312" t="str">
        <v>Particulars</v>
      </c>
      <c r="FTG312" t="str">
        <v>As at</v>
      </c>
      <c r="FTH312" t="str">
        <v>As at</v>
      </c>
      <c r="FTI312" t="str">
        <v>Particulars</v>
      </c>
      <c r="FTO312" t="str">
        <v>As at</v>
      </c>
      <c r="FTP312" t="str">
        <v>As at</v>
      </c>
      <c r="FTQ312" t="str">
        <v>Particulars</v>
      </c>
      <c r="FTW312" t="str">
        <v>As at</v>
      </c>
      <c r="FTX312" t="str">
        <v>As at</v>
      </c>
      <c r="FTY312" t="str">
        <v>Particulars</v>
      </c>
      <c r="FUE312" t="str">
        <v>As at</v>
      </c>
      <c r="FUF312" t="str">
        <v>As at</v>
      </c>
      <c r="FUG312" t="str">
        <v>Particulars</v>
      </c>
      <c r="FUM312" t="str">
        <v>As at</v>
      </c>
      <c r="FUN312" t="str">
        <v>As at</v>
      </c>
      <c r="FUO312" t="str">
        <v>Particulars</v>
      </c>
      <c r="FUU312" t="str">
        <v>As at</v>
      </c>
      <c r="FUV312" t="str">
        <v>As at</v>
      </c>
      <c r="FUW312" t="str">
        <v>Particulars</v>
      </c>
      <c r="FVC312" t="str">
        <v>As at</v>
      </c>
      <c r="FVD312" t="str">
        <v>As at</v>
      </c>
      <c r="FVE312" t="str">
        <v>Particulars</v>
      </c>
      <c r="FVK312" t="str">
        <v>As at</v>
      </c>
      <c r="FVL312" t="str">
        <v>As at</v>
      </c>
      <c r="FVM312" t="str">
        <v>Particulars</v>
      </c>
      <c r="FVS312" t="str">
        <v>As at</v>
      </c>
      <c r="FVT312" t="str">
        <v>As at</v>
      </c>
      <c r="FVU312" t="str">
        <v>Particulars</v>
      </c>
      <c r="FWA312" t="str">
        <v>As at</v>
      </c>
      <c r="FWB312" t="str">
        <v>As at</v>
      </c>
      <c r="FWC312" t="str">
        <v>Particulars</v>
      </c>
      <c r="FWI312" t="str">
        <v>As at</v>
      </c>
      <c r="FWJ312" t="str">
        <v>As at</v>
      </c>
      <c r="FWK312" t="str">
        <v>Particulars</v>
      </c>
      <c r="FWQ312" t="str">
        <v>As at</v>
      </c>
      <c r="FWR312" t="str">
        <v>As at</v>
      </c>
      <c r="FWS312" t="str">
        <v>Particulars</v>
      </c>
      <c r="FWY312" t="str">
        <v>As at</v>
      </c>
      <c r="FWZ312" t="str">
        <v>As at</v>
      </c>
      <c r="FXA312" t="str">
        <v>Particulars</v>
      </c>
      <c r="FXG312" t="str">
        <v>As at</v>
      </c>
      <c r="FXH312" t="str">
        <v>As at</v>
      </c>
      <c r="FXI312" t="str">
        <v>Particulars</v>
      </c>
      <c r="FXO312" t="str">
        <v>As at</v>
      </c>
      <c r="FXP312" t="str">
        <v>As at</v>
      </c>
      <c r="FXQ312" t="str">
        <v>Particulars</v>
      </c>
      <c r="FXW312" t="str">
        <v>As at</v>
      </c>
      <c r="FXX312" t="str">
        <v>As at</v>
      </c>
      <c r="FXY312" t="str">
        <v>Particulars</v>
      </c>
      <c r="FYE312" t="str">
        <v>As at</v>
      </c>
      <c r="FYF312" t="str">
        <v>As at</v>
      </c>
      <c r="FYG312" t="str">
        <v>Particulars</v>
      </c>
      <c r="FYM312" t="str">
        <v>As at</v>
      </c>
      <c r="FYN312" t="str">
        <v>As at</v>
      </c>
      <c r="FYO312" t="str">
        <v>Particulars</v>
      </c>
      <c r="FYU312" t="str">
        <v>As at</v>
      </c>
      <c r="FYV312" t="str">
        <v>As at</v>
      </c>
      <c r="FYW312" t="str">
        <v>Particulars</v>
      </c>
      <c r="FZC312" t="str">
        <v>As at</v>
      </c>
      <c r="FZD312" t="str">
        <v>As at</v>
      </c>
      <c r="FZE312" t="str">
        <v>Particulars</v>
      </c>
      <c r="FZK312" t="str">
        <v>As at</v>
      </c>
      <c r="FZL312" t="str">
        <v>As at</v>
      </c>
      <c r="FZM312" t="str">
        <v>Particulars</v>
      </c>
      <c r="FZS312" t="str">
        <v>As at</v>
      </c>
      <c r="FZT312" t="str">
        <v>As at</v>
      </c>
      <c r="FZU312" t="str">
        <v>Particulars</v>
      </c>
      <c r="GAA312" t="str">
        <v>As at</v>
      </c>
      <c r="GAB312" t="str">
        <v>As at</v>
      </c>
      <c r="GAC312" t="str">
        <v>Particulars</v>
      </c>
      <c r="GAI312" t="str">
        <v>As at</v>
      </c>
      <c r="GAJ312" t="str">
        <v>As at</v>
      </c>
      <c r="GAK312" t="str">
        <v>Particulars</v>
      </c>
      <c r="GAQ312" t="str">
        <v>As at</v>
      </c>
      <c r="GAR312" t="str">
        <v>As at</v>
      </c>
      <c r="GAS312" t="str">
        <v>Particulars</v>
      </c>
      <c r="GAY312" t="str">
        <v>As at</v>
      </c>
      <c r="GAZ312" t="str">
        <v>As at</v>
      </c>
      <c r="GBA312" t="str">
        <v>Particulars</v>
      </c>
      <c r="GBG312" t="str">
        <v>As at</v>
      </c>
      <c r="GBH312" t="str">
        <v>As at</v>
      </c>
      <c r="GBI312" t="str">
        <v>Particulars</v>
      </c>
      <c r="GBO312" t="str">
        <v>As at</v>
      </c>
      <c r="GBP312" t="str">
        <v>As at</v>
      </c>
      <c r="GBQ312" t="str">
        <v>Particulars</v>
      </c>
      <c r="GBW312" t="str">
        <v>As at</v>
      </c>
      <c r="GBX312" t="str">
        <v>As at</v>
      </c>
      <c r="GBY312" t="str">
        <v>Particulars</v>
      </c>
      <c r="GCE312" t="str">
        <v>As at</v>
      </c>
      <c r="GCF312" t="str">
        <v>As at</v>
      </c>
      <c r="GCG312" t="str">
        <v>Particulars</v>
      </c>
      <c r="GCM312" t="str">
        <v>As at</v>
      </c>
      <c r="GCN312" t="str">
        <v>As at</v>
      </c>
      <c r="GCO312" t="str">
        <v>Particulars</v>
      </c>
      <c r="GCU312" t="str">
        <v>As at</v>
      </c>
      <c r="GCV312" t="str">
        <v>As at</v>
      </c>
      <c r="GCW312" t="str">
        <v>Particulars</v>
      </c>
      <c r="GDC312" t="str">
        <v>As at</v>
      </c>
      <c r="GDD312" t="str">
        <v>As at</v>
      </c>
      <c r="GDE312" t="str">
        <v>Particulars</v>
      </c>
      <c r="GDK312" t="str">
        <v>As at</v>
      </c>
      <c r="GDL312" t="str">
        <v>As at</v>
      </c>
      <c r="GDM312" t="str">
        <v>Particulars</v>
      </c>
      <c r="GDS312" t="str">
        <v>As at</v>
      </c>
      <c r="GDT312" t="str">
        <v>As at</v>
      </c>
      <c r="GDU312" t="str">
        <v>Particulars</v>
      </c>
      <c r="GEA312" t="str">
        <v>As at</v>
      </c>
      <c r="GEB312" t="str">
        <v>As at</v>
      </c>
      <c r="GEC312" t="str">
        <v>Particulars</v>
      </c>
      <c r="GEI312" t="str">
        <v>As at</v>
      </c>
      <c r="GEJ312" t="str">
        <v>As at</v>
      </c>
      <c r="GEK312" t="str">
        <v>Particulars</v>
      </c>
      <c r="GEQ312" t="str">
        <v>As at</v>
      </c>
      <c r="GER312" t="str">
        <v>As at</v>
      </c>
      <c r="GES312" t="str">
        <v>Particulars</v>
      </c>
      <c r="GEY312" t="str">
        <v>As at</v>
      </c>
      <c r="GEZ312" t="str">
        <v>As at</v>
      </c>
      <c r="GFA312" t="str">
        <v>Particulars</v>
      </c>
      <c r="GFG312" t="str">
        <v>As at</v>
      </c>
      <c r="GFH312" t="str">
        <v>As at</v>
      </c>
      <c r="GFI312" t="str">
        <v>Particulars</v>
      </c>
      <c r="GFO312" t="str">
        <v>As at</v>
      </c>
      <c r="GFP312" t="str">
        <v>As at</v>
      </c>
      <c r="GFQ312" t="str">
        <v>Particulars</v>
      </c>
      <c r="GFW312" t="str">
        <v>As at</v>
      </c>
      <c r="GFX312" t="str">
        <v>As at</v>
      </c>
      <c r="GFY312" t="str">
        <v>Particulars</v>
      </c>
      <c r="GGE312" t="str">
        <v>As at</v>
      </c>
      <c r="GGF312" t="str">
        <v>As at</v>
      </c>
      <c r="GGG312" t="str">
        <v>Particulars</v>
      </c>
      <c r="GGM312" t="str">
        <v>As at</v>
      </c>
      <c r="GGN312" t="str">
        <v>As at</v>
      </c>
      <c r="GGO312" t="str">
        <v>Particulars</v>
      </c>
      <c r="GGU312" t="str">
        <v>As at</v>
      </c>
      <c r="GGV312" t="str">
        <v>As at</v>
      </c>
      <c r="GGW312" t="str">
        <v>Particulars</v>
      </c>
      <c r="GHC312" t="str">
        <v>As at</v>
      </c>
      <c r="GHD312" t="str">
        <v>As at</v>
      </c>
      <c r="GHE312" t="str">
        <v>Particulars</v>
      </c>
      <c r="GHK312" t="str">
        <v>As at</v>
      </c>
      <c r="GHL312" t="str">
        <v>As at</v>
      </c>
      <c r="GHM312" t="str">
        <v>Particulars</v>
      </c>
      <c r="GHS312" t="str">
        <v>As at</v>
      </c>
      <c r="GHT312" t="str">
        <v>As at</v>
      </c>
      <c r="GHU312" t="str">
        <v>Particulars</v>
      </c>
      <c r="GIA312" t="str">
        <v>As at</v>
      </c>
      <c r="GIB312" t="str">
        <v>As at</v>
      </c>
      <c r="GIC312" t="str">
        <v>Particulars</v>
      </c>
      <c r="GII312" t="str">
        <v>As at</v>
      </c>
      <c r="GIJ312" t="str">
        <v>As at</v>
      </c>
      <c r="GIK312" t="str">
        <v>Particulars</v>
      </c>
      <c r="GIQ312" t="str">
        <v>As at</v>
      </c>
      <c r="GIR312" t="str">
        <v>As at</v>
      </c>
      <c r="GIS312" t="str">
        <v>Particulars</v>
      </c>
      <c r="GIY312" t="str">
        <v>As at</v>
      </c>
      <c r="GIZ312" t="str">
        <v>As at</v>
      </c>
      <c r="GJA312" t="str">
        <v>Particulars</v>
      </c>
      <c r="GJG312" t="str">
        <v>As at</v>
      </c>
      <c r="GJH312" t="str">
        <v>As at</v>
      </c>
      <c r="GJI312" t="str">
        <v>Particulars</v>
      </c>
      <c r="GJO312" t="str">
        <v>As at</v>
      </c>
      <c r="GJP312" t="str">
        <v>As at</v>
      </c>
      <c r="GJQ312" t="str">
        <v>Particulars</v>
      </c>
      <c r="GJW312" t="str">
        <v>As at</v>
      </c>
      <c r="GJX312" t="str">
        <v>As at</v>
      </c>
      <c r="GJY312" t="str">
        <v>Particulars</v>
      </c>
      <c r="GKE312" t="str">
        <v>As at</v>
      </c>
      <c r="GKF312" t="str">
        <v>As at</v>
      </c>
      <c r="GKG312" t="str">
        <v>Particulars</v>
      </c>
      <c r="GKM312" t="str">
        <v>As at</v>
      </c>
      <c r="GKN312" t="str">
        <v>As at</v>
      </c>
      <c r="GKO312" t="str">
        <v>Particulars</v>
      </c>
      <c r="GKU312" t="str">
        <v>As at</v>
      </c>
      <c r="GKV312" t="str">
        <v>As at</v>
      </c>
      <c r="GKW312" t="str">
        <v>Particulars</v>
      </c>
      <c r="GLC312" t="str">
        <v>As at</v>
      </c>
      <c r="GLD312" t="str">
        <v>As at</v>
      </c>
      <c r="GLE312" t="str">
        <v>Particulars</v>
      </c>
      <c r="GLK312" t="str">
        <v>As at</v>
      </c>
      <c r="GLL312" t="str">
        <v>As at</v>
      </c>
      <c r="GLM312" t="str">
        <v>Particulars</v>
      </c>
      <c r="GLS312" t="str">
        <v>As at</v>
      </c>
      <c r="GLT312" t="str">
        <v>As at</v>
      </c>
      <c r="GLU312" t="str">
        <v>Particulars</v>
      </c>
      <c r="GMA312" t="str">
        <v>As at</v>
      </c>
      <c r="GMB312" t="str">
        <v>As at</v>
      </c>
      <c r="GMC312" t="str">
        <v>Particulars</v>
      </c>
      <c r="GMI312" t="str">
        <v>As at</v>
      </c>
      <c r="GMJ312" t="str">
        <v>As at</v>
      </c>
      <c r="GMK312" t="str">
        <v>Particulars</v>
      </c>
      <c r="GMQ312" t="str">
        <v>As at</v>
      </c>
      <c r="GMR312" t="str">
        <v>As at</v>
      </c>
      <c r="GMS312" t="str">
        <v>Particulars</v>
      </c>
      <c r="GMY312" t="str">
        <v>As at</v>
      </c>
      <c r="GMZ312" t="str">
        <v>As at</v>
      </c>
      <c r="GNA312" t="str">
        <v>Particulars</v>
      </c>
      <c r="GNG312" t="str">
        <v>As at</v>
      </c>
      <c r="GNH312" t="str">
        <v>As at</v>
      </c>
      <c r="GNI312" t="str">
        <v>Particulars</v>
      </c>
      <c r="GNO312" t="str">
        <v>As at</v>
      </c>
      <c r="GNP312" t="str">
        <v>As at</v>
      </c>
      <c r="GNQ312" t="str">
        <v>Particulars</v>
      </c>
      <c r="GNW312" t="str">
        <v>As at</v>
      </c>
      <c r="GNX312" t="str">
        <v>As at</v>
      </c>
      <c r="GNY312" t="str">
        <v>Particulars</v>
      </c>
      <c r="GOE312" t="str">
        <v>As at</v>
      </c>
      <c r="GOF312" t="str">
        <v>As at</v>
      </c>
      <c r="GOG312" t="str">
        <v>Particulars</v>
      </c>
      <c r="GOM312" t="str">
        <v>As at</v>
      </c>
      <c r="GON312" t="str">
        <v>As at</v>
      </c>
      <c r="GOO312" t="str">
        <v>Particulars</v>
      </c>
      <c r="GOU312" t="str">
        <v>As at</v>
      </c>
      <c r="GOV312" t="str">
        <v>As at</v>
      </c>
      <c r="GOW312" t="str">
        <v>Particulars</v>
      </c>
      <c r="GPC312" t="str">
        <v>As at</v>
      </c>
      <c r="GPD312" t="str">
        <v>As at</v>
      </c>
      <c r="GPE312" t="str">
        <v>Particulars</v>
      </c>
      <c r="GPK312" t="str">
        <v>As at</v>
      </c>
      <c r="GPL312" t="str">
        <v>As at</v>
      </c>
      <c r="GPM312" t="str">
        <v>Particulars</v>
      </c>
      <c r="GPS312" t="str">
        <v>As at</v>
      </c>
      <c r="GPT312" t="str">
        <v>As at</v>
      </c>
      <c r="GPU312" t="str">
        <v>Particulars</v>
      </c>
      <c r="GQA312" t="str">
        <v>As at</v>
      </c>
      <c r="GQB312" t="str">
        <v>As at</v>
      </c>
      <c r="GQC312" t="str">
        <v>Particulars</v>
      </c>
      <c r="GQI312" t="str">
        <v>As at</v>
      </c>
      <c r="GQJ312" t="str">
        <v>As at</v>
      </c>
      <c r="GQK312" t="str">
        <v>Particulars</v>
      </c>
      <c r="GQQ312" t="str">
        <v>As at</v>
      </c>
      <c r="GQR312" t="str">
        <v>As at</v>
      </c>
      <c r="GQS312" t="str">
        <v>Particulars</v>
      </c>
      <c r="GQY312" t="str">
        <v>As at</v>
      </c>
      <c r="GQZ312" t="str">
        <v>As at</v>
      </c>
      <c r="GRA312" t="str">
        <v>Particulars</v>
      </c>
      <c r="GRG312" t="str">
        <v>As at</v>
      </c>
      <c r="GRH312" t="str">
        <v>As at</v>
      </c>
      <c r="GRI312" t="str">
        <v>Particulars</v>
      </c>
      <c r="GRO312" t="str">
        <v>As at</v>
      </c>
      <c r="GRP312" t="str">
        <v>As at</v>
      </c>
      <c r="GRQ312" t="str">
        <v>Particulars</v>
      </c>
      <c r="GRW312" t="str">
        <v>As at</v>
      </c>
      <c r="GRX312" t="str">
        <v>As at</v>
      </c>
      <c r="GRY312" t="str">
        <v>Particulars</v>
      </c>
      <c r="GSE312" t="str">
        <v>As at</v>
      </c>
      <c r="GSF312" t="str">
        <v>As at</v>
      </c>
      <c r="GSG312" t="str">
        <v>Particulars</v>
      </c>
      <c r="GSM312" t="str">
        <v>As at</v>
      </c>
      <c r="GSN312" t="str">
        <v>As at</v>
      </c>
      <c r="GSO312" t="str">
        <v>Particulars</v>
      </c>
      <c r="GSU312" t="str">
        <v>As at</v>
      </c>
      <c r="GSV312" t="str">
        <v>As at</v>
      </c>
      <c r="GSW312" t="str">
        <v>Particulars</v>
      </c>
      <c r="GTC312" t="str">
        <v>As at</v>
      </c>
      <c r="GTD312" t="str">
        <v>As at</v>
      </c>
      <c r="GTE312" t="str">
        <v>Particulars</v>
      </c>
      <c r="GTK312" t="str">
        <v>As at</v>
      </c>
      <c r="GTL312" t="str">
        <v>As at</v>
      </c>
      <c r="GTM312" t="str">
        <v>Particulars</v>
      </c>
      <c r="GTS312" t="str">
        <v>As at</v>
      </c>
      <c r="GTT312" t="str">
        <v>As at</v>
      </c>
      <c r="GTU312" t="str">
        <v>Particulars</v>
      </c>
      <c r="GUA312" t="str">
        <v>As at</v>
      </c>
      <c r="GUB312" t="str">
        <v>As at</v>
      </c>
      <c r="GUC312" t="str">
        <v>Particulars</v>
      </c>
      <c r="GUI312" t="str">
        <v>As at</v>
      </c>
      <c r="GUJ312" t="str">
        <v>As at</v>
      </c>
      <c r="GUK312" t="str">
        <v>Particulars</v>
      </c>
      <c r="GUQ312" t="str">
        <v>As at</v>
      </c>
      <c r="GUR312" t="str">
        <v>As at</v>
      </c>
      <c r="GUS312" t="str">
        <v>Particulars</v>
      </c>
      <c r="GUY312" t="str">
        <v>As at</v>
      </c>
      <c r="GUZ312" t="str">
        <v>As at</v>
      </c>
      <c r="GVA312" t="str">
        <v>Particulars</v>
      </c>
      <c r="GVG312" t="str">
        <v>As at</v>
      </c>
      <c r="GVH312" t="str">
        <v>As at</v>
      </c>
      <c r="GVI312" t="str">
        <v>Particulars</v>
      </c>
      <c r="GVO312" t="str">
        <v>As at</v>
      </c>
      <c r="GVP312" t="str">
        <v>As at</v>
      </c>
      <c r="GVQ312" t="str">
        <v>Particulars</v>
      </c>
      <c r="GVW312" t="str">
        <v>As at</v>
      </c>
      <c r="GVX312" t="str">
        <v>As at</v>
      </c>
      <c r="GVY312" t="str">
        <v>Particulars</v>
      </c>
      <c r="GWE312" t="str">
        <v>As at</v>
      </c>
      <c r="GWF312" t="str">
        <v>As at</v>
      </c>
      <c r="GWG312" t="str">
        <v>Particulars</v>
      </c>
      <c r="GWM312" t="str">
        <v>As at</v>
      </c>
      <c r="GWN312" t="str">
        <v>As at</v>
      </c>
      <c r="GWO312" t="str">
        <v>Particulars</v>
      </c>
      <c r="GWU312" t="str">
        <v>As at</v>
      </c>
      <c r="GWV312" t="str">
        <v>As at</v>
      </c>
      <c r="GWW312" t="str">
        <v>Particulars</v>
      </c>
      <c r="GXC312" t="str">
        <v>As at</v>
      </c>
      <c r="GXD312" t="str">
        <v>As at</v>
      </c>
      <c r="GXE312" t="str">
        <v>Particulars</v>
      </c>
      <c r="GXK312" t="str">
        <v>As at</v>
      </c>
      <c r="GXL312" t="str">
        <v>As at</v>
      </c>
      <c r="GXM312" t="str">
        <v>Particulars</v>
      </c>
      <c r="GXS312" t="str">
        <v>As at</v>
      </c>
      <c r="GXT312" t="str">
        <v>As at</v>
      </c>
      <c r="GXU312" t="str">
        <v>Particulars</v>
      </c>
      <c r="GYA312" t="str">
        <v>As at</v>
      </c>
      <c r="GYB312" t="str">
        <v>As at</v>
      </c>
      <c r="GYC312" t="str">
        <v>Particulars</v>
      </c>
      <c r="GYI312" t="str">
        <v>As at</v>
      </c>
      <c r="GYJ312" t="str">
        <v>As at</v>
      </c>
      <c r="GYK312" t="str">
        <v>Particulars</v>
      </c>
      <c r="GYQ312" t="str">
        <v>As at</v>
      </c>
      <c r="GYR312" t="str">
        <v>As at</v>
      </c>
      <c r="GYS312" t="str">
        <v>Particulars</v>
      </c>
      <c r="GYY312" t="str">
        <v>As at</v>
      </c>
      <c r="GYZ312" t="str">
        <v>As at</v>
      </c>
      <c r="GZA312" t="str">
        <v>Particulars</v>
      </c>
      <c r="GZG312" t="str">
        <v>As at</v>
      </c>
      <c r="GZH312" t="str">
        <v>As at</v>
      </c>
      <c r="GZI312" t="str">
        <v>Particulars</v>
      </c>
      <c r="GZO312" t="str">
        <v>As at</v>
      </c>
      <c r="GZP312" t="str">
        <v>As at</v>
      </c>
      <c r="GZQ312" t="str">
        <v>Particulars</v>
      </c>
      <c r="GZW312" t="str">
        <v>As at</v>
      </c>
      <c r="GZX312" t="str">
        <v>As at</v>
      </c>
      <c r="GZY312" t="str">
        <v>Particulars</v>
      </c>
      <c r="HAE312" t="str">
        <v>As at</v>
      </c>
      <c r="HAF312" t="str">
        <v>As at</v>
      </c>
      <c r="HAG312" t="str">
        <v>Particulars</v>
      </c>
      <c r="HAM312" t="str">
        <v>As at</v>
      </c>
      <c r="HAN312" t="str">
        <v>As at</v>
      </c>
      <c r="HAO312" t="str">
        <v>Particulars</v>
      </c>
      <c r="HAU312" t="str">
        <v>As at</v>
      </c>
      <c r="HAV312" t="str">
        <v>As at</v>
      </c>
      <c r="HAW312" t="str">
        <v>Particulars</v>
      </c>
      <c r="HBC312" t="str">
        <v>As at</v>
      </c>
      <c r="HBD312" t="str">
        <v>As at</v>
      </c>
      <c r="HBE312" t="str">
        <v>Particulars</v>
      </c>
      <c r="HBK312" t="str">
        <v>As at</v>
      </c>
      <c r="HBL312" t="str">
        <v>As at</v>
      </c>
      <c r="HBM312" t="str">
        <v>Particulars</v>
      </c>
      <c r="HBS312" t="str">
        <v>As at</v>
      </c>
      <c r="HBT312" t="str">
        <v>As at</v>
      </c>
      <c r="HBU312" t="str">
        <v>Particulars</v>
      </c>
      <c r="HCA312" t="str">
        <v>As at</v>
      </c>
      <c r="HCB312" t="str">
        <v>As at</v>
      </c>
      <c r="HCC312" t="str">
        <v>Particulars</v>
      </c>
      <c r="HCI312" t="str">
        <v>As at</v>
      </c>
      <c r="HCJ312" t="str">
        <v>As at</v>
      </c>
      <c r="HCK312" t="str">
        <v>Particulars</v>
      </c>
      <c r="HCQ312" t="str">
        <v>As at</v>
      </c>
      <c r="HCR312" t="str">
        <v>As at</v>
      </c>
      <c r="HCS312" t="str">
        <v>Particulars</v>
      </c>
      <c r="HCY312" t="str">
        <v>As at</v>
      </c>
      <c r="HCZ312" t="str">
        <v>As at</v>
      </c>
      <c r="HDA312" t="str">
        <v>Particulars</v>
      </c>
      <c r="HDG312" t="str">
        <v>As at</v>
      </c>
      <c r="HDH312" t="str">
        <v>As at</v>
      </c>
      <c r="HDI312" t="str">
        <v>Particulars</v>
      </c>
      <c r="HDO312" t="str">
        <v>As at</v>
      </c>
      <c r="HDP312" t="str">
        <v>As at</v>
      </c>
      <c r="HDQ312" t="str">
        <v>Particulars</v>
      </c>
      <c r="HDW312" t="str">
        <v>As at</v>
      </c>
      <c r="HDX312" t="str">
        <v>As at</v>
      </c>
      <c r="HDY312" t="str">
        <v>Particulars</v>
      </c>
      <c r="HEE312" t="str">
        <v>As at</v>
      </c>
      <c r="HEF312" t="str">
        <v>As at</v>
      </c>
      <c r="HEG312" t="str">
        <v>Particulars</v>
      </c>
      <c r="HEM312" t="str">
        <v>As at</v>
      </c>
      <c r="HEN312" t="str">
        <v>As at</v>
      </c>
      <c r="HEO312" t="str">
        <v>Particulars</v>
      </c>
      <c r="HEU312" t="str">
        <v>As at</v>
      </c>
      <c r="HEV312" t="str">
        <v>As at</v>
      </c>
      <c r="HEW312" t="str">
        <v>Particulars</v>
      </c>
      <c r="HFC312" t="str">
        <v>As at</v>
      </c>
      <c r="HFD312" t="str">
        <v>As at</v>
      </c>
      <c r="HFE312" t="str">
        <v>Particulars</v>
      </c>
      <c r="HFK312" t="str">
        <v>As at</v>
      </c>
      <c r="HFL312" t="str">
        <v>As at</v>
      </c>
      <c r="HFM312" t="str">
        <v>Particulars</v>
      </c>
      <c r="HFS312" t="str">
        <v>As at</v>
      </c>
      <c r="HFT312" t="str">
        <v>As at</v>
      </c>
      <c r="HFU312" t="str">
        <v>Particulars</v>
      </c>
      <c r="HGA312" t="str">
        <v>As at</v>
      </c>
      <c r="HGB312" t="str">
        <v>As at</v>
      </c>
      <c r="HGC312" t="str">
        <v>Particulars</v>
      </c>
      <c r="HGI312" t="str">
        <v>As at</v>
      </c>
      <c r="HGJ312" t="str">
        <v>As at</v>
      </c>
      <c r="HGK312" t="str">
        <v>Particulars</v>
      </c>
      <c r="HGQ312" t="str">
        <v>As at</v>
      </c>
      <c r="HGR312" t="str">
        <v>As at</v>
      </c>
      <c r="HGS312" t="str">
        <v>Particulars</v>
      </c>
      <c r="HGY312" t="str">
        <v>As at</v>
      </c>
      <c r="HGZ312" t="str">
        <v>As at</v>
      </c>
      <c r="HHA312" t="str">
        <v>Particulars</v>
      </c>
      <c r="HHG312" t="str">
        <v>As at</v>
      </c>
      <c r="HHH312" t="str">
        <v>As at</v>
      </c>
      <c r="HHI312" t="str">
        <v>Particulars</v>
      </c>
      <c r="HHO312" t="str">
        <v>As at</v>
      </c>
      <c r="HHP312" t="str">
        <v>As at</v>
      </c>
      <c r="HHQ312" t="str">
        <v>Particulars</v>
      </c>
      <c r="HHW312" t="str">
        <v>As at</v>
      </c>
      <c r="HHX312" t="str">
        <v>As at</v>
      </c>
      <c r="HHY312" t="str">
        <v>Particulars</v>
      </c>
      <c r="HIE312" t="str">
        <v>As at</v>
      </c>
      <c r="HIF312" t="str">
        <v>As at</v>
      </c>
      <c r="HIG312" t="str">
        <v>Particulars</v>
      </c>
      <c r="HIM312" t="str">
        <v>As at</v>
      </c>
      <c r="HIN312" t="str">
        <v>As at</v>
      </c>
      <c r="HIO312" t="str">
        <v>Particulars</v>
      </c>
      <c r="HIU312" t="str">
        <v>As at</v>
      </c>
      <c r="HIV312" t="str">
        <v>As at</v>
      </c>
      <c r="HIW312" t="str">
        <v>Particulars</v>
      </c>
      <c r="HJC312" t="str">
        <v>As at</v>
      </c>
      <c r="HJD312" t="str">
        <v>As at</v>
      </c>
      <c r="HJE312" t="str">
        <v>Particulars</v>
      </c>
      <c r="HJK312" t="str">
        <v>As at</v>
      </c>
      <c r="HJL312" t="str">
        <v>As at</v>
      </c>
      <c r="HJM312" t="str">
        <v>Particulars</v>
      </c>
      <c r="HJS312" t="str">
        <v>As at</v>
      </c>
      <c r="HJT312" t="str">
        <v>As at</v>
      </c>
      <c r="HJU312" t="str">
        <v>Particulars</v>
      </c>
      <c r="HKA312" t="str">
        <v>As at</v>
      </c>
      <c r="HKB312" t="str">
        <v>As at</v>
      </c>
      <c r="HKC312" t="str">
        <v>Particulars</v>
      </c>
      <c r="HKI312" t="str">
        <v>As at</v>
      </c>
      <c r="HKJ312" t="str">
        <v>As at</v>
      </c>
      <c r="HKK312" t="str">
        <v>Particulars</v>
      </c>
      <c r="HKQ312" t="str">
        <v>As at</v>
      </c>
      <c r="HKR312" t="str">
        <v>As at</v>
      </c>
      <c r="HKS312" t="str">
        <v>Particulars</v>
      </c>
      <c r="HKY312" t="str">
        <v>As at</v>
      </c>
      <c r="HKZ312" t="str">
        <v>As at</v>
      </c>
      <c r="HLA312" t="str">
        <v>Particulars</v>
      </c>
      <c r="HLG312" t="str">
        <v>As at</v>
      </c>
      <c r="HLH312" t="str">
        <v>As at</v>
      </c>
      <c r="HLI312" t="str">
        <v>Particulars</v>
      </c>
      <c r="HLO312" t="str">
        <v>As at</v>
      </c>
      <c r="HLP312" t="str">
        <v>As at</v>
      </c>
      <c r="HLQ312" t="str">
        <v>Particulars</v>
      </c>
      <c r="HLW312" t="str">
        <v>As at</v>
      </c>
      <c r="HLX312" t="str">
        <v>As at</v>
      </c>
      <c r="HLY312" t="str">
        <v>Particulars</v>
      </c>
      <c r="HME312" t="str">
        <v>As at</v>
      </c>
      <c r="HMF312" t="str">
        <v>As at</v>
      </c>
      <c r="HMG312" t="str">
        <v>Particulars</v>
      </c>
      <c r="HMM312" t="str">
        <v>As at</v>
      </c>
      <c r="HMN312" t="str">
        <v>As at</v>
      </c>
      <c r="HMO312" t="str">
        <v>Particulars</v>
      </c>
      <c r="HMU312" t="str">
        <v>As at</v>
      </c>
      <c r="HMV312" t="str">
        <v>As at</v>
      </c>
      <c r="HMW312" t="str">
        <v>Particulars</v>
      </c>
      <c r="HNC312" t="str">
        <v>As at</v>
      </c>
      <c r="HND312" t="str">
        <v>As at</v>
      </c>
      <c r="HNE312" t="str">
        <v>Particulars</v>
      </c>
      <c r="HNK312" t="str">
        <v>As at</v>
      </c>
      <c r="HNL312" t="str">
        <v>As at</v>
      </c>
      <c r="HNM312" t="str">
        <v>Particulars</v>
      </c>
      <c r="HNS312" t="str">
        <v>As at</v>
      </c>
      <c r="HNT312" t="str">
        <v>As at</v>
      </c>
      <c r="HNU312" t="str">
        <v>Particulars</v>
      </c>
      <c r="HOA312" t="str">
        <v>As at</v>
      </c>
      <c r="HOB312" t="str">
        <v>As at</v>
      </c>
      <c r="HOC312" t="str">
        <v>Particulars</v>
      </c>
      <c r="HOI312" t="str">
        <v>As at</v>
      </c>
      <c r="HOJ312" t="str">
        <v>As at</v>
      </c>
      <c r="HOK312" t="str">
        <v>Particulars</v>
      </c>
      <c r="HOQ312" t="str">
        <v>As at</v>
      </c>
      <c r="HOR312" t="str">
        <v>As at</v>
      </c>
      <c r="HOS312" t="str">
        <v>Particulars</v>
      </c>
      <c r="HOY312" t="str">
        <v>As at</v>
      </c>
      <c r="HOZ312" t="str">
        <v>As at</v>
      </c>
      <c r="HPA312" t="str">
        <v>Particulars</v>
      </c>
      <c r="HPG312" t="str">
        <v>As at</v>
      </c>
      <c r="HPH312" t="str">
        <v>As at</v>
      </c>
      <c r="HPI312" t="str">
        <v>Particulars</v>
      </c>
      <c r="HPO312" t="str">
        <v>As at</v>
      </c>
      <c r="HPP312" t="str">
        <v>As at</v>
      </c>
      <c r="HPQ312" t="str">
        <v>Particulars</v>
      </c>
      <c r="HPW312" t="str">
        <v>As at</v>
      </c>
      <c r="HPX312" t="str">
        <v>As at</v>
      </c>
      <c r="HPY312" t="str">
        <v>Particulars</v>
      </c>
      <c r="HQE312" t="str">
        <v>As at</v>
      </c>
      <c r="HQF312" t="str">
        <v>As at</v>
      </c>
      <c r="HQG312" t="str">
        <v>Particulars</v>
      </c>
      <c r="HQM312" t="str">
        <v>As at</v>
      </c>
      <c r="HQN312" t="str">
        <v>As at</v>
      </c>
      <c r="HQO312" t="str">
        <v>Particulars</v>
      </c>
      <c r="HQU312" t="str">
        <v>As at</v>
      </c>
      <c r="HQV312" t="str">
        <v>As at</v>
      </c>
      <c r="HQW312" t="str">
        <v>Particulars</v>
      </c>
      <c r="HRC312" t="str">
        <v>As at</v>
      </c>
      <c r="HRD312" t="str">
        <v>As at</v>
      </c>
      <c r="HRE312" t="str">
        <v>Particulars</v>
      </c>
      <c r="HRK312" t="str">
        <v>As at</v>
      </c>
      <c r="HRL312" t="str">
        <v>As at</v>
      </c>
      <c r="HRM312" t="str">
        <v>Particulars</v>
      </c>
      <c r="HRS312" t="str">
        <v>As at</v>
      </c>
      <c r="HRT312" t="str">
        <v>As at</v>
      </c>
      <c r="HRU312" t="str">
        <v>Particulars</v>
      </c>
      <c r="HSA312" t="str">
        <v>As at</v>
      </c>
      <c r="HSB312" t="str">
        <v>As at</v>
      </c>
      <c r="HSC312" t="str">
        <v>Particulars</v>
      </c>
      <c r="HSI312" t="str">
        <v>As at</v>
      </c>
      <c r="HSJ312" t="str">
        <v>As at</v>
      </c>
      <c r="HSK312" t="str">
        <v>Particulars</v>
      </c>
      <c r="HSQ312" t="str">
        <v>As at</v>
      </c>
      <c r="HSR312" t="str">
        <v>As at</v>
      </c>
      <c r="HSS312" t="str">
        <v>Particulars</v>
      </c>
      <c r="HSY312" t="str">
        <v>As at</v>
      </c>
      <c r="HSZ312" t="str">
        <v>As at</v>
      </c>
      <c r="HTA312" t="str">
        <v>Particulars</v>
      </c>
      <c r="HTG312" t="str">
        <v>As at</v>
      </c>
      <c r="HTH312" t="str">
        <v>As at</v>
      </c>
      <c r="HTI312" t="str">
        <v>Particulars</v>
      </c>
      <c r="HTO312" t="str">
        <v>As at</v>
      </c>
      <c r="HTP312" t="str">
        <v>As at</v>
      </c>
      <c r="HTQ312" t="str">
        <v>Particulars</v>
      </c>
      <c r="HTW312" t="str">
        <v>As at</v>
      </c>
      <c r="HTX312" t="str">
        <v>As at</v>
      </c>
      <c r="HTY312" t="str">
        <v>Particulars</v>
      </c>
      <c r="HUE312" t="str">
        <v>As at</v>
      </c>
      <c r="HUF312" t="str">
        <v>As at</v>
      </c>
      <c r="HUG312" t="str">
        <v>Particulars</v>
      </c>
      <c r="HUM312" t="str">
        <v>As at</v>
      </c>
      <c r="HUN312" t="str">
        <v>As at</v>
      </c>
      <c r="HUO312" t="str">
        <v>Particulars</v>
      </c>
      <c r="HUU312" t="str">
        <v>As at</v>
      </c>
      <c r="HUV312" t="str">
        <v>As at</v>
      </c>
      <c r="HUW312" t="str">
        <v>Particulars</v>
      </c>
      <c r="HVC312" t="str">
        <v>As at</v>
      </c>
      <c r="HVD312" t="str">
        <v>As at</v>
      </c>
      <c r="HVE312" t="str">
        <v>Particulars</v>
      </c>
      <c r="HVK312" t="str">
        <v>As at</v>
      </c>
      <c r="HVL312" t="str">
        <v>As at</v>
      </c>
      <c r="HVM312" t="str">
        <v>Particulars</v>
      </c>
      <c r="HVS312" t="str">
        <v>As at</v>
      </c>
      <c r="HVT312" t="str">
        <v>As at</v>
      </c>
      <c r="HVU312" t="str">
        <v>Particulars</v>
      </c>
      <c r="HWA312" t="str">
        <v>As at</v>
      </c>
      <c r="HWB312" t="str">
        <v>As at</v>
      </c>
      <c r="HWC312" t="str">
        <v>Particulars</v>
      </c>
      <c r="HWI312" t="str">
        <v>As at</v>
      </c>
      <c r="HWJ312" t="str">
        <v>As at</v>
      </c>
      <c r="HWK312" t="str">
        <v>Particulars</v>
      </c>
      <c r="HWQ312" t="str">
        <v>As at</v>
      </c>
      <c r="HWR312" t="str">
        <v>As at</v>
      </c>
      <c r="HWS312" t="str">
        <v>Particulars</v>
      </c>
      <c r="HWY312" t="str">
        <v>As at</v>
      </c>
      <c r="HWZ312" t="str">
        <v>As at</v>
      </c>
      <c r="HXA312" t="str">
        <v>Particulars</v>
      </c>
      <c r="HXG312" t="str">
        <v>As at</v>
      </c>
      <c r="HXH312" t="str">
        <v>As at</v>
      </c>
      <c r="HXI312" t="str">
        <v>Particulars</v>
      </c>
      <c r="HXO312" t="str">
        <v>As at</v>
      </c>
      <c r="HXP312" t="str">
        <v>As at</v>
      </c>
      <c r="HXQ312" t="str">
        <v>Particulars</v>
      </c>
      <c r="HXW312" t="str">
        <v>As at</v>
      </c>
      <c r="HXX312" t="str">
        <v>As at</v>
      </c>
      <c r="HXY312" t="str">
        <v>Particulars</v>
      </c>
      <c r="HYE312" t="str">
        <v>As at</v>
      </c>
      <c r="HYF312" t="str">
        <v>As at</v>
      </c>
      <c r="HYG312" t="str">
        <v>Particulars</v>
      </c>
      <c r="HYM312" t="str">
        <v>As at</v>
      </c>
      <c r="HYN312" t="str">
        <v>As at</v>
      </c>
      <c r="HYO312" t="str">
        <v>Particulars</v>
      </c>
      <c r="HYU312" t="str">
        <v>As at</v>
      </c>
      <c r="HYV312" t="str">
        <v>As at</v>
      </c>
      <c r="HYW312" t="str">
        <v>Particulars</v>
      </c>
      <c r="HZC312" t="str">
        <v>As at</v>
      </c>
      <c r="HZD312" t="str">
        <v>As at</v>
      </c>
      <c r="HZE312" t="str">
        <v>Particulars</v>
      </c>
      <c r="HZK312" t="str">
        <v>As at</v>
      </c>
      <c r="HZL312" t="str">
        <v>As at</v>
      </c>
      <c r="HZM312" t="str">
        <v>Particulars</v>
      </c>
      <c r="HZS312" t="str">
        <v>As at</v>
      </c>
      <c r="HZT312" t="str">
        <v>As at</v>
      </c>
      <c r="HZU312" t="str">
        <v>Particulars</v>
      </c>
      <c r="IAA312" t="str">
        <v>As at</v>
      </c>
      <c r="IAB312" t="str">
        <v>As at</v>
      </c>
      <c r="IAC312" t="str">
        <v>Particulars</v>
      </c>
      <c r="IAI312" t="str">
        <v>As at</v>
      </c>
      <c r="IAJ312" t="str">
        <v>As at</v>
      </c>
      <c r="IAK312" t="str">
        <v>Particulars</v>
      </c>
      <c r="IAQ312" t="str">
        <v>As at</v>
      </c>
      <c r="IAR312" t="str">
        <v>As at</v>
      </c>
      <c r="IAS312" t="str">
        <v>Particulars</v>
      </c>
      <c r="IAY312" t="str">
        <v>As at</v>
      </c>
      <c r="IAZ312" t="str">
        <v>As at</v>
      </c>
      <c r="IBA312" t="str">
        <v>Particulars</v>
      </c>
      <c r="IBG312" t="str">
        <v>As at</v>
      </c>
      <c r="IBH312" t="str">
        <v>As at</v>
      </c>
      <c r="IBI312" t="str">
        <v>Particulars</v>
      </c>
      <c r="IBO312" t="str">
        <v>As at</v>
      </c>
      <c r="IBP312" t="str">
        <v>As at</v>
      </c>
      <c r="IBQ312" t="str">
        <v>Particulars</v>
      </c>
      <c r="IBW312" t="str">
        <v>As at</v>
      </c>
      <c r="IBX312" t="str">
        <v>As at</v>
      </c>
      <c r="IBY312" t="str">
        <v>Particulars</v>
      </c>
      <c r="ICE312" t="str">
        <v>As at</v>
      </c>
      <c r="ICF312" t="str">
        <v>As at</v>
      </c>
      <c r="ICG312" t="str">
        <v>Particulars</v>
      </c>
      <c r="ICM312" t="str">
        <v>As at</v>
      </c>
      <c r="ICN312" t="str">
        <v>As at</v>
      </c>
      <c r="ICO312" t="str">
        <v>Particulars</v>
      </c>
      <c r="ICU312" t="str">
        <v>As at</v>
      </c>
      <c r="ICV312" t="str">
        <v>As at</v>
      </c>
      <c r="ICW312" t="str">
        <v>Particulars</v>
      </c>
      <c r="IDC312" t="str">
        <v>As at</v>
      </c>
      <c r="IDD312" t="str">
        <v>As at</v>
      </c>
      <c r="IDE312" t="str">
        <v>Particulars</v>
      </c>
      <c r="IDK312" t="str">
        <v>As at</v>
      </c>
      <c r="IDL312" t="str">
        <v>As at</v>
      </c>
      <c r="IDM312" t="str">
        <v>Particulars</v>
      </c>
      <c r="IDS312" t="str">
        <v>As at</v>
      </c>
      <c r="IDT312" t="str">
        <v>As at</v>
      </c>
      <c r="IDU312" t="str">
        <v>Particulars</v>
      </c>
      <c r="IEA312" t="str">
        <v>As at</v>
      </c>
      <c r="IEB312" t="str">
        <v>As at</v>
      </c>
      <c r="IEC312" t="str">
        <v>Particulars</v>
      </c>
      <c r="IEI312" t="str">
        <v>As at</v>
      </c>
      <c r="IEJ312" t="str">
        <v>As at</v>
      </c>
      <c r="IEK312" t="str">
        <v>Particulars</v>
      </c>
      <c r="IEQ312" t="str">
        <v>As at</v>
      </c>
      <c r="IER312" t="str">
        <v>As at</v>
      </c>
      <c r="IES312" t="str">
        <v>Particulars</v>
      </c>
      <c r="IEY312" t="str">
        <v>As at</v>
      </c>
      <c r="IEZ312" t="str">
        <v>As at</v>
      </c>
      <c r="IFA312" t="str">
        <v>Particulars</v>
      </c>
      <c r="IFG312" t="str">
        <v>As at</v>
      </c>
      <c r="IFH312" t="str">
        <v>As at</v>
      </c>
      <c r="IFI312" t="str">
        <v>Particulars</v>
      </c>
      <c r="IFO312" t="str">
        <v>As at</v>
      </c>
      <c r="IFP312" t="str">
        <v>As at</v>
      </c>
      <c r="IFQ312" t="str">
        <v>Particulars</v>
      </c>
      <c r="IFW312" t="str">
        <v>As at</v>
      </c>
      <c r="IFX312" t="str">
        <v>As at</v>
      </c>
      <c r="IFY312" t="str">
        <v>Particulars</v>
      </c>
      <c r="IGE312" t="str">
        <v>As at</v>
      </c>
      <c r="IGF312" t="str">
        <v>As at</v>
      </c>
      <c r="IGG312" t="str">
        <v>Particulars</v>
      </c>
      <c r="IGM312" t="str">
        <v>As at</v>
      </c>
      <c r="IGN312" t="str">
        <v>As at</v>
      </c>
      <c r="IGO312" t="str">
        <v>Particulars</v>
      </c>
      <c r="IGU312" t="str">
        <v>As at</v>
      </c>
      <c r="IGV312" t="str">
        <v>As at</v>
      </c>
      <c r="IGW312" t="str">
        <v>Particulars</v>
      </c>
      <c r="IHC312" t="str">
        <v>As at</v>
      </c>
      <c r="IHD312" t="str">
        <v>As at</v>
      </c>
      <c r="IHE312" t="str">
        <v>Particulars</v>
      </c>
      <c r="IHK312" t="str">
        <v>As at</v>
      </c>
      <c r="IHL312" t="str">
        <v>As at</v>
      </c>
      <c r="IHM312" t="str">
        <v>Particulars</v>
      </c>
      <c r="IHS312" t="str">
        <v>As at</v>
      </c>
      <c r="IHT312" t="str">
        <v>As at</v>
      </c>
      <c r="IHU312" t="str">
        <v>Particulars</v>
      </c>
      <c r="IIA312" t="str">
        <v>As at</v>
      </c>
      <c r="IIB312" t="str">
        <v>As at</v>
      </c>
      <c r="IIC312" t="str">
        <v>Particulars</v>
      </c>
      <c r="III312" t="str">
        <v>As at</v>
      </c>
      <c r="IIJ312" t="str">
        <v>As at</v>
      </c>
      <c r="IIK312" t="str">
        <v>Particulars</v>
      </c>
      <c r="IIQ312" t="str">
        <v>As at</v>
      </c>
      <c r="IIR312" t="str">
        <v>As at</v>
      </c>
      <c r="IIS312" t="str">
        <v>Particulars</v>
      </c>
      <c r="IIY312" t="str">
        <v>As at</v>
      </c>
      <c r="IIZ312" t="str">
        <v>As at</v>
      </c>
      <c r="IJA312" t="str">
        <v>Particulars</v>
      </c>
      <c r="IJG312" t="str">
        <v>As at</v>
      </c>
      <c r="IJH312" t="str">
        <v>As at</v>
      </c>
      <c r="IJI312" t="str">
        <v>Particulars</v>
      </c>
      <c r="IJO312" t="str">
        <v>As at</v>
      </c>
      <c r="IJP312" t="str">
        <v>As at</v>
      </c>
      <c r="IJQ312" t="str">
        <v>Particulars</v>
      </c>
      <c r="IJW312" t="str">
        <v>As at</v>
      </c>
      <c r="IJX312" t="str">
        <v>As at</v>
      </c>
      <c r="IJY312" t="str">
        <v>Particulars</v>
      </c>
      <c r="IKE312" t="str">
        <v>As at</v>
      </c>
      <c r="IKF312" t="str">
        <v>As at</v>
      </c>
      <c r="IKG312" t="str">
        <v>Particulars</v>
      </c>
      <c r="IKM312" t="str">
        <v>As at</v>
      </c>
      <c r="IKN312" t="str">
        <v>As at</v>
      </c>
      <c r="IKO312" t="str">
        <v>Particulars</v>
      </c>
      <c r="IKU312" t="str">
        <v>As at</v>
      </c>
      <c r="IKV312" t="str">
        <v>As at</v>
      </c>
      <c r="IKW312" t="str">
        <v>Particulars</v>
      </c>
      <c r="ILC312" t="str">
        <v>As at</v>
      </c>
      <c r="ILD312" t="str">
        <v>As at</v>
      </c>
      <c r="ILE312" t="str">
        <v>Particulars</v>
      </c>
      <c r="ILK312" t="str">
        <v>As at</v>
      </c>
      <c r="ILL312" t="str">
        <v>As at</v>
      </c>
      <c r="ILM312" t="str">
        <v>Particulars</v>
      </c>
      <c r="ILS312" t="str">
        <v>As at</v>
      </c>
      <c r="ILT312" t="str">
        <v>As at</v>
      </c>
      <c r="ILU312" t="str">
        <v>Particulars</v>
      </c>
      <c r="IMA312" t="str">
        <v>As at</v>
      </c>
      <c r="IMB312" t="str">
        <v>As at</v>
      </c>
      <c r="IMC312" t="str">
        <v>Particulars</v>
      </c>
      <c r="IMI312" t="str">
        <v>As at</v>
      </c>
      <c r="IMJ312" t="str">
        <v>As at</v>
      </c>
      <c r="IMK312" t="str">
        <v>Particulars</v>
      </c>
      <c r="IMQ312" t="str">
        <v>As at</v>
      </c>
      <c r="IMR312" t="str">
        <v>As at</v>
      </c>
      <c r="IMS312" t="str">
        <v>Particulars</v>
      </c>
      <c r="IMY312" t="str">
        <v>As at</v>
      </c>
      <c r="IMZ312" t="str">
        <v>As at</v>
      </c>
      <c r="INA312" t="str">
        <v>Particulars</v>
      </c>
      <c r="ING312" t="str">
        <v>As at</v>
      </c>
      <c r="INH312" t="str">
        <v>As at</v>
      </c>
      <c r="INI312" t="str">
        <v>Particulars</v>
      </c>
      <c r="INO312" t="str">
        <v>As at</v>
      </c>
      <c r="INP312" t="str">
        <v>As at</v>
      </c>
      <c r="INQ312" t="str">
        <v>Particulars</v>
      </c>
      <c r="INW312" t="str">
        <v>As at</v>
      </c>
      <c r="INX312" t="str">
        <v>As at</v>
      </c>
      <c r="INY312" t="str">
        <v>Particulars</v>
      </c>
      <c r="IOE312" t="str">
        <v>As at</v>
      </c>
      <c r="IOF312" t="str">
        <v>As at</v>
      </c>
      <c r="IOG312" t="str">
        <v>Particulars</v>
      </c>
      <c r="IOM312" t="str">
        <v>As at</v>
      </c>
      <c r="ION312" t="str">
        <v>As at</v>
      </c>
      <c r="IOO312" t="str">
        <v>Particulars</v>
      </c>
      <c r="IOU312" t="str">
        <v>As at</v>
      </c>
      <c r="IOV312" t="str">
        <v>As at</v>
      </c>
      <c r="IOW312" t="str">
        <v>Particulars</v>
      </c>
      <c r="IPC312" t="str">
        <v>As at</v>
      </c>
      <c r="IPD312" t="str">
        <v>As at</v>
      </c>
      <c r="IPE312" t="str">
        <v>Particulars</v>
      </c>
      <c r="IPK312" t="str">
        <v>As at</v>
      </c>
      <c r="IPL312" t="str">
        <v>As at</v>
      </c>
      <c r="IPM312" t="str">
        <v>Particulars</v>
      </c>
      <c r="IPS312" t="str">
        <v>As at</v>
      </c>
      <c r="IPT312" t="str">
        <v>As at</v>
      </c>
      <c r="IPU312" t="str">
        <v>Particulars</v>
      </c>
      <c r="IQA312" t="str">
        <v>As at</v>
      </c>
      <c r="IQB312" t="str">
        <v>As at</v>
      </c>
      <c r="IQC312" t="str">
        <v>Particulars</v>
      </c>
      <c r="IQI312" t="str">
        <v>As at</v>
      </c>
      <c r="IQJ312" t="str">
        <v>As at</v>
      </c>
      <c r="IQK312" t="str">
        <v>Particulars</v>
      </c>
      <c r="IQQ312" t="str">
        <v>As at</v>
      </c>
      <c r="IQR312" t="str">
        <v>As at</v>
      </c>
      <c r="IQS312" t="str">
        <v>Particulars</v>
      </c>
      <c r="IQY312" t="str">
        <v>As at</v>
      </c>
      <c r="IQZ312" t="str">
        <v>As at</v>
      </c>
      <c r="IRA312" t="str">
        <v>Particulars</v>
      </c>
      <c r="IRG312" t="str">
        <v>As at</v>
      </c>
      <c r="IRH312" t="str">
        <v>As at</v>
      </c>
      <c r="IRI312" t="str">
        <v>Particulars</v>
      </c>
      <c r="IRO312" t="str">
        <v>As at</v>
      </c>
      <c r="IRP312" t="str">
        <v>As at</v>
      </c>
      <c r="IRQ312" t="str">
        <v>Particulars</v>
      </c>
      <c r="IRW312" t="str">
        <v>As at</v>
      </c>
      <c r="IRX312" t="str">
        <v>As at</v>
      </c>
      <c r="IRY312" t="str">
        <v>Particulars</v>
      </c>
      <c r="ISE312" t="str">
        <v>As at</v>
      </c>
      <c r="ISF312" t="str">
        <v>As at</v>
      </c>
      <c r="ISG312" t="str">
        <v>Particulars</v>
      </c>
      <c r="ISM312" t="str">
        <v>As at</v>
      </c>
      <c r="ISN312" t="str">
        <v>As at</v>
      </c>
      <c r="ISO312" t="str">
        <v>Particulars</v>
      </c>
      <c r="ISU312" t="str">
        <v>As at</v>
      </c>
      <c r="ISV312" t="str">
        <v>As at</v>
      </c>
      <c r="ISW312" t="str">
        <v>Particulars</v>
      </c>
      <c r="ITC312" t="str">
        <v>As at</v>
      </c>
      <c r="ITD312" t="str">
        <v>As at</v>
      </c>
      <c r="ITE312" t="str">
        <v>Particulars</v>
      </c>
      <c r="ITK312" t="str">
        <v>As at</v>
      </c>
      <c r="ITL312" t="str">
        <v>As at</v>
      </c>
      <c r="ITM312" t="str">
        <v>Particulars</v>
      </c>
      <c r="ITS312" t="str">
        <v>As at</v>
      </c>
      <c r="ITT312" t="str">
        <v>As at</v>
      </c>
      <c r="ITU312" t="str">
        <v>Particulars</v>
      </c>
      <c r="IUA312" t="str">
        <v>As at</v>
      </c>
      <c r="IUB312" t="str">
        <v>As at</v>
      </c>
      <c r="IUC312" t="str">
        <v>Particulars</v>
      </c>
      <c r="IUI312" t="str">
        <v>As at</v>
      </c>
      <c r="IUJ312" t="str">
        <v>As at</v>
      </c>
      <c r="IUK312" t="str">
        <v>Particulars</v>
      </c>
      <c r="IUQ312" t="str">
        <v>As at</v>
      </c>
      <c r="IUR312" t="str">
        <v>As at</v>
      </c>
      <c r="IUS312" t="str">
        <v>Particulars</v>
      </c>
      <c r="IUY312" t="str">
        <v>As at</v>
      </c>
      <c r="IUZ312" t="str">
        <v>As at</v>
      </c>
      <c r="IVA312" t="str">
        <v>Particulars</v>
      </c>
      <c r="IVG312" t="str">
        <v>As at</v>
      </c>
      <c r="IVH312" t="str">
        <v>As at</v>
      </c>
      <c r="IVI312" t="str">
        <v>Particulars</v>
      </c>
      <c r="IVO312" t="str">
        <v>As at</v>
      </c>
      <c r="IVP312" t="str">
        <v>As at</v>
      </c>
      <c r="IVQ312" t="str">
        <v>Particulars</v>
      </c>
      <c r="IVW312" t="str">
        <v>As at</v>
      </c>
      <c r="IVX312" t="str">
        <v>As at</v>
      </c>
      <c r="IVY312" t="str">
        <v>Particulars</v>
      </c>
      <c r="IWE312" t="str">
        <v>As at</v>
      </c>
      <c r="IWF312" t="str">
        <v>As at</v>
      </c>
      <c r="IWG312" t="str">
        <v>Particulars</v>
      </c>
      <c r="IWM312" t="str">
        <v>As at</v>
      </c>
      <c r="IWN312" t="str">
        <v>As at</v>
      </c>
      <c r="IWO312" t="str">
        <v>Particulars</v>
      </c>
      <c r="IWU312" t="str">
        <v>As at</v>
      </c>
      <c r="IWV312" t="str">
        <v>As at</v>
      </c>
      <c r="IWW312" t="str">
        <v>Particulars</v>
      </c>
      <c r="IXC312" t="str">
        <v>As at</v>
      </c>
      <c r="IXD312" t="str">
        <v>As at</v>
      </c>
      <c r="IXE312" t="str">
        <v>Particulars</v>
      </c>
      <c r="IXK312" t="str">
        <v>As at</v>
      </c>
      <c r="IXL312" t="str">
        <v>As at</v>
      </c>
      <c r="IXM312" t="str">
        <v>Particulars</v>
      </c>
      <c r="IXS312" t="str">
        <v>As at</v>
      </c>
      <c r="IXT312" t="str">
        <v>As at</v>
      </c>
      <c r="IXU312" t="str">
        <v>Particulars</v>
      </c>
      <c r="IYA312" t="str">
        <v>As at</v>
      </c>
      <c r="IYB312" t="str">
        <v>As at</v>
      </c>
      <c r="IYC312" t="str">
        <v>Particulars</v>
      </c>
      <c r="IYI312" t="str">
        <v>As at</v>
      </c>
      <c r="IYJ312" t="str">
        <v>As at</v>
      </c>
      <c r="IYK312" t="str">
        <v>Particulars</v>
      </c>
      <c r="IYQ312" t="str">
        <v>As at</v>
      </c>
      <c r="IYR312" t="str">
        <v>As at</v>
      </c>
      <c r="IYS312" t="str">
        <v>Particulars</v>
      </c>
      <c r="IYY312" t="str">
        <v>As at</v>
      </c>
      <c r="IYZ312" t="str">
        <v>As at</v>
      </c>
      <c r="IZA312" t="str">
        <v>Particulars</v>
      </c>
      <c r="IZG312" t="str">
        <v>As at</v>
      </c>
      <c r="IZH312" t="str">
        <v>As at</v>
      </c>
      <c r="IZI312" t="str">
        <v>Particulars</v>
      </c>
      <c r="IZO312" t="str">
        <v>As at</v>
      </c>
      <c r="IZP312" t="str">
        <v>As at</v>
      </c>
      <c r="IZQ312" t="str">
        <v>Particulars</v>
      </c>
      <c r="IZW312" t="str">
        <v>As at</v>
      </c>
      <c r="IZX312" t="str">
        <v>As at</v>
      </c>
      <c r="IZY312" t="str">
        <v>Particulars</v>
      </c>
      <c r="JAE312" t="str">
        <v>As at</v>
      </c>
      <c r="JAF312" t="str">
        <v>As at</v>
      </c>
      <c r="JAG312" t="str">
        <v>Particulars</v>
      </c>
      <c r="JAM312" t="str">
        <v>As at</v>
      </c>
      <c r="JAN312" t="str">
        <v>As at</v>
      </c>
      <c r="JAO312" t="str">
        <v>Particulars</v>
      </c>
      <c r="JAU312" t="str">
        <v>As at</v>
      </c>
      <c r="JAV312" t="str">
        <v>As at</v>
      </c>
      <c r="JAW312" t="str">
        <v>Particulars</v>
      </c>
      <c r="JBC312" t="str">
        <v>As at</v>
      </c>
      <c r="JBD312" t="str">
        <v>As at</v>
      </c>
      <c r="JBE312" t="str">
        <v>Particulars</v>
      </c>
      <c r="JBK312" t="str">
        <v>As at</v>
      </c>
      <c r="JBL312" t="str">
        <v>As at</v>
      </c>
      <c r="JBM312" t="str">
        <v>Particulars</v>
      </c>
      <c r="JBS312" t="str">
        <v>As at</v>
      </c>
      <c r="JBT312" t="str">
        <v>As at</v>
      </c>
      <c r="JBU312" t="str">
        <v>Particulars</v>
      </c>
      <c r="JCA312" t="str">
        <v>As at</v>
      </c>
      <c r="JCB312" t="str">
        <v>As at</v>
      </c>
      <c r="JCC312" t="str">
        <v>Particulars</v>
      </c>
      <c r="JCI312" t="str">
        <v>As at</v>
      </c>
      <c r="JCJ312" t="str">
        <v>As at</v>
      </c>
      <c r="JCK312" t="str">
        <v>Particulars</v>
      </c>
      <c r="JCQ312" t="str">
        <v>As at</v>
      </c>
      <c r="JCR312" t="str">
        <v>As at</v>
      </c>
      <c r="JCS312" t="str">
        <v>Particulars</v>
      </c>
      <c r="JCY312" t="str">
        <v>As at</v>
      </c>
      <c r="JCZ312" t="str">
        <v>As at</v>
      </c>
      <c r="JDA312" t="str">
        <v>Particulars</v>
      </c>
      <c r="JDG312" t="str">
        <v>As at</v>
      </c>
      <c r="JDH312" t="str">
        <v>As at</v>
      </c>
      <c r="JDI312" t="str">
        <v>Particulars</v>
      </c>
      <c r="JDO312" t="str">
        <v>As at</v>
      </c>
      <c r="JDP312" t="str">
        <v>As at</v>
      </c>
      <c r="JDQ312" t="str">
        <v>Particulars</v>
      </c>
      <c r="JDW312" t="str">
        <v>As at</v>
      </c>
      <c r="JDX312" t="str">
        <v>As at</v>
      </c>
      <c r="JDY312" t="str">
        <v>Particulars</v>
      </c>
      <c r="JEE312" t="str">
        <v>As at</v>
      </c>
      <c r="JEF312" t="str">
        <v>As at</v>
      </c>
      <c r="JEG312" t="str">
        <v>Particulars</v>
      </c>
      <c r="JEM312" t="str">
        <v>As at</v>
      </c>
      <c r="JEN312" t="str">
        <v>As at</v>
      </c>
      <c r="JEO312" t="str">
        <v>Particulars</v>
      </c>
      <c r="JEU312" t="str">
        <v>As at</v>
      </c>
      <c r="JEV312" t="str">
        <v>As at</v>
      </c>
      <c r="JEW312" t="str">
        <v>Particulars</v>
      </c>
      <c r="JFC312" t="str">
        <v>As at</v>
      </c>
      <c r="JFD312" t="str">
        <v>As at</v>
      </c>
      <c r="JFE312" t="str">
        <v>Particulars</v>
      </c>
      <c r="JFK312" t="str">
        <v>As at</v>
      </c>
      <c r="JFL312" t="str">
        <v>As at</v>
      </c>
      <c r="JFM312" t="str">
        <v>Particulars</v>
      </c>
      <c r="JFS312" t="str">
        <v>As at</v>
      </c>
      <c r="JFT312" t="str">
        <v>As at</v>
      </c>
      <c r="JFU312" t="str">
        <v>Particulars</v>
      </c>
      <c r="JGA312" t="str">
        <v>As at</v>
      </c>
      <c r="JGB312" t="str">
        <v>As at</v>
      </c>
      <c r="JGC312" t="str">
        <v>Particulars</v>
      </c>
      <c r="JGI312" t="str">
        <v>As at</v>
      </c>
      <c r="JGJ312" t="str">
        <v>As at</v>
      </c>
      <c r="JGK312" t="str">
        <v>Particulars</v>
      </c>
      <c r="JGQ312" t="str">
        <v>As at</v>
      </c>
      <c r="JGR312" t="str">
        <v>As at</v>
      </c>
      <c r="JGS312" t="str">
        <v>Particulars</v>
      </c>
      <c r="JGY312" t="str">
        <v>As at</v>
      </c>
      <c r="JGZ312" t="str">
        <v>As at</v>
      </c>
      <c r="JHA312" t="str">
        <v>Particulars</v>
      </c>
      <c r="JHG312" t="str">
        <v>As at</v>
      </c>
      <c r="JHH312" t="str">
        <v>As at</v>
      </c>
      <c r="JHI312" t="str">
        <v>Particulars</v>
      </c>
      <c r="JHO312" t="str">
        <v>As at</v>
      </c>
      <c r="JHP312" t="str">
        <v>As at</v>
      </c>
      <c r="JHQ312" t="str">
        <v>Particulars</v>
      </c>
      <c r="JHW312" t="str">
        <v>As at</v>
      </c>
      <c r="JHX312" t="str">
        <v>As at</v>
      </c>
      <c r="JHY312" t="str">
        <v>Particulars</v>
      </c>
      <c r="JIE312" t="str">
        <v>As at</v>
      </c>
      <c r="JIF312" t="str">
        <v>As at</v>
      </c>
      <c r="JIG312" t="str">
        <v>Particulars</v>
      </c>
      <c r="JIM312" t="str">
        <v>As at</v>
      </c>
      <c r="JIN312" t="str">
        <v>As at</v>
      </c>
      <c r="JIO312" t="str">
        <v>Particulars</v>
      </c>
      <c r="JIU312" t="str">
        <v>As at</v>
      </c>
      <c r="JIV312" t="str">
        <v>As at</v>
      </c>
      <c r="JIW312" t="str">
        <v>Particulars</v>
      </c>
      <c r="JJC312" t="str">
        <v>As at</v>
      </c>
      <c r="JJD312" t="str">
        <v>As at</v>
      </c>
      <c r="JJE312" t="str">
        <v>Particulars</v>
      </c>
      <c r="JJK312" t="str">
        <v>As at</v>
      </c>
      <c r="JJL312" t="str">
        <v>As at</v>
      </c>
      <c r="JJM312" t="str">
        <v>Particulars</v>
      </c>
      <c r="JJS312" t="str">
        <v>As at</v>
      </c>
      <c r="JJT312" t="str">
        <v>As at</v>
      </c>
      <c r="JJU312" t="str">
        <v>Particulars</v>
      </c>
      <c r="JKA312" t="str">
        <v>As at</v>
      </c>
      <c r="JKB312" t="str">
        <v>As at</v>
      </c>
      <c r="JKC312" t="str">
        <v>Particulars</v>
      </c>
      <c r="JKI312" t="str">
        <v>As at</v>
      </c>
      <c r="JKJ312" t="str">
        <v>As at</v>
      </c>
      <c r="JKK312" t="str">
        <v>Particulars</v>
      </c>
      <c r="JKQ312" t="str">
        <v>As at</v>
      </c>
      <c r="JKR312" t="str">
        <v>As at</v>
      </c>
      <c r="JKS312" t="str">
        <v>Particulars</v>
      </c>
      <c r="JKY312" t="str">
        <v>As at</v>
      </c>
      <c r="JKZ312" t="str">
        <v>As at</v>
      </c>
      <c r="JLA312" t="str">
        <v>Particulars</v>
      </c>
      <c r="JLG312" t="str">
        <v>As at</v>
      </c>
      <c r="JLH312" t="str">
        <v>As at</v>
      </c>
      <c r="JLI312" t="str">
        <v>Particulars</v>
      </c>
      <c r="JLO312" t="str">
        <v>As at</v>
      </c>
      <c r="JLP312" t="str">
        <v>As at</v>
      </c>
      <c r="JLQ312" t="str">
        <v>Particulars</v>
      </c>
      <c r="JLW312" t="str">
        <v>As at</v>
      </c>
      <c r="JLX312" t="str">
        <v>As at</v>
      </c>
      <c r="JLY312" t="str">
        <v>Particulars</v>
      </c>
      <c r="JME312" t="str">
        <v>As at</v>
      </c>
      <c r="JMF312" t="str">
        <v>As at</v>
      </c>
      <c r="JMG312" t="str">
        <v>Particulars</v>
      </c>
      <c r="JMM312" t="str">
        <v>As at</v>
      </c>
      <c r="JMN312" t="str">
        <v>As at</v>
      </c>
      <c r="JMO312" t="str">
        <v>Particulars</v>
      </c>
      <c r="JMU312" t="str">
        <v>As at</v>
      </c>
      <c r="JMV312" t="str">
        <v>As at</v>
      </c>
      <c r="JMW312" t="str">
        <v>Particulars</v>
      </c>
      <c r="JNC312" t="str">
        <v>As at</v>
      </c>
      <c r="JND312" t="str">
        <v>As at</v>
      </c>
      <c r="JNE312" t="str">
        <v>Particulars</v>
      </c>
      <c r="JNK312" t="str">
        <v>As at</v>
      </c>
      <c r="JNL312" t="str">
        <v>As at</v>
      </c>
      <c r="JNM312" t="str">
        <v>Particulars</v>
      </c>
      <c r="JNS312" t="str">
        <v>As at</v>
      </c>
      <c r="JNT312" t="str">
        <v>As at</v>
      </c>
      <c r="JNU312" t="str">
        <v>Particulars</v>
      </c>
      <c r="JOA312" t="str">
        <v>As at</v>
      </c>
      <c r="JOB312" t="str">
        <v>As at</v>
      </c>
      <c r="JOC312" t="str">
        <v>Particulars</v>
      </c>
      <c r="JOI312" t="str">
        <v>As at</v>
      </c>
      <c r="JOJ312" t="str">
        <v>As at</v>
      </c>
      <c r="JOK312" t="str">
        <v>Particulars</v>
      </c>
      <c r="JOQ312" t="str">
        <v>As at</v>
      </c>
      <c r="JOR312" t="str">
        <v>As at</v>
      </c>
      <c r="JOS312" t="str">
        <v>Particulars</v>
      </c>
      <c r="JOY312" t="str">
        <v>As at</v>
      </c>
      <c r="JOZ312" t="str">
        <v>As at</v>
      </c>
      <c r="JPA312" t="str">
        <v>Particulars</v>
      </c>
      <c r="JPG312" t="str">
        <v>As at</v>
      </c>
      <c r="JPH312" t="str">
        <v>As at</v>
      </c>
      <c r="JPI312" t="str">
        <v>Particulars</v>
      </c>
      <c r="JPO312" t="str">
        <v>As at</v>
      </c>
      <c r="JPP312" t="str">
        <v>As at</v>
      </c>
      <c r="JPQ312" t="str">
        <v>Particulars</v>
      </c>
      <c r="JPW312" t="str">
        <v>As at</v>
      </c>
      <c r="JPX312" t="str">
        <v>As at</v>
      </c>
      <c r="JPY312" t="str">
        <v>Particulars</v>
      </c>
      <c r="JQE312" t="str">
        <v>As at</v>
      </c>
      <c r="JQF312" t="str">
        <v>As at</v>
      </c>
      <c r="JQG312" t="str">
        <v>Particulars</v>
      </c>
      <c r="JQM312" t="str">
        <v>As at</v>
      </c>
      <c r="JQN312" t="str">
        <v>As at</v>
      </c>
      <c r="JQO312" t="str">
        <v>Particulars</v>
      </c>
      <c r="JQU312" t="str">
        <v>As at</v>
      </c>
      <c r="JQV312" t="str">
        <v>As at</v>
      </c>
      <c r="JQW312" t="str">
        <v>Particulars</v>
      </c>
      <c r="JRC312" t="str">
        <v>As at</v>
      </c>
      <c r="JRD312" t="str">
        <v>As at</v>
      </c>
      <c r="JRE312" t="str">
        <v>Particulars</v>
      </c>
      <c r="JRK312" t="str">
        <v>As at</v>
      </c>
      <c r="JRL312" t="str">
        <v>As at</v>
      </c>
      <c r="JRM312" t="str">
        <v>Particulars</v>
      </c>
      <c r="JRS312" t="str">
        <v>As at</v>
      </c>
      <c r="JRT312" t="str">
        <v>As at</v>
      </c>
      <c r="JRU312" t="str">
        <v>Particulars</v>
      </c>
      <c r="JSA312" t="str">
        <v>As at</v>
      </c>
      <c r="JSB312" t="str">
        <v>As at</v>
      </c>
      <c r="JSC312" t="str">
        <v>Particulars</v>
      </c>
      <c r="JSI312" t="str">
        <v>As at</v>
      </c>
      <c r="JSJ312" t="str">
        <v>As at</v>
      </c>
      <c r="JSK312" t="str">
        <v>Particulars</v>
      </c>
      <c r="JSQ312" t="str">
        <v>As at</v>
      </c>
      <c r="JSR312" t="str">
        <v>As at</v>
      </c>
      <c r="JSS312" t="str">
        <v>Particulars</v>
      </c>
      <c r="JSY312" t="str">
        <v>As at</v>
      </c>
      <c r="JSZ312" t="str">
        <v>As at</v>
      </c>
      <c r="JTA312" t="str">
        <v>Particulars</v>
      </c>
      <c r="JTG312" t="str">
        <v>As at</v>
      </c>
      <c r="JTH312" t="str">
        <v>As at</v>
      </c>
      <c r="JTI312" t="str">
        <v>Particulars</v>
      </c>
      <c r="JTO312" t="str">
        <v>As at</v>
      </c>
      <c r="JTP312" t="str">
        <v>As at</v>
      </c>
      <c r="JTQ312" t="str">
        <v>Particulars</v>
      </c>
      <c r="JTW312" t="str">
        <v>As at</v>
      </c>
      <c r="JTX312" t="str">
        <v>As at</v>
      </c>
      <c r="JTY312" t="str">
        <v>Particulars</v>
      </c>
      <c r="JUE312" t="str">
        <v>As at</v>
      </c>
      <c r="JUF312" t="str">
        <v>As at</v>
      </c>
      <c r="JUG312" t="str">
        <v>Particulars</v>
      </c>
      <c r="JUM312" t="str">
        <v>As at</v>
      </c>
      <c r="JUN312" t="str">
        <v>As at</v>
      </c>
      <c r="JUO312" t="str">
        <v>Particulars</v>
      </c>
      <c r="JUU312" t="str">
        <v>As at</v>
      </c>
      <c r="JUV312" t="str">
        <v>As at</v>
      </c>
      <c r="JUW312" t="str">
        <v>Particulars</v>
      </c>
      <c r="JVC312" t="str">
        <v>As at</v>
      </c>
      <c r="JVD312" t="str">
        <v>As at</v>
      </c>
      <c r="JVE312" t="str">
        <v>Particulars</v>
      </c>
      <c r="JVK312" t="str">
        <v>As at</v>
      </c>
      <c r="JVL312" t="str">
        <v>As at</v>
      </c>
      <c r="JVM312" t="str">
        <v>Particulars</v>
      </c>
      <c r="JVS312" t="str">
        <v>As at</v>
      </c>
      <c r="JVT312" t="str">
        <v>As at</v>
      </c>
      <c r="JVU312" t="str">
        <v>Particulars</v>
      </c>
      <c r="JWA312" t="str">
        <v>As at</v>
      </c>
      <c r="JWB312" t="str">
        <v>As at</v>
      </c>
      <c r="JWC312" t="str">
        <v>Particulars</v>
      </c>
      <c r="JWI312" t="str">
        <v>As at</v>
      </c>
      <c r="JWJ312" t="str">
        <v>As at</v>
      </c>
      <c r="JWK312" t="str">
        <v>Particulars</v>
      </c>
      <c r="JWQ312" t="str">
        <v>As at</v>
      </c>
      <c r="JWR312" t="str">
        <v>As at</v>
      </c>
      <c r="JWS312" t="str">
        <v>Particulars</v>
      </c>
      <c r="JWY312" t="str">
        <v>As at</v>
      </c>
      <c r="JWZ312" t="str">
        <v>As at</v>
      </c>
      <c r="JXA312" t="str">
        <v>Particulars</v>
      </c>
      <c r="JXG312" t="str">
        <v>As at</v>
      </c>
      <c r="JXH312" t="str">
        <v>As at</v>
      </c>
      <c r="JXI312" t="str">
        <v>Particulars</v>
      </c>
      <c r="JXO312" t="str">
        <v>As at</v>
      </c>
      <c r="JXP312" t="str">
        <v>As at</v>
      </c>
      <c r="JXQ312" t="str">
        <v>Particulars</v>
      </c>
      <c r="JXW312" t="str">
        <v>As at</v>
      </c>
      <c r="JXX312" t="str">
        <v>As at</v>
      </c>
      <c r="JXY312" t="str">
        <v>Particulars</v>
      </c>
      <c r="JYE312" t="str">
        <v>As at</v>
      </c>
      <c r="JYF312" t="str">
        <v>As at</v>
      </c>
      <c r="JYG312" t="str">
        <v>Particulars</v>
      </c>
      <c r="JYM312" t="str">
        <v>As at</v>
      </c>
      <c r="JYN312" t="str">
        <v>As at</v>
      </c>
      <c r="JYO312" t="str">
        <v>Particulars</v>
      </c>
      <c r="JYU312" t="str">
        <v>As at</v>
      </c>
      <c r="JYV312" t="str">
        <v>As at</v>
      </c>
      <c r="JYW312" t="str">
        <v>Particulars</v>
      </c>
      <c r="JZC312" t="str">
        <v>As at</v>
      </c>
      <c r="JZD312" t="str">
        <v>As at</v>
      </c>
      <c r="JZE312" t="str">
        <v>Particulars</v>
      </c>
      <c r="JZK312" t="str">
        <v>As at</v>
      </c>
      <c r="JZL312" t="str">
        <v>As at</v>
      </c>
      <c r="JZM312" t="str">
        <v>Particulars</v>
      </c>
      <c r="JZS312" t="str">
        <v>As at</v>
      </c>
      <c r="JZT312" t="str">
        <v>As at</v>
      </c>
      <c r="JZU312" t="str">
        <v>Particulars</v>
      </c>
      <c r="KAA312" t="str">
        <v>As at</v>
      </c>
      <c r="KAB312" t="str">
        <v>As at</v>
      </c>
      <c r="KAC312" t="str">
        <v>Particulars</v>
      </c>
      <c r="KAI312" t="str">
        <v>As at</v>
      </c>
      <c r="KAJ312" t="str">
        <v>As at</v>
      </c>
      <c r="KAK312" t="str">
        <v>Particulars</v>
      </c>
      <c r="KAQ312" t="str">
        <v>As at</v>
      </c>
      <c r="KAR312" t="str">
        <v>As at</v>
      </c>
      <c r="KAS312" t="str">
        <v>Particulars</v>
      </c>
      <c r="KAY312" t="str">
        <v>As at</v>
      </c>
      <c r="KAZ312" t="str">
        <v>As at</v>
      </c>
      <c r="KBA312" t="str">
        <v>Particulars</v>
      </c>
      <c r="KBG312" t="str">
        <v>As at</v>
      </c>
      <c r="KBH312" t="str">
        <v>As at</v>
      </c>
      <c r="KBI312" t="str">
        <v>Particulars</v>
      </c>
      <c r="KBO312" t="str">
        <v>As at</v>
      </c>
      <c r="KBP312" t="str">
        <v>As at</v>
      </c>
      <c r="KBQ312" t="str">
        <v>Particulars</v>
      </c>
      <c r="KBW312" t="str">
        <v>As at</v>
      </c>
      <c r="KBX312" t="str">
        <v>As at</v>
      </c>
      <c r="KBY312" t="str">
        <v>Particulars</v>
      </c>
      <c r="KCE312" t="str">
        <v>As at</v>
      </c>
      <c r="KCF312" t="str">
        <v>As at</v>
      </c>
      <c r="KCG312" t="str">
        <v>Particulars</v>
      </c>
      <c r="KCM312" t="str">
        <v>As at</v>
      </c>
      <c r="KCN312" t="str">
        <v>As at</v>
      </c>
      <c r="KCO312" t="str">
        <v>Particulars</v>
      </c>
      <c r="KCU312" t="str">
        <v>As at</v>
      </c>
      <c r="KCV312" t="str">
        <v>As at</v>
      </c>
      <c r="KCW312" t="str">
        <v>Particulars</v>
      </c>
      <c r="KDC312" t="str">
        <v>As at</v>
      </c>
      <c r="KDD312" t="str">
        <v>As at</v>
      </c>
      <c r="KDE312" t="str">
        <v>Particulars</v>
      </c>
      <c r="KDK312" t="str">
        <v>As at</v>
      </c>
      <c r="KDL312" t="str">
        <v>As at</v>
      </c>
      <c r="KDM312" t="str">
        <v>Particulars</v>
      </c>
      <c r="KDS312" t="str">
        <v>As at</v>
      </c>
      <c r="KDT312" t="str">
        <v>As at</v>
      </c>
      <c r="KDU312" t="str">
        <v>Particulars</v>
      </c>
      <c r="KEA312" t="str">
        <v>As at</v>
      </c>
      <c r="KEB312" t="str">
        <v>As at</v>
      </c>
      <c r="KEC312" t="str">
        <v>Particulars</v>
      </c>
      <c r="KEI312" t="str">
        <v>As at</v>
      </c>
      <c r="KEJ312" t="str">
        <v>As at</v>
      </c>
      <c r="KEK312" t="str">
        <v>Particulars</v>
      </c>
      <c r="KEQ312" t="str">
        <v>As at</v>
      </c>
      <c r="KER312" t="str">
        <v>As at</v>
      </c>
      <c r="KES312" t="str">
        <v>Particulars</v>
      </c>
      <c r="KEY312" t="str">
        <v>As at</v>
      </c>
      <c r="KEZ312" t="str">
        <v>As at</v>
      </c>
      <c r="KFA312" t="str">
        <v>Particulars</v>
      </c>
      <c r="KFG312" t="str">
        <v>As at</v>
      </c>
      <c r="KFH312" t="str">
        <v>As at</v>
      </c>
      <c r="KFI312" t="str">
        <v>Particulars</v>
      </c>
      <c r="KFO312" t="str">
        <v>As at</v>
      </c>
      <c r="KFP312" t="str">
        <v>As at</v>
      </c>
      <c r="KFQ312" t="str">
        <v>Particulars</v>
      </c>
      <c r="KFW312" t="str">
        <v>As at</v>
      </c>
      <c r="KFX312" t="str">
        <v>As at</v>
      </c>
      <c r="KFY312" t="str">
        <v>Particulars</v>
      </c>
      <c r="KGE312" t="str">
        <v>As at</v>
      </c>
      <c r="KGF312" t="str">
        <v>As at</v>
      </c>
      <c r="KGG312" t="str">
        <v>Particulars</v>
      </c>
      <c r="KGM312" t="str">
        <v>As at</v>
      </c>
      <c r="KGN312" t="str">
        <v>As at</v>
      </c>
      <c r="KGO312" t="str">
        <v>Particulars</v>
      </c>
      <c r="KGU312" t="str">
        <v>As at</v>
      </c>
      <c r="KGV312" t="str">
        <v>As at</v>
      </c>
      <c r="KGW312" t="str">
        <v>Particulars</v>
      </c>
      <c r="KHC312" t="str">
        <v>As at</v>
      </c>
      <c r="KHD312" t="str">
        <v>As at</v>
      </c>
      <c r="KHE312" t="str">
        <v>Particulars</v>
      </c>
      <c r="KHK312" t="str">
        <v>As at</v>
      </c>
      <c r="KHL312" t="str">
        <v>As at</v>
      </c>
      <c r="KHM312" t="str">
        <v>Particulars</v>
      </c>
      <c r="KHS312" t="str">
        <v>As at</v>
      </c>
      <c r="KHT312" t="str">
        <v>As at</v>
      </c>
      <c r="KHU312" t="str">
        <v>Particulars</v>
      </c>
      <c r="KIA312" t="str">
        <v>As at</v>
      </c>
      <c r="KIB312" t="str">
        <v>As at</v>
      </c>
      <c r="KIC312" t="str">
        <v>Particulars</v>
      </c>
      <c r="KII312" t="str">
        <v>As at</v>
      </c>
      <c r="KIJ312" t="str">
        <v>As at</v>
      </c>
      <c r="KIK312" t="str">
        <v>Particulars</v>
      </c>
      <c r="KIQ312" t="str">
        <v>As at</v>
      </c>
      <c r="KIR312" t="str">
        <v>As at</v>
      </c>
      <c r="KIS312" t="str">
        <v>Particulars</v>
      </c>
      <c r="KIY312" t="str">
        <v>As at</v>
      </c>
      <c r="KIZ312" t="str">
        <v>As at</v>
      </c>
      <c r="KJA312" t="str">
        <v>Particulars</v>
      </c>
      <c r="KJG312" t="str">
        <v>As at</v>
      </c>
      <c r="KJH312" t="str">
        <v>As at</v>
      </c>
      <c r="KJI312" t="str">
        <v>Particulars</v>
      </c>
      <c r="KJO312" t="str">
        <v>As at</v>
      </c>
      <c r="KJP312" t="str">
        <v>As at</v>
      </c>
      <c r="KJQ312" t="str">
        <v>Particulars</v>
      </c>
      <c r="KJW312" t="str">
        <v>As at</v>
      </c>
      <c r="KJX312" t="str">
        <v>As at</v>
      </c>
      <c r="KJY312" t="str">
        <v>Particulars</v>
      </c>
      <c r="KKE312" t="str">
        <v>As at</v>
      </c>
      <c r="KKF312" t="str">
        <v>As at</v>
      </c>
      <c r="KKG312" t="str">
        <v>Particulars</v>
      </c>
      <c r="KKM312" t="str">
        <v>As at</v>
      </c>
      <c r="KKN312" t="str">
        <v>As at</v>
      </c>
      <c r="KKO312" t="str">
        <v>Particulars</v>
      </c>
      <c r="KKU312" t="str">
        <v>As at</v>
      </c>
      <c r="KKV312" t="str">
        <v>As at</v>
      </c>
      <c r="KKW312" t="str">
        <v>Particulars</v>
      </c>
      <c r="KLC312" t="str">
        <v>As at</v>
      </c>
      <c r="KLD312" t="str">
        <v>As at</v>
      </c>
      <c r="KLE312" t="str">
        <v>Particulars</v>
      </c>
      <c r="KLK312" t="str">
        <v>As at</v>
      </c>
      <c r="KLL312" t="str">
        <v>As at</v>
      </c>
      <c r="KLM312" t="str">
        <v>Particulars</v>
      </c>
      <c r="KLS312" t="str">
        <v>As at</v>
      </c>
      <c r="KLT312" t="str">
        <v>As at</v>
      </c>
      <c r="KLU312" t="str">
        <v>Particulars</v>
      </c>
      <c r="KMA312" t="str">
        <v>As at</v>
      </c>
      <c r="KMB312" t="str">
        <v>As at</v>
      </c>
      <c r="KMC312" t="str">
        <v>Particulars</v>
      </c>
      <c r="KMI312" t="str">
        <v>As at</v>
      </c>
      <c r="KMJ312" t="str">
        <v>As at</v>
      </c>
      <c r="KMK312" t="str">
        <v>Particulars</v>
      </c>
      <c r="KMQ312" t="str">
        <v>As at</v>
      </c>
      <c r="KMR312" t="str">
        <v>As at</v>
      </c>
      <c r="KMS312" t="str">
        <v>Particulars</v>
      </c>
      <c r="KMY312" t="str">
        <v>As at</v>
      </c>
      <c r="KMZ312" t="str">
        <v>As at</v>
      </c>
      <c r="KNA312" t="str">
        <v>Particulars</v>
      </c>
      <c r="KNG312" t="str">
        <v>As at</v>
      </c>
      <c r="KNH312" t="str">
        <v>As at</v>
      </c>
      <c r="KNI312" t="str">
        <v>Particulars</v>
      </c>
      <c r="KNO312" t="str">
        <v>As at</v>
      </c>
      <c r="KNP312" t="str">
        <v>As at</v>
      </c>
      <c r="KNQ312" t="str">
        <v>Particulars</v>
      </c>
      <c r="KNW312" t="str">
        <v>As at</v>
      </c>
      <c r="KNX312" t="str">
        <v>As at</v>
      </c>
      <c r="KNY312" t="str">
        <v>Particulars</v>
      </c>
      <c r="KOE312" t="str">
        <v>As at</v>
      </c>
      <c r="KOF312" t="str">
        <v>As at</v>
      </c>
      <c r="KOG312" t="str">
        <v>Particulars</v>
      </c>
      <c r="KOM312" t="str">
        <v>As at</v>
      </c>
      <c r="KON312" t="str">
        <v>As at</v>
      </c>
      <c r="KOO312" t="str">
        <v>Particulars</v>
      </c>
      <c r="KOU312" t="str">
        <v>As at</v>
      </c>
      <c r="KOV312" t="str">
        <v>As at</v>
      </c>
      <c r="KOW312" t="str">
        <v>Particulars</v>
      </c>
      <c r="KPC312" t="str">
        <v>As at</v>
      </c>
      <c r="KPD312" t="str">
        <v>As at</v>
      </c>
      <c r="KPE312" t="str">
        <v>Particulars</v>
      </c>
      <c r="KPK312" t="str">
        <v>As at</v>
      </c>
      <c r="KPL312" t="str">
        <v>As at</v>
      </c>
      <c r="KPM312" t="str">
        <v>Particulars</v>
      </c>
      <c r="KPS312" t="str">
        <v>As at</v>
      </c>
      <c r="KPT312" t="str">
        <v>As at</v>
      </c>
      <c r="KPU312" t="str">
        <v>Particulars</v>
      </c>
      <c r="KQA312" t="str">
        <v>As at</v>
      </c>
      <c r="KQB312" t="str">
        <v>As at</v>
      </c>
      <c r="KQC312" t="str">
        <v>Particulars</v>
      </c>
      <c r="KQI312" t="str">
        <v>As at</v>
      </c>
      <c r="KQJ312" t="str">
        <v>As at</v>
      </c>
      <c r="KQK312" t="str">
        <v>Particulars</v>
      </c>
      <c r="KQQ312" t="str">
        <v>As at</v>
      </c>
      <c r="KQR312" t="str">
        <v>As at</v>
      </c>
      <c r="KQS312" t="str">
        <v>Particulars</v>
      </c>
      <c r="KQY312" t="str">
        <v>As at</v>
      </c>
      <c r="KQZ312" t="str">
        <v>As at</v>
      </c>
      <c r="KRA312" t="str">
        <v>Particulars</v>
      </c>
      <c r="KRG312" t="str">
        <v>As at</v>
      </c>
      <c r="KRH312" t="str">
        <v>As at</v>
      </c>
      <c r="KRI312" t="str">
        <v>Particulars</v>
      </c>
      <c r="KRO312" t="str">
        <v>As at</v>
      </c>
      <c r="KRP312" t="str">
        <v>As at</v>
      </c>
      <c r="KRQ312" t="str">
        <v>Particulars</v>
      </c>
      <c r="KRW312" t="str">
        <v>As at</v>
      </c>
      <c r="KRX312" t="str">
        <v>As at</v>
      </c>
      <c r="KRY312" t="str">
        <v>Particulars</v>
      </c>
      <c r="KSE312" t="str">
        <v>As at</v>
      </c>
      <c r="KSF312" t="str">
        <v>As at</v>
      </c>
      <c r="KSG312" t="str">
        <v>Particulars</v>
      </c>
      <c r="KSM312" t="str">
        <v>As at</v>
      </c>
      <c r="KSN312" t="str">
        <v>As at</v>
      </c>
      <c r="KSO312" t="str">
        <v>Particulars</v>
      </c>
      <c r="KSU312" t="str">
        <v>As at</v>
      </c>
      <c r="KSV312" t="str">
        <v>As at</v>
      </c>
      <c r="KSW312" t="str">
        <v>Particulars</v>
      </c>
      <c r="KTC312" t="str">
        <v>As at</v>
      </c>
      <c r="KTD312" t="str">
        <v>As at</v>
      </c>
      <c r="KTE312" t="str">
        <v>Particulars</v>
      </c>
      <c r="KTK312" t="str">
        <v>As at</v>
      </c>
      <c r="KTL312" t="str">
        <v>As at</v>
      </c>
      <c r="KTM312" t="str">
        <v>Particulars</v>
      </c>
      <c r="KTS312" t="str">
        <v>As at</v>
      </c>
      <c r="KTT312" t="str">
        <v>As at</v>
      </c>
      <c r="KTU312" t="str">
        <v>Particulars</v>
      </c>
      <c r="KUA312" t="str">
        <v>As at</v>
      </c>
      <c r="KUB312" t="str">
        <v>As at</v>
      </c>
      <c r="KUC312" t="str">
        <v>Particulars</v>
      </c>
      <c r="KUI312" t="str">
        <v>As at</v>
      </c>
      <c r="KUJ312" t="str">
        <v>As at</v>
      </c>
      <c r="KUK312" t="str">
        <v>Particulars</v>
      </c>
      <c r="KUQ312" t="str">
        <v>As at</v>
      </c>
      <c r="KUR312" t="str">
        <v>As at</v>
      </c>
      <c r="KUS312" t="str">
        <v>Particulars</v>
      </c>
      <c r="KUY312" t="str">
        <v>As at</v>
      </c>
      <c r="KUZ312" t="str">
        <v>As at</v>
      </c>
      <c r="KVA312" t="str">
        <v>Particulars</v>
      </c>
      <c r="KVG312" t="str">
        <v>As at</v>
      </c>
      <c r="KVH312" t="str">
        <v>As at</v>
      </c>
      <c r="KVI312" t="str">
        <v>Particulars</v>
      </c>
      <c r="KVO312" t="str">
        <v>As at</v>
      </c>
      <c r="KVP312" t="str">
        <v>As at</v>
      </c>
      <c r="KVQ312" t="str">
        <v>Particulars</v>
      </c>
      <c r="KVW312" t="str">
        <v>As at</v>
      </c>
      <c r="KVX312" t="str">
        <v>As at</v>
      </c>
      <c r="KVY312" t="str">
        <v>Particulars</v>
      </c>
      <c r="KWE312" t="str">
        <v>As at</v>
      </c>
      <c r="KWF312" t="str">
        <v>As at</v>
      </c>
      <c r="KWG312" t="str">
        <v>Particulars</v>
      </c>
      <c r="KWM312" t="str">
        <v>As at</v>
      </c>
      <c r="KWN312" t="str">
        <v>As at</v>
      </c>
      <c r="KWO312" t="str">
        <v>Particulars</v>
      </c>
      <c r="KWU312" t="str">
        <v>As at</v>
      </c>
      <c r="KWV312" t="str">
        <v>As at</v>
      </c>
      <c r="KWW312" t="str">
        <v>Particulars</v>
      </c>
      <c r="KXC312" t="str">
        <v>As at</v>
      </c>
      <c r="KXD312" t="str">
        <v>As at</v>
      </c>
      <c r="KXE312" t="str">
        <v>Particulars</v>
      </c>
      <c r="KXK312" t="str">
        <v>As at</v>
      </c>
      <c r="KXL312" t="str">
        <v>As at</v>
      </c>
      <c r="KXM312" t="str">
        <v>Particulars</v>
      </c>
      <c r="KXS312" t="str">
        <v>As at</v>
      </c>
      <c r="KXT312" t="str">
        <v>As at</v>
      </c>
      <c r="KXU312" t="str">
        <v>Particulars</v>
      </c>
      <c r="KYA312" t="str">
        <v>As at</v>
      </c>
      <c r="KYB312" t="str">
        <v>As at</v>
      </c>
      <c r="KYC312" t="str">
        <v>Particulars</v>
      </c>
      <c r="KYI312" t="str">
        <v>As at</v>
      </c>
      <c r="KYJ312" t="str">
        <v>As at</v>
      </c>
      <c r="KYK312" t="str">
        <v>Particulars</v>
      </c>
      <c r="KYQ312" t="str">
        <v>As at</v>
      </c>
      <c r="KYR312" t="str">
        <v>As at</v>
      </c>
      <c r="KYS312" t="str">
        <v>Particulars</v>
      </c>
      <c r="KYY312" t="str">
        <v>As at</v>
      </c>
      <c r="KYZ312" t="str">
        <v>As at</v>
      </c>
      <c r="KZA312" t="str">
        <v>Particulars</v>
      </c>
      <c r="KZG312" t="str">
        <v>As at</v>
      </c>
      <c r="KZH312" t="str">
        <v>As at</v>
      </c>
      <c r="KZI312" t="str">
        <v>Particulars</v>
      </c>
      <c r="KZO312" t="str">
        <v>As at</v>
      </c>
      <c r="KZP312" t="str">
        <v>As at</v>
      </c>
      <c r="KZQ312" t="str">
        <v>Particulars</v>
      </c>
      <c r="KZW312" t="str">
        <v>As at</v>
      </c>
      <c r="KZX312" t="str">
        <v>As at</v>
      </c>
      <c r="KZY312" t="str">
        <v>Particulars</v>
      </c>
      <c r="LAE312" t="str">
        <v>As at</v>
      </c>
      <c r="LAF312" t="str">
        <v>As at</v>
      </c>
      <c r="LAG312" t="str">
        <v>Particulars</v>
      </c>
      <c r="LAM312" t="str">
        <v>As at</v>
      </c>
      <c r="LAN312" t="str">
        <v>As at</v>
      </c>
      <c r="LAO312" t="str">
        <v>Particulars</v>
      </c>
      <c r="LAU312" t="str">
        <v>As at</v>
      </c>
      <c r="LAV312" t="str">
        <v>As at</v>
      </c>
      <c r="LAW312" t="str">
        <v>Particulars</v>
      </c>
      <c r="LBC312" t="str">
        <v>As at</v>
      </c>
      <c r="LBD312" t="str">
        <v>As at</v>
      </c>
      <c r="LBE312" t="str">
        <v>Particulars</v>
      </c>
      <c r="LBK312" t="str">
        <v>As at</v>
      </c>
      <c r="LBL312" t="str">
        <v>As at</v>
      </c>
      <c r="LBM312" t="str">
        <v>Particulars</v>
      </c>
      <c r="LBS312" t="str">
        <v>As at</v>
      </c>
      <c r="LBT312" t="str">
        <v>As at</v>
      </c>
      <c r="LBU312" t="str">
        <v>Particulars</v>
      </c>
      <c r="LCA312" t="str">
        <v>As at</v>
      </c>
      <c r="LCB312" t="str">
        <v>As at</v>
      </c>
      <c r="LCC312" t="str">
        <v>Particulars</v>
      </c>
      <c r="LCI312" t="str">
        <v>As at</v>
      </c>
      <c r="LCJ312" t="str">
        <v>As at</v>
      </c>
      <c r="LCK312" t="str">
        <v>Particulars</v>
      </c>
      <c r="LCQ312" t="str">
        <v>As at</v>
      </c>
      <c r="LCR312" t="str">
        <v>As at</v>
      </c>
      <c r="LCS312" t="str">
        <v>Particulars</v>
      </c>
      <c r="LCY312" t="str">
        <v>As at</v>
      </c>
      <c r="LCZ312" t="str">
        <v>As at</v>
      </c>
      <c r="LDA312" t="str">
        <v>Particulars</v>
      </c>
      <c r="LDG312" t="str">
        <v>As at</v>
      </c>
      <c r="LDH312" t="str">
        <v>As at</v>
      </c>
      <c r="LDI312" t="str">
        <v>Particulars</v>
      </c>
      <c r="LDO312" t="str">
        <v>As at</v>
      </c>
      <c r="LDP312" t="str">
        <v>As at</v>
      </c>
      <c r="LDQ312" t="str">
        <v>Particulars</v>
      </c>
      <c r="LDW312" t="str">
        <v>As at</v>
      </c>
      <c r="LDX312" t="str">
        <v>As at</v>
      </c>
      <c r="LDY312" t="str">
        <v>Particulars</v>
      </c>
      <c r="LEE312" t="str">
        <v>As at</v>
      </c>
      <c r="LEF312" t="str">
        <v>As at</v>
      </c>
      <c r="LEG312" t="str">
        <v>Particulars</v>
      </c>
      <c r="LEM312" t="str">
        <v>As at</v>
      </c>
      <c r="LEN312" t="str">
        <v>As at</v>
      </c>
      <c r="LEO312" t="str">
        <v>Particulars</v>
      </c>
      <c r="LEU312" t="str">
        <v>As at</v>
      </c>
      <c r="LEV312" t="str">
        <v>As at</v>
      </c>
      <c r="LEW312" t="str">
        <v>Particulars</v>
      </c>
      <c r="LFC312" t="str">
        <v>As at</v>
      </c>
      <c r="LFD312" t="str">
        <v>As at</v>
      </c>
      <c r="LFE312" t="str">
        <v>Particulars</v>
      </c>
      <c r="LFK312" t="str">
        <v>As at</v>
      </c>
      <c r="LFL312" t="str">
        <v>As at</v>
      </c>
      <c r="LFM312" t="str">
        <v>Particulars</v>
      </c>
      <c r="LFS312" t="str">
        <v>As at</v>
      </c>
      <c r="LFT312" t="str">
        <v>As at</v>
      </c>
      <c r="LFU312" t="str">
        <v>Particulars</v>
      </c>
      <c r="LGA312" t="str">
        <v>As at</v>
      </c>
      <c r="LGB312" t="str">
        <v>As at</v>
      </c>
      <c r="LGC312" t="str">
        <v>Particulars</v>
      </c>
      <c r="LGI312" t="str">
        <v>As at</v>
      </c>
      <c r="LGJ312" t="str">
        <v>As at</v>
      </c>
      <c r="LGK312" t="str">
        <v>Particulars</v>
      </c>
      <c r="LGQ312" t="str">
        <v>As at</v>
      </c>
      <c r="LGR312" t="str">
        <v>As at</v>
      </c>
      <c r="LGS312" t="str">
        <v>Particulars</v>
      </c>
      <c r="LGY312" t="str">
        <v>As at</v>
      </c>
      <c r="LGZ312" t="str">
        <v>As at</v>
      </c>
      <c r="LHA312" t="str">
        <v>Particulars</v>
      </c>
      <c r="LHG312" t="str">
        <v>As at</v>
      </c>
      <c r="LHH312" t="str">
        <v>As at</v>
      </c>
      <c r="LHI312" t="str">
        <v>Particulars</v>
      </c>
      <c r="LHO312" t="str">
        <v>As at</v>
      </c>
      <c r="LHP312" t="str">
        <v>As at</v>
      </c>
      <c r="LHQ312" t="str">
        <v>Particulars</v>
      </c>
      <c r="LHW312" t="str">
        <v>As at</v>
      </c>
      <c r="LHX312" t="str">
        <v>As at</v>
      </c>
      <c r="LHY312" t="str">
        <v>Particulars</v>
      </c>
      <c r="LIE312" t="str">
        <v>As at</v>
      </c>
      <c r="LIF312" t="str">
        <v>As at</v>
      </c>
      <c r="LIG312" t="str">
        <v>Particulars</v>
      </c>
      <c r="LIM312" t="str">
        <v>As at</v>
      </c>
      <c r="LIN312" t="str">
        <v>As at</v>
      </c>
      <c r="LIO312" t="str">
        <v>Particulars</v>
      </c>
      <c r="LIU312" t="str">
        <v>As at</v>
      </c>
      <c r="LIV312" t="str">
        <v>As at</v>
      </c>
      <c r="LIW312" t="str">
        <v>Particulars</v>
      </c>
      <c r="LJC312" t="str">
        <v>As at</v>
      </c>
      <c r="LJD312" t="str">
        <v>As at</v>
      </c>
      <c r="LJE312" t="str">
        <v>Particulars</v>
      </c>
      <c r="LJK312" t="str">
        <v>As at</v>
      </c>
      <c r="LJL312" t="str">
        <v>As at</v>
      </c>
      <c r="LJM312" t="str">
        <v>Particulars</v>
      </c>
      <c r="LJS312" t="str">
        <v>As at</v>
      </c>
      <c r="LJT312" t="str">
        <v>As at</v>
      </c>
      <c r="LJU312" t="str">
        <v>Particulars</v>
      </c>
      <c r="LKA312" t="str">
        <v>As at</v>
      </c>
      <c r="LKB312" t="str">
        <v>As at</v>
      </c>
      <c r="LKC312" t="str">
        <v>Particulars</v>
      </c>
      <c r="LKI312" t="str">
        <v>As at</v>
      </c>
      <c r="LKJ312" t="str">
        <v>As at</v>
      </c>
      <c r="LKK312" t="str">
        <v>Particulars</v>
      </c>
      <c r="LKQ312" t="str">
        <v>As at</v>
      </c>
      <c r="LKR312" t="str">
        <v>As at</v>
      </c>
      <c r="LKS312" t="str">
        <v>Particulars</v>
      </c>
      <c r="LKY312" t="str">
        <v>As at</v>
      </c>
      <c r="LKZ312" t="str">
        <v>As at</v>
      </c>
      <c r="LLA312" t="str">
        <v>Particulars</v>
      </c>
      <c r="LLG312" t="str">
        <v>As at</v>
      </c>
      <c r="LLH312" t="str">
        <v>As at</v>
      </c>
      <c r="LLI312" t="str">
        <v>Particulars</v>
      </c>
      <c r="LLO312" t="str">
        <v>As at</v>
      </c>
      <c r="LLP312" t="str">
        <v>As at</v>
      </c>
      <c r="LLQ312" t="str">
        <v>Particulars</v>
      </c>
      <c r="LLW312" t="str">
        <v>As at</v>
      </c>
      <c r="LLX312" t="str">
        <v>As at</v>
      </c>
      <c r="LLY312" t="str">
        <v>Particulars</v>
      </c>
      <c r="LME312" t="str">
        <v>As at</v>
      </c>
      <c r="LMF312" t="str">
        <v>As at</v>
      </c>
      <c r="LMG312" t="str">
        <v>Particulars</v>
      </c>
      <c r="LMM312" t="str">
        <v>As at</v>
      </c>
      <c r="LMN312" t="str">
        <v>As at</v>
      </c>
      <c r="LMO312" t="str">
        <v>Particulars</v>
      </c>
      <c r="LMU312" t="str">
        <v>As at</v>
      </c>
      <c r="LMV312" t="str">
        <v>As at</v>
      </c>
      <c r="LMW312" t="str">
        <v>Particulars</v>
      </c>
      <c r="LNC312" t="str">
        <v>As at</v>
      </c>
      <c r="LND312" t="str">
        <v>As at</v>
      </c>
      <c r="LNE312" t="str">
        <v>Particulars</v>
      </c>
      <c r="LNK312" t="str">
        <v>As at</v>
      </c>
      <c r="LNL312" t="str">
        <v>As at</v>
      </c>
      <c r="LNM312" t="str">
        <v>Particulars</v>
      </c>
      <c r="LNS312" t="str">
        <v>As at</v>
      </c>
      <c r="LNT312" t="str">
        <v>As at</v>
      </c>
      <c r="LNU312" t="str">
        <v>Particulars</v>
      </c>
      <c r="LOA312" t="str">
        <v>As at</v>
      </c>
      <c r="LOB312" t="str">
        <v>As at</v>
      </c>
      <c r="LOC312" t="str">
        <v>Particulars</v>
      </c>
      <c r="LOI312" t="str">
        <v>As at</v>
      </c>
      <c r="LOJ312" t="str">
        <v>As at</v>
      </c>
      <c r="LOK312" t="str">
        <v>Particulars</v>
      </c>
      <c r="LOQ312" t="str">
        <v>As at</v>
      </c>
      <c r="LOR312" t="str">
        <v>As at</v>
      </c>
      <c r="LOS312" t="str">
        <v>Particulars</v>
      </c>
      <c r="LOY312" t="str">
        <v>As at</v>
      </c>
      <c r="LOZ312" t="str">
        <v>As at</v>
      </c>
      <c r="LPA312" t="str">
        <v>Particulars</v>
      </c>
      <c r="LPG312" t="str">
        <v>As at</v>
      </c>
      <c r="LPH312" t="str">
        <v>As at</v>
      </c>
      <c r="LPI312" t="str">
        <v>Particulars</v>
      </c>
      <c r="LPO312" t="str">
        <v>As at</v>
      </c>
      <c r="LPP312" t="str">
        <v>As at</v>
      </c>
      <c r="LPQ312" t="str">
        <v>Particulars</v>
      </c>
      <c r="LPW312" t="str">
        <v>As at</v>
      </c>
      <c r="LPX312" t="str">
        <v>As at</v>
      </c>
      <c r="LPY312" t="str">
        <v>Particulars</v>
      </c>
      <c r="LQE312" t="str">
        <v>As at</v>
      </c>
      <c r="LQF312" t="str">
        <v>As at</v>
      </c>
      <c r="LQG312" t="str">
        <v>Particulars</v>
      </c>
      <c r="LQM312" t="str">
        <v>As at</v>
      </c>
      <c r="LQN312" t="str">
        <v>As at</v>
      </c>
      <c r="LQO312" t="str">
        <v>Particulars</v>
      </c>
      <c r="LQU312" t="str">
        <v>As at</v>
      </c>
      <c r="LQV312" t="str">
        <v>As at</v>
      </c>
      <c r="LQW312" t="str">
        <v>Particulars</v>
      </c>
      <c r="LRC312" t="str">
        <v>As at</v>
      </c>
      <c r="LRD312" t="str">
        <v>As at</v>
      </c>
      <c r="LRE312" t="str">
        <v>Particulars</v>
      </c>
      <c r="LRK312" t="str">
        <v>As at</v>
      </c>
      <c r="LRL312" t="str">
        <v>As at</v>
      </c>
      <c r="LRM312" t="str">
        <v>Particulars</v>
      </c>
      <c r="LRS312" t="str">
        <v>As at</v>
      </c>
      <c r="LRT312" t="str">
        <v>As at</v>
      </c>
      <c r="LRU312" t="str">
        <v>Particulars</v>
      </c>
      <c r="LSA312" t="str">
        <v>As at</v>
      </c>
      <c r="LSB312" t="str">
        <v>As at</v>
      </c>
      <c r="LSC312" t="str">
        <v>Particulars</v>
      </c>
      <c r="LSI312" t="str">
        <v>As at</v>
      </c>
      <c r="LSJ312" t="str">
        <v>As at</v>
      </c>
      <c r="LSK312" t="str">
        <v>Particulars</v>
      </c>
      <c r="LSQ312" t="str">
        <v>As at</v>
      </c>
      <c r="LSR312" t="str">
        <v>As at</v>
      </c>
      <c r="LSS312" t="str">
        <v>Particulars</v>
      </c>
      <c r="LSY312" t="str">
        <v>As at</v>
      </c>
      <c r="LSZ312" t="str">
        <v>As at</v>
      </c>
      <c r="LTA312" t="str">
        <v>Particulars</v>
      </c>
      <c r="LTG312" t="str">
        <v>As at</v>
      </c>
      <c r="LTH312" t="str">
        <v>As at</v>
      </c>
      <c r="LTI312" t="str">
        <v>Particulars</v>
      </c>
      <c r="LTO312" t="str">
        <v>As at</v>
      </c>
      <c r="LTP312" t="str">
        <v>As at</v>
      </c>
      <c r="LTQ312" t="str">
        <v>Particulars</v>
      </c>
      <c r="LTW312" t="str">
        <v>As at</v>
      </c>
      <c r="LTX312" t="str">
        <v>As at</v>
      </c>
      <c r="LTY312" t="str">
        <v>Particulars</v>
      </c>
      <c r="LUE312" t="str">
        <v>As at</v>
      </c>
      <c r="LUF312" t="str">
        <v>As at</v>
      </c>
      <c r="LUG312" t="str">
        <v>Particulars</v>
      </c>
      <c r="LUM312" t="str">
        <v>As at</v>
      </c>
      <c r="LUN312" t="str">
        <v>As at</v>
      </c>
      <c r="LUO312" t="str">
        <v>Particulars</v>
      </c>
      <c r="LUU312" t="str">
        <v>As at</v>
      </c>
      <c r="LUV312" t="str">
        <v>As at</v>
      </c>
      <c r="LUW312" t="str">
        <v>Particulars</v>
      </c>
      <c r="LVC312" t="str">
        <v>As at</v>
      </c>
      <c r="LVD312" t="str">
        <v>As at</v>
      </c>
      <c r="LVE312" t="str">
        <v>Particulars</v>
      </c>
      <c r="LVK312" t="str">
        <v>As at</v>
      </c>
      <c r="LVL312" t="str">
        <v>As at</v>
      </c>
      <c r="LVM312" t="str">
        <v>Particulars</v>
      </c>
      <c r="LVS312" t="str">
        <v>As at</v>
      </c>
      <c r="LVT312" t="str">
        <v>As at</v>
      </c>
      <c r="LVU312" t="str">
        <v>Particulars</v>
      </c>
      <c r="LWA312" t="str">
        <v>As at</v>
      </c>
      <c r="LWB312" t="str">
        <v>As at</v>
      </c>
      <c r="LWC312" t="str">
        <v>Particulars</v>
      </c>
      <c r="LWI312" t="str">
        <v>As at</v>
      </c>
      <c r="LWJ312" t="str">
        <v>As at</v>
      </c>
      <c r="LWK312" t="str">
        <v>Particulars</v>
      </c>
      <c r="LWQ312" t="str">
        <v>As at</v>
      </c>
      <c r="LWR312" t="str">
        <v>As at</v>
      </c>
      <c r="LWS312" t="str">
        <v>Particulars</v>
      </c>
      <c r="LWY312" t="str">
        <v>As at</v>
      </c>
      <c r="LWZ312" t="str">
        <v>As at</v>
      </c>
      <c r="LXA312" t="str">
        <v>Particulars</v>
      </c>
      <c r="LXG312" t="str">
        <v>As at</v>
      </c>
      <c r="LXH312" t="str">
        <v>As at</v>
      </c>
      <c r="LXI312" t="str">
        <v>Particulars</v>
      </c>
      <c r="LXO312" t="str">
        <v>As at</v>
      </c>
      <c r="LXP312" t="str">
        <v>As at</v>
      </c>
      <c r="LXQ312" t="str">
        <v>Particulars</v>
      </c>
      <c r="LXW312" t="str">
        <v>As at</v>
      </c>
      <c r="LXX312" t="str">
        <v>As at</v>
      </c>
      <c r="LXY312" t="str">
        <v>Particulars</v>
      </c>
      <c r="LYE312" t="str">
        <v>As at</v>
      </c>
      <c r="LYF312" t="str">
        <v>As at</v>
      </c>
      <c r="LYG312" t="str">
        <v>Particulars</v>
      </c>
      <c r="LYM312" t="str">
        <v>As at</v>
      </c>
      <c r="LYN312" t="str">
        <v>As at</v>
      </c>
      <c r="LYO312" t="str">
        <v>Particulars</v>
      </c>
      <c r="LYU312" t="str">
        <v>As at</v>
      </c>
      <c r="LYV312" t="str">
        <v>As at</v>
      </c>
      <c r="LYW312" t="str">
        <v>Particulars</v>
      </c>
      <c r="LZC312" t="str">
        <v>As at</v>
      </c>
      <c r="LZD312" t="str">
        <v>As at</v>
      </c>
      <c r="LZE312" t="str">
        <v>Particulars</v>
      </c>
      <c r="LZK312" t="str">
        <v>As at</v>
      </c>
      <c r="LZL312" t="str">
        <v>As at</v>
      </c>
      <c r="LZM312" t="str">
        <v>Particulars</v>
      </c>
      <c r="LZS312" t="str">
        <v>As at</v>
      </c>
      <c r="LZT312" t="str">
        <v>As at</v>
      </c>
      <c r="LZU312" t="str">
        <v>Particulars</v>
      </c>
      <c r="MAA312" t="str">
        <v>As at</v>
      </c>
      <c r="MAB312" t="str">
        <v>As at</v>
      </c>
      <c r="MAC312" t="str">
        <v>Particulars</v>
      </c>
      <c r="MAI312" t="str">
        <v>As at</v>
      </c>
      <c r="MAJ312" t="str">
        <v>As at</v>
      </c>
      <c r="MAK312" t="str">
        <v>Particulars</v>
      </c>
      <c r="MAQ312" t="str">
        <v>As at</v>
      </c>
      <c r="MAR312" t="str">
        <v>As at</v>
      </c>
      <c r="MAS312" t="str">
        <v>Particulars</v>
      </c>
      <c r="MAY312" t="str">
        <v>As at</v>
      </c>
      <c r="MAZ312" t="str">
        <v>As at</v>
      </c>
      <c r="MBA312" t="str">
        <v>Particulars</v>
      </c>
      <c r="MBG312" t="str">
        <v>As at</v>
      </c>
      <c r="MBH312" t="str">
        <v>As at</v>
      </c>
      <c r="MBI312" t="str">
        <v>Particulars</v>
      </c>
      <c r="MBO312" t="str">
        <v>As at</v>
      </c>
      <c r="MBP312" t="str">
        <v>As at</v>
      </c>
      <c r="MBQ312" t="str">
        <v>Particulars</v>
      </c>
      <c r="MBW312" t="str">
        <v>As at</v>
      </c>
      <c r="MBX312" t="str">
        <v>As at</v>
      </c>
      <c r="MBY312" t="str">
        <v>Particulars</v>
      </c>
      <c r="MCE312" t="str">
        <v>As at</v>
      </c>
      <c r="MCF312" t="str">
        <v>As at</v>
      </c>
      <c r="MCG312" t="str">
        <v>Particulars</v>
      </c>
      <c r="MCM312" t="str">
        <v>As at</v>
      </c>
      <c r="MCN312" t="str">
        <v>As at</v>
      </c>
      <c r="MCO312" t="str">
        <v>Particulars</v>
      </c>
      <c r="MCU312" t="str">
        <v>As at</v>
      </c>
      <c r="MCV312" t="str">
        <v>As at</v>
      </c>
      <c r="MCW312" t="str">
        <v>Particulars</v>
      </c>
      <c r="MDC312" t="str">
        <v>As at</v>
      </c>
      <c r="MDD312" t="str">
        <v>As at</v>
      </c>
      <c r="MDE312" t="str">
        <v>Particulars</v>
      </c>
      <c r="MDK312" t="str">
        <v>As at</v>
      </c>
      <c r="MDL312" t="str">
        <v>As at</v>
      </c>
      <c r="MDM312" t="str">
        <v>Particulars</v>
      </c>
      <c r="MDS312" t="str">
        <v>As at</v>
      </c>
      <c r="MDT312" t="str">
        <v>As at</v>
      </c>
      <c r="MDU312" t="str">
        <v>Particulars</v>
      </c>
      <c r="MEA312" t="str">
        <v>As at</v>
      </c>
      <c r="MEB312" t="str">
        <v>As at</v>
      </c>
      <c r="MEC312" t="str">
        <v>Particulars</v>
      </c>
      <c r="MEI312" t="str">
        <v>As at</v>
      </c>
      <c r="MEJ312" t="str">
        <v>As at</v>
      </c>
      <c r="MEK312" t="str">
        <v>Particulars</v>
      </c>
      <c r="MEQ312" t="str">
        <v>As at</v>
      </c>
      <c r="MER312" t="str">
        <v>As at</v>
      </c>
      <c r="MES312" t="str">
        <v>Particulars</v>
      </c>
      <c r="MEY312" t="str">
        <v>As at</v>
      </c>
      <c r="MEZ312" t="str">
        <v>As at</v>
      </c>
      <c r="MFA312" t="str">
        <v>Particulars</v>
      </c>
      <c r="MFG312" t="str">
        <v>As at</v>
      </c>
      <c r="MFH312" t="str">
        <v>As at</v>
      </c>
      <c r="MFI312" t="str">
        <v>Particulars</v>
      </c>
      <c r="MFO312" t="str">
        <v>As at</v>
      </c>
      <c r="MFP312" t="str">
        <v>As at</v>
      </c>
      <c r="MFQ312" t="str">
        <v>Particulars</v>
      </c>
      <c r="MFW312" t="str">
        <v>As at</v>
      </c>
      <c r="MFX312" t="str">
        <v>As at</v>
      </c>
      <c r="MFY312" t="str">
        <v>Particulars</v>
      </c>
      <c r="MGE312" t="str">
        <v>As at</v>
      </c>
      <c r="MGF312" t="str">
        <v>As at</v>
      </c>
      <c r="MGG312" t="str">
        <v>Particulars</v>
      </c>
      <c r="MGM312" t="str">
        <v>As at</v>
      </c>
      <c r="MGN312" t="str">
        <v>As at</v>
      </c>
      <c r="MGO312" t="str">
        <v>Particulars</v>
      </c>
      <c r="MGU312" t="str">
        <v>As at</v>
      </c>
      <c r="MGV312" t="str">
        <v>As at</v>
      </c>
      <c r="MGW312" t="str">
        <v>Particulars</v>
      </c>
      <c r="MHC312" t="str">
        <v>As at</v>
      </c>
      <c r="MHD312" t="str">
        <v>As at</v>
      </c>
      <c r="MHE312" t="str">
        <v>Particulars</v>
      </c>
      <c r="MHK312" t="str">
        <v>As at</v>
      </c>
      <c r="MHL312" t="str">
        <v>As at</v>
      </c>
      <c r="MHM312" t="str">
        <v>Particulars</v>
      </c>
      <c r="MHS312" t="str">
        <v>As at</v>
      </c>
      <c r="MHT312" t="str">
        <v>As at</v>
      </c>
      <c r="MHU312" t="str">
        <v>Particulars</v>
      </c>
      <c r="MIA312" t="str">
        <v>As at</v>
      </c>
      <c r="MIB312" t="str">
        <v>As at</v>
      </c>
      <c r="MIC312" t="str">
        <v>Particulars</v>
      </c>
      <c r="MII312" t="str">
        <v>As at</v>
      </c>
      <c r="MIJ312" t="str">
        <v>As at</v>
      </c>
      <c r="MIK312" t="str">
        <v>Particulars</v>
      </c>
      <c r="MIQ312" t="str">
        <v>As at</v>
      </c>
      <c r="MIR312" t="str">
        <v>As at</v>
      </c>
      <c r="MIS312" t="str">
        <v>Particulars</v>
      </c>
      <c r="MIY312" t="str">
        <v>As at</v>
      </c>
      <c r="MIZ312" t="str">
        <v>As at</v>
      </c>
      <c r="MJA312" t="str">
        <v>Particulars</v>
      </c>
      <c r="MJG312" t="str">
        <v>As at</v>
      </c>
      <c r="MJH312" t="str">
        <v>As at</v>
      </c>
      <c r="MJI312" t="str">
        <v>Particulars</v>
      </c>
      <c r="MJO312" t="str">
        <v>As at</v>
      </c>
      <c r="MJP312" t="str">
        <v>As at</v>
      </c>
      <c r="MJQ312" t="str">
        <v>Particulars</v>
      </c>
      <c r="MJW312" t="str">
        <v>As at</v>
      </c>
      <c r="MJX312" t="str">
        <v>As at</v>
      </c>
      <c r="MJY312" t="str">
        <v>Particulars</v>
      </c>
      <c r="MKE312" t="str">
        <v>As at</v>
      </c>
      <c r="MKF312" t="str">
        <v>As at</v>
      </c>
      <c r="MKG312" t="str">
        <v>Particulars</v>
      </c>
      <c r="MKM312" t="str">
        <v>As at</v>
      </c>
      <c r="MKN312" t="str">
        <v>As at</v>
      </c>
      <c r="MKO312" t="str">
        <v>Particulars</v>
      </c>
      <c r="MKU312" t="str">
        <v>As at</v>
      </c>
      <c r="MKV312" t="str">
        <v>As at</v>
      </c>
      <c r="MKW312" t="str">
        <v>Particulars</v>
      </c>
      <c r="MLC312" t="str">
        <v>As at</v>
      </c>
      <c r="MLD312" t="str">
        <v>As at</v>
      </c>
      <c r="MLE312" t="str">
        <v>Particulars</v>
      </c>
      <c r="MLK312" t="str">
        <v>As at</v>
      </c>
      <c r="MLL312" t="str">
        <v>As at</v>
      </c>
      <c r="MLM312" t="str">
        <v>Particulars</v>
      </c>
      <c r="MLS312" t="str">
        <v>As at</v>
      </c>
      <c r="MLT312" t="str">
        <v>As at</v>
      </c>
      <c r="MLU312" t="str">
        <v>Particulars</v>
      </c>
      <c r="MMA312" t="str">
        <v>As at</v>
      </c>
      <c r="MMB312" t="str">
        <v>As at</v>
      </c>
      <c r="MMC312" t="str">
        <v>Particulars</v>
      </c>
      <c r="MMI312" t="str">
        <v>As at</v>
      </c>
      <c r="MMJ312" t="str">
        <v>As at</v>
      </c>
      <c r="MMK312" t="str">
        <v>Particulars</v>
      </c>
      <c r="MMQ312" t="str">
        <v>As at</v>
      </c>
      <c r="MMR312" t="str">
        <v>As at</v>
      </c>
      <c r="MMS312" t="str">
        <v>Particulars</v>
      </c>
      <c r="MMY312" t="str">
        <v>As at</v>
      </c>
      <c r="MMZ312" t="str">
        <v>As at</v>
      </c>
      <c r="MNA312" t="str">
        <v>Particulars</v>
      </c>
      <c r="MNG312" t="str">
        <v>As at</v>
      </c>
      <c r="MNH312" t="str">
        <v>As at</v>
      </c>
      <c r="MNI312" t="str">
        <v>Particulars</v>
      </c>
      <c r="MNO312" t="str">
        <v>As at</v>
      </c>
      <c r="MNP312" t="str">
        <v>As at</v>
      </c>
      <c r="MNQ312" t="str">
        <v>Particulars</v>
      </c>
      <c r="MNW312" t="str">
        <v>As at</v>
      </c>
      <c r="MNX312" t="str">
        <v>As at</v>
      </c>
      <c r="MNY312" t="str">
        <v>Particulars</v>
      </c>
      <c r="MOE312" t="str">
        <v>As at</v>
      </c>
      <c r="MOF312" t="str">
        <v>As at</v>
      </c>
      <c r="MOG312" t="str">
        <v>Particulars</v>
      </c>
      <c r="MOM312" t="str">
        <v>As at</v>
      </c>
      <c r="MON312" t="str">
        <v>As at</v>
      </c>
      <c r="MOO312" t="str">
        <v>Particulars</v>
      </c>
      <c r="MOU312" t="str">
        <v>As at</v>
      </c>
      <c r="MOV312" t="str">
        <v>As at</v>
      </c>
      <c r="MOW312" t="str">
        <v>Particulars</v>
      </c>
      <c r="MPC312" t="str">
        <v>As at</v>
      </c>
      <c r="MPD312" t="str">
        <v>As at</v>
      </c>
      <c r="MPE312" t="str">
        <v>Particulars</v>
      </c>
      <c r="MPK312" t="str">
        <v>As at</v>
      </c>
      <c r="MPL312" t="str">
        <v>As at</v>
      </c>
      <c r="MPM312" t="str">
        <v>Particulars</v>
      </c>
      <c r="MPS312" t="str">
        <v>As at</v>
      </c>
      <c r="MPT312" t="str">
        <v>As at</v>
      </c>
      <c r="MPU312" t="str">
        <v>Particulars</v>
      </c>
      <c r="MQA312" t="str">
        <v>As at</v>
      </c>
      <c r="MQB312" t="str">
        <v>As at</v>
      </c>
      <c r="MQC312" t="str">
        <v>Particulars</v>
      </c>
      <c r="MQI312" t="str">
        <v>As at</v>
      </c>
      <c r="MQJ312" t="str">
        <v>As at</v>
      </c>
      <c r="MQK312" t="str">
        <v>Particulars</v>
      </c>
      <c r="MQQ312" t="str">
        <v>As at</v>
      </c>
      <c r="MQR312" t="str">
        <v>As at</v>
      </c>
      <c r="MQS312" t="str">
        <v>Particulars</v>
      </c>
      <c r="MQY312" t="str">
        <v>As at</v>
      </c>
      <c r="MQZ312" t="str">
        <v>As at</v>
      </c>
      <c r="MRA312" t="str">
        <v>Particulars</v>
      </c>
      <c r="MRG312" t="str">
        <v>As at</v>
      </c>
      <c r="MRH312" t="str">
        <v>As at</v>
      </c>
      <c r="MRI312" t="str">
        <v>Particulars</v>
      </c>
      <c r="MRO312" t="str">
        <v>As at</v>
      </c>
      <c r="MRP312" t="str">
        <v>As at</v>
      </c>
      <c r="MRQ312" t="str">
        <v>Particulars</v>
      </c>
      <c r="MRW312" t="str">
        <v>As at</v>
      </c>
      <c r="MRX312" t="str">
        <v>As at</v>
      </c>
      <c r="MRY312" t="str">
        <v>Particulars</v>
      </c>
      <c r="MSE312" t="str">
        <v>As at</v>
      </c>
      <c r="MSF312" t="str">
        <v>As at</v>
      </c>
      <c r="MSG312" t="str">
        <v>Particulars</v>
      </c>
      <c r="MSM312" t="str">
        <v>As at</v>
      </c>
      <c r="MSN312" t="str">
        <v>As at</v>
      </c>
      <c r="MSO312" t="str">
        <v>Particulars</v>
      </c>
      <c r="MSU312" t="str">
        <v>As at</v>
      </c>
      <c r="MSV312" t="str">
        <v>As at</v>
      </c>
      <c r="MSW312" t="str">
        <v>Particulars</v>
      </c>
      <c r="MTC312" t="str">
        <v>As at</v>
      </c>
      <c r="MTD312" t="str">
        <v>As at</v>
      </c>
      <c r="MTE312" t="str">
        <v>Particulars</v>
      </c>
      <c r="MTK312" t="str">
        <v>As at</v>
      </c>
      <c r="MTL312" t="str">
        <v>As at</v>
      </c>
      <c r="MTM312" t="str">
        <v>Particulars</v>
      </c>
      <c r="MTS312" t="str">
        <v>As at</v>
      </c>
      <c r="MTT312" t="str">
        <v>As at</v>
      </c>
      <c r="MTU312" t="str">
        <v>Particulars</v>
      </c>
      <c r="MUA312" t="str">
        <v>As at</v>
      </c>
      <c r="MUB312" t="str">
        <v>As at</v>
      </c>
      <c r="MUC312" t="str">
        <v>Particulars</v>
      </c>
      <c r="MUI312" t="str">
        <v>As at</v>
      </c>
      <c r="MUJ312" t="str">
        <v>As at</v>
      </c>
      <c r="MUK312" t="str">
        <v>Particulars</v>
      </c>
      <c r="MUQ312" t="str">
        <v>As at</v>
      </c>
      <c r="MUR312" t="str">
        <v>As at</v>
      </c>
      <c r="MUS312" t="str">
        <v>Particulars</v>
      </c>
      <c r="MUY312" t="str">
        <v>As at</v>
      </c>
      <c r="MUZ312" t="str">
        <v>As at</v>
      </c>
      <c r="MVA312" t="str">
        <v>Particulars</v>
      </c>
      <c r="MVG312" t="str">
        <v>As at</v>
      </c>
      <c r="MVH312" t="str">
        <v>As at</v>
      </c>
      <c r="MVI312" t="str">
        <v>Particulars</v>
      </c>
      <c r="MVO312" t="str">
        <v>As at</v>
      </c>
      <c r="MVP312" t="str">
        <v>As at</v>
      </c>
      <c r="MVQ312" t="str">
        <v>Particulars</v>
      </c>
      <c r="MVW312" t="str">
        <v>As at</v>
      </c>
      <c r="MVX312" t="str">
        <v>As at</v>
      </c>
      <c r="MVY312" t="str">
        <v>Particulars</v>
      </c>
      <c r="MWE312" t="str">
        <v>As at</v>
      </c>
      <c r="MWF312" t="str">
        <v>As at</v>
      </c>
      <c r="MWG312" t="str">
        <v>Particulars</v>
      </c>
      <c r="MWM312" t="str">
        <v>As at</v>
      </c>
      <c r="MWN312" t="str">
        <v>As at</v>
      </c>
      <c r="MWO312" t="str">
        <v>Particulars</v>
      </c>
      <c r="MWU312" t="str">
        <v>As at</v>
      </c>
      <c r="MWV312" t="str">
        <v>As at</v>
      </c>
      <c r="MWW312" t="str">
        <v>Particulars</v>
      </c>
      <c r="MXC312" t="str">
        <v>As at</v>
      </c>
      <c r="MXD312" t="str">
        <v>As at</v>
      </c>
      <c r="MXE312" t="str">
        <v>Particulars</v>
      </c>
      <c r="MXK312" t="str">
        <v>As at</v>
      </c>
      <c r="MXL312" t="str">
        <v>As at</v>
      </c>
      <c r="MXM312" t="str">
        <v>Particulars</v>
      </c>
      <c r="MXS312" t="str">
        <v>As at</v>
      </c>
      <c r="MXT312" t="str">
        <v>As at</v>
      </c>
      <c r="MXU312" t="str">
        <v>Particulars</v>
      </c>
      <c r="MYA312" t="str">
        <v>As at</v>
      </c>
      <c r="MYB312" t="str">
        <v>As at</v>
      </c>
      <c r="MYC312" t="str">
        <v>Particulars</v>
      </c>
      <c r="MYI312" t="str">
        <v>As at</v>
      </c>
      <c r="MYJ312" t="str">
        <v>As at</v>
      </c>
      <c r="MYK312" t="str">
        <v>Particulars</v>
      </c>
      <c r="MYQ312" t="str">
        <v>As at</v>
      </c>
      <c r="MYR312" t="str">
        <v>As at</v>
      </c>
      <c r="MYS312" t="str">
        <v>Particulars</v>
      </c>
      <c r="MYY312" t="str">
        <v>As at</v>
      </c>
      <c r="MYZ312" t="str">
        <v>As at</v>
      </c>
      <c r="MZA312" t="str">
        <v>Particulars</v>
      </c>
      <c r="MZG312" t="str">
        <v>As at</v>
      </c>
      <c r="MZH312" t="str">
        <v>As at</v>
      </c>
      <c r="MZI312" t="str">
        <v>Particulars</v>
      </c>
      <c r="MZO312" t="str">
        <v>As at</v>
      </c>
      <c r="MZP312" t="str">
        <v>As at</v>
      </c>
      <c r="MZQ312" t="str">
        <v>Particulars</v>
      </c>
      <c r="MZW312" t="str">
        <v>As at</v>
      </c>
      <c r="MZX312" t="str">
        <v>As at</v>
      </c>
      <c r="MZY312" t="str">
        <v>Particulars</v>
      </c>
      <c r="NAE312" t="str">
        <v>As at</v>
      </c>
      <c r="NAF312" t="str">
        <v>As at</v>
      </c>
      <c r="NAG312" t="str">
        <v>Particulars</v>
      </c>
      <c r="NAM312" t="str">
        <v>As at</v>
      </c>
      <c r="NAN312" t="str">
        <v>As at</v>
      </c>
      <c r="NAO312" t="str">
        <v>Particulars</v>
      </c>
      <c r="NAU312" t="str">
        <v>As at</v>
      </c>
      <c r="NAV312" t="str">
        <v>As at</v>
      </c>
      <c r="NAW312" t="str">
        <v>Particulars</v>
      </c>
      <c r="NBC312" t="str">
        <v>As at</v>
      </c>
      <c r="NBD312" t="str">
        <v>As at</v>
      </c>
      <c r="NBE312" t="str">
        <v>Particulars</v>
      </c>
      <c r="NBK312" t="str">
        <v>As at</v>
      </c>
      <c r="NBL312" t="str">
        <v>As at</v>
      </c>
      <c r="NBM312" t="str">
        <v>Particulars</v>
      </c>
      <c r="NBS312" t="str">
        <v>As at</v>
      </c>
      <c r="NBT312" t="str">
        <v>As at</v>
      </c>
      <c r="NBU312" t="str">
        <v>Particulars</v>
      </c>
      <c r="NCA312" t="str">
        <v>As at</v>
      </c>
      <c r="NCB312" t="str">
        <v>As at</v>
      </c>
      <c r="NCC312" t="str">
        <v>Particulars</v>
      </c>
      <c r="NCI312" t="str">
        <v>As at</v>
      </c>
      <c r="NCJ312" t="str">
        <v>As at</v>
      </c>
      <c r="NCK312" t="str">
        <v>Particulars</v>
      </c>
      <c r="NCQ312" t="str">
        <v>As at</v>
      </c>
      <c r="NCR312" t="str">
        <v>As at</v>
      </c>
      <c r="NCS312" t="str">
        <v>Particulars</v>
      </c>
      <c r="NCY312" t="str">
        <v>As at</v>
      </c>
      <c r="NCZ312" t="str">
        <v>As at</v>
      </c>
      <c r="NDA312" t="str">
        <v>Particulars</v>
      </c>
      <c r="NDG312" t="str">
        <v>As at</v>
      </c>
      <c r="NDH312" t="str">
        <v>As at</v>
      </c>
      <c r="NDI312" t="str">
        <v>Particulars</v>
      </c>
      <c r="NDO312" t="str">
        <v>As at</v>
      </c>
      <c r="NDP312" t="str">
        <v>As at</v>
      </c>
      <c r="NDQ312" t="str">
        <v>Particulars</v>
      </c>
      <c r="NDW312" t="str">
        <v>As at</v>
      </c>
      <c r="NDX312" t="str">
        <v>As at</v>
      </c>
      <c r="NDY312" t="str">
        <v>Particulars</v>
      </c>
      <c r="NEE312" t="str">
        <v>As at</v>
      </c>
      <c r="NEF312" t="str">
        <v>As at</v>
      </c>
      <c r="NEG312" t="str">
        <v>Particulars</v>
      </c>
      <c r="NEM312" t="str">
        <v>As at</v>
      </c>
      <c r="NEN312" t="str">
        <v>As at</v>
      </c>
      <c r="NEO312" t="str">
        <v>Particulars</v>
      </c>
      <c r="NEU312" t="str">
        <v>As at</v>
      </c>
      <c r="NEV312" t="str">
        <v>As at</v>
      </c>
      <c r="NEW312" t="str">
        <v>Particulars</v>
      </c>
      <c r="NFC312" t="str">
        <v>As at</v>
      </c>
      <c r="NFD312" t="str">
        <v>As at</v>
      </c>
      <c r="NFE312" t="str">
        <v>Particulars</v>
      </c>
      <c r="NFK312" t="str">
        <v>As at</v>
      </c>
      <c r="NFL312" t="str">
        <v>As at</v>
      </c>
      <c r="NFM312" t="str">
        <v>Particulars</v>
      </c>
      <c r="NFS312" t="str">
        <v>As at</v>
      </c>
      <c r="NFT312" t="str">
        <v>As at</v>
      </c>
      <c r="NFU312" t="str">
        <v>Particulars</v>
      </c>
      <c r="NGA312" t="str">
        <v>As at</v>
      </c>
      <c r="NGB312" t="str">
        <v>As at</v>
      </c>
      <c r="NGC312" t="str">
        <v>Particulars</v>
      </c>
      <c r="NGI312" t="str">
        <v>As at</v>
      </c>
      <c r="NGJ312" t="str">
        <v>As at</v>
      </c>
      <c r="NGK312" t="str">
        <v>Particulars</v>
      </c>
      <c r="NGQ312" t="str">
        <v>As at</v>
      </c>
      <c r="NGR312" t="str">
        <v>As at</v>
      </c>
      <c r="NGS312" t="str">
        <v>Particulars</v>
      </c>
      <c r="NGY312" t="str">
        <v>As at</v>
      </c>
      <c r="NGZ312" t="str">
        <v>As at</v>
      </c>
      <c r="NHA312" t="str">
        <v>Particulars</v>
      </c>
      <c r="NHG312" t="str">
        <v>As at</v>
      </c>
      <c r="NHH312" t="str">
        <v>As at</v>
      </c>
      <c r="NHI312" t="str">
        <v>Particulars</v>
      </c>
      <c r="NHO312" t="str">
        <v>As at</v>
      </c>
      <c r="NHP312" t="str">
        <v>As at</v>
      </c>
      <c r="NHQ312" t="str">
        <v>Particulars</v>
      </c>
      <c r="NHW312" t="str">
        <v>As at</v>
      </c>
      <c r="NHX312" t="str">
        <v>As at</v>
      </c>
      <c r="NHY312" t="str">
        <v>Particulars</v>
      </c>
      <c r="NIE312" t="str">
        <v>As at</v>
      </c>
      <c r="NIF312" t="str">
        <v>As at</v>
      </c>
      <c r="NIG312" t="str">
        <v>Particulars</v>
      </c>
      <c r="NIM312" t="str">
        <v>As at</v>
      </c>
      <c r="NIN312" t="str">
        <v>As at</v>
      </c>
      <c r="NIO312" t="str">
        <v>Particulars</v>
      </c>
      <c r="NIU312" t="str">
        <v>As at</v>
      </c>
      <c r="NIV312" t="str">
        <v>As at</v>
      </c>
      <c r="NIW312" t="str">
        <v>Particulars</v>
      </c>
      <c r="NJC312" t="str">
        <v>As at</v>
      </c>
      <c r="NJD312" t="str">
        <v>As at</v>
      </c>
      <c r="NJE312" t="str">
        <v>Particulars</v>
      </c>
      <c r="NJK312" t="str">
        <v>As at</v>
      </c>
      <c r="NJL312" t="str">
        <v>As at</v>
      </c>
      <c r="NJM312" t="str">
        <v>Particulars</v>
      </c>
      <c r="NJS312" t="str">
        <v>As at</v>
      </c>
      <c r="NJT312" t="str">
        <v>As at</v>
      </c>
      <c r="NJU312" t="str">
        <v>Particulars</v>
      </c>
      <c r="NKA312" t="str">
        <v>As at</v>
      </c>
      <c r="NKB312" t="str">
        <v>As at</v>
      </c>
      <c r="NKC312" t="str">
        <v>Particulars</v>
      </c>
      <c r="NKI312" t="str">
        <v>As at</v>
      </c>
      <c r="NKJ312" t="str">
        <v>As at</v>
      </c>
      <c r="NKK312" t="str">
        <v>Particulars</v>
      </c>
      <c r="NKQ312" t="str">
        <v>As at</v>
      </c>
      <c r="NKR312" t="str">
        <v>As at</v>
      </c>
      <c r="NKS312" t="str">
        <v>Particulars</v>
      </c>
      <c r="NKY312" t="str">
        <v>As at</v>
      </c>
      <c r="NKZ312" t="str">
        <v>As at</v>
      </c>
      <c r="NLA312" t="str">
        <v>Particulars</v>
      </c>
      <c r="NLG312" t="str">
        <v>As at</v>
      </c>
      <c r="NLH312" t="str">
        <v>As at</v>
      </c>
      <c r="NLI312" t="str">
        <v>Particulars</v>
      </c>
      <c r="NLO312" t="str">
        <v>As at</v>
      </c>
      <c r="NLP312" t="str">
        <v>As at</v>
      </c>
      <c r="NLQ312" t="str">
        <v>Particulars</v>
      </c>
      <c r="NLW312" t="str">
        <v>As at</v>
      </c>
      <c r="NLX312" t="str">
        <v>As at</v>
      </c>
      <c r="NLY312" t="str">
        <v>Particulars</v>
      </c>
      <c r="NME312" t="str">
        <v>As at</v>
      </c>
      <c r="NMF312" t="str">
        <v>As at</v>
      </c>
      <c r="NMG312" t="str">
        <v>Particulars</v>
      </c>
      <c r="NMM312" t="str">
        <v>As at</v>
      </c>
      <c r="NMN312" t="str">
        <v>As at</v>
      </c>
      <c r="NMO312" t="str">
        <v>Particulars</v>
      </c>
      <c r="NMU312" t="str">
        <v>As at</v>
      </c>
      <c r="NMV312" t="str">
        <v>As at</v>
      </c>
      <c r="NMW312" t="str">
        <v>Particulars</v>
      </c>
      <c r="NNC312" t="str">
        <v>As at</v>
      </c>
      <c r="NND312" t="str">
        <v>As at</v>
      </c>
      <c r="NNE312" t="str">
        <v>Particulars</v>
      </c>
      <c r="NNK312" t="str">
        <v>As at</v>
      </c>
      <c r="NNL312" t="str">
        <v>As at</v>
      </c>
      <c r="NNM312" t="str">
        <v>Particulars</v>
      </c>
      <c r="NNS312" t="str">
        <v>As at</v>
      </c>
      <c r="NNT312" t="str">
        <v>As at</v>
      </c>
      <c r="NNU312" t="str">
        <v>Particulars</v>
      </c>
      <c r="NOA312" t="str">
        <v>As at</v>
      </c>
      <c r="NOB312" t="str">
        <v>As at</v>
      </c>
      <c r="NOC312" t="str">
        <v>Particulars</v>
      </c>
      <c r="NOI312" t="str">
        <v>As at</v>
      </c>
      <c r="NOJ312" t="str">
        <v>As at</v>
      </c>
      <c r="NOK312" t="str">
        <v>Particulars</v>
      </c>
      <c r="NOQ312" t="str">
        <v>As at</v>
      </c>
      <c r="NOR312" t="str">
        <v>As at</v>
      </c>
      <c r="NOS312" t="str">
        <v>Particulars</v>
      </c>
      <c r="NOY312" t="str">
        <v>As at</v>
      </c>
      <c r="NOZ312" t="str">
        <v>As at</v>
      </c>
      <c r="NPA312" t="str">
        <v>Particulars</v>
      </c>
      <c r="NPG312" t="str">
        <v>As at</v>
      </c>
      <c r="NPH312" t="str">
        <v>As at</v>
      </c>
      <c r="NPI312" t="str">
        <v>Particulars</v>
      </c>
      <c r="NPO312" t="str">
        <v>As at</v>
      </c>
      <c r="NPP312" t="str">
        <v>As at</v>
      </c>
      <c r="NPQ312" t="str">
        <v>Particulars</v>
      </c>
      <c r="NPW312" t="str">
        <v>As at</v>
      </c>
      <c r="NPX312" t="str">
        <v>As at</v>
      </c>
      <c r="NPY312" t="str">
        <v>Particulars</v>
      </c>
      <c r="NQE312" t="str">
        <v>As at</v>
      </c>
      <c r="NQF312" t="str">
        <v>As at</v>
      </c>
      <c r="NQG312" t="str">
        <v>Particulars</v>
      </c>
      <c r="NQM312" t="str">
        <v>As at</v>
      </c>
      <c r="NQN312" t="str">
        <v>As at</v>
      </c>
      <c r="NQO312" t="str">
        <v>Particulars</v>
      </c>
      <c r="NQU312" t="str">
        <v>As at</v>
      </c>
      <c r="NQV312" t="str">
        <v>As at</v>
      </c>
      <c r="NQW312" t="str">
        <v>Particulars</v>
      </c>
      <c r="NRC312" t="str">
        <v>As at</v>
      </c>
      <c r="NRD312" t="str">
        <v>As at</v>
      </c>
      <c r="NRE312" t="str">
        <v>Particulars</v>
      </c>
      <c r="NRK312" t="str">
        <v>As at</v>
      </c>
      <c r="NRL312" t="str">
        <v>As at</v>
      </c>
      <c r="NRM312" t="str">
        <v>Particulars</v>
      </c>
      <c r="NRS312" t="str">
        <v>As at</v>
      </c>
      <c r="NRT312" t="str">
        <v>As at</v>
      </c>
      <c r="NRU312" t="str">
        <v>Particulars</v>
      </c>
      <c r="NSA312" t="str">
        <v>As at</v>
      </c>
      <c r="NSB312" t="str">
        <v>As at</v>
      </c>
      <c r="NSC312" t="str">
        <v>Particulars</v>
      </c>
      <c r="NSI312" t="str">
        <v>As at</v>
      </c>
      <c r="NSJ312" t="str">
        <v>As at</v>
      </c>
      <c r="NSK312" t="str">
        <v>Particulars</v>
      </c>
      <c r="NSQ312" t="str">
        <v>As at</v>
      </c>
      <c r="NSR312" t="str">
        <v>As at</v>
      </c>
      <c r="NSS312" t="str">
        <v>Particulars</v>
      </c>
      <c r="NSY312" t="str">
        <v>As at</v>
      </c>
      <c r="NSZ312" t="str">
        <v>As at</v>
      </c>
      <c r="NTA312" t="str">
        <v>Particulars</v>
      </c>
      <c r="NTG312" t="str">
        <v>As at</v>
      </c>
      <c r="NTH312" t="str">
        <v>As at</v>
      </c>
      <c r="NTI312" t="str">
        <v>Particulars</v>
      </c>
      <c r="NTO312" t="str">
        <v>As at</v>
      </c>
      <c r="NTP312" t="str">
        <v>As at</v>
      </c>
      <c r="NTQ312" t="str">
        <v>Particulars</v>
      </c>
      <c r="NTW312" t="str">
        <v>As at</v>
      </c>
      <c r="NTX312" t="str">
        <v>As at</v>
      </c>
      <c r="NTY312" t="str">
        <v>Particulars</v>
      </c>
      <c r="NUE312" t="str">
        <v>As at</v>
      </c>
      <c r="NUF312" t="str">
        <v>As at</v>
      </c>
      <c r="NUG312" t="str">
        <v>Particulars</v>
      </c>
      <c r="NUM312" t="str">
        <v>As at</v>
      </c>
      <c r="NUN312" t="str">
        <v>As at</v>
      </c>
      <c r="NUO312" t="str">
        <v>Particulars</v>
      </c>
      <c r="NUU312" t="str">
        <v>As at</v>
      </c>
      <c r="NUV312" t="str">
        <v>As at</v>
      </c>
      <c r="NUW312" t="str">
        <v>Particulars</v>
      </c>
      <c r="NVC312" t="str">
        <v>As at</v>
      </c>
      <c r="NVD312" t="str">
        <v>As at</v>
      </c>
      <c r="NVE312" t="str">
        <v>Particulars</v>
      </c>
      <c r="NVK312" t="str">
        <v>As at</v>
      </c>
      <c r="NVL312" t="str">
        <v>As at</v>
      </c>
      <c r="NVM312" t="str">
        <v>Particulars</v>
      </c>
      <c r="NVS312" t="str">
        <v>As at</v>
      </c>
      <c r="NVT312" t="str">
        <v>As at</v>
      </c>
      <c r="NVU312" t="str">
        <v>Particulars</v>
      </c>
      <c r="NWA312" t="str">
        <v>As at</v>
      </c>
      <c r="NWB312" t="str">
        <v>As at</v>
      </c>
      <c r="NWC312" t="str">
        <v>Particulars</v>
      </c>
      <c r="NWI312" t="str">
        <v>As at</v>
      </c>
      <c r="NWJ312" t="str">
        <v>As at</v>
      </c>
      <c r="NWK312" t="str">
        <v>Particulars</v>
      </c>
      <c r="NWQ312" t="str">
        <v>As at</v>
      </c>
      <c r="NWR312" t="str">
        <v>As at</v>
      </c>
      <c r="NWS312" t="str">
        <v>Particulars</v>
      </c>
      <c r="NWY312" t="str">
        <v>As at</v>
      </c>
      <c r="NWZ312" t="str">
        <v>As at</v>
      </c>
      <c r="NXA312" t="str">
        <v>Particulars</v>
      </c>
      <c r="NXG312" t="str">
        <v>As at</v>
      </c>
      <c r="NXH312" t="str">
        <v>As at</v>
      </c>
      <c r="NXI312" t="str">
        <v>Particulars</v>
      </c>
      <c r="NXO312" t="str">
        <v>As at</v>
      </c>
      <c r="NXP312" t="str">
        <v>As at</v>
      </c>
      <c r="NXQ312" t="str">
        <v>Particulars</v>
      </c>
      <c r="NXW312" t="str">
        <v>As at</v>
      </c>
      <c r="NXX312" t="str">
        <v>As at</v>
      </c>
      <c r="NXY312" t="str">
        <v>Particulars</v>
      </c>
      <c r="NYE312" t="str">
        <v>As at</v>
      </c>
      <c r="NYF312" t="str">
        <v>As at</v>
      </c>
      <c r="NYG312" t="str">
        <v>Particulars</v>
      </c>
      <c r="NYM312" t="str">
        <v>As at</v>
      </c>
      <c r="NYN312" t="str">
        <v>As at</v>
      </c>
      <c r="NYO312" t="str">
        <v>Particulars</v>
      </c>
      <c r="NYU312" t="str">
        <v>As at</v>
      </c>
      <c r="NYV312" t="str">
        <v>As at</v>
      </c>
      <c r="NYW312" t="str">
        <v>Particulars</v>
      </c>
      <c r="NZC312" t="str">
        <v>As at</v>
      </c>
      <c r="NZD312" t="str">
        <v>As at</v>
      </c>
      <c r="NZE312" t="str">
        <v>Particulars</v>
      </c>
      <c r="NZK312" t="str">
        <v>As at</v>
      </c>
      <c r="NZL312" t="str">
        <v>As at</v>
      </c>
      <c r="NZM312" t="str">
        <v>Particulars</v>
      </c>
      <c r="NZS312" t="str">
        <v>As at</v>
      </c>
      <c r="NZT312" t="str">
        <v>As at</v>
      </c>
      <c r="NZU312" t="str">
        <v>Particulars</v>
      </c>
      <c r="OAA312" t="str">
        <v>As at</v>
      </c>
      <c r="OAB312" t="str">
        <v>As at</v>
      </c>
      <c r="OAC312" t="str">
        <v>Particulars</v>
      </c>
      <c r="OAI312" t="str">
        <v>As at</v>
      </c>
      <c r="OAJ312" t="str">
        <v>As at</v>
      </c>
      <c r="OAK312" t="str">
        <v>Particulars</v>
      </c>
      <c r="OAQ312" t="str">
        <v>As at</v>
      </c>
      <c r="OAR312" t="str">
        <v>As at</v>
      </c>
      <c r="OAS312" t="str">
        <v>Particulars</v>
      </c>
      <c r="OAY312" t="str">
        <v>As at</v>
      </c>
      <c r="OAZ312" t="str">
        <v>As at</v>
      </c>
      <c r="OBA312" t="str">
        <v>Particulars</v>
      </c>
      <c r="OBG312" t="str">
        <v>As at</v>
      </c>
      <c r="OBH312" t="str">
        <v>As at</v>
      </c>
      <c r="OBI312" t="str">
        <v>Particulars</v>
      </c>
      <c r="OBO312" t="str">
        <v>As at</v>
      </c>
      <c r="OBP312" t="str">
        <v>As at</v>
      </c>
      <c r="OBQ312" t="str">
        <v>Particulars</v>
      </c>
      <c r="OBW312" t="str">
        <v>As at</v>
      </c>
      <c r="OBX312" t="str">
        <v>As at</v>
      </c>
      <c r="OBY312" t="str">
        <v>Particulars</v>
      </c>
      <c r="OCE312" t="str">
        <v>As at</v>
      </c>
      <c r="OCF312" t="str">
        <v>As at</v>
      </c>
      <c r="OCG312" t="str">
        <v>Particulars</v>
      </c>
      <c r="OCM312" t="str">
        <v>As at</v>
      </c>
      <c r="OCN312" t="str">
        <v>As at</v>
      </c>
      <c r="OCO312" t="str">
        <v>Particulars</v>
      </c>
      <c r="OCU312" t="str">
        <v>As at</v>
      </c>
      <c r="OCV312" t="str">
        <v>As at</v>
      </c>
      <c r="OCW312" t="str">
        <v>Particulars</v>
      </c>
      <c r="ODC312" t="str">
        <v>As at</v>
      </c>
      <c r="ODD312" t="str">
        <v>As at</v>
      </c>
      <c r="ODE312" t="str">
        <v>Particulars</v>
      </c>
      <c r="ODK312" t="str">
        <v>As at</v>
      </c>
      <c r="ODL312" t="str">
        <v>As at</v>
      </c>
      <c r="ODM312" t="str">
        <v>Particulars</v>
      </c>
      <c r="ODS312" t="str">
        <v>As at</v>
      </c>
      <c r="ODT312" t="str">
        <v>As at</v>
      </c>
      <c r="ODU312" t="str">
        <v>Particulars</v>
      </c>
      <c r="OEA312" t="str">
        <v>As at</v>
      </c>
      <c r="OEB312" t="str">
        <v>As at</v>
      </c>
      <c r="OEC312" t="str">
        <v>Particulars</v>
      </c>
      <c r="OEI312" t="str">
        <v>As at</v>
      </c>
      <c r="OEJ312" t="str">
        <v>As at</v>
      </c>
      <c r="OEK312" t="str">
        <v>Particulars</v>
      </c>
      <c r="OEQ312" t="str">
        <v>As at</v>
      </c>
      <c r="OER312" t="str">
        <v>As at</v>
      </c>
      <c r="OES312" t="str">
        <v>Particulars</v>
      </c>
      <c r="OEY312" t="str">
        <v>As at</v>
      </c>
      <c r="OEZ312" t="str">
        <v>As at</v>
      </c>
      <c r="OFA312" t="str">
        <v>Particulars</v>
      </c>
      <c r="OFG312" t="str">
        <v>As at</v>
      </c>
      <c r="OFH312" t="str">
        <v>As at</v>
      </c>
      <c r="OFI312" t="str">
        <v>Particulars</v>
      </c>
      <c r="OFO312" t="str">
        <v>As at</v>
      </c>
      <c r="OFP312" t="str">
        <v>As at</v>
      </c>
      <c r="OFQ312" t="str">
        <v>Particulars</v>
      </c>
      <c r="OFW312" t="str">
        <v>As at</v>
      </c>
      <c r="OFX312" t="str">
        <v>As at</v>
      </c>
      <c r="OFY312" t="str">
        <v>Particulars</v>
      </c>
      <c r="OGE312" t="str">
        <v>As at</v>
      </c>
      <c r="OGF312" t="str">
        <v>As at</v>
      </c>
      <c r="OGG312" t="str">
        <v>Particulars</v>
      </c>
      <c r="OGM312" t="str">
        <v>As at</v>
      </c>
      <c r="OGN312" t="str">
        <v>As at</v>
      </c>
      <c r="OGO312" t="str">
        <v>Particulars</v>
      </c>
      <c r="OGU312" t="str">
        <v>As at</v>
      </c>
      <c r="OGV312" t="str">
        <v>As at</v>
      </c>
      <c r="OGW312" t="str">
        <v>Particulars</v>
      </c>
      <c r="OHC312" t="str">
        <v>As at</v>
      </c>
      <c r="OHD312" t="str">
        <v>As at</v>
      </c>
      <c r="OHE312" t="str">
        <v>Particulars</v>
      </c>
      <c r="OHK312" t="str">
        <v>As at</v>
      </c>
      <c r="OHL312" t="str">
        <v>As at</v>
      </c>
      <c r="OHM312" t="str">
        <v>Particulars</v>
      </c>
      <c r="OHS312" t="str">
        <v>As at</v>
      </c>
      <c r="OHT312" t="str">
        <v>As at</v>
      </c>
      <c r="OHU312" t="str">
        <v>Particulars</v>
      </c>
      <c r="OIA312" t="str">
        <v>As at</v>
      </c>
      <c r="OIB312" t="str">
        <v>As at</v>
      </c>
      <c r="OIC312" t="str">
        <v>Particulars</v>
      </c>
      <c r="OII312" t="str">
        <v>As at</v>
      </c>
      <c r="OIJ312" t="str">
        <v>As at</v>
      </c>
      <c r="OIK312" t="str">
        <v>Particulars</v>
      </c>
      <c r="OIQ312" t="str">
        <v>As at</v>
      </c>
      <c r="OIR312" t="str">
        <v>As at</v>
      </c>
      <c r="OIS312" t="str">
        <v>Particulars</v>
      </c>
      <c r="OIY312" t="str">
        <v>As at</v>
      </c>
      <c r="OIZ312" t="str">
        <v>As at</v>
      </c>
      <c r="OJA312" t="str">
        <v>Particulars</v>
      </c>
      <c r="OJG312" t="str">
        <v>As at</v>
      </c>
      <c r="OJH312" t="str">
        <v>As at</v>
      </c>
      <c r="OJI312" t="str">
        <v>Particulars</v>
      </c>
      <c r="OJO312" t="str">
        <v>As at</v>
      </c>
      <c r="OJP312" t="str">
        <v>As at</v>
      </c>
      <c r="OJQ312" t="str">
        <v>Particulars</v>
      </c>
      <c r="OJW312" t="str">
        <v>As at</v>
      </c>
      <c r="OJX312" t="str">
        <v>As at</v>
      </c>
      <c r="OJY312" t="str">
        <v>Particulars</v>
      </c>
      <c r="OKE312" t="str">
        <v>As at</v>
      </c>
      <c r="OKF312" t="str">
        <v>As at</v>
      </c>
      <c r="OKG312" t="str">
        <v>Particulars</v>
      </c>
      <c r="OKM312" t="str">
        <v>As at</v>
      </c>
      <c r="OKN312" t="str">
        <v>As at</v>
      </c>
      <c r="OKO312" t="str">
        <v>Particulars</v>
      </c>
      <c r="OKU312" t="str">
        <v>As at</v>
      </c>
      <c r="OKV312" t="str">
        <v>As at</v>
      </c>
      <c r="OKW312" t="str">
        <v>Particulars</v>
      </c>
      <c r="OLC312" t="str">
        <v>As at</v>
      </c>
      <c r="OLD312" t="str">
        <v>As at</v>
      </c>
      <c r="OLE312" t="str">
        <v>Particulars</v>
      </c>
      <c r="OLK312" t="str">
        <v>As at</v>
      </c>
      <c r="OLL312" t="str">
        <v>As at</v>
      </c>
      <c r="OLM312" t="str">
        <v>Particulars</v>
      </c>
      <c r="OLS312" t="str">
        <v>As at</v>
      </c>
      <c r="OLT312" t="str">
        <v>As at</v>
      </c>
      <c r="OLU312" t="str">
        <v>Particulars</v>
      </c>
      <c r="OMA312" t="str">
        <v>As at</v>
      </c>
      <c r="OMB312" t="str">
        <v>As at</v>
      </c>
      <c r="OMC312" t="str">
        <v>Particulars</v>
      </c>
      <c r="OMI312" t="str">
        <v>As at</v>
      </c>
      <c r="OMJ312" t="str">
        <v>As at</v>
      </c>
      <c r="OMK312" t="str">
        <v>Particulars</v>
      </c>
      <c r="OMQ312" t="str">
        <v>As at</v>
      </c>
      <c r="OMR312" t="str">
        <v>As at</v>
      </c>
      <c r="OMS312" t="str">
        <v>Particulars</v>
      </c>
      <c r="OMY312" t="str">
        <v>As at</v>
      </c>
      <c r="OMZ312" t="str">
        <v>As at</v>
      </c>
      <c r="ONA312" t="str">
        <v>Particulars</v>
      </c>
      <c r="ONG312" t="str">
        <v>As at</v>
      </c>
      <c r="ONH312" t="str">
        <v>As at</v>
      </c>
      <c r="ONI312" t="str">
        <v>Particulars</v>
      </c>
      <c r="ONO312" t="str">
        <v>As at</v>
      </c>
      <c r="ONP312" t="str">
        <v>As at</v>
      </c>
      <c r="ONQ312" t="str">
        <v>Particulars</v>
      </c>
      <c r="ONW312" t="str">
        <v>As at</v>
      </c>
      <c r="ONX312" t="str">
        <v>As at</v>
      </c>
      <c r="ONY312" t="str">
        <v>Particulars</v>
      </c>
      <c r="OOE312" t="str">
        <v>As at</v>
      </c>
      <c r="OOF312" t="str">
        <v>As at</v>
      </c>
      <c r="OOG312" t="str">
        <v>Particulars</v>
      </c>
      <c r="OOM312" t="str">
        <v>As at</v>
      </c>
      <c r="OON312" t="str">
        <v>As at</v>
      </c>
      <c r="OOO312" t="str">
        <v>Particulars</v>
      </c>
      <c r="OOU312" t="str">
        <v>As at</v>
      </c>
      <c r="OOV312" t="str">
        <v>As at</v>
      </c>
      <c r="OOW312" t="str">
        <v>Particulars</v>
      </c>
      <c r="OPC312" t="str">
        <v>As at</v>
      </c>
      <c r="OPD312" t="str">
        <v>As at</v>
      </c>
      <c r="OPE312" t="str">
        <v>Particulars</v>
      </c>
      <c r="OPK312" t="str">
        <v>As at</v>
      </c>
      <c r="OPL312" t="str">
        <v>As at</v>
      </c>
      <c r="OPM312" t="str">
        <v>Particulars</v>
      </c>
      <c r="OPS312" t="str">
        <v>As at</v>
      </c>
      <c r="OPT312" t="str">
        <v>As at</v>
      </c>
      <c r="OPU312" t="str">
        <v>Particulars</v>
      </c>
      <c r="OQA312" t="str">
        <v>As at</v>
      </c>
      <c r="OQB312" t="str">
        <v>As at</v>
      </c>
      <c r="OQC312" t="str">
        <v>Particulars</v>
      </c>
      <c r="OQI312" t="str">
        <v>As at</v>
      </c>
      <c r="OQJ312" t="str">
        <v>As at</v>
      </c>
      <c r="OQK312" t="str">
        <v>Particulars</v>
      </c>
      <c r="OQQ312" t="str">
        <v>As at</v>
      </c>
      <c r="OQR312" t="str">
        <v>As at</v>
      </c>
      <c r="OQS312" t="str">
        <v>Particulars</v>
      </c>
      <c r="OQY312" t="str">
        <v>As at</v>
      </c>
      <c r="OQZ312" t="str">
        <v>As at</v>
      </c>
      <c r="ORA312" t="str">
        <v>Particulars</v>
      </c>
      <c r="ORG312" t="str">
        <v>As at</v>
      </c>
      <c r="ORH312" t="str">
        <v>As at</v>
      </c>
      <c r="ORI312" t="str">
        <v>Particulars</v>
      </c>
      <c r="ORO312" t="str">
        <v>As at</v>
      </c>
      <c r="ORP312" t="str">
        <v>As at</v>
      </c>
      <c r="ORQ312" t="str">
        <v>Particulars</v>
      </c>
      <c r="ORW312" t="str">
        <v>As at</v>
      </c>
      <c r="ORX312" t="str">
        <v>As at</v>
      </c>
      <c r="ORY312" t="str">
        <v>Particulars</v>
      </c>
      <c r="OSE312" t="str">
        <v>As at</v>
      </c>
      <c r="OSF312" t="str">
        <v>As at</v>
      </c>
      <c r="OSG312" t="str">
        <v>Particulars</v>
      </c>
      <c r="OSM312" t="str">
        <v>As at</v>
      </c>
      <c r="OSN312" t="str">
        <v>As at</v>
      </c>
      <c r="OSO312" t="str">
        <v>Particulars</v>
      </c>
      <c r="OSU312" t="str">
        <v>As at</v>
      </c>
      <c r="OSV312" t="str">
        <v>As at</v>
      </c>
      <c r="OSW312" t="str">
        <v>Particulars</v>
      </c>
      <c r="OTC312" t="str">
        <v>As at</v>
      </c>
      <c r="OTD312" t="str">
        <v>As at</v>
      </c>
      <c r="OTE312" t="str">
        <v>Particulars</v>
      </c>
      <c r="OTK312" t="str">
        <v>As at</v>
      </c>
      <c r="OTL312" t="str">
        <v>As at</v>
      </c>
      <c r="OTM312" t="str">
        <v>Particulars</v>
      </c>
      <c r="OTS312" t="str">
        <v>As at</v>
      </c>
      <c r="OTT312" t="str">
        <v>As at</v>
      </c>
      <c r="OTU312" t="str">
        <v>Particulars</v>
      </c>
      <c r="OUA312" t="str">
        <v>As at</v>
      </c>
      <c r="OUB312" t="str">
        <v>As at</v>
      </c>
      <c r="OUC312" t="str">
        <v>Particulars</v>
      </c>
      <c r="OUI312" t="str">
        <v>As at</v>
      </c>
      <c r="OUJ312" t="str">
        <v>As at</v>
      </c>
      <c r="OUK312" t="str">
        <v>Particulars</v>
      </c>
      <c r="OUQ312" t="str">
        <v>As at</v>
      </c>
      <c r="OUR312" t="str">
        <v>As at</v>
      </c>
      <c r="OUS312" t="str">
        <v>Particulars</v>
      </c>
      <c r="OUY312" t="str">
        <v>As at</v>
      </c>
      <c r="OUZ312" t="str">
        <v>As at</v>
      </c>
      <c r="OVA312" t="str">
        <v>Particulars</v>
      </c>
      <c r="OVG312" t="str">
        <v>As at</v>
      </c>
      <c r="OVH312" t="str">
        <v>As at</v>
      </c>
      <c r="OVI312" t="str">
        <v>Particulars</v>
      </c>
      <c r="OVO312" t="str">
        <v>As at</v>
      </c>
      <c r="OVP312" t="str">
        <v>As at</v>
      </c>
      <c r="OVQ312" t="str">
        <v>Particulars</v>
      </c>
      <c r="OVW312" t="str">
        <v>As at</v>
      </c>
      <c r="OVX312" t="str">
        <v>As at</v>
      </c>
      <c r="OVY312" t="str">
        <v>Particulars</v>
      </c>
      <c r="OWE312" t="str">
        <v>As at</v>
      </c>
      <c r="OWF312" t="str">
        <v>As at</v>
      </c>
      <c r="OWG312" t="str">
        <v>Particulars</v>
      </c>
      <c r="OWM312" t="str">
        <v>As at</v>
      </c>
      <c r="OWN312" t="str">
        <v>As at</v>
      </c>
      <c r="OWO312" t="str">
        <v>Particulars</v>
      </c>
      <c r="OWU312" t="str">
        <v>As at</v>
      </c>
      <c r="OWV312" t="str">
        <v>As at</v>
      </c>
      <c r="OWW312" t="str">
        <v>Particulars</v>
      </c>
      <c r="OXC312" t="str">
        <v>As at</v>
      </c>
      <c r="OXD312" t="str">
        <v>As at</v>
      </c>
      <c r="OXE312" t="str">
        <v>Particulars</v>
      </c>
      <c r="OXK312" t="str">
        <v>As at</v>
      </c>
      <c r="OXL312" t="str">
        <v>As at</v>
      </c>
      <c r="OXM312" t="str">
        <v>Particulars</v>
      </c>
      <c r="OXS312" t="str">
        <v>As at</v>
      </c>
      <c r="OXT312" t="str">
        <v>As at</v>
      </c>
      <c r="OXU312" t="str">
        <v>Particulars</v>
      </c>
      <c r="OYA312" t="str">
        <v>As at</v>
      </c>
      <c r="OYB312" t="str">
        <v>As at</v>
      </c>
      <c r="OYC312" t="str">
        <v>Particulars</v>
      </c>
      <c r="OYI312" t="str">
        <v>As at</v>
      </c>
      <c r="OYJ312" t="str">
        <v>As at</v>
      </c>
      <c r="OYK312" t="str">
        <v>Particulars</v>
      </c>
      <c r="OYQ312" t="str">
        <v>As at</v>
      </c>
      <c r="OYR312" t="str">
        <v>As at</v>
      </c>
      <c r="OYS312" t="str">
        <v>Particulars</v>
      </c>
      <c r="OYY312" t="str">
        <v>As at</v>
      </c>
      <c r="OYZ312" t="str">
        <v>As at</v>
      </c>
      <c r="OZA312" t="str">
        <v>Particulars</v>
      </c>
      <c r="OZG312" t="str">
        <v>As at</v>
      </c>
      <c r="OZH312" t="str">
        <v>As at</v>
      </c>
      <c r="OZI312" t="str">
        <v>Particulars</v>
      </c>
      <c r="OZO312" t="str">
        <v>As at</v>
      </c>
      <c r="OZP312" t="str">
        <v>As at</v>
      </c>
      <c r="OZQ312" t="str">
        <v>Particulars</v>
      </c>
      <c r="OZW312" t="str">
        <v>As at</v>
      </c>
      <c r="OZX312" t="str">
        <v>As at</v>
      </c>
      <c r="OZY312" t="str">
        <v>Particulars</v>
      </c>
      <c r="PAE312" t="str">
        <v>As at</v>
      </c>
      <c r="PAF312" t="str">
        <v>As at</v>
      </c>
      <c r="PAG312" t="str">
        <v>Particulars</v>
      </c>
      <c r="PAM312" t="str">
        <v>As at</v>
      </c>
      <c r="PAN312" t="str">
        <v>As at</v>
      </c>
      <c r="PAO312" t="str">
        <v>Particulars</v>
      </c>
      <c r="PAU312" t="str">
        <v>As at</v>
      </c>
      <c r="PAV312" t="str">
        <v>As at</v>
      </c>
      <c r="PAW312" t="str">
        <v>Particulars</v>
      </c>
      <c r="PBC312" t="str">
        <v>As at</v>
      </c>
      <c r="PBD312" t="str">
        <v>As at</v>
      </c>
      <c r="PBE312" t="str">
        <v>Particulars</v>
      </c>
      <c r="PBK312" t="str">
        <v>As at</v>
      </c>
      <c r="PBL312" t="str">
        <v>As at</v>
      </c>
      <c r="PBM312" t="str">
        <v>Particulars</v>
      </c>
      <c r="PBS312" t="str">
        <v>As at</v>
      </c>
      <c r="PBT312" t="str">
        <v>As at</v>
      </c>
      <c r="PBU312" t="str">
        <v>Particulars</v>
      </c>
      <c r="PCA312" t="str">
        <v>As at</v>
      </c>
      <c r="PCB312" t="str">
        <v>As at</v>
      </c>
      <c r="PCC312" t="str">
        <v>Particulars</v>
      </c>
      <c r="PCI312" t="str">
        <v>As at</v>
      </c>
      <c r="PCJ312" t="str">
        <v>As at</v>
      </c>
      <c r="PCK312" t="str">
        <v>Particulars</v>
      </c>
      <c r="PCQ312" t="str">
        <v>As at</v>
      </c>
      <c r="PCR312" t="str">
        <v>As at</v>
      </c>
      <c r="PCS312" t="str">
        <v>Particulars</v>
      </c>
      <c r="PCY312" t="str">
        <v>As at</v>
      </c>
      <c r="PCZ312" t="str">
        <v>As at</v>
      </c>
      <c r="PDA312" t="str">
        <v>Particulars</v>
      </c>
      <c r="PDG312" t="str">
        <v>As at</v>
      </c>
      <c r="PDH312" t="str">
        <v>As at</v>
      </c>
      <c r="PDI312" t="str">
        <v>Particulars</v>
      </c>
      <c r="PDO312" t="str">
        <v>As at</v>
      </c>
      <c r="PDP312" t="str">
        <v>As at</v>
      </c>
      <c r="PDQ312" t="str">
        <v>Particulars</v>
      </c>
      <c r="PDW312" t="str">
        <v>As at</v>
      </c>
      <c r="PDX312" t="str">
        <v>As at</v>
      </c>
      <c r="PDY312" t="str">
        <v>Particulars</v>
      </c>
      <c r="PEE312" t="str">
        <v>As at</v>
      </c>
      <c r="PEF312" t="str">
        <v>As at</v>
      </c>
      <c r="PEG312" t="str">
        <v>Particulars</v>
      </c>
      <c r="PEM312" t="str">
        <v>As at</v>
      </c>
      <c r="PEN312" t="str">
        <v>As at</v>
      </c>
      <c r="PEO312" t="str">
        <v>Particulars</v>
      </c>
      <c r="PEU312" t="str">
        <v>As at</v>
      </c>
      <c r="PEV312" t="str">
        <v>As at</v>
      </c>
      <c r="PEW312" t="str">
        <v>Particulars</v>
      </c>
      <c r="PFC312" t="str">
        <v>As at</v>
      </c>
      <c r="PFD312" t="str">
        <v>As at</v>
      </c>
      <c r="PFE312" t="str">
        <v>Particulars</v>
      </c>
      <c r="PFK312" t="str">
        <v>As at</v>
      </c>
      <c r="PFL312" t="str">
        <v>As at</v>
      </c>
      <c r="PFM312" t="str">
        <v>Particulars</v>
      </c>
      <c r="PFS312" t="str">
        <v>As at</v>
      </c>
      <c r="PFT312" t="str">
        <v>As at</v>
      </c>
      <c r="PFU312" t="str">
        <v>Particulars</v>
      </c>
      <c r="PGA312" t="str">
        <v>As at</v>
      </c>
      <c r="PGB312" t="str">
        <v>As at</v>
      </c>
      <c r="PGC312" t="str">
        <v>Particulars</v>
      </c>
      <c r="PGI312" t="str">
        <v>As at</v>
      </c>
      <c r="PGJ312" t="str">
        <v>As at</v>
      </c>
      <c r="PGK312" t="str">
        <v>Particulars</v>
      </c>
      <c r="PGQ312" t="str">
        <v>As at</v>
      </c>
      <c r="PGR312" t="str">
        <v>As at</v>
      </c>
      <c r="PGS312" t="str">
        <v>Particulars</v>
      </c>
      <c r="PGY312" t="str">
        <v>As at</v>
      </c>
      <c r="PGZ312" t="str">
        <v>As at</v>
      </c>
      <c r="PHA312" t="str">
        <v>Particulars</v>
      </c>
      <c r="PHG312" t="str">
        <v>As at</v>
      </c>
      <c r="PHH312" t="str">
        <v>As at</v>
      </c>
      <c r="PHI312" t="str">
        <v>Particulars</v>
      </c>
      <c r="PHO312" t="str">
        <v>As at</v>
      </c>
      <c r="PHP312" t="str">
        <v>As at</v>
      </c>
      <c r="PHQ312" t="str">
        <v>Particulars</v>
      </c>
      <c r="PHW312" t="str">
        <v>As at</v>
      </c>
      <c r="PHX312" t="str">
        <v>As at</v>
      </c>
      <c r="PHY312" t="str">
        <v>Particulars</v>
      </c>
      <c r="PIE312" t="str">
        <v>As at</v>
      </c>
      <c r="PIF312" t="str">
        <v>As at</v>
      </c>
      <c r="PIG312" t="str">
        <v>Particulars</v>
      </c>
      <c r="PIM312" t="str">
        <v>As at</v>
      </c>
      <c r="PIN312" t="str">
        <v>As at</v>
      </c>
      <c r="PIO312" t="str">
        <v>Particulars</v>
      </c>
      <c r="PIU312" t="str">
        <v>As at</v>
      </c>
      <c r="PIV312" t="str">
        <v>As at</v>
      </c>
      <c r="PIW312" t="str">
        <v>Particulars</v>
      </c>
      <c r="PJC312" t="str">
        <v>As at</v>
      </c>
      <c r="PJD312" t="str">
        <v>As at</v>
      </c>
      <c r="PJE312" t="str">
        <v>Particulars</v>
      </c>
      <c r="PJK312" t="str">
        <v>As at</v>
      </c>
      <c r="PJL312" t="str">
        <v>As at</v>
      </c>
      <c r="PJM312" t="str">
        <v>Particulars</v>
      </c>
      <c r="PJS312" t="str">
        <v>As at</v>
      </c>
      <c r="PJT312" t="str">
        <v>As at</v>
      </c>
      <c r="PJU312" t="str">
        <v>Particulars</v>
      </c>
      <c r="PKA312" t="str">
        <v>As at</v>
      </c>
      <c r="PKB312" t="str">
        <v>As at</v>
      </c>
      <c r="PKC312" t="str">
        <v>Particulars</v>
      </c>
      <c r="PKI312" t="str">
        <v>As at</v>
      </c>
      <c r="PKJ312" t="str">
        <v>As at</v>
      </c>
      <c r="PKK312" t="str">
        <v>Particulars</v>
      </c>
      <c r="PKQ312" t="str">
        <v>As at</v>
      </c>
      <c r="PKR312" t="str">
        <v>As at</v>
      </c>
      <c r="PKS312" t="str">
        <v>Particulars</v>
      </c>
      <c r="PKY312" t="str">
        <v>As at</v>
      </c>
      <c r="PKZ312" t="str">
        <v>As at</v>
      </c>
      <c r="PLA312" t="str">
        <v>Particulars</v>
      </c>
      <c r="PLG312" t="str">
        <v>As at</v>
      </c>
      <c r="PLH312" t="str">
        <v>As at</v>
      </c>
      <c r="PLI312" t="str">
        <v>Particulars</v>
      </c>
      <c r="PLO312" t="str">
        <v>As at</v>
      </c>
      <c r="PLP312" t="str">
        <v>As at</v>
      </c>
      <c r="PLQ312" t="str">
        <v>Particulars</v>
      </c>
      <c r="PLW312" t="str">
        <v>As at</v>
      </c>
      <c r="PLX312" t="str">
        <v>As at</v>
      </c>
      <c r="PLY312" t="str">
        <v>Particulars</v>
      </c>
      <c r="PME312" t="str">
        <v>As at</v>
      </c>
      <c r="PMF312" t="str">
        <v>As at</v>
      </c>
      <c r="PMG312" t="str">
        <v>Particulars</v>
      </c>
      <c r="PMM312" t="str">
        <v>As at</v>
      </c>
      <c r="PMN312" t="str">
        <v>As at</v>
      </c>
      <c r="PMO312" t="str">
        <v>Particulars</v>
      </c>
      <c r="PMU312" t="str">
        <v>As at</v>
      </c>
      <c r="PMV312" t="str">
        <v>As at</v>
      </c>
      <c r="PMW312" t="str">
        <v>Particulars</v>
      </c>
      <c r="PNC312" t="str">
        <v>As at</v>
      </c>
      <c r="PND312" t="str">
        <v>As at</v>
      </c>
      <c r="PNE312" t="str">
        <v>Particulars</v>
      </c>
      <c r="PNK312" t="str">
        <v>As at</v>
      </c>
      <c r="PNL312" t="str">
        <v>As at</v>
      </c>
      <c r="PNM312" t="str">
        <v>Particulars</v>
      </c>
      <c r="PNS312" t="str">
        <v>As at</v>
      </c>
      <c r="PNT312" t="str">
        <v>As at</v>
      </c>
      <c r="PNU312" t="str">
        <v>Particulars</v>
      </c>
      <c r="POA312" t="str">
        <v>As at</v>
      </c>
      <c r="POB312" t="str">
        <v>As at</v>
      </c>
      <c r="POC312" t="str">
        <v>Particulars</v>
      </c>
      <c r="POI312" t="str">
        <v>As at</v>
      </c>
      <c r="POJ312" t="str">
        <v>As at</v>
      </c>
      <c r="POK312" t="str">
        <v>Particulars</v>
      </c>
      <c r="POQ312" t="str">
        <v>As at</v>
      </c>
      <c r="POR312" t="str">
        <v>As at</v>
      </c>
      <c r="POS312" t="str">
        <v>Particulars</v>
      </c>
      <c r="POY312" t="str">
        <v>As at</v>
      </c>
      <c r="POZ312" t="str">
        <v>As at</v>
      </c>
      <c r="PPA312" t="str">
        <v>Particulars</v>
      </c>
      <c r="PPG312" t="str">
        <v>As at</v>
      </c>
      <c r="PPH312" t="str">
        <v>As at</v>
      </c>
      <c r="PPI312" t="str">
        <v>Particulars</v>
      </c>
      <c r="PPO312" t="str">
        <v>As at</v>
      </c>
      <c r="PPP312" t="str">
        <v>As at</v>
      </c>
      <c r="PPQ312" t="str">
        <v>Particulars</v>
      </c>
      <c r="PPW312" t="str">
        <v>As at</v>
      </c>
      <c r="PPX312" t="str">
        <v>As at</v>
      </c>
      <c r="PPY312" t="str">
        <v>Particulars</v>
      </c>
      <c r="PQE312" t="str">
        <v>As at</v>
      </c>
      <c r="PQF312" t="str">
        <v>As at</v>
      </c>
      <c r="PQG312" t="str">
        <v>Particulars</v>
      </c>
      <c r="PQM312" t="str">
        <v>As at</v>
      </c>
      <c r="PQN312" t="str">
        <v>As at</v>
      </c>
      <c r="PQO312" t="str">
        <v>Particulars</v>
      </c>
      <c r="PQU312" t="str">
        <v>As at</v>
      </c>
      <c r="PQV312" t="str">
        <v>As at</v>
      </c>
      <c r="PQW312" t="str">
        <v>Particulars</v>
      </c>
      <c r="PRC312" t="str">
        <v>As at</v>
      </c>
      <c r="PRD312" t="str">
        <v>As at</v>
      </c>
      <c r="PRE312" t="str">
        <v>Particulars</v>
      </c>
      <c r="PRK312" t="str">
        <v>As at</v>
      </c>
      <c r="PRL312" t="str">
        <v>As at</v>
      </c>
      <c r="PRM312" t="str">
        <v>Particulars</v>
      </c>
      <c r="PRS312" t="str">
        <v>As at</v>
      </c>
      <c r="PRT312" t="str">
        <v>As at</v>
      </c>
      <c r="PRU312" t="str">
        <v>Particulars</v>
      </c>
      <c r="PSA312" t="str">
        <v>As at</v>
      </c>
      <c r="PSB312" t="str">
        <v>As at</v>
      </c>
      <c r="PSC312" t="str">
        <v>Particulars</v>
      </c>
      <c r="PSI312" t="str">
        <v>As at</v>
      </c>
      <c r="PSJ312" t="str">
        <v>As at</v>
      </c>
      <c r="PSK312" t="str">
        <v>Particulars</v>
      </c>
      <c r="PSQ312" t="str">
        <v>As at</v>
      </c>
      <c r="PSR312" t="str">
        <v>As at</v>
      </c>
      <c r="PSS312" t="str">
        <v>Particulars</v>
      </c>
      <c r="PSY312" t="str">
        <v>As at</v>
      </c>
      <c r="PSZ312" t="str">
        <v>As at</v>
      </c>
      <c r="PTA312" t="str">
        <v>Particulars</v>
      </c>
      <c r="PTG312" t="str">
        <v>As at</v>
      </c>
      <c r="PTH312" t="str">
        <v>As at</v>
      </c>
      <c r="PTI312" t="str">
        <v>Particulars</v>
      </c>
      <c r="PTO312" t="str">
        <v>As at</v>
      </c>
      <c r="PTP312" t="str">
        <v>As at</v>
      </c>
      <c r="PTQ312" t="str">
        <v>Particulars</v>
      </c>
      <c r="PTW312" t="str">
        <v>As at</v>
      </c>
      <c r="PTX312" t="str">
        <v>As at</v>
      </c>
      <c r="PTY312" t="str">
        <v>Particulars</v>
      </c>
      <c r="PUE312" t="str">
        <v>As at</v>
      </c>
      <c r="PUF312" t="str">
        <v>As at</v>
      </c>
      <c r="PUG312" t="str">
        <v>Particulars</v>
      </c>
      <c r="PUM312" t="str">
        <v>As at</v>
      </c>
      <c r="PUN312" t="str">
        <v>As at</v>
      </c>
      <c r="PUO312" t="str">
        <v>Particulars</v>
      </c>
      <c r="PUU312" t="str">
        <v>As at</v>
      </c>
      <c r="PUV312" t="str">
        <v>As at</v>
      </c>
      <c r="PUW312" t="str">
        <v>Particulars</v>
      </c>
      <c r="PVC312" t="str">
        <v>As at</v>
      </c>
      <c r="PVD312" t="str">
        <v>As at</v>
      </c>
      <c r="PVE312" t="str">
        <v>Particulars</v>
      </c>
      <c r="PVK312" t="str">
        <v>As at</v>
      </c>
      <c r="PVL312" t="str">
        <v>As at</v>
      </c>
      <c r="PVM312" t="str">
        <v>Particulars</v>
      </c>
      <c r="PVS312" t="str">
        <v>As at</v>
      </c>
      <c r="PVT312" t="str">
        <v>As at</v>
      </c>
      <c r="PVU312" t="str">
        <v>Particulars</v>
      </c>
      <c r="PWA312" t="str">
        <v>As at</v>
      </c>
      <c r="PWB312" t="str">
        <v>As at</v>
      </c>
      <c r="PWC312" t="str">
        <v>Particulars</v>
      </c>
      <c r="PWI312" t="str">
        <v>As at</v>
      </c>
      <c r="PWJ312" t="str">
        <v>As at</v>
      </c>
      <c r="PWK312" t="str">
        <v>Particulars</v>
      </c>
      <c r="PWQ312" t="str">
        <v>As at</v>
      </c>
      <c r="PWR312" t="str">
        <v>As at</v>
      </c>
      <c r="PWS312" t="str">
        <v>Particulars</v>
      </c>
      <c r="PWY312" t="str">
        <v>As at</v>
      </c>
      <c r="PWZ312" t="str">
        <v>As at</v>
      </c>
      <c r="PXA312" t="str">
        <v>Particulars</v>
      </c>
      <c r="PXG312" t="str">
        <v>As at</v>
      </c>
      <c r="PXH312" t="str">
        <v>As at</v>
      </c>
      <c r="PXI312" t="str">
        <v>Particulars</v>
      </c>
      <c r="PXO312" t="str">
        <v>As at</v>
      </c>
      <c r="PXP312" t="str">
        <v>As at</v>
      </c>
      <c r="PXQ312" t="str">
        <v>Particulars</v>
      </c>
      <c r="PXW312" t="str">
        <v>As at</v>
      </c>
      <c r="PXX312" t="str">
        <v>As at</v>
      </c>
      <c r="PXY312" t="str">
        <v>Particulars</v>
      </c>
      <c r="PYE312" t="str">
        <v>As at</v>
      </c>
      <c r="PYF312" t="str">
        <v>As at</v>
      </c>
      <c r="PYG312" t="str">
        <v>Particulars</v>
      </c>
      <c r="PYM312" t="str">
        <v>As at</v>
      </c>
      <c r="PYN312" t="str">
        <v>As at</v>
      </c>
      <c r="PYO312" t="str">
        <v>Particulars</v>
      </c>
      <c r="PYU312" t="str">
        <v>As at</v>
      </c>
      <c r="PYV312" t="str">
        <v>As at</v>
      </c>
      <c r="PYW312" t="str">
        <v>Particulars</v>
      </c>
      <c r="PZC312" t="str">
        <v>As at</v>
      </c>
      <c r="PZD312" t="str">
        <v>As at</v>
      </c>
      <c r="PZE312" t="str">
        <v>Particulars</v>
      </c>
      <c r="PZK312" t="str">
        <v>As at</v>
      </c>
      <c r="PZL312" t="str">
        <v>As at</v>
      </c>
      <c r="PZM312" t="str">
        <v>Particulars</v>
      </c>
      <c r="PZS312" t="str">
        <v>As at</v>
      </c>
      <c r="PZT312" t="str">
        <v>As at</v>
      </c>
      <c r="PZU312" t="str">
        <v>Particulars</v>
      </c>
      <c r="QAA312" t="str">
        <v>As at</v>
      </c>
      <c r="QAB312" t="str">
        <v>As at</v>
      </c>
      <c r="QAC312" t="str">
        <v>Particulars</v>
      </c>
      <c r="QAI312" t="str">
        <v>As at</v>
      </c>
      <c r="QAJ312" t="str">
        <v>As at</v>
      </c>
      <c r="QAK312" t="str">
        <v>Particulars</v>
      </c>
      <c r="QAQ312" t="str">
        <v>As at</v>
      </c>
      <c r="QAR312" t="str">
        <v>As at</v>
      </c>
      <c r="QAS312" t="str">
        <v>Particulars</v>
      </c>
      <c r="QAY312" t="str">
        <v>As at</v>
      </c>
      <c r="QAZ312" t="str">
        <v>As at</v>
      </c>
      <c r="QBA312" t="str">
        <v>Particulars</v>
      </c>
      <c r="QBG312" t="str">
        <v>As at</v>
      </c>
      <c r="QBH312" t="str">
        <v>As at</v>
      </c>
      <c r="QBI312" t="str">
        <v>Particulars</v>
      </c>
      <c r="QBO312" t="str">
        <v>As at</v>
      </c>
      <c r="QBP312" t="str">
        <v>As at</v>
      </c>
      <c r="QBQ312" t="str">
        <v>Particulars</v>
      </c>
      <c r="QBW312" t="str">
        <v>As at</v>
      </c>
      <c r="QBX312" t="str">
        <v>As at</v>
      </c>
      <c r="QBY312" t="str">
        <v>Particulars</v>
      </c>
      <c r="QCE312" t="str">
        <v>As at</v>
      </c>
      <c r="QCF312" t="str">
        <v>As at</v>
      </c>
      <c r="QCG312" t="str">
        <v>Particulars</v>
      </c>
      <c r="QCM312" t="str">
        <v>As at</v>
      </c>
      <c r="QCN312" t="str">
        <v>As at</v>
      </c>
      <c r="QCO312" t="str">
        <v>Particulars</v>
      </c>
      <c r="QCU312" t="str">
        <v>As at</v>
      </c>
      <c r="QCV312" t="str">
        <v>As at</v>
      </c>
      <c r="QCW312" t="str">
        <v>Particulars</v>
      </c>
      <c r="QDC312" t="str">
        <v>As at</v>
      </c>
      <c r="QDD312" t="str">
        <v>As at</v>
      </c>
      <c r="QDE312" t="str">
        <v>Particulars</v>
      </c>
      <c r="QDK312" t="str">
        <v>As at</v>
      </c>
      <c r="QDL312" t="str">
        <v>As at</v>
      </c>
      <c r="QDM312" t="str">
        <v>Particulars</v>
      </c>
      <c r="QDS312" t="str">
        <v>As at</v>
      </c>
      <c r="QDT312" t="str">
        <v>As at</v>
      </c>
      <c r="QDU312" t="str">
        <v>Particulars</v>
      </c>
      <c r="QEA312" t="str">
        <v>As at</v>
      </c>
      <c r="QEB312" t="str">
        <v>As at</v>
      </c>
      <c r="QEC312" t="str">
        <v>Particulars</v>
      </c>
      <c r="QEI312" t="str">
        <v>As at</v>
      </c>
      <c r="QEJ312" t="str">
        <v>As at</v>
      </c>
      <c r="QEK312" t="str">
        <v>Particulars</v>
      </c>
      <c r="QEQ312" t="str">
        <v>As at</v>
      </c>
      <c r="QER312" t="str">
        <v>As at</v>
      </c>
      <c r="QES312" t="str">
        <v>Particulars</v>
      </c>
      <c r="QEY312" t="str">
        <v>As at</v>
      </c>
      <c r="QEZ312" t="str">
        <v>As at</v>
      </c>
      <c r="QFA312" t="str">
        <v>Particulars</v>
      </c>
      <c r="QFG312" t="str">
        <v>As at</v>
      </c>
      <c r="QFH312" t="str">
        <v>As at</v>
      </c>
      <c r="QFI312" t="str">
        <v>Particulars</v>
      </c>
      <c r="QFO312" t="str">
        <v>As at</v>
      </c>
      <c r="QFP312" t="str">
        <v>As at</v>
      </c>
      <c r="QFQ312" t="str">
        <v>Particulars</v>
      </c>
      <c r="QFW312" t="str">
        <v>As at</v>
      </c>
      <c r="QFX312" t="str">
        <v>As at</v>
      </c>
      <c r="QFY312" t="str">
        <v>Particulars</v>
      </c>
      <c r="QGE312" t="str">
        <v>As at</v>
      </c>
      <c r="QGF312" t="str">
        <v>As at</v>
      </c>
      <c r="QGG312" t="str">
        <v>Particulars</v>
      </c>
      <c r="QGM312" t="str">
        <v>As at</v>
      </c>
      <c r="QGN312" t="str">
        <v>As at</v>
      </c>
      <c r="QGO312" t="str">
        <v>Particulars</v>
      </c>
      <c r="QGU312" t="str">
        <v>As at</v>
      </c>
      <c r="QGV312" t="str">
        <v>As at</v>
      </c>
      <c r="QGW312" t="str">
        <v>Particulars</v>
      </c>
      <c r="QHC312" t="str">
        <v>As at</v>
      </c>
      <c r="QHD312" t="str">
        <v>As at</v>
      </c>
      <c r="QHE312" t="str">
        <v>Particulars</v>
      </c>
      <c r="QHK312" t="str">
        <v>As at</v>
      </c>
      <c r="QHL312" t="str">
        <v>As at</v>
      </c>
      <c r="QHM312" t="str">
        <v>Particulars</v>
      </c>
      <c r="QHS312" t="str">
        <v>As at</v>
      </c>
      <c r="QHT312" t="str">
        <v>As at</v>
      </c>
      <c r="QHU312" t="str">
        <v>Particulars</v>
      </c>
      <c r="QIA312" t="str">
        <v>As at</v>
      </c>
      <c r="QIB312" t="str">
        <v>As at</v>
      </c>
      <c r="QIC312" t="str">
        <v>Particulars</v>
      </c>
      <c r="QII312" t="str">
        <v>As at</v>
      </c>
      <c r="QIJ312" t="str">
        <v>As at</v>
      </c>
      <c r="QIK312" t="str">
        <v>Particulars</v>
      </c>
      <c r="QIQ312" t="str">
        <v>As at</v>
      </c>
      <c r="QIR312" t="str">
        <v>As at</v>
      </c>
      <c r="QIS312" t="str">
        <v>Particulars</v>
      </c>
      <c r="QIY312" t="str">
        <v>As at</v>
      </c>
      <c r="QIZ312" t="str">
        <v>As at</v>
      </c>
      <c r="QJA312" t="str">
        <v>Particulars</v>
      </c>
      <c r="QJG312" t="str">
        <v>As at</v>
      </c>
      <c r="QJH312" t="str">
        <v>As at</v>
      </c>
      <c r="QJI312" t="str">
        <v>Particulars</v>
      </c>
      <c r="QJO312" t="str">
        <v>As at</v>
      </c>
      <c r="QJP312" t="str">
        <v>As at</v>
      </c>
      <c r="QJQ312" t="str">
        <v>Particulars</v>
      </c>
      <c r="QJW312" t="str">
        <v>As at</v>
      </c>
      <c r="QJX312" t="str">
        <v>As at</v>
      </c>
      <c r="QJY312" t="str">
        <v>Particulars</v>
      </c>
      <c r="QKE312" t="str">
        <v>As at</v>
      </c>
      <c r="QKF312" t="str">
        <v>As at</v>
      </c>
      <c r="QKG312" t="str">
        <v>Particulars</v>
      </c>
      <c r="QKM312" t="str">
        <v>As at</v>
      </c>
      <c r="QKN312" t="str">
        <v>As at</v>
      </c>
      <c r="QKO312" t="str">
        <v>Particulars</v>
      </c>
      <c r="QKU312" t="str">
        <v>As at</v>
      </c>
      <c r="QKV312" t="str">
        <v>As at</v>
      </c>
      <c r="QKW312" t="str">
        <v>Particulars</v>
      </c>
      <c r="QLC312" t="str">
        <v>As at</v>
      </c>
      <c r="QLD312" t="str">
        <v>As at</v>
      </c>
      <c r="QLE312" t="str">
        <v>Particulars</v>
      </c>
      <c r="QLK312" t="str">
        <v>As at</v>
      </c>
      <c r="QLL312" t="str">
        <v>As at</v>
      </c>
      <c r="QLM312" t="str">
        <v>Particulars</v>
      </c>
      <c r="QLS312" t="str">
        <v>As at</v>
      </c>
      <c r="QLT312" t="str">
        <v>As at</v>
      </c>
      <c r="QLU312" t="str">
        <v>Particulars</v>
      </c>
      <c r="QMA312" t="str">
        <v>As at</v>
      </c>
      <c r="QMB312" t="str">
        <v>As at</v>
      </c>
      <c r="QMC312" t="str">
        <v>Particulars</v>
      </c>
      <c r="QMI312" t="str">
        <v>As at</v>
      </c>
      <c r="QMJ312" t="str">
        <v>As at</v>
      </c>
      <c r="QMK312" t="str">
        <v>Particulars</v>
      </c>
      <c r="QMQ312" t="str">
        <v>As at</v>
      </c>
      <c r="QMR312" t="str">
        <v>As at</v>
      </c>
      <c r="QMS312" t="str">
        <v>Particulars</v>
      </c>
      <c r="QMY312" t="str">
        <v>As at</v>
      </c>
      <c r="QMZ312" t="str">
        <v>As at</v>
      </c>
      <c r="QNA312" t="str">
        <v>Particulars</v>
      </c>
      <c r="QNG312" t="str">
        <v>As at</v>
      </c>
      <c r="QNH312" t="str">
        <v>As at</v>
      </c>
      <c r="QNI312" t="str">
        <v>Particulars</v>
      </c>
      <c r="QNO312" t="str">
        <v>As at</v>
      </c>
      <c r="QNP312" t="str">
        <v>As at</v>
      </c>
      <c r="QNQ312" t="str">
        <v>Particulars</v>
      </c>
      <c r="QNW312" t="str">
        <v>As at</v>
      </c>
      <c r="QNX312" t="str">
        <v>As at</v>
      </c>
      <c r="QNY312" t="str">
        <v>Particulars</v>
      </c>
      <c r="QOE312" t="str">
        <v>As at</v>
      </c>
      <c r="QOF312" t="str">
        <v>As at</v>
      </c>
      <c r="QOG312" t="str">
        <v>Particulars</v>
      </c>
      <c r="QOM312" t="str">
        <v>As at</v>
      </c>
      <c r="QON312" t="str">
        <v>As at</v>
      </c>
      <c r="QOO312" t="str">
        <v>Particulars</v>
      </c>
      <c r="QOU312" t="str">
        <v>As at</v>
      </c>
      <c r="QOV312" t="str">
        <v>As at</v>
      </c>
      <c r="QOW312" t="str">
        <v>Particulars</v>
      </c>
      <c r="QPC312" t="str">
        <v>As at</v>
      </c>
      <c r="QPD312" t="str">
        <v>As at</v>
      </c>
      <c r="QPE312" t="str">
        <v>Particulars</v>
      </c>
      <c r="QPK312" t="str">
        <v>As at</v>
      </c>
      <c r="QPL312" t="str">
        <v>As at</v>
      </c>
      <c r="QPM312" t="str">
        <v>Particulars</v>
      </c>
      <c r="QPS312" t="str">
        <v>As at</v>
      </c>
      <c r="QPT312" t="str">
        <v>As at</v>
      </c>
      <c r="QPU312" t="str">
        <v>Particulars</v>
      </c>
      <c r="QQA312" t="str">
        <v>As at</v>
      </c>
      <c r="QQB312" t="str">
        <v>As at</v>
      </c>
      <c r="QQC312" t="str">
        <v>Particulars</v>
      </c>
      <c r="QQI312" t="str">
        <v>As at</v>
      </c>
      <c r="QQJ312" t="str">
        <v>As at</v>
      </c>
      <c r="QQK312" t="str">
        <v>Particulars</v>
      </c>
      <c r="QQQ312" t="str">
        <v>As at</v>
      </c>
      <c r="QQR312" t="str">
        <v>As at</v>
      </c>
      <c r="QQS312" t="str">
        <v>Particulars</v>
      </c>
      <c r="QQY312" t="str">
        <v>As at</v>
      </c>
      <c r="QQZ312" t="str">
        <v>As at</v>
      </c>
      <c r="QRA312" t="str">
        <v>Particulars</v>
      </c>
      <c r="QRG312" t="str">
        <v>As at</v>
      </c>
      <c r="QRH312" t="str">
        <v>As at</v>
      </c>
      <c r="QRI312" t="str">
        <v>Particulars</v>
      </c>
      <c r="QRO312" t="str">
        <v>As at</v>
      </c>
      <c r="QRP312" t="str">
        <v>As at</v>
      </c>
      <c r="QRQ312" t="str">
        <v>Particulars</v>
      </c>
      <c r="QRW312" t="str">
        <v>As at</v>
      </c>
      <c r="QRX312" t="str">
        <v>As at</v>
      </c>
      <c r="QRY312" t="str">
        <v>Particulars</v>
      </c>
      <c r="QSE312" t="str">
        <v>As at</v>
      </c>
      <c r="QSF312" t="str">
        <v>As at</v>
      </c>
      <c r="QSG312" t="str">
        <v>Particulars</v>
      </c>
      <c r="QSM312" t="str">
        <v>As at</v>
      </c>
      <c r="QSN312" t="str">
        <v>As at</v>
      </c>
      <c r="QSO312" t="str">
        <v>Particulars</v>
      </c>
      <c r="QSU312" t="str">
        <v>As at</v>
      </c>
      <c r="QSV312" t="str">
        <v>As at</v>
      </c>
      <c r="QSW312" t="str">
        <v>Particulars</v>
      </c>
      <c r="QTC312" t="str">
        <v>As at</v>
      </c>
      <c r="QTD312" t="str">
        <v>As at</v>
      </c>
      <c r="QTE312" t="str">
        <v>Particulars</v>
      </c>
      <c r="QTK312" t="str">
        <v>As at</v>
      </c>
      <c r="QTL312" t="str">
        <v>As at</v>
      </c>
      <c r="QTM312" t="str">
        <v>Particulars</v>
      </c>
      <c r="QTS312" t="str">
        <v>As at</v>
      </c>
      <c r="QTT312" t="str">
        <v>As at</v>
      </c>
      <c r="QTU312" t="str">
        <v>Particulars</v>
      </c>
      <c r="QUA312" t="str">
        <v>As at</v>
      </c>
      <c r="QUB312" t="str">
        <v>As at</v>
      </c>
      <c r="QUC312" t="str">
        <v>Particulars</v>
      </c>
      <c r="QUI312" t="str">
        <v>As at</v>
      </c>
      <c r="QUJ312" t="str">
        <v>As at</v>
      </c>
      <c r="QUK312" t="str">
        <v>Particulars</v>
      </c>
      <c r="QUQ312" t="str">
        <v>As at</v>
      </c>
      <c r="QUR312" t="str">
        <v>As at</v>
      </c>
      <c r="QUS312" t="str">
        <v>Particulars</v>
      </c>
      <c r="QUY312" t="str">
        <v>As at</v>
      </c>
      <c r="QUZ312" t="str">
        <v>As at</v>
      </c>
      <c r="QVA312" t="str">
        <v>Particulars</v>
      </c>
      <c r="QVG312" t="str">
        <v>As at</v>
      </c>
      <c r="QVH312" t="str">
        <v>As at</v>
      </c>
      <c r="QVI312" t="str">
        <v>Particulars</v>
      </c>
      <c r="QVO312" t="str">
        <v>As at</v>
      </c>
      <c r="QVP312" t="str">
        <v>As at</v>
      </c>
      <c r="QVQ312" t="str">
        <v>Particulars</v>
      </c>
      <c r="QVW312" t="str">
        <v>As at</v>
      </c>
      <c r="QVX312" t="str">
        <v>As at</v>
      </c>
      <c r="QVY312" t="str">
        <v>Particulars</v>
      </c>
      <c r="QWE312" t="str">
        <v>As at</v>
      </c>
      <c r="QWF312" t="str">
        <v>As at</v>
      </c>
      <c r="QWG312" t="str">
        <v>Particulars</v>
      </c>
      <c r="QWM312" t="str">
        <v>As at</v>
      </c>
      <c r="QWN312" t="str">
        <v>As at</v>
      </c>
      <c r="QWO312" t="str">
        <v>Particulars</v>
      </c>
      <c r="QWU312" t="str">
        <v>As at</v>
      </c>
      <c r="QWV312" t="str">
        <v>As at</v>
      </c>
      <c r="QWW312" t="str">
        <v>Particulars</v>
      </c>
      <c r="QXC312" t="str">
        <v>As at</v>
      </c>
      <c r="QXD312" t="str">
        <v>As at</v>
      </c>
      <c r="QXE312" t="str">
        <v>Particulars</v>
      </c>
      <c r="QXK312" t="str">
        <v>As at</v>
      </c>
      <c r="QXL312" t="str">
        <v>As at</v>
      </c>
      <c r="QXM312" t="str">
        <v>Particulars</v>
      </c>
      <c r="QXS312" t="str">
        <v>As at</v>
      </c>
      <c r="QXT312" t="str">
        <v>As at</v>
      </c>
      <c r="QXU312" t="str">
        <v>Particulars</v>
      </c>
      <c r="QYA312" t="str">
        <v>As at</v>
      </c>
      <c r="QYB312" t="str">
        <v>As at</v>
      </c>
      <c r="QYC312" t="str">
        <v>Particulars</v>
      </c>
      <c r="QYI312" t="str">
        <v>As at</v>
      </c>
      <c r="QYJ312" t="str">
        <v>As at</v>
      </c>
      <c r="QYK312" t="str">
        <v>Particulars</v>
      </c>
      <c r="QYQ312" t="str">
        <v>As at</v>
      </c>
      <c r="QYR312" t="str">
        <v>As at</v>
      </c>
      <c r="QYS312" t="str">
        <v>Particulars</v>
      </c>
      <c r="QYY312" t="str">
        <v>As at</v>
      </c>
      <c r="QYZ312" t="str">
        <v>As at</v>
      </c>
      <c r="QZA312" t="str">
        <v>Particulars</v>
      </c>
      <c r="QZG312" t="str">
        <v>As at</v>
      </c>
      <c r="QZH312" t="str">
        <v>As at</v>
      </c>
      <c r="QZI312" t="str">
        <v>Particulars</v>
      </c>
      <c r="QZO312" t="str">
        <v>As at</v>
      </c>
      <c r="QZP312" t="str">
        <v>As at</v>
      </c>
      <c r="QZQ312" t="str">
        <v>Particulars</v>
      </c>
      <c r="QZW312" t="str">
        <v>As at</v>
      </c>
      <c r="QZX312" t="str">
        <v>As at</v>
      </c>
      <c r="QZY312" t="str">
        <v>Particulars</v>
      </c>
      <c r="RAE312" t="str">
        <v>As at</v>
      </c>
      <c r="RAF312" t="str">
        <v>As at</v>
      </c>
      <c r="RAG312" t="str">
        <v>Particulars</v>
      </c>
      <c r="RAM312" t="str">
        <v>As at</v>
      </c>
      <c r="RAN312" t="str">
        <v>As at</v>
      </c>
      <c r="RAO312" t="str">
        <v>Particulars</v>
      </c>
      <c r="RAU312" t="str">
        <v>As at</v>
      </c>
      <c r="RAV312" t="str">
        <v>As at</v>
      </c>
      <c r="RAW312" t="str">
        <v>Particulars</v>
      </c>
      <c r="RBC312" t="str">
        <v>As at</v>
      </c>
      <c r="RBD312" t="str">
        <v>As at</v>
      </c>
      <c r="RBE312" t="str">
        <v>Particulars</v>
      </c>
      <c r="RBK312" t="str">
        <v>As at</v>
      </c>
      <c r="RBL312" t="str">
        <v>As at</v>
      </c>
      <c r="RBM312" t="str">
        <v>Particulars</v>
      </c>
      <c r="RBS312" t="str">
        <v>As at</v>
      </c>
      <c r="RBT312" t="str">
        <v>As at</v>
      </c>
      <c r="RBU312" t="str">
        <v>Particulars</v>
      </c>
      <c r="RCA312" t="str">
        <v>As at</v>
      </c>
      <c r="RCB312" t="str">
        <v>As at</v>
      </c>
      <c r="RCC312" t="str">
        <v>Particulars</v>
      </c>
      <c r="RCI312" t="str">
        <v>As at</v>
      </c>
      <c r="RCJ312" t="str">
        <v>As at</v>
      </c>
      <c r="RCK312" t="str">
        <v>Particulars</v>
      </c>
      <c r="RCQ312" t="str">
        <v>As at</v>
      </c>
      <c r="RCR312" t="str">
        <v>As at</v>
      </c>
      <c r="RCS312" t="str">
        <v>Particulars</v>
      </c>
      <c r="RCY312" t="str">
        <v>As at</v>
      </c>
      <c r="RCZ312" t="str">
        <v>As at</v>
      </c>
      <c r="RDA312" t="str">
        <v>Particulars</v>
      </c>
      <c r="RDG312" t="str">
        <v>As at</v>
      </c>
      <c r="RDH312" t="str">
        <v>As at</v>
      </c>
      <c r="RDI312" t="str">
        <v>Particulars</v>
      </c>
      <c r="RDO312" t="str">
        <v>As at</v>
      </c>
      <c r="RDP312" t="str">
        <v>As at</v>
      </c>
      <c r="RDQ312" t="str">
        <v>Particulars</v>
      </c>
      <c r="RDW312" t="str">
        <v>As at</v>
      </c>
      <c r="RDX312" t="str">
        <v>As at</v>
      </c>
      <c r="RDY312" t="str">
        <v>Particulars</v>
      </c>
      <c r="REE312" t="str">
        <v>As at</v>
      </c>
      <c r="REF312" t="str">
        <v>As at</v>
      </c>
      <c r="REG312" t="str">
        <v>Particulars</v>
      </c>
      <c r="REM312" t="str">
        <v>As at</v>
      </c>
      <c r="REN312" t="str">
        <v>As at</v>
      </c>
      <c r="REO312" t="str">
        <v>Particulars</v>
      </c>
      <c r="REU312" t="str">
        <v>As at</v>
      </c>
      <c r="REV312" t="str">
        <v>As at</v>
      </c>
      <c r="REW312" t="str">
        <v>Particulars</v>
      </c>
      <c r="RFC312" t="str">
        <v>As at</v>
      </c>
      <c r="RFD312" t="str">
        <v>As at</v>
      </c>
      <c r="RFE312" t="str">
        <v>Particulars</v>
      </c>
      <c r="RFK312" t="str">
        <v>As at</v>
      </c>
      <c r="RFL312" t="str">
        <v>As at</v>
      </c>
      <c r="RFM312" t="str">
        <v>Particulars</v>
      </c>
      <c r="RFS312" t="str">
        <v>As at</v>
      </c>
      <c r="RFT312" t="str">
        <v>As at</v>
      </c>
      <c r="RFU312" t="str">
        <v>Particulars</v>
      </c>
      <c r="RGA312" t="str">
        <v>As at</v>
      </c>
      <c r="RGB312" t="str">
        <v>As at</v>
      </c>
      <c r="RGC312" t="str">
        <v>Particulars</v>
      </c>
      <c r="RGI312" t="str">
        <v>As at</v>
      </c>
      <c r="RGJ312" t="str">
        <v>As at</v>
      </c>
      <c r="RGK312" t="str">
        <v>Particulars</v>
      </c>
      <c r="RGQ312" t="str">
        <v>As at</v>
      </c>
      <c r="RGR312" t="str">
        <v>As at</v>
      </c>
      <c r="RGS312" t="str">
        <v>Particulars</v>
      </c>
      <c r="RGY312" t="str">
        <v>As at</v>
      </c>
      <c r="RGZ312" t="str">
        <v>As at</v>
      </c>
      <c r="RHA312" t="str">
        <v>Particulars</v>
      </c>
      <c r="RHG312" t="str">
        <v>As at</v>
      </c>
      <c r="RHH312" t="str">
        <v>As at</v>
      </c>
      <c r="RHI312" t="str">
        <v>Particulars</v>
      </c>
      <c r="RHO312" t="str">
        <v>As at</v>
      </c>
      <c r="RHP312" t="str">
        <v>As at</v>
      </c>
      <c r="RHQ312" t="str">
        <v>Particulars</v>
      </c>
      <c r="RHW312" t="str">
        <v>As at</v>
      </c>
      <c r="RHX312" t="str">
        <v>As at</v>
      </c>
      <c r="RHY312" t="str">
        <v>Particulars</v>
      </c>
      <c r="RIE312" t="str">
        <v>As at</v>
      </c>
      <c r="RIF312" t="str">
        <v>As at</v>
      </c>
      <c r="RIG312" t="str">
        <v>Particulars</v>
      </c>
      <c r="RIM312" t="str">
        <v>As at</v>
      </c>
      <c r="RIN312" t="str">
        <v>As at</v>
      </c>
      <c r="RIO312" t="str">
        <v>Particulars</v>
      </c>
      <c r="RIU312" t="str">
        <v>As at</v>
      </c>
      <c r="RIV312" t="str">
        <v>As at</v>
      </c>
      <c r="RIW312" t="str">
        <v>Particulars</v>
      </c>
      <c r="RJC312" t="str">
        <v>As at</v>
      </c>
      <c r="RJD312" t="str">
        <v>As at</v>
      </c>
      <c r="RJE312" t="str">
        <v>Particulars</v>
      </c>
      <c r="RJK312" t="str">
        <v>As at</v>
      </c>
      <c r="RJL312" t="str">
        <v>As at</v>
      </c>
      <c r="RJM312" t="str">
        <v>Particulars</v>
      </c>
      <c r="RJS312" t="str">
        <v>As at</v>
      </c>
      <c r="RJT312" t="str">
        <v>As at</v>
      </c>
      <c r="RJU312" t="str">
        <v>Particulars</v>
      </c>
      <c r="RKA312" t="str">
        <v>As at</v>
      </c>
      <c r="RKB312" t="str">
        <v>As at</v>
      </c>
      <c r="RKC312" t="str">
        <v>Particulars</v>
      </c>
      <c r="RKI312" t="str">
        <v>As at</v>
      </c>
      <c r="RKJ312" t="str">
        <v>As at</v>
      </c>
      <c r="RKK312" t="str">
        <v>Particulars</v>
      </c>
      <c r="RKQ312" t="str">
        <v>As at</v>
      </c>
      <c r="RKR312" t="str">
        <v>As at</v>
      </c>
      <c r="RKS312" t="str">
        <v>Particulars</v>
      </c>
      <c r="RKY312" t="str">
        <v>As at</v>
      </c>
      <c r="RKZ312" t="str">
        <v>As at</v>
      </c>
      <c r="RLA312" t="str">
        <v>Particulars</v>
      </c>
      <c r="RLG312" t="str">
        <v>As at</v>
      </c>
      <c r="RLH312" t="str">
        <v>As at</v>
      </c>
      <c r="RLI312" t="str">
        <v>Particulars</v>
      </c>
      <c r="RLO312" t="str">
        <v>As at</v>
      </c>
      <c r="RLP312" t="str">
        <v>As at</v>
      </c>
      <c r="RLQ312" t="str">
        <v>Particulars</v>
      </c>
      <c r="RLW312" t="str">
        <v>As at</v>
      </c>
      <c r="RLX312" t="str">
        <v>As at</v>
      </c>
      <c r="RLY312" t="str">
        <v>Particulars</v>
      </c>
      <c r="RME312" t="str">
        <v>As at</v>
      </c>
      <c r="RMF312" t="str">
        <v>As at</v>
      </c>
      <c r="RMG312" t="str">
        <v>Particulars</v>
      </c>
      <c r="RMM312" t="str">
        <v>As at</v>
      </c>
      <c r="RMN312" t="str">
        <v>As at</v>
      </c>
      <c r="RMO312" t="str">
        <v>Particulars</v>
      </c>
      <c r="RMU312" t="str">
        <v>As at</v>
      </c>
      <c r="RMV312" t="str">
        <v>As at</v>
      </c>
      <c r="RMW312" t="str">
        <v>Particulars</v>
      </c>
      <c r="RNC312" t="str">
        <v>As at</v>
      </c>
      <c r="RND312" t="str">
        <v>As at</v>
      </c>
      <c r="RNE312" t="str">
        <v>Particulars</v>
      </c>
      <c r="RNK312" t="str">
        <v>As at</v>
      </c>
      <c r="RNL312" t="str">
        <v>As at</v>
      </c>
      <c r="RNM312" t="str">
        <v>Particulars</v>
      </c>
      <c r="RNS312" t="str">
        <v>As at</v>
      </c>
      <c r="RNT312" t="str">
        <v>As at</v>
      </c>
      <c r="RNU312" t="str">
        <v>Particulars</v>
      </c>
      <c r="ROA312" t="str">
        <v>As at</v>
      </c>
      <c r="ROB312" t="str">
        <v>As at</v>
      </c>
      <c r="ROC312" t="str">
        <v>Particulars</v>
      </c>
      <c r="ROI312" t="str">
        <v>As at</v>
      </c>
      <c r="ROJ312" t="str">
        <v>As at</v>
      </c>
      <c r="ROK312" t="str">
        <v>Particulars</v>
      </c>
      <c r="ROQ312" t="str">
        <v>As at</v>
      </c>
      <c r="ROR312" t="str">
        <v>As at</v>
      </c>
      <c r="ROS312" t="str">
        <v>Particulars</v>
      </c>
      <c r="ROY312" t="str">
        <v>As at</v>
      </c>
      <c r="ROZ312" t="str">
        <v>As at</v>
      </c>
      <c r="RPA312" t="str">
        <v>Particulars</v>
      </c>
      <c r="RPG312" t="str">
        <v>As at</v>
      </c>
      <c r="RPH312" t="str">
        <v>As at</v>
      </c>
      <c r="RPI312" t="str">
        <v>Particulars</v>
      </c>
      <c r="RPO312" t="str">
        <v>As at</v>
      </c>
      <c r="RPP312" t="str">
        <v>As at</v>
      </c>
      <c r="RPQ312" t="str">
        <v>Particulars</v>
      </c>
      <c r="RPW312" t="str">
        <v>As at</v>
      </c>
      <c r="RPX312" t="str">
        <v>As at</v>
      </c>
      <c r="RPY312" t="str">
        <v>Particulars</v>
      </c>
      <c r="RQE312" t="str">
        <v>As at</v>
      </c>
      <c r="RQF312" t="str">
        <v>As at</v>
      </c>
      <c r="RQG312" t="str">
        <v>Particulars</v>
      </c>
      <c r="RQM312" t="str">
        <v>As at</v>
      </c>
      <c r="RQN312" t="str">
        <v>As at</v>
      </c>
      <c r="RQO312" t="str">
        <v>Particulars</v>
      </c>
      <c r="RQU312" t="str">
        <v>As at</v>
      </c>
      <c r="RQV312" t="str">
        <v>As at</v>
      </c>
      <c r="RQW312" t="str">
        <v>Particulars</v>
      </c>
      <c r="RRC312" t="str">
        <v>As at</v>
      </c>
      <c r="RRD312" t="str">
        <v>As at</v>
      </c>
      <c r="RRE312" t="str">
        <v>Particulars</v>
      </c>
      <c r="RRK312" t="str">
        <v>As at</v>
      </c>
      <c r="RRL312" t="str">
        <v>As at</v>
      </c>
      <c r="RRM312" t="str">
        <v>Particulars</v>
      </c>
      <c r="RRS312" t="str">
        <v>As at</v>
      </c>
      <c r="RRT312" t="str">
        <v>As at</v>
      </c>
      <c r="RRU312" t="str">
        <v>Particulars</v>
      </c>
      <c r="RSA312" t="str">
        <v>As at</v>
      </c>
      <c r="RSB312" t="str">
        <v>As at</v>
      </c>
      <c r="RSC312" t="str">
        <v>Particulars</v>
      </c>
      <c r="RSI312" t="str">
        <v>As at</v>
      </c>
      <c r="RSJ312" t="str">
        <v>As at</v>
      </c>
      <c r="RSK312" t="str">
        <v>Particulars</v>
      </c>
      <c r="RSQ312" t="str">
        <v>As at</v>
      </c>
      <c r="RSR312" t="str">
        <v>As at</v>
      </c>
      <c r="RSS312" t="str">
        <v>Particulars</v>
      </c>
      <c r="RSY312" t="str">
        <v>As at</v>
      </c>
      <c r="RSZ312" t="str">
        <v>As at</v>
      </c>
      <c r="RTA312" t="str">
        <v>Particulars</v>
      </c>
      <c r="RTG312" t="str">
        <v>As at</v>
      </c>
      <c r="RTH312" t="str">
        <v>As at</v>
      </c>
      <c r="RTI312" t="str">
        <v>Particulars</v>
      </c>
      <c r="RTO312" t="str">
        <v>As at</v>
      </c>
      <c r="RTP312" t="str">
        <v>As at</v>
      </c>
      <c r="RTQ312" t="str">
        <v>Particulars</v>
      </c>
      <c r="RTW312" t="str">
        <v>As at</v>
      </c>
      <c r="RTX312" t="str">
        <v>As at</v>
      </c>
      <c r="RTY312" t="str">
        <v>Particulars</v>
      </c>
      <c r="RUE312" t="str">
        <v>As at</v>
      </c>
      <c r="RUF312" t="str">
        <v>As at</v>
      </c>
      <c r="RUG312" t="str">
        <v>Particulars</v>
      </c>
      <c r="RUM312" t="str">
        <v>As at</v>
      </c>
      <c r="RUN312" t="str">
        <v>As at</v>
      </c>
      <c r="RUO312" t="str">
        <v>Particulars</v>
      </c>
      <c r="RUU312" t="str">
        <v>As at</v>
      </c>
      <c r="RUV312" t="str">
        <v>As at</v>
      </c>
      <c r="RUW312" t="str">
        <v>Particulars</v>
      </c>
      <c r="RVC312" t="str">
        <v>As at</v>
      </c>
      <c r="RVD312" t="str">
        <v>As at</v>
      </c>
      <c r="RVE312" t="str">
        <v>Particulars</v>
      </c>
      <c r="RVK312" t="str">
        <v>As at</v>
      </c>
      <c r="RVL312" t="str">
        <v>As at</v>
      </c>
      <c r="RVM312" t="str">
        <v>Particulars</v>
      </c>
      <c r="RVS312" t="str">
        <v>As at</v>
      </c>
      <c r="RVT312" t="str">
        <v>As at</v>
      </c>
      <c r="RVU312" t="str">
        <v>Particulars</v>
      </c>
      <c r="RWA312" t="str">
        <v>As at</v>
      </c>
      <c r="RWB312" t="str">
        <v>As at</v>
      </c>
      <c r="RWC312" t="str">
        <v>Particulars</v>
      </c>
      <c r="RWI312" t="str">
        <v>As at</v>
      </c>
      <c r="RWJ312" t="str">
        <v>As at</v>
      </c>
      <c r="RWK312" t="str">
        <v>Particulars</v>
      </c>
      <c r="RWQ312" t="str">
        <v>As at</v>
      </c>
      <c r="RWR312" t="str">
        <v>As at</v>
      </c>
      <c r="RWS312" t="str">
        <v>Particulars</v>
      </c>
      <c r="RWY312" t="str">
        <v>As at</v>
      </c>
      <c r="RWZ312" t="str">
        <v>As at</v>
      </c>
      <c r="RXA312" t="str">
        <v>Particulars</v>
      </c>
      <c r="RXG312" t="str">
        <v>As at</v>
      </c>
      <c r="RXH312" t="str">
        <v>As at</v>
      </c>
      <c r="RXI312" t="str">
        <v>Particulars</v>
      </c>
      <c r="RXO312" t="str">
        <v>As at</v>
      </c>
      <c r="RXP312" t="str">
        <v>As at</v>
      </c>
      <c r="RXQ312" t="str">
        <v>Particulars</v>
      </c>
      <c r="RXW312" t="str">
        <v>As at</v>
      </c>
      <c r="RXX312" t="str">
        <v>As at</v>
      </c>
      <c r="RXY312" t="str">
        <v>Particulars</v>
      </c>
      <c r="RYE312" t="str">
        <v>As at</v>
      </c>
      <c r="RYF312" t="str">
        <v>As at</v>
      </c>
      <c r="RYG312" t="str">
        <v>Particulars</v>
      </c>
      <c r="RYM312" t="str">
        <v>As at</v>
      </c>
      <c r="RYN312" t="str">
        <v>As at</v>
      </c>
      <c r="RYO312" t="str">
        <v>Particulars</v>
      </c>
      <c r="RYU312" t="str">
        <v>As at</v>
      </c>
      <c r="RYV312" t="str">
        <v>As at</v>
      </c>
      <c r="RYW312" t="str">
        <v>Particulars</v>
      </c>
      <c r="RZC312" t="str">
        <v>As at</v>
      </c>
      <c r="RZD312" t="str">
        <v>As at</v>
      </c>
      <c r="RZE312" t="str">
        <v>Particulars</v>
      </c>
      <c r="RZK312" t="str">
        <v>As at</v>
      </c>
      <c r="RZL312" t="str">
        <v>As at</v>
      </c>
      <c r="RZM312" t="str">
        <v>Particulars</v>
      </c>
      <c r="RZS312" t="str">
        <v>As at</v>
      </c>
      <c r="RZT312" t="str">
        <v>As at</v>
      </c>
      <c r="RZU312" t="str">
        <v>Particulars</v>
      </c>
      <c r="SAA312" t="str">
        <v>As at</v>
      </c>
      <c r="SAB312" t="str">
        <v>As at</v>
      </c>
      <c r="SAC312" t="str">
        <v>Particulars</v>
      </c>
      <c r="SAI312" t="str">
        <v>As at</v>
      </c>
      <c r="SAJ312" t="str">
        <v>As at</v>
      </c>
      <c r="SAK312" t="str">
        <v>Particulars</v>
      </c>
      <c r="SAQ312" t="str">
        <v>As at</v>
      </c>
      <c r="SAR312" t="str">
        <v>As at</v>
      </c>
      <c r="SAS312" t="str">
        <v>Particulars</v>
      </c>
      <c r="SAY312" t="str">
        <v>As at</v>
      </c>
      <c r="SAZ312" t="str">
        <v>As at</v>
      </c>
      <c r="SBA312" t="str">
        <v>Particulars</v>
      </c>
      <c r="SBG312" t="str">
        <v>As at</v>
      </c>
      <c r="SBH312" t="str">
        <v>As at</v>
      </c>
      <c r="SBI312" t="str">
        <v>Particulars</v>
      </c>
      <c r="SBO312" t="str">
        <v>As at</v>
      </c>
      <c r="SBP312" t="str">
        <v>As at</v>
      </c>
      <c r="SBQ312" t="str">
        <v>Particulars</v>
      </c>
      <c r="SBW312" t="str">
        <v>As at</v>
      </c>
      <c r="SBX312" t="str">
        <v>As at</v>
      </c>
      <c r="SBY312" t="str">
        <v>Particulars</v>
      </c>
      <c r="SCE312" t="str">
        <v>As at</v>
      </c>
      <c r="SCF312" t="str">
        <v>As at</v>
      </c>
      <c r="SCG312" t="str">
        <v>Particulars</v>
      </c>
      <c r="SCM312" t="str">
        <v>As at</v>
      </c>
      <c r="SCN312" t="str">
        <v>As at</v>
      </c>
      <c r="SCO312" t="str">
        <v>Particulars</v>
      </c>
      <c r="SCU312" t="str">
        <v>As at</v>
      </c>
      <c r="SCV312" t="str">
        <v>As at</v>
      </c>
      <c r="SCW312" t="str">
        <v>Particulars</v>
      </c>
      <c r="SDC312" t="str">
        <v>As at</v>
      </c>
      <c r="SDD312" t="str">
        <v>As at</v>
      </c>
      <c r="SDE312" t="str">
        <v>Particulars</v>
      </c>
      <c r="SDK312" t="str">
        <v>As at</v>
      </c>
      <c r="SDL312" t="str">
        <v>As at</v>
      </c>
      <c r="SDM312" t="str">
        <v>Particulars</v>
      </c>
      <c r="SDS312" t="str">
        <v>As at</v>
      </c>
      <c r="SDT312" t="str">
        <v>As at</v>
      </c>
      <c r="SDU312" t="str">
        <v>Particulars</v>
      </c>
      <c r="SEA312" t="str">
        <v>As at</v>
      </c>
      <c r="SEB312" t="str">
        <v>As at</v>
      </c>
      <c r="SEC312" t="str">
        <v>Particulars</v>
      </c>
      <c r="SEI312" t="str">
        <v>As at</v>
      </c>
      <c r="SEJ312" t="str">
        <v>As at</v>
      </c>
      <c r="SEK312" t="str">
        <v>Particulars</v>
      </c>
      <c r="SEQ312" t="str">
        <v>As at</v>
      </c>
      <c r="SER312" t="str">
        <v>As at</v>
      </c>
      <c r="SES312" t="str">
        <v>Particulars</v>
      </c>
      <c r="SEY312" t="str">
        <v>As at</v>
      </c>
      <c r="SEZ312" t="str">
        <v>As at</v>
      </c>
      <c r="SFA312" t="str">
        <v>Particulars</v>
      </c>
      <c r="SFG312" t="str">
        <v>As at</v>
      </c>
      <c r="SFH312" t="str">
        <v>As at</v>
      </c>
      <c r="SFI312" t="str">
        <v>Particulars</v>
      </c>
      <c r="SFO312" t="str">
        <v>As at</v>
      </c>
      <c r="SFP312" t="str">
        <v>As at</v>
      </c>
      <c r="SFQ312" t="str">
        <v>Particulars</v>
      </c>
      <c r="SFW312" t="str">
        <v>As at</v>
      </c>
      <c r="SFX312" t="str">
        <v>As at</v>
      </c>
      <c r="SFY312" t="str">
        <v>Particulars</v>
      </c>
      <c r="SGE312" t="str">
        <v>As at</v>
      </c>
      <c r="SGF312" t="str">
        <v>As at</v>
      </c>
      <c r="SGG312" t="str">
        <v>Particulars</v>
      </c>
      <c r="SGM312" t="str">
        <v>As at</v>
      </c>
      <c r="SGN312" t="str">
        <v>As at</v>
      </c>
      <c r="SGO312" t="str">
        <v>Particulars</v>
      </c>
      <c r="SGU312" t="str">
        <v>As at</v>
      </c>
      <c r="SGV312" t="str">
        <v>As at</v>
      </c>
      <c r="SGW312" t="str">
        <v>Particulars</v>
      </c>
      <c r="SHC312" t="str">
        <v>As at</v>
      </c>
      <c r="SHD312" t="str">
        <v>As at</v>
      </c>
      <c r="SHE312" t="str">
        <v>Particulars</v>
      </c>
      <c r="SHK312" t="str">
        <v>As at</v>
      </c>
      <c r="SHL312" t="str">
        <v>As at</v>
      </c>
      <c r="SHM312" t="str">
        <v>Particulars</v>
      </c>
      <c r="SHS312" t="str">
        <v>As at</v>
      </c>
      <c r="SHT312" t="str">
        <v>As at</v>
      </c>
      <c r="SHU312" t="str">
        <v>Particulars</v>
      </c>
      <c r="SIA312" t="str">
        <v>As at</v>
      </c>
      <c r="SIB312" t="str">
        <v>As at</v>
      </c>
      <c r="SIC312" t="str">
        <v>Particulars</v>
      </c>
      <c r="SII312" t="str">
        <v>As at</v>
      </c>
      <c r="SIJ312" t="str">
        <v>As at</v>
      </c>
      <c r="SIK312" t="str">
        <v>Particulars</v>
      </c>
      <c r="SIQ312" t="str">
        <v>As at</v>
      </c>
      <c r="SIR312" t="str">
        <v>As at</v>
      </c>
      <c r="SIS312" t="str">
        <v>Particulars</v>
      </c>
      <c r="SIY312" t="str">
        <v>As at</v>
      </c>
      <c r="SIZ312" t="str">
        <v>As at</v>
      </c>
      <c r="SJA312" t="str">
        <v>Particulars</v>
      </c>
      <c r="SJG312" t="str">
        <v>As at</v>
      </c>
      <c r="SJH312" t="str">
        <v>As at</v>
      </c>
      <c r="SJI312" t="str">
        <v>Particulars</v>
      </c>
      <c r="SJO312" t="str">
        <v>As at</v>
      </c>
      <c r="SJP312" t="str">
        <v>As at</v>
      </c>
      <c r="SJQ312" t="str">
        <v>Particulars</v>
      </c>
      <c r="SJW312" t="str">
        <v>As at</v>
      </c>
      <c r="SJX312" t="str">
        <v>As at</v>
      </c>
      <c r="SJY312" t="str">
        <v>Particulars</v>
      </c>
      <c r="SKE312" t="str">
        <v>As at</v>
      </c>
      <c r="SKF312" t="str">
        <v>As at</v>
      </c>
      <c r="SKG312" t="str">
        <v>Particulars</v>
      </c>
      <c r="SKM312" t="str">
        <v>As at</v>
      </c>
      <c r="SKN312" t="str">
        <v>As at</v>
      </c>
      <c r="SKO312" t="str">
        <v>Particulars</v>
      </c>
      <c r="SKU312" t="str">
        <v>As at</v>
      </c>
      <c r="SKV312" t="str">
        <v>As at</v>
      </c>
      <c r="SKW312" t="str">
        <v>Particulars</v>
      </c>
      <c r="SLC312" t="str">
        <v>As at</v>
      </c>
      <c r="SLD312" t="str">
        <v>As at</v>
      </c>
      <c r="SLE312" t="str">
        <v>Particulars</v>
      </c>
      <c r="SLK312" t="str">
        <v>As at</v>
      </c>
      <c r="SLL312" t="str">
        <v>As at</v>
      </c>
      <c r="SLM312" t="str">
        <v>Particulars</v>
      </c>
      <c r="SLS312" t="str">
        <v>As at</v>
      </c>
      <c r="SLT312" t="str">
        <v>As at</v>
      </c>
      <c r="SLU312" t="str">
        <v>Particulars</v>
      </c>
      <c r="SMA312" t="str">
        <v>As at</v>
      </c>
      <c r="SMB312" t="str">
        <v>As at</v>
      </c>
      <c r="SMC312" t="str">
        <v>Particulars</v>
      </c>
      <c r="SMI312" t="str">
        <v>As at</v>
      </c>
      <c r="SMJ312" t="str">
        <v>As at</v>
      </c>
      <c r="SMK312" t="str">
        <v>Particulars</v>
      </c>
      <c r="SMQ312" t="str">
        <v>As at</v>
      </c>
      <c r="SMR312" t="str">
        <v>As at</v>
      </c>
      <c r="SMS312" t="str">
        <v>Particulars</v>
      </c>
      <c r="SMY312" t="str">
        <v>As at</v>
      </c>
      <c r="SMZ312" t="str">
        <v>As at</v>
      </c>
      <c r="SNA312" t="str">
        <v>Particulars</v>
      </c>
      <c r="SNG312" t="str">
        <v>As at</v>
      </c>
      <c r="SNH312" t="str">
        <v>As at</v>
      </c>
      <c r="SNI312" t="str">
        <v>Particulars</v>
      </c>
      <c r="SNO312" t="str">
        <v>As at</v>
      </c>
      <c r="SNP312" t="str">
        <v>As at</v>
      </c>
      <c r="SNQ312" t="str">
        <v>Particulars</v>
      </c>
      <c r="SNW312" t="str">
        <v>As at</v>
      </c>
      <c r="SNX312" t="str">
        <v>As at</v>
      </c>
      <c r="SNY312" t="str">
        <v>Particulars</v>
      </c>
      <c r="SOE312" t="str">
        <v>As at</v>
      </c>
      <c r="SOF312" t="str">
        <v>As at</v>
      </c>
      <c r="SOG312" t="str">
        <v>Particulars</v>
      </c>
      <c r="SOM312" t="str">
        <v>As at</v>
      </c>
      <c r="SON312" t="str">
        <v>As at</v>
      </c>
      <c r="SOO312" t="str">
        <v>Particulars</v>
      </c>
      <c r="SOU312" t="str">
        <v>As at</v>
      </c>
      <c r="SOV312" t="str">
        <v>As at</v>
      </c>
      <c r="SOW312" t="str">
        <v>Particulars</v>
      </c>
      <c r="SPC312" t="str">
        <v>As at</v>
      </c>
      <c r="SPD312" t="str">
        <v>As at</v>
      </c>
      <c r="SPE312" t="str">
        <v>Particulars</v>
      </c>
      <c r="SPK312" t="str">
        <v>As at</v>
      </c>
      <c r="SPL312" t="str">
        <v>As at</v>
      </c>
      <c r="SPM312" t="str">
        <v>Particulars</v>
      </c>
      <c r="SPS312" t="str">
        <v>As at</v>
      </c>
      <c r="SPT312" t="str">
        <v>As at</v>
      </c>
      <c r="SPU312" t="str">
        <v>Particulars</v>
      </c>
      <c r="SQA312" t="str">
        <v>As at</v>
      </c>
      <c r="SQB312" t="str">
        <v>As at</v>
      </c>
      <c r="SQC312" t="str">
        <v>Particulars</v>
      </c>
      <c r="SQI312" t="str">
        <v>As at</v>
      </c>
      <c r="SQJ312" t="str">
        <v>As at</v>
      </c>
      <c r="SQK312" t="str">
        <v>Particulars</v>
      </c>
      <c r="SQQ312" t="str">
        <v>As at</v>
      </c>
      <c r="SQR312" t="str">
        <v>As at</v>
      </c>
      <c r="SQS312" t="str">
        <v>Particulars</v>
      </c>
      <c r="SQY312" t="str">
        <v>As at</v>
      </c>
      <c r="SQZ312" t="str">
        <v>As at</v>
      </c>
      <c r="SRA312" t="str">
        <v>Particulars</v>
      </c>
      <c r="SRG312" t="str">
        <v>As at</v>
      </c>
      <c r="SRH312" t="str">
        <v>As at</v>
      </c>
      <c r="SRI312" t="str">
        <v>Particulars</v>
      </c>
      <c r="SRO312" t="str">
        <v>As at</v>
      </c>
      <c r="SRP312" t="str">
        <v>As at</v>
      </c>
      <c r="SRQ312" t="str">
        <v>Particulars</v>
      </c>
      <c r="SRW312" t="str">
        <v>As at</v>
      </c>
      <c r="SRX312" t="str">
        <v>As at</v>
      </c>
      <c r="SRY312" t="str">
        <v>Particulars</v>
      </c>
      <c r="SSE312" t="str">
        <v>As at</v>
      </c>
      <c r="SSF312" t="str">
        <v>As at</v>
      </c>
      <c r="SSG312" t="str">
        <v>Particulars</v>
      </c>
      <c r="SSM312" t="str">
        <v>As at</v>
      </c>
      <c r="SSN312" t="str">
        <v>As at</v>
      </c>
      <c r="SSO312" t="str">
        <v>Particulars</v>
      </c>
      <c r="SSU312" t="str">
        <v>As at</v>
      </c>
      <c r="SSV312" t="str">
        <v>As at</v>
      </c>
      <c r="SSW312" t="str">
        <v>Particulars</v>
      </c>
      <c r="STC312" t="str">
        <v>As at</v>
      </c>
      <c r="STD312" t="str">
        <v>As at</v>
      </c>
      <c r="STE312" t="str">
        <v>Particulars</v>
      </c>
      <c r="STK312" t="str">
        <v>As at</v>
      </c>
      <c r="STL312" t="str">
        <v>As at</v>
      </c>
      <c r="STM312" t="str">
        <v>Particulars</v>
      </c>
      <c r="STS312" t="str">
        <v>As at</v>
      </c>
      <c r="STT312" t="str">
        <v>As at</v>
      </c>
      <c r="STU312" t="str">
        <v>Particulars</v>
      </c>
      <c r="SUA312" t="str">
        <v>As at</v>
      </c>
      <c r="SUB312" t="str">
        <v>As at</v>
      </c>
      <c r="SUC312" t="str">
        <v>Particulars</v>
      </c>
      <c r="SUI312" t="str">
        <v>As at</v>
      </c>
      <c r="SUJ312" t="str">
        <v>As at</v>
      </c>
      <c r="SUK312" t="str">
        <v>Particulars</v>
      </c>
      <c r="SUQ312" t="str">
        <v>As at</v>
      </c>
      <c r="SUR312" t="str">
        <v>As at</v>
      </c>
      <c r="SUS312" t="str">
        <v>Particulars</v>
      </c>
      <c r="SUY312" t="str">
        <v>As at</v>
      </c>
      <c r="SUZ312" t="str">
        <v>As at</v>
      </c>
      <c r="SVA312" t="str">
        <v>Particulars</v>
      </c>
      <c r="SVG312" t="str">
        <v>As at</v>
      </c>
      <c r="SVH312" t="str">
        <v>As at</v>
      </c>
      <c r="SVI312" t="str">
        <v>Particulars</v>
      </c>
      <c r="SVO312" t="str">
        <v>As at</v>
      </c>
      <c r="SVP312" t="str">
        <v>As at</v>
      </c>
      <c r="SVQ312" t="str">
        <v>Particulars</v>
      </c>
      <c r="SVW312" t="str">
        <v>As at</v>
      </c>
      <c r="SVX312" t="str">
        <v>As at</v>
      </c>
      <c r="SVY312" t="str">
        <v>Particulars</v>
      </c>
      <c r="SWE312" t="str">
        <v>As at</v>
      </c>
      <c r="SWF312" t="str">
        <v>As at</v>
      </c>
      <c r="SWG312" t="str">
        <v>Particulars</v>
      </c>
      <c r="SWM312" t="str">
        <v>As at</v>
      </c>
      <c r="SWN312" t="str">
        <v>As at</v>
      </c>
      <c r="SWO312" t="str">
        <v>Particulars</v>
      </c>
      <c r="SWU312" t="str">
        <v>As at</v>
      </c>
      <c r="SWV312" t="str">
        <v>As at</v>
      </c>
      <c r="SWW312" t="str">
        <v>Particulars</v>
      </c>
      <c r="SXC312" t="str">
        <v>As at</v>
      </c>
      <c r="SXD312" t="str">
        <v>As at</v>
      </c>
      <c r="SXE312" t="str">
        <v>Particulars</v>
      </c>
      <c r="SXK312" t="str">
        <v>As at</v>
      </c>
      <c r="SXL312" t="str">
        <v>As at</v>
      </c>
      <c r="SXM312" t="str">
        <v>Particulars</v>
      </c>
      <c r="SXS312" t="str">
        <v>As at</v>
      </c>
      <c r="SXT312" t="str">
        <v>As at</v>
      </c>
      <c r="SXU312" t="str">
        <v>Particulars</v>
      </c>
      <c r="SYA312" t="str">
        <v>As at</v>
      </c>
      <c r="SYB312" t="str">
        <v>As at</v>
      </c>
      <c r="SYC312" t="str">
        <v>Particulars</v>
      </c>
      <c r="SYI312" t="str">
        <v>As at</v>
      </c>
      <c r="SYJ312" t="str">
        <v>As at</v>
      </c>
      <c r="SYK312" t="str">
        <v>Particulars</v>
      </c>
      <c r="SYQ312" t="str">
        <v>As at</v>
      </c>
      <c r="SYR312" t="str">
        <v>As at</v>
      </c>
      <c r="SYS312" t="str">
        <v>Particulars</v>
      </c>
      <c r="SYY312" t="str">
        <v>As at</v>
      </c>
      <c r="SYZ312" t="str">
        <v>As at</v>
      </c>
      <c r="SZA312" t="str">
        <v>Particulars</v>
      </c>
      <c r="SZG312" t="str">
        <v>As at</v>
      </c>
      <c r="SZH312" t="str">
        <v>As at</v>
      </c>
      <c r="SZI312" t="str">
        <v>Particulars</v>
      </c>
      <c r="SZO312" t="str">
        <v>As at</v>
      </c>
      <c r="SZP312" t="str">
        <v>As at</v>
      </c>
      <c r="SZQ312" t="str">
        <v>Particulars</v>
      </c>
      <c r="SZW312" t="str">
        <v>As at</v>
      </c>
      <c r="SZX312" t="str">
        <v>As at</v>
      </c>
      <c r="SZY312" t="str">
        <v>Particulars</v>
      </c>
      <c r="TAE312" t="str">
        <v>As at</v>
      </c>
      <c r="TAF312" t="str">
        <v>As at</v>
      </c>
      <c r="TAG312" t="str">
        <v>Particulars</v>
      </c>
      <c r="TAM312" t="str">
        <v>As at</v>
      </c>
      <c r="TAN312" t="str">
        <v>As at</v>
      </c>
      <c r="TAO312" t="str">
        <v>Particulars</v>
      </c>
      <c r="TAU312" t="str">
        <v>As at</v>
      </c>
      <c r="TAV312" t="str">
        <v>As at</v>
      </c>
      <c r="TAW312" t="str">
        <v>Particulars</v>
      </c>
      <c r="TBC312" t="str">
        <v>As at</v>
      </c>
      <c r="TBD312" t="str">
        <v>As at</v>
      </c>
      <c r="TBE312" t="str">
        <v>Particulars</v>
      </c>
      <c r="TBK312" t="str">
        <v>As at</v>
      </c>
      <c r="TBL312" t="str">
        <v>As at</v>
      </c>
      <c r="TBM312" t="str">
        <v>Particulars</v>
      </c>
      <c r="TBS312" t="str">
        <v>As at</v>
      </c>
      <c r="TBT312" t="str">
        <v>As at</v>
      </c>
      <c r="TBU312" t="str">
        <v>Particulars</v>
      </c>
      <c r="TCA312" t="str">
        <v>As at</v>
      </c>
      <c r="TCB312" t="str">
        <v>As at</v>
      </c>
      <c r="TCC312" t="str">
        <v>Particulars</v>
      </c>
      <c r="TCI312" t="str">
        <v>As at</v>
      </c>
      <c r="TCJ312" t="str">
        <v>As at</v>
      </c>
      <c r="TCK312" t="str">
        <v>Particulars</v>
      </c>
      <c r="TCQ312" t="str">
        <v>As at</v>
      </c>
      <c r="TCR312" t="str">
        <v>As at</v>
      </c>
      <c r="TCS312" t="str">
        <v>Particulars</v>
      </c>
      <c r="TCY312" t="str">
        <v>As at</v>
      </c>
      <c r="TCZ312" t="str">
        <v>As at</v>
      </c>
      <c r="TDA312" t="str">
        <v>Particulars</v>
      </c>
      <c r="TDG312" t="str">
        <v>As at</v>
      </c>
      <c r="TDH312" t="str">
        <v>As at</v>
      </c>
      <c r="TDI312" t="str">
        <v>Particulars</v>
      </c>
      <c r="TDO312" t="str">
        <v>As at</v>
      </c>
      <c r="TDP312" t="str">
        <v>As at</v>
      </c>
      <c r="TDQ312" t="str">
        <v>Particulars</v>
      </c>
      <c r="TDW312" t="str">
        <v>As at</v>
      </c>
      <c r="TDX312" t="str">
        <v>As at</v>
      </c>
      <c r="TDY312" t="str">
        <v>Particulars</v>
      </c>
      <c r="TEE312" t="str">
        <v>As at</v>
      </c>
      <c r="TEF312" t="str">
        <v>As at</v>
      </c>
      <c r="TEG312" t="str">
        <v>Particulars</v>
      </c>
      <c r="TEM312" t="str">
        <v>As at</v>
      </c>
      <c r="TEN312" t="str">
        <v>As at</v>
      </c>
      <c r="TEO312" t="str">
        <v>Particulars</v>
      </c>
      <c r="TEU312" t="str">
        <v>As at</v>
      </c>
      <c r="TEV312" t="str">
        <v>As at</v>
      </c>
      <c r="TEW312" t="str">
        <v>Particulars</v>
      </c>
      <c r="TFC312" t="str">
        <v>As at</v>
      </c>
      <c r="TFD312" t="str">
        <v>As at</v>
      </c>
      <c r="TFE312" t="str">
        <v>Particulars</v>
      </c>
      <c r="TFK312" t="str">
        <v>As at</v>
      </c>
      <c r="TFL312" t="str">
        <v>As at</v>
      </c>
      <c r="TFM312" t="str">
        <v>Particulars</v>
      </c>
      <c r="TFS312" t="str">
        <v>As at</v>
      </c>
      <c r="TFT312" t="str">
        <v>As at</v>
      </c>
      <c r="TFU312" t="str">
        <v>Particulars</v>
      </c>
      <c r="TGA312" t="str">
        <v>As at</v>
      </c>
      <c r="TGB312" t="str">
        <v>As at</v>
      </c>
      <c r="TGC312" t="str">
        <v>Particulars</v>
      </c>
      <c r="TGI312" t="str">
        <v>As at</v>
      </c>
      <c r="TGJ312" t="str">
        <v>As at</v>
      </c>
      <c r="TGK312" t="str">
        <v>Particulars</v>
      </c>
      <c r="TGQ312" t="str">
        <v>As at</v>
      </c>
      <c r="TGR312" t="str">
        <v>As at</v>
      </c>
      <c r="TGS312" t="str">
        <v>Particulars</v>
      </c>
      <c r="TGY312" t="str">
        <v>As at</v>
      </c>
      <c r="TGZ312" t="str">
        <v>As at</v>
      </c>
      <c r="THA312" t="str">
        <v>Particulars</v>
      </c>
      <c r="THG312" t="str">
        <v>As at</v>
      </c>
      <c r="THH312" t="str">
        <v>As at</v>
      </c>
      <c r="THI312" t="str">
        <v>Particulars</v>
      </c>
      <c r="THO312" t="str">
        <v>As at</v>
      </c>
      <c r="THP312" t="str">
        <v>As at</v>
      </c>
      <c r="THQ312" t="str">
        <v>Particulars</v>
      </c>
      <c r="THW312" t="str">
        <v>As at</v>
      </c>
      <c r="THX312" t="str">
        <v>As at</v>
      </c>
      <c r="THY312" t="str">
        <v>Particulars</v>
      </c>
      <c r="TIE312" t="str">
        <v>As at</v>
      </c>
      <c r="TIF312" t="str">
        <v>As at</v>
      </c>
      <c r="TIG312" t="str">
        <v>Particulars</v>
      </c>
      <c r="TIM312" t="str">
        <v>As at</v>
      </c>
      <c r="TIN312" t="str">
        <v>As at</v>
      </c>
      <c r="TIO312" t="str">
        <v>Particulars</v>
      </c>
      <c r="TIU312" t="str">
        <v>As at</v>
      </c>
      <c r="TIV312" t="str">
        <v>As at</v>
      </c>
      <c r="TIW312" t="str">
        <v>Particulars</v>
      </c>
      <c r="TJC312" t="str">
        <v>As at</v>
      </c>
      <c r="TJD312" t="str">
        <v>As at</v>
      </c>
      <c r="TJE312" t="str">
        <v>Particulars</v>
      </c>
      <c r="TJK312" t="str">
        <v>As at</v>
      </c>
      <c r="TJL312" t="str">
        <v>As at</v>
      </c>
      <c r="TJM312" t="str">
        <v>Particulars</v>
      </c>
      <c r="TJS312" t="str">
        <v>As at</v>
      </c>
      <c r="TJT312" t="str">
        <v>As at</v>
      </c>
      <c r="TJU312" t="str">
        <v>Particulars</v>
      </c>
      <c r="TKA312" t="str">
        <v>As at</v>
      </c>
      <c r="TKB312" t="str">
        <v>As at</v>
      </c>
      <c r="TKC312" t="str">
        <v>Particulars</v>
      </c>
      <c r="TKI312" t="str">
        <v>As at</v>
      </c>
      <c r="TKJ312" t="str">
        <v>As at</v>
      </c>
      <c r="TKK312" t="str">
        <v>Particulars</v>
      </c>
      <c r="TKQ312" t="str">
        <v>As at</v>
      </c>
      <c r="TKR312" t="str">
        <v>As at</v>
      </c>
      <c r="TKS312" t="str">
        <v>Particulars</v>
      </c>
      <c r="TKY312" t="str">
        <v>As at</v>
      </c>
      <c r="TKZ312" t="str">
        <v>As at</v>
      </c>
      <c r="TLA312" t="str">
        <v>Particulars</v>
      </c>
      <c r="TLG312" t="str">
        <v>As at</v>
      </c>
      <c r="TLH312" t="str">
        <v>As at</v>
      </c>
      <c r="TLI312" t="str">
        <v>Particulars</v>
      </c>
      <c r="TLO312" t="str">
        <v>As at</v>
      </c>
      <c r="TLP312" t="str">
        <v>As at</v>
      </c>
      <c r="TLQ312" t="str">
        <v>Particulars</v>
      </c>
      <c r="TLW312" t="str">
        <v>As at</v>
      </c>
      <c r="TLX312" t="str">
        <v>As at</v>
      </c>
      <c r="TLY312" t="str">
        <v>Particulars</v>
      </c>
      <c r="TME312" t="str">
        <v>As at</v>
      </c>
      <c r="TMF312" t="str">
        <v>As at</v>
      </c>
      <c r="TMG312" t="str">
        <v>Particulars</v>
      </c>
      <c r="TMM312" t="str">
        <v>As at</v>
      </c>
      <c r="TMN312" t="str">
        <v>As at</v>
      </c>
      <c r="TMO312" t="str">
        <v>Particulars</v>
      </c>
      <c r="TMU312" t="str">
        <v>As at</v>
      </c>
      <c r="TMV312" t="str">
        <v>As at</v>
      </c>
      <c r="TMW312" t="str">
        <v>Particulars</v>
      </c>
      <c r="TNC312" t="str">
        <v>As at</v>
      </c>
      <c r="TND312" t="str">
        <v>As at</v>
      </c>
      <c r="TNE312" t="str">
        <v>Particulars</v>
      </c>
      <c r="TNK312" t="str">
        <v>As at</v>
      </c>
      <c r="TNL312" t="str">
        <v>As at</v>
      </c>
      <c r="TNM312" t="str">
        <v>Particulars</v>
      </c>
      <c r="TNS312" t="str">
        <v>As at</v>
      </c>
      <c r="TNT312" t="str">
        <v>As at</v>
      </c>
      <c r="TNU312" t="str">
        <v>Particulars</v>
      </c>
      <c r="TOA312" t="str">
        <v>As at</v>
      </c>
      <c r="TOB312" t="str">
        <v>As at</v>
      </c>
      <c r="TOC312" t="str">
        <v>Particulars</v>
      </c>
      <c r="TOI312" t="str">
        <v>As at</v>
      </c>
      <c r="TOJ312" t="str">
        <v>As at</v>
      </c>
      <c r="TOK312" t="str">
        <v>Particulars</v>
      </c>
      <c r="TOQ312" t="str">
        <v>As at</v>
      </c>
      <c r="TOR312" t="str">
        <v>As at</v>
      </c>
      <c r="TOS312" t="str">
        <v>Particulars</v>
      </c>
      <c r="TOY312" t="str">
        <v>As at</v>
      </c>
      <c r="TOZ312" t="str">
        <v>As at</v>
      </c>
      <c r="TPA312" t="str">
        <v>Particulars</v>
      </c>
      <c r="TPG312" t="str">
        <v>As at</v>
      </c>
      <c r="TPH312" t="str">
        <v>As at</v>
      </c>
      <c r="TPI312" t="str">
        <v>Particulars</v>
      </c>
      <c r="TPO312" t="str">
        <v>As at</v>
      </c>
      <c r="TPP312" t="str">
        <v>As at</v>
      </c>
      <c r="TPQ312" t="str">
        <v>Particulars</v>
      </c>
      <c r="TPW312" t="str">
        <v>As at</v>
      </c>
      <c r="TPX312" t="str">
        <v>As at</v>
      </c>
      <c r="TPY312" t="str">
        <v>Particulars</v>
      </c>
      <c r="TQE312" t="str">
        <v>As at</v>
      </c>
      <c r="TQF312" t="str">
        <v>As at</v>
      </c>
      <c r="TQG312" t="str">
        <v>Particulars</v>
      </c>
      <c r="TQM312" t="str">
        <v>As at</v>
      </c>
      <c r="TQN312" t="str">
        <v>As at</v>
      </c>
      <c r="TQO312" t="str">
        <v>Particulars</v>
      </c>
      <c r="TQU312" t="str">
        <v>As at</v>
      </c>
      <c r="TQV312" t="str">
        <v>As at</v>
      </c>
      <c r="TQW312" t="str">
        <v>Particulars</v>
      </c>
      <c r="TRC312" t="str">
        <v>As at</v>
      </c>
      <c r="TRD312" t="str">
        <v>As at</v>
      </c>
      <c r="TRE312" t="str">
        <v>Particulars</v>
      </c>
      <c r="TRK312" t="str">
        <v>As at</v>
      </c>
      <c r="TRL312" t="str">
        <v>As at</v>
      </c>
      <c r="TRM312" t="str">
        <v>Particulars</v>
      </c>
      <c r="TRS312" t="str">
        <v>As at</v>
      </c>
      <c r="TRT312" t="str">
        <v>As at</v>
      </c>
      <c r="TRU312" t="str">
        <v>Particulars</v>
      </c>
      <c r="TSA312" t="str">
        <v>As at</v>
      </c>
      <c r="TSB312" t="str">
        <v>As at</v>
      </c>
      <c r="TSC312" t="str">
        <v>Particulars</v>
      </c>
      <c r="TSI312" t="str">
        <v>As at</v>
      </c>
      <c r="TSJ312" t="str">
        <v>As at</v>
      </c>
      <c r="TSK312" t="str">
        <v>Particulars</v>
      </c>
      <c r="TSQ312" t="str">
        <v>As at</v>
      </c>
      <c r="TSR312" t="str">
        <v>As at</v>
      </c>
      <c r="TSS312" t="str">
        <v>Particulars</v>
      </c>
      <c r="TSY312" t="str">
        <v>As at</v>
      </c>
      <c r="TSZ312" t="str">
        <v>As at</v>
      </c>
      <c r="TTA312" t="str">
        <v>Particulars</v>
      </c>
      <c r="TTG312" t="str">
        <v>As at</v>
      </c>
      <c r="TTH312" t="str">
        <v>As at</v>
      </c>
      <c r="TTI312" t="str">
        <v>Particulars</v>
      </c>
      <c r="TTO312" t="str">
        <v>As at</v>
      </c>
      <c r="TTP312" t="str">
        <v>As at</v>
      </c>
      <c r="TTQ312" t="str">
        <v>Particulars</v>
      </c>
      <c r="TTW312" t="str">
        <v>As at</v>
      </c>
      <c r="TTX312" t="str">
        <v>As at</v>
      </c>
      <c r="TTY312" t="str">
        <v>Particulars</v>
      </c>
      <c r="TUE312" t="str">
        <v>As at</v>
      </c>
      <c r="TUF312" t="str">
        <v>As at</v>
      </c>
      <c r="TUG312" t="str">
        <v>Particulars</v>
      </c>
      <c r="TUM312" t="str">
        <v>As at</v>
      </c>
      <c r="TUN312" t="str">
        <v>As at</v>
      </c>
      <c r="TUO312" t="str">
        <v>Particulars</v>
      </c>
      <c r="TUU312" t="str">
        <v>As at</v>
      </c>
      <c r="TUV312" t="str">
        <v>As at</v>
      </c>
      <c r="TUW312" t="str">
        <v>Particulars</v>
      </c>
      <c r="TVC312" t="str">
        <v>As at</v>
      </c>
      <c r="TVD312" t="str">
        <v>As at</v>
      </c>
      <c r="TVE312" t="str">
        <v>Particulars</v>
      </c>
      <c r="TVK312" t="str">
        <v>As at</v>
      </c>
      <c r="TVL312" t="str">
        <v>As at</v>
      </c>
      <c r="TVM312" t="str">
        <v>Particulars</v>
      </c>
      <c r="TVS312" t="str">
        <v>As at</v>
      </c>
      <c r="TVT312" t="str">
        <v>As at</v>
      </c>
      <c r="TVU312" t="str">
        <v>Particulars</v>
      </c>
      <c r="TWA312" t="str">
        <v>As at</v>
      </c>
      <c r="TWB312" t="str">
        <v>As at</v>
      </c>
      <c r="TWC312" t="str">
        <v>Particulars</v>
      </c>
      <c r="TWI312" t="str">
        <v>As at</v>
      </c>
      <c r="TWJ312" t="str">
        <v>As at</v>
      </c>
      <c r="TWK312" t="str">
        <v>Particulars</v>
      </c>
      <c r="TWQ312" t="str">
        <v>As at</v>
      </c>
      <c r="TWR312" t="str">
        <v>As at</v>
      </c>
      <c r="TWS312" t="str">
        <v>Particulars</v>
      </c>
      <c r="TWY312" t="str">
        <v>As at</v>
      </c>
      <c r="TWZ312" t="str">
        <v>As at</v>
      </c>
      <c r="TXA312" t="str">
        <v>Particulars</v>
      </c>
      <c r="TXG312" t="str">
        <v>As at</v>
      </c>
      <c r="TXH312" t="str">
        <v>As at</v>
      </c>
      <c r="TXI312" t="str">
        <v>Particulars</v>
      </c>
      <c r="TXO312" t="str">
        <v>As at</v>
      </c>
      <c r="TXP312" t="str">
        <v>As at</v>
      </c>
      <c r="TXQ312" t="str">
        <v>Particulars</v>
      </c>
      <c r="TXW312" t="str">
        <v>As at</v>
      </c>
      <c r="TXX312" t="str">
        <v>As at</v>
      </c>
      <c r="TXY312" t="str">
        <v>Particulars</v>
      </c>
      <c r="TYE312" t="str">
        <v>As at</v>
      </c>
      <c r="TYF312" t="str">
        <v>As at</v>
      </c>
      <c r="TYG312" t="str">
        <v>Particulars</v>
      </c>
      <c r="TYM312" t="str">
        <v>As at</v>
      </c>
      <c r="TYN312" t="str">
        <v>As at</v>
      </c>
      <c r="TYO312" t="str">
        <v>Particulars</v>
      </c>
      <c r="TYU312" t="str">
        <v>As at</v>
      </c>
      <c r="TYV312" t="str">
        <v>As at</v>
      </c>
      <c r="TYW312" t="str">
        <v>Particulars</v>
      </c>
      <c r="TZC312" t="str">
        <v>As at</v>
      </c>
      <c r="TZD312" t="str">
        <v>As at</v>
      </c>
      <c r="TZE312" t="str">
        <v>Particulars</v>
      </c>
      <c r="TZK312" t="str">
        <v>As at</v>
      </c>
      <c r="TZL312" t="str">
        <v>As at</v>
      </c>
      <c r="TZM312" t="str">
        <v>Particulars</v>
      </c>
      <c r="TZS312" t="str">
        <v>As at</v>
      </c>
      <c r="TZT312" t="str">
        <v>As at</v>
      </c>
      <c r="TZU312" t="str">
        <v>Particulars</v>
      </c>
      <c r="UAA312" t="str">
        <v>As at</v>
      </c>
      <c r="UAB312" t="str">
        <v>As at</v>
      </c>
      <c r="UAC312" t="str">
        <v>Particulars</v>
      </c>
      <c r="UAI312" t="str">
        <v>As at</v>
      </c>
      <c r="UAJ312" t="str">
        <v>As at</v>
      </c>
      <c r="UAK312" t="str">
        <v>Particulars</v>
      </c>
      <c r="UAQ312" t="str">
        <v>As at</v>
      </c>
      <c r="UAR312" t="str">
        <v>As at</v>
      </c>
      <c r="UAS312" t="str">
        <v>Particulars</v>
      </c>
      <c r="UAY312" t="str">
        <v>As at</v>
      </c>
      <c r="UAZ312" t="str">
        <v>As at</v>
      </c>
      <c r="UBA312" t="str">
        <v>Particulars</v>
      </c>
      <c r="UBG312" t="str">
        <v>As at</v>
      </c>
      <c r="UBH312" t="str">
        <v>As at</v>
      </c>
      <c r="UBI312" t="str">
        <v>Particulars</v>
      </c>
      <c r="UBO312" t="str">
        <v>As at</v>
      </c>
      <c r="UBP312" t="str">
        <v>As at</v>
      </c>
      <c r="UBQ312" t="str">
        <v>Particulars</v>
      </c>
      <c r="UBW312" t="str">
        <v>As at</v>
      </c>
      <c r="UBX312" t="str">
        <v>As at</v>
      </c>
      <c r="UBY312" t="str">
        <v>Particulars</v>
      </c>
      <c r="UCE312" t="str">
        <v>As at</v>
      </c>
      <c r="UCF312" t="str">
        <v>As at</v>
      </c>
      <c r="UCG312" t="str">
        <v>Particulars</v>
      </c>
      <c r="UCM312" t="str">
        <v>As at</v>
      </c>
      <c r="UCN312" t="str">
        <v>As at</v>
      </c>
      <c r="UCO312" t="str">
        <v>Particulars</v>
      </c>
      <c r="UCU312" t="str">
        <v>As at</v>
      </c>
      <c r="UCV312" t="str">
        <v>As at</v>
      </c>
      <c r="UCW312" t="str">
        <v>Particulars</v>
      </c>
      <c r="UDC312" t="str">
        <v>As at</v>
      </c>
      <c r="UDD312" t="str">
        <v>As at</v>
      </c>
      <c r="UDE312" t="str">
        <v>Particulars</v>
      </c>
      <c r="UDK312" t="str">
        <v>As at</v>
      </c>
      <c r="UDL312" t="str">
        <v>As at</v>
      </c>
      <c r="UDM312" t="str">
        <v>Particulars</v>
      </c>
      <c r="UDS312" t="str">
        <v>As at</v>
      </c>
      <c r="UDT312" t="str">
        <v>As at</v>
      </c>
      <c r="UDU312" t="str">
        <v>Particulars</v>
      </c>
      <c r="UEA312" t="str">
        <v>As at</v>
      </c>
      <c r="UEB312" t="str">
        <v>As at</v>
      </c>
      <c r="UEC312" t="str">
        <v>Particulars</v>
      </c>
      <c r="UEI312" t="str">
        <v>As at</v>
      </c>
      <c r="UEJ312" t="str">
        <v>As at</v>
      </c>
      <c r="UEK312" t="str">
        <v>Particulars</v>
      </c>
      <c r="UEQ312" t="str">
        <v>As at</v>
      </c>
      <c r="UER312" t="str">
        <v>As at</v>
      </c>
      <c r="UES312" t="str">
        <v>Particulars</v>
      </c>
      <c r="UEY312" t="str">
        <v>As at</v>
      </c>
      <c r="UEZ312" t="str">
        <v>As at</v>
      </c>
      <c r="UFA312" t="str">
        <v>Particulars</v>
      </c>
      <c r="UFG312" t="str">
        <v>As at</v>
      </c>
      <c r="UFH312" t="str">
        <v>As at</v>
      </c>
      <c r="UFI312" t="str">
        <v>Particulars</v>
      </c>
      <c r="UFO312" t="str">
        <v>As at</v>
      </c>
      <c r="UFP312" t="str">
        <v>As at</v>
      </c>
      <c r="UFQ312" t="str">
        <v>Particulars</v>
      </c>
      <c r="UFW312" t="str">
        <v>As at</v>
      </c>
      <c r="UFX312" t="str">
        <v>As at</v>
      </c>
      <c r="UFY312" t="str">
        <v>Particulars</v>
      </c>
      <c r="UGE312" t="str">
        <v>As at</v>
      </c>
      <c r="UGF312" t="str">
        <v>As at</v>
      </c>
      <c r="UGG312" t="str">
        <v>Particulars</v>
      </c>
      <c r="UGM312" t="str">
        <v>As at</v>
      </c>
      <c r="UGN312" t="str">
        <v>As at</v>
      </c>
      <c r="UGO312" t="str">
        <v>Particulars</v>
      </c>
      <c r="UGU312" t="str">
        <v>As at</v>
      </c>
      <c r="UGV312" t="str">
        <v>As at</v>
      </c>
      <c r="UGW312" t="str">
        <v>Particulars</v>
      </c>
      <c r="UHC312" t="str">
        <v>As at</v>
      </c>
      <c r="UHD312" t="str">
        <v>As at</v>
      </c>
      <c r="UHE312" t="str">
        <v>Particulars</v>
      </c>
      <c r="UHK312" t="str">
        <v>As at</v>
      </c>
      <c r="UHL312" t="str">
        <v>As at</v>
      </c>
      <c r="UHM312" t="str">
        <v>Particulars</v>
      </c>
      <c r="UHS312" t="str">
        <v>As at</v>
      </c>
      <c r="UHT312" t="str">
        <v>As at</v>
      </c>
      <c r="UHU312" t="str">
        <v>Particulars</v>
      </c>
      <c r="UIA312" t="str">
        <v>As at</v>
      </c>
      <c r="UIB312" t="str">
        <v>As at</v>
      </c>
      <c r="UIC312" t="str">
        <v>Particulars</v>
      </c>
      <c r="UII312" t="str">
        <v>As at</v>
      </c>
      <c r="UIJ312" t="str">
        <v>As at</v>
      </c>
      <c r="UIK312" t="str">
        <v>Particulars</v>
      </c>
      <c r="UIQ312" t="str">
        <v>As at</v>
      </c>
      <c r="UIR312" t="str">
        <v>As at</v>
      </c>
      <c r="UIS312" t="str">
        <v>Particulars</v>
      </c>
      <c r="UIY312" t="str">
        <v>As at</v>
      </c>
      <c r="UIZ312" t="str">
        <v>As at</v>
      </c>
      <c r="UJA312" t="str">
        <v>Particulars</v>
      </c>
      <c r="UJG312" t="str">
        <v>As at</v>
      </c>
      <c r="UJH312" t="str">
        <v>As at</v>
      </c>
      <c r="UJI312" t="str">
        <v>Particulars</v>
      </c>
      <c r="UJO312" t="str">
        <v>As at</v>
      </c>
      <c r="UJP312" t="str">
        <v>As at</v>
      </c>
      <c r="UJQ312" t="str">
        <v>Particulars</v>
      </c>
      <c r="UJW312" t="str">
        <v>As at</v>
      </c>
      <c r="UJX312" t="str">
        <v>As at</v>
      </c>
      <c r="UJY312" t="str">
        <v>Particulars</v>
      </c>
      <c r="UKE312" t="str">
        <v>As at</v>
      </c>
      <c r="UKF312" t="str">
        <v>As at</v>
      </c>
      <c r="UKG312" t="str">
        <v>Particulars</v>
      </c>
      <c r="UKM312" t="str">
        <v>As at</v>
      </c>
      <c r="UKN312" t="str">
        <v>As at</v>
      </c>
      <c r="UKO312" t="str">
        <v>Particulars</v>
      </c>
      <c r="UKU312" t="str">
        <v>As at</v>
      </c>
      <c r="UKV312" t="str">
        <v>As at</v>
      </c>
      <c r="UKW312" t="str">
        <v>Particulars</v>
      </c>
      <c r="ULC312" t="str">
        <v>As at</v>
      </c>
      <c r="ULD312" t="str">
        <v>As at</v>
      </c>
      <c r="ULE312" t="str">
        <v>Particulars</v>
      </c>
      <c r="ULK312" t="str">
        <v>As at</v>
      </c>
      <c r="ULL312" t="str">
        <v>As at</v>
      </c>
      <c r="ULM312" t="str">
        <v>Particulars</v>
      </c>
      <c r="ULS312" t="str">
        <v>As at</v>
      </c>
      <c r="ULT312" t="str">
        <v>As at</v>
      </c>
      <c r="ULU312" t="str">
        <v>Particulars</v>
      </c>
      <c r="UMA312" t="str">
        <v>As at</v>
      </c>
      <c r="UMB312" t="str">
        <v>As at</v>
      </c>
      <c r="UMC312" t="str">
        <v>Particulars</v>
      </c>
      <c r="UMI312" t="str">
        <v>As at</v>
      </c>
      <c r="UMJ312" t="str">
        <v>As at</v>
      </c>
      <c r="UMK312" t="str">
        <v>Particulars</v>
      </c>
      <c r="UMQ312" t="str">
        <v>As at</v>
      </c>
      <c r="UMR312" t="str">
        <v>As at</v>
      </c>
      <c r="UMS312" t="str">
        <v>Particulars</v>
      </c>
      <c r="UMY312" t="str">
        <v>As at</v>
      </c>
      <c r="UMZ312" t="str">
        <v>As at</v>
      </c>
      <c r="UNA312" t="str">
        <v>Particulars</v>
      </c>
      <c r="UNG312" t="str">
        <v>As at</v>
      </c>
      <c r="UNH312" t="str">
        <v>As at</v>
      </c>
      <c r="UNI312" t="str">
        <v>Particulars</v>
      </c>
      <c r="UNO312" t="str">
        <v>As at</v>
      </c>
      <c r="UNP312" t="str">
        <v>As at</v>
      </c>
      <c r="UNQ312" t="str">
        <v>Particulars</v>
      </c>
      <c r="UNW312" t="str">
        <v>As at</v>
      </c>
      <c r="UNX312" t="str">
        <v>As at</v>
      </c>
      <c r="UNY312" t="str">
        <v>Particulars</v>
      </c>
      <c r="UOE312" t="str">
        <v>As at</v>
      </c>
      <c r="UOF312" t="str">
        <v>As at</v>
      </c>
      <c r="UOG312" t="str">
        <v>Particulars</v>
      </c>
      <c r="UOM312" t="str">
        <v>As at</v>
      </c>
      <c r="UON312" t="str">
        <v>As at</v>
      </c>
      <c r="UOO312" t="str">
        <v>Particulars</v>
      </c>
      <c r="UOU312" t="str">
        <v>As at</v>
      </c>
      <c r="UOV312" t="str">
        <v>As at</v>
      </c>
      <c r="UOW312" t="str">
        <v>Particulars</v>
      </c>
      <c r="UPC312" t="str">
        <v>As at</v>
      </c>
      <c r="UPD312" t="str">
        <v>As at</v>
      </c>
      <c r="UPE312" t="str">
        <v>Particulars</v>
      </c>
      <c r="UPK312" t="str">
        <v>As at</v>
      </c>
      <c r="UPL312" t="str">
        <v>As at</v>
      </c>
      <c r="UPM312" t="str">
        <v>Particulars</v>
      </c>
      <c r="UPS312" t="str">
        <v>As at</v>
      </c>
      <c r="UPT312" t="str">
        <v>As at</v>
      </c>
      <c r="UPU312" t="str">
        <v>Particulars</v>
      </c>
      <c r="UQA312" t="str">
        <v>As at</v>
      </c>
      <c r="UQB312" t="str">
        <v>As at</v>
      </c>
      <c r="UQC312" t="str">
        <v>Particulars</v>
      </c>
      <c r="UQI312" t="str">
        <v>As at</v>
      </c>
      <c r="UQJ312" t="str">
        <v>As at</v>
      </c>
      <c r="UQK312" t="str">
        <v>Particulars</v>
      </c>
      <c r="UQQ312" t="str">
        <v>As at</v>
      </c>
      <c r="UQR312" t="str">
        <v>As at</v>
      </c>
      <c r="UQS312" t="str">
        <v>Particulars</v>
      </c>
      <c r="UQY312" t="str">
        <v>As at</v>
      </c>
      <c r="UQZ312" t="str">
        <v>As at</v>
      </c>
      <c r="URA312" t="str">
        <v>Particulars</v>
      </c>
      <c r="URG312" t="str">
        <v>As at</v>
      </c>
      <c r="URH312" t="str">
        <v>As at</v>
      </c>
      <c r="URI312" t="str">
        <v>Particulars</v>
      </c>
      <c r="URO312" t="str">
        <v>As at</v>
      </c>
      <c r="URP312" t="str">
        <v>As at</v>
      </c>
      <c r="URQ312" t="str">
        <v>Particulars</v>
      </c>
      <c r="URW312" t="str">
        <v>As at</v>
      </c>
      <c r="URX312" t="str">
        <v>As at</v>
      </c>
      <c r="URY312" t="str">
        <v>Particulars</v>
      </c>
      <c r="USE312" t="str">
        <v>As at</v>
      </c>
      <c r="USF312" t="str">
        <v>As at</v>
      </c>
      <c r="USG312" t="str">
        <v>Particulars</v>
      </c>
      <c r="USM312" t="str">
        <v>As at</v>
      </c>
      <c r="USN312" t="str">
        <v>As at</v>
      </c>
      <c r="USO312" t="str">
        <v>Particulars</v>
      </c>
      <c r="USU312" t="str">
        <v>As at</v>
      </c>
      <c r="USV312" t="str">
        <v>As at</v>
      </c>
      <c r="USW312" t="str">
        <v>Particulars</v>
      </c>
      <c r="UTC312" t="str">
        <v>As at</v>
      </c>
      <c r="UTD312" t="str">
        <v>As at</v>
      </c>
      <c r="UTE312" t="str">
        <v>Particulars</v>
      </c>
      <c r="UTK312" t="str">
        <v>As at</v>
      </c>
      <c r="UTL312" t="str">
        <v>As at</v>
      </c>
      <c r="UTM312" t="str">
        <v>Particulars</v>
      </c>
      <c r="UTS312" t="str">
        <v>As at</v>
      </c>
      <c r="UTT312" t="str">
        <v>As at</v>
      </c>
      <c r="UTU312" t="str">
        <v>Particulars</v>
      </c>
      <c r="UUA312" t="str">
        <v>As at</v>
      </c>
      <c r="UUB312" t="str">
        <v>As at</v>
      </c>
      <c r="UUC312" t="str">
        <v>Particulars</v>
      </c>
      <c r="UUI312" t="str">
        <v>As at</v>
      </c>
      <c r="UUJ312" t="str">
        <v>As at</v>
      </c>
      <c r="UUK312" t="str">
        <v>Particulars</v>
      </c>
      <c r="UUQ312" t="str">
        <v>As at</v>
      </c>
      <c r="UUR312" t="str">
        <v>As at</v>
      </c>
      <c r="UUS312" t="str">
        <v>Particulars</v>
      </c>
      <c r="UUY312" t="str">
        <v>As at</v>
      </c>
      <c r="UUZ312" t="str">
        <v>As at</v>
      </c>
      <c r="UVA312" t="str">
        <v>Particulars</v>
      </c>
      <c r="UVG312" t="str">
        <v>As at</v>
      </c>
      <c r="UVH312" t="str">
        <v>As at</v>
      </c>
      <c r="UVI312" t="str">
        <v>Particulars</v>
      </c>
      <c r="UVO312" t="str">
        <v>As at</v>
      </c>
      <c r="UVP312" t="str">
        <v>As at</v>
      </c>
      <c r="UVQ312" t="str">
        <v>Particulars</v>
      </c>
      <c r="UVW312" t="str">
        <v>As at</v>
      </c>
      <c r="UVX312" t="str">
        <v>As at</v>
      </c>
      <c r="UVY312" t="str">
        <v>Particulars</v>
      </c>
      <c r="UWE312" t="str">
        <v>As at</v>
      </c>
      <c r="UWF312" t="str">
        <v>As at</v>
      </c>
      <c r="UWG312" t="str">
        <v>Particulars</v>
      </c>
      <c r="UWM312" t="str">
        <v>As at</v>
      </c>
      <c r="UWN312" t="str">
        <v>As at</v>
      </c>
      <c r="UWO312" t="str">
        <v>Particulars</v>
      </c>
      <c r="UWU312" t="str">
        <v>As at</v>
      </c>
      <c r="UWV312" t="str">
        <v>As at</v>
      </c>
      <c r="UWW312" t="str">
        <v>Particulars</v>
      </c>
      <c r="UXC312" t="str">
        <v>As at</v>
      </c>
      <c r="UXD312" t="str">
        <v>As at</v>
      </c>
      <c r="UXE312" t="str">
        <v>Particulars</v>
      </c>
      <c r="UXK312" t="str">
        <v>As at</v>
      </c>
      <c r="UXL312" t="str">
        <v>As at</v>
      </c>
      <c r="UXM312" t="str">
        <v>Particulars</v>
      </c>
      <c r="UXS312" t="str">
        <v>As at</v>
      </c>
      <c r="UXT312" t="str">
        <v>As at</v>
      </c>
      <c r="UXU312" t="str">
        <v>Particulars</v>
      </c>
      <c r="UYA312" t="str">
        <v>As at</v>
      </c>
      <c r="UYB312" t="str">
        <v>As at</v>
      </c>
      <c r="UYC312" t="str">
        <v>Particulars</v>
      </c>
      <c r="UYI312" t="str">
        <v>As at</v>
      </c>
      <c r="UYJ312" t="str">
        <v>As at</v>
      </c>
      <c r="UYK312" t="str">
        <v>Particulars</v>
      </c>
      <c r="UYQ312" t="str">
        <v>As at</v>
      </c>
      <c r="UYR312" t="str">
        <v>As at</v>
      </c>
      <c r="UYS312" t="str">
        <v>Particulars</v>
      </c>
      <c r="UYY312" t="str">
        <v>As at</v>
      </c>
      <c r="UYZ312" t="str">
        <v>As at</v>
      </c>
      <c r="UZA312" t="str">
        <v>Particulars</v>
      </c>
      <c r="UZG312" t="str">
        <v>As at</v>
      </c>
      <c r="UZH312" t="str">
        <v>As at</v>
      </c>
      <c r="UZI312" t="str">
        <v>Particulars</v>
      </c>
      <c r="UZO312" t="str">
        <v>As at</v>
      </c>
      <c r="UZP312" t="str">
        <v>As at</v>
      </c>
      <c r="UZQ312" t="str">
        <v>Particulars</v>
      </c>
      <c r="UZW312" t="str">
        <v>As at</v>
      </c>
      <c r="UZX312" t="str">
        <v>As at</v>
      </c>
      <c r="UZY312" t="str">
        <v>Particulars</v>
      </c>
      <c r="VAE312" t="str">
        <v>As at</v>
      </c>
      <c r="VAF312" t="str">
        <v>As at</v>
      </c>
      <c r="VAG312" t="str">
        <v>Particulars</v>
      </c>
      <c r="VAM312" t="str">
        <v>As at</v>
      </c>
      <c r="VAN312" t="str">
        <v>As at</v>
      </c>
      <c r="VAO312" t="str">
        <v>Particulars</v>
      </c>
      <c r="VAU312" t="str">
        <v>As at</v>
      </c>
      <c r="VAV312" t="str">
        <v>As at</v>
      </c>
      <c r="VAW312" t="str">
        <v>Particulars</v>
      </c>
      <c r="VBC312" t="str">
        <v>As at</v>
      </c>
      <c r="VBD312" t="str">
        <v>As at</v>
      </c>
      <c r="VBE312" t="str">
        <v>Particulars</v>
      </c>
      <c r="VBK312" t="str">
        <v>As at</v>
      </c>
      <c r="VBL312" t="str">
        <v>As at</v>
      </c>
      <c r="VBM312" t="str">
        <v>Particulars</v>
      </c>
      <c r="VBS312" t="str">
        <v>As at</v>
      </c>
      <c r="VBT312" t="str">
        <v>As at</v>
      </c>
      <c r="VBU312" t="str">
        <v>Particulars</v>
      </c>
      <c r="VCA312" t="str">
        <v>As at</v>
      </c>
      <c r="VCB312" t="str">
        <v>As at</v>
      </c>
      <c r="VCC312" t="str">
        <v>Particulars</v>
      </c>
      <c r="VCI312" t="str">
        <v>As at</v>
      </c>
      <c r="VCJ312" t="str">
        <v>As at</v>
      </c>
      <c r="VCK312" t="str">
        <v>Particulars</v>
      </c>
      <c r="VCQ312" t="str">
        <v>As at</v>
      </c>
      <c r="VCR312" t="str">
        <v>As at</v>
      </c>
      <c r="VCS312" t="str">
        <v>Particulars</v>
      </c>
      <c r="VCY312" t="str">
        <v>As at</v>
      </c>
      <c r="VCZ312" t="str">
        <v>As at</v>
      </c>
      <c r="VDA312" t="str">
        <v>Particulars</v>
      </c>
      <c r="VDG312" t="str">
        <v>As at</v>
      </c>
      <c r="VDH312" t="str">
        <v>As at</v>
      </c>
      <c r="VDI312" t="str">
        <v>Particulars</v>
      </c>
      <c r="VDO312" t="str">
        <v>As at</v>
      </c>
      <c r="VDP312" t="str">
        <v>As at</v>
      </c>
      <c r="VDQ312" t="str">
        <v>Particulars</v>
      </c>
      <c r="VDW312" t="str">
        <v>As at</v>
      </c>
      <c r="VDX312" t="str">
        <v>As at</v>
      </c>
      <c r="VDY312" t="str">
        <v>Particulars</v>
      </c>
      <c r="VEE312" t="str">
        <v>As at</v>
      </c>
      <c r="VEF312" t="str">
        <v>As at</v>
      </c>
      <c r="VEG312" t="str">
        <v>Particulars</v>
      </c>
      <c r="VEM312" t="str">
        <v>As at</v>
      </c>
      <c r="VEN312" t="str">
        <v>As at</v>
      </c>
      <c r="VEO312" t="str">
        <v>Particulars</v>
      </c>
      <c r="VEU312" t="str">
        <v>As at</v>
      </c>
      <c r="VEV312" t="str">
        <v>As at</v>
      </c>
      <c r="VEW312" t="str">
        <v>Particulars</v>
      </c>
      <c r="VFC312" t="str">
        <v>As at</v>
      </c>
      <c r="VFD312" t="str">
        <v>As at</v>
      </c>
      <c r="VFE312" t="str">
        <v>Particulars</v>
      </c>
      <c r="VFK312" t="str">
        <v>As at</v>
      </c>
      <c r="VFL312" t="str">
        <v>As at</v>
      </c>
      <c r="VFM312" t="str">
        <v>Particulars</v>
      </c>
      <c r="VFS312" t="str">
        <v>As at</v>
      </c>
      <c r="VFT312" t="str">
        <v>As at</v>
      </c>
      <c r="VFU312" t="str">
        <v>Particulars</v>
      </c>
      <c r="VGA312" t="str">
        <v>As at</v>
      </c>
      <c r="VGB312" t="str">
        <v>As at</v>
      </c>
      <c r="VGC312" t="str">
        <v>Particulars</v>
      </c>
      <c r="VGI312" t="str">
        <v>As at</v>
      </c>
      <c r="VGJ312" t="str">
        <v>As at</v>
      </c>
      <c r="VGK312" t="str">
        <v>Particulars</v>
      </c>
      <c r="VGQ312" t="str">
        <v>As at</v>
      </c>
      <c r="VGR312" t="str">
        <v>As at</v>
      </c>
      <c r="VGS312" t="str">
        <v>Particulars</v>
      </c>
      <c r="VGY312" t="str">
        <v>As at</v>
      </c>
      <c r="VGZ312" t="str">
        <v>As at</v>
      </c>
      <c r="VHA312" t="str">
        <v>Particulars</v>
      </c>
      <c r="VHG312" t="str">
        <v>As at</v>
      </c>
      <c r="VHH312" t="str">
        <v>As at</v>
      </c>
      <c r="VHI312" t="str">
        <v>Particulars</v>
      </c>
      <c r="VHO312" t="str">
        <v>As at</v>
      </c>
      <c r="VHP312" t="str">
        <v>As at</v>
      </c>
      <c r="VHQ312" t="str">
        <v>Particulars</v>
      </c>
      <c r="VHW312" t="str">
        <v>As at</v>
      </c>
      <c r="VHX312" t="str">
        <v>As at</v>
      </c>
      <c r="VHY312" t="str">
        <v>Particulars</v>
      </c>
      <c r="VIE312" t="str">
        <v>As at</v>
      </c>
      <c r="VIF312" t="str">
        <v>As at</v>
      </c>
      <c r="VIG312" t="str">
        <v>Particulars</v>
      </c>
      <c r="VIM312" t="str">
        <v>As at</v>
      </c>
      <c r="VIN312" t="str">
        <v>As at</v>
      </c>
      <c r="VIO312" t="str">
        <v>Particulars</v>
      </c>
      <c r="VIU312" t="str">
        <v>As at</v>
      </c>
      <c r="VIV312" t="str">
        <v>As at</v>
      </c>
      <c r="VIW312" t="str">
        <v>Particulars</v>
      </c>
      <c r="VJC312" t="str">
        <v>As at</v>
      </c>
      <c r="VJD312" t="str">
        <v>As at</v>
      </c>
      <c r="VJE312" t="str">
        <v>Particulars</v>
      </c>
      <c r="VJK312" t="str">
        <v>As at</v>
      </c>
      <c r="VJL312" t="str">
        <v>As at</v>
      </c>
      <c r="VJM312" t="str">
        <v>Particulars</v>
      </c>
      <c r="VJS312" t="str">
        <v>As at</v>
      </c>
      <c r="VJT312" t="str">
        <v>As at</v>
      </c>
      <c r="VJU312" t="str">
        <v>Particulars</v>
      </c>
      <c r="VKA312" t="str">
        <v>As at</v>
      </c>
      <c r="VKB312" t="str">
        <v>As at</v>
      </c>
      <c r="VKC312" t="str">
        <v>Particulars</v>
      </c>
      <c r="VKI312" t="str">
        <v>As at</v>
      </c>
      <c r="VKJ312" t="str">
        <v>As at</v>
      </c>
      <c r="VKK312" t="str">
        <v>Particulars</v>
      </c>
      <c r="VKQ312" t="str">
        <v>As at</v>
      </c>
      <c r="VKR312" t="str">
        <v>As at</v>
      </c>
      <c r="VKS312" t="str">
        <v>Particulars</v>
      </c>
      <c r="VKY312" t="str">
        <v>As at</v>
      </c>
      <c r="VKZ312" t="str">
        <v>As at</v>
      </c>
      <c r="VLA312" t="str">
        <v>Particulars</v>
      </c>
      <c r="VLG312" t="str">
        <v>As at</v>
      </c>
      <c r="VLH312" t="str">
        <v>As at</v>
      </c>
      <c r="VLI312" t="str">
        <v>Particulars</v>
      </c>
      <c r="VLO312" t="str">
        <v>As at</v>
      </c>
      <c r="VLP312" t="str">
        <v>As at</v>
      </c>
      <c r="VLQ312" t="str">
        <v>Particulars</v>
      </c>
      <c r="VLW312" t="str">
        <v>As at</v>
      </c>
      <c r="VLX312" t="str">
        <v>As at</v>
      </c>
      <c r="VLY312" t="str">
        <v>Particulars</v>
      </c>
      <c r="VME312" t="str">
        <v>As at</v>
      </c>
      <c r="VMF312" t="str">
        <v>As at</v>
      </c>
      <c r="VMG312" t="str">
        <v>Particulars</v>
      </c>
      <c r="VMM312" t="str">
        <v>As at</v>
      </c>
      <c r="VMN312" t="str">
        <v>As at</v>
      </c>
      <c r="VMO312" t="str">
        <v>Particulars</v>
      </c>
      <c r="VMU312" t="str">
        <v>As at</v>
      </c>
      <c r="VMV312" t="str">
        <v>As at</v>
      </c>
      <c r="VMW312" t="str">
        <v>Particulars</v>
      </c>
      <c r="VNC312" t="str">
        <v>As at</v>
      </c>
      <c r="VND312" t="str">
        <v>As at</v>
      </c>
      <c r="VNE312" t="str">
        <v>Particulars</v>
      </c>
      <c r="VNK312" t="str">
        <v>As at</v>
      </c>
      <c r="VNL312" t="str">
        <v>As at</v>
      </c>
      <c r="VNM312" t="str">
        <v>Particulars</v>
      </c>
      <c r="VNS312" t="str">
        <v>As at</v>
      </c>
      <c r="VNT312" t="str">
        <v>As at</v>
      </c>
      <c r="VNU312" t="str">
        <v>Particulars</v>
      </c>
      <c r="VOA312" t="str">
        <v>As at</v>
      </c>
      <c r="VOB312" t="str">
        <v>As at</v>
      </c>
      <c r="VOC312" t="str">
        <v>Particulars</v>
      </c>
      <c r="VOI312" t="str">
        <v>As at</v>
      </c>
      <c r="VOJ312" t="str">
        <v>As at</v>
      </c>
      <c r="VOK312" t="str">
        <v>Particulars</v>
      </c>
      <c r="VOQ312" t="str">
        <v>As at</v>
      </c>
      <c r="VOR312" t="str">
        <v>As at</v>
      </c>
      <c r="VOS312" t="str">
        <v>Particulars</v>
      </c>
      <c r="VOY312" t="str">
        <v>As at</v>
      </c>
      <c r="VOZ312" t="str">
        <v>As at</v>
      </c>
      <c r="VPA312" t="str">
        <v>Particulars</v>
      </c>
      <c r="VPG312" t="str">
        <v>As at</v>
      </c>
      <c r="VPH312" t="str">
        <v>As at</v>
      </c>
      <c r="VPI312" t="str">
        <v>Particulars</v>
      </c>
      <c r="VPO312" t="str">
        <v>As at</v>
      </c>
      <c r="VPP312" t="str">
        <v>As at</v>
      </c>
      <c r="VPQ312" t="str">
        <v>Particulars</v>
      </c>
      <c r="VPW312" t="str">
        <v>As at</v>
      </c>
      <c r="VPX312" t="str">
        <v>As at</v>
      </c>
      <c r="VPY312" t="str">
        <v>Particulars</v>
      </c>
      <c r="VQE312" t="str">
        <v>As at</v>
      </c>
      <c r="VQF312" t="str">
        <v>As at</v>
      </c>
      <c r="VQG312" t="str">
        <v>Particulars</v>
      </c>
      <c r="VQM312" t="str">
        <v>As at</v>
      </c>
      <c r="VQN312" t="str">
        <v>As at</v>
      </c>
      <c r="VQO312" t="str">
        <v>Particulars</v>
      </c>
      <c r="VQU312" t="str">
        <v>As at</v>
      </c>
      <c r="VQV312" t="str">
        <v>As at</v>
      </c>
      <c r="VQW312" t="str">
        <v>Particulars</v>
      </c>
      <c r="VRC312" t="str">
        <v>As at</v>
      </c>
      <c r="VRD312" t="str">
        <v>As at</v>
      </c>
      <c r="VRE312" t="str">
        <v>Particulars</v>
      </c>
      <c r="VRK312" t="str">
        <v>As at</v>
      </c>
      <c r="VRL312" t="str">
        <v>As at</v>
      </c>
      <c r="VRM312" t="str">
        <v>Particulars</v>
      </c>
      <c r="VRS312" t="str">
        <v>As at</v>
      </c>
      <c r="VRT312" t="str">
        <v>As at</v>
      </c>
      <c r="VRU312" t="str">
        <v>Particulars</v>
      </c>
      <c r="VSA312" t="str">
        <v>As at</v>
      </c>
      <c r="VSB312" t="str">
        <v>As at</v>
      </c>
      <c r="VSC312" t="str">
        <v>Particulars</v>
      </c>
      <c r="VSI312" t="str">
        <v>As at</v>
      </c>
      <c r="VSJ312" t="str">
        <v>As at</v>
      </c>
      <c r="VSK312" t="str">
        <v>Particulars</v>
      </c>
      <c r="VSQ312" t="str">
        <v>As at</v>
      </c>
      <c r="VSR312" t="str">
        <v>As at</v>
      </c>
      <c r="VSS312" t="str">
        <v>Particulars</v>
      </c>
      <c r="VSY312" t="str">
        <v>As at</v>
      </c>
      <c r="VSZ312" t="str">
        <v>As at</v>
      </c>
      <c r="VTA312" t="str">
        <v>Particulars</v>
      </c>
      <c r="VTG312" t="str">
        <v>As at</v>
      </c>
      <c r="VTH312" t="str">
        <v>As at</v>
      </c>
      <c r="VTI312" t="str">
        <v>Particulars</v>
      </c>
      <c r="VTO312" t="str">
        <v>As at</v>
      </c>
      <c r="VTP312" t="str">
        <v>As at</v>
      </c>
      <c r="VTQ312" t="str">
        <v>Particulars</v>
      </c>
      <c r="VTW312" t="str">
        <v>As at</v>
      </c>
      <c r="VTX312" t="str">
        <v>As at</v>
      </c>
      <c r="VTY312" t="str">
        <v>Particulars</v>
      </c>
      <c r="VUE312" t="str">
        <v>As at</v>
      </c>
      <c r="VUF312" t="str">
        <v>As at</v>
      </c>
      <c r="VUG312" t="str">
        <v>Particulars</v>
      </c>
      <c r="VUM312" t="str">
        <v>As at</v>
      </c>
      <c r="VUN312" t="str">
        <v>As at</v>
      </c>
      <c r="VUO312" t="str">
        <v>Particulars</v>
      </c>
      <c r="VUU312" t="str">
        <v>As at</v>
      </c>
      <c r="VUV312" t="str">
        <v>As at</v>
      </c>
      <c r="VUW312" t="str">
        <v>Particulars</v>
      </c>
      <c r="VVC312" t="str">
        <v>As at</v>
      </c>
      <c r="VVD312" t="str">
        <v>As at</v>
      </c>
      <c r="VVE312" t="str">
        <v>Particulars</v>
      </c>
      <c r="VVK312" t="str">
        <v>As at</v>
      </c>
      <c r="VVL312" t="str">
        <v>As at</v>
      </c>
      <c r="VVM312" t="str">
        <v>Particulars</v>
      </c>
      <c r="VVS312" t="str">
        <v>As at</v>
      </c>
      <c r="VVT312" t="str">
        <v>As at</v>
      </c>
      <c r="VVU312" t="str">
        <v>Particulars</v>
      </c>
      <c r="VWA312" t="str">
        <v>As at</v>
      </c>
      <c r="VWB312" t="str">
        <v>As at</v>
      </c>
      <c r="VWC312" t="str">
        <v>Particulars</v>
      </c>
      <c r="VWI312" t="str">
        <v>As at</v>
      </c>
      <c r="VWJ312" t="str">
        <v>As at</v>
      </c>
      <c r="VWK312" t="str">
        <v>Particulars</v>
      </c>
      <c r="VWQ312" t="str">
        <v>As at</v>
      </c>
      <c r="VWR312" t="str">
        <v>As at</v>
      </c>
      <c r="VWS312" t="str">
        <v>Particulars</v>
      </c>
      <c r="VWY312" t="str">
        <v>As at</v>
      </c>
      <c r="VWZ312" t="str">
        <v>As at</v>
      </c>
      <c r="VXA312" t="str">
        <v>Particulars</v>
      </c>
      <c r="VXG312" t="str">
        <v>As at</v>
      </c>
      <c r="VXH312" t="str">
        <v>As at</v>
      </c>
      <c r="VXI312" t="str">
        <v>Particulars</v>
      </c>
      <c r="VXO312" t="str">
        <v>As at</v>
      </c>
      <c r="VXP312" t="str">
        <v>As at</v>
      </c>
      <c r="VXQ312" t="str">
        <v>Particulars</v>
      </c>
      <c r="VXW312" t="str">
        <v>As at</v>
      </c>
      <c r="VXX312" t="str">
        <v>As at</v>
      </c>
      <c r="VXY312" t="str">
        <v>Particulars</v>
      </c>
      <c r="VYE312" t="str">
        <v>As at</v>
      </c>
      <c r="VYF312" t="str">
        <v>As at</v>
      </c>
      <c r="VYG312" t="str">
        <v>Particulars</v>
      </c>
      <c r="VYM312" t="str">
        <v>As at</v>
      </c>
      <c r="VYN312" t="str">
        <v>As at</v>
      </c>
      <c r="VYO312" t="str">
        <v>Particulars</v>
      </c>
      <c r="VYU312" t="str">
        <v>As at</v>
      </c>
      <c r="VYV312" t="str">
        <v>As at</v>
      </c>
      <c r="VYW312" t="str">
        <v>Particulars</v>
      </c>
      <c r="VZC312" t="str">
        <v>As at</v>
      </c>
      <c r="VZD312" t="str">
        <v>As at</v>
      </c>
      <c r="VZE312" t="str">
        <v>Particulars</v>
      </c>
      <c r="VZK312" t="str">
        <v>As at</v>
      </c>
      <c r="VZL312" t="str">
        <v>As at</v>
      </c>
      <c r="VZM312" t="str">
        <v>Particulars</v>
      </c>
      <c r="VZS312" t="str">
        <v>As at</v>
      </c>
      <c r="VZT312" t="str">
        <v>As at</v>
      </c>
      <c r="VZU312" t="str">
        <v>Particulars</v>
      </c>
      <c r="WAA312" t="str">
        <v>As at</v>
      </c>
      <c r="WAB312" t="str">
        <v>As at</v>
      </c>
      <c r="WAC312" t="str">
        <v>Particulars</v>
      </c>
      <c r="WAI312" t="str">
        <v>As at</v>
      </c>
      <c r="WAJ312" t="str">
        <v>As at</v>
      </c>
      <c r="WAK312" t="str">
        <v>Particulars</v>
      </c>
      <c r="WAQ312" t="str">
        <v>As at</v>
      </c>
      <c r="WAR312" t="str">
        <v>As at</v>
      </c>
      <c r="WAS312" t="str">
        <v>Particulars</v>
      </c>
      <c r="WAY312" t="str">
        <v>As at</v>
      </c>
      <c r="WAZ312" t="str">
        <v>As at</v>
      </c>
      <c r="WBA312" t="str">
        <v>Particulars</v>
      </c>
      <c r="WBG312" t="str">
        <v>As at</v>
      </c>
      <c r="WBH312" t="str">
        <v>As at</v>
      </c>
      <c r="WBI312" t="str">
        <v>Particulars</v>
      </c>
      <c r="WBO312" t="str">
        <v>As at</v>
      </c>
      <c r="WBP312" t="str">
        <v>As at</v>
      </c>
      <c r="WBQ312" t="str">
        <v>Particulars</v>
      </c>
      <c r="WBW312" t="str">
        <v>As at</v>
      </c>
      <c r="WBX312" t="str">
        <v>As at</v>
      </c>
      <c r="WBY312" t="str">
        <v>Particulars</v>
      </c>
      <c r="WCE312" t="str">
        <v>As at</v>
      </c>
      <c r="WCF312" t="str">
        <v>As at</v>
      </c>
      <c r="WCG312" t="str">
        <v>Particulars</v>
      </c>
      <c r="WCM312" t="str">
        <v>As at</v>
      </c>
      <c r="WCN312" t="str">
        <v>As at</v>
      </c>
      <c r="WCO312" t="str">
        <v>Particulars</v>
      </c>
      <c r="WCU312" t="str">
        <v>As at</v>
      </c>
      <c r="WCV312" t="str">
        <v>As at</v>
      </c>
      <c r="WCW312" t="str">
        <v>Particulars</v>
      </c>
      <c r="WDC312" t="str">
        <v>As at</v>
      </c>
      <c r="WDD312" t="str">
        <v>As at</v>
      </c>
      <c r="WDE312" t="str">
        <v>Particulars</v>
      </c>
      <c r="WDK312" t="str">
        <v>As at</v>
      </c>
      <c r="WDL312" t="str">
        <v>As at</v>
      </c>
      <c r="WDM312" t="str">
        <v>Particulars</v>
      </c>
      <c r="WDS312" t="str">
        <v>As at</v>
      </c>
      <c r="WDT312" t="str">
        <v>As at</v>
      </c>
      <c r="WDU312" t="str">
        <v>Particulars</v>
      </c>
      <c r="WEA312" t="str">
        <v>As at</v>
      </c>
      <c r="WEB312" t="str">
        <v>As at</v>
      </c>
      <c r="WEC312" t="str">
        <v>Particulars</v>
      </c>
      <c r="WEI312" t="str">
        <v>As at</v>
      </c>
      <c r="WEJ312" t="str">
        <v>As at</v>
      </c>
      <c r="WEK312" t="str">
        <v>Particulars</v>
      </c>
      <c r="WEQ312" t="str">
        <v>As at</v>
      </c>
      <c r="WER312" t="str">
        <v>As at</v>
      </c>
      <c r="WES312" t="str">
        <v>Particulars</v>
      </c>
      <c r="WEY312" t="str">
        <v>As at</v>
      </c>
      <c r="WEZ312" t="str">
        <v>As at</v>
      </c>
      <c r="WFA312" t="str">
        <v>Particulars</v>
      </c>
      <c r="WFG312" t="str">
        <v>As at</v>
      </c>
      <c r="WFH312" t="str">
        <v>As at</v>
      </c>
      <c r="WFI312" t="str">
        <v>Particulars</v>
      </c>
      <c r="WFO312" t="str">
        <v>As at</v>
      </c>
      <c r="WFP312" t="str">
        <v>As at</v>
      </c>
      <c r="WFQ312" t="str">
        <v>Particulars</v>
      </c>
      <c r="WFW312" t="str">
        <v>As at</v>
      </c>
      <c r="WFX312" t="str">
        <v>As at</v>
      </c>
      <c r="WFY312" t="str">
        <v>Particulars</v>
      </c>
      <c r="WGE312" t="str">
        <v>As at</v>
      </c>
      <c r="WGF312" t="str">
        <v>As at</v>
      </c>
      <c r="WGG312" t="str">
        <v>Particulars</v>
      </c>
      <c r="WGM312" t="str">
        <v>As at</v>
      </c>
      <c r="WGN312" t="str">
        <v>As at</v>
      </c>
      <c r="WGO312" t="str">
        <v>Particulars</v>
      </c>
      <c r="WGU312" t="str">
        <v>As at</v>
      </c>
      <c r="WGV312" t="str">
        <v>As at</v>
      </c>
      <c r="WGW312" t="str">
        <v>Particulars</v>
      </c>
      <c r="WHC312" t="str">
        <v>As at</v>
      </c>
      <c r="WHD312" t="str">
        <v>As at</v>
      </c>
      <c r="WHE312" t="str">
        <v>Particulars</v>
      </c>
      <c r="WHK312" t="str">
        <v>As at</v>
      </c>
      <c r="WHL312" t="str">
        <v>As at</v>
      </c>
      <c r="WHM312" t="str">
        <v>Particulars</v>
      </c>
      <c r="WHS312" t="str">
        <v>As at</v>
      </c>
      <c r="WHT312" t="str">
        <v>As at</v>
      </c>
      <c r="WHU312" t="str">
        <v>Particulars</v>
      </c>
      <c r="WIA312" t="str">
        <v>As at</v>
      </c>
      <c r="WIB312" t="str">
        <v>As at</v>
      </c>
      <c r="WIC312" t="str">
        <v>Particulars</v>
      </c>
      <c r="WII312" t="str">
        <v>As at</v>
      </c>
      <c r="WIJ312" t="str">
        <v>As at</v>
      </c>
      <c r="WIK312" t="str">
        <v>Particulars</v>
      </c>
      <c r="WIQ312" t="str">
        <v>As at</v>
      </c>
      <c r="WIR312" t="str">
        <v>As at</v>
      </c>
      <c r="WIS312" t="str">
        <v>Particulars</v>
      </c>
      <c r="WIY312" t="str">
        <v>As at</v>
      </c>
      <c r="WIZ312" t="str">
        <v>As at</v>
      </c>
      <c r="WJA312" t="str">
        <v>Particulars</v>
      </c>
      <c r="WJG312" t="str">
        <v>As at</v>
      </c>
      <c r="WJH312" t="str">
        <v>As at</v>
      </c>
      <c r="WJI312" t="str">
        <v>Particulars</v>
      </c>
      <c r="WJO312" t="str">
        <v>As at</v>
      </c>
      <c r="WJP312" t="str">
        <v>As at</v>
      </c>
      <c r="WJQ312" t="str">
        <v>Particulars</v>
      </c>
      <c r="WJW312" t="str">
        <v>As at</v>
      </c>
      <c r="WJX312" t="str">
        <v>As at</v>
      </c>
      <c r="WJY312" t="str">
        <v>Particulars</v>
      </c>
      <c r="WKE312" t="str">
        <v>As at</v>
      </c>
      <c r="WKF312" t="str">
        <v>As at</v>
      </c>
      <c r="WKG312" t="str">
        <v>Particulars</v>
      </c>
      <c r="WKM312" t="str">
        <v>As at</v>
      </c>
      <c r="WKN312" t="str">
        <v>As at</v>
      </c>
      <c r="WKO312" t="str">
        <v>Particulars</v>
      </c>
      <c r="WKU312" t="str">
        <v>As at</v>
      </c>
      <c r="WKV312" t="str">
        <v>As at</v>
      </c>
      <c r="WKW312" t="str">
        <v>Particulars</v>
      </c>
      <c r="WLC312" t="str">
        <v>As at</v>
      </c>
      <c r="WLD312" t="str">
        <v>As at</v>
      </c>
      <c r="WLE312" t="str">
        <v>Particulars</v>
      </c>
      <c r="WLK312" t="str">
        <v>As at</v>
      </c>
      <c r="WLL312" t="str">
        <v>As at</v>
      </c>
      <c r="WLM312" t="str">
        <v>Particulars</v>
      </c>
      <c r="WLS312" t="str">
        <v>As at</v>
      </c>
      <c r="WLT312" t="str">
        <v>As at</v>
      </c>
      <c r="WLU312" t="str">
        <v>Particulars</v>
      </c>
      <c r="WMA312" t="str">
        <v>As at</v>
      </c>
      <c r="WMB312" t="str">
        <v>As at</v>
      </c>
      <c r="WMC312" t="str">
        <v>Particulars</v>
      </c>
      <c r="WMI312" t="str">
        <v>As at</v>
      </c>
      <c r="WMJ312" t="str">
        <v>As at</v>
      </c>
      <c r="WMK312" t="str">
        <v>Particulars</v>
      </c>
      <c r="WMQ312" t="str">
        <v>As at</v>
      </c>
      <c r="WMR312" t="str">
        <v>As at</v>
      </c>
      <c r="WMS312" t="str">
        <v>Particulars</v>
      </c>
      <c r="WMY312" t="str">
        <v>As at</v>
      </c>
      <c r="WMZ312" t="str">
        <v>As at</v>
      </c>
      <c r="WNA312" t="str">
        <v>Particulars</v>
      </c>
      <c r="WNG312" t="str">
        <v>As at</v>
      </c>
      <c r="WNH312" t="str">
        <v>As at</v>
      </c>
      <c r="WNI312" t="str">
        <v>Particulars</v>
      </c>
      <c r="WNO312" t="str">
        <v>As at</v>
      </c>
      <c r="WNP312" t="str">
        <v>As at</v>
      </c>
      <c r="WNQ312" t="str">
        <v>Particulars</v>
      </c>
      <c r="WNW312" t="str">
        <v>As at</v>
      </c>
      <c r="WNX312" t="str">
        <v>As at</v>
      </c>
      <c r="WNY312" t="str">
        <v>Particulars</v>
      </c>
      <c r="WOE312" t="str">
        <v>As at</v>
      </c>
      <c r="WOF312" t="str">
        <v>As at</v>
      </c>
      <c r="WOG312" t="str">
        <v>Particulars</v>
      </c>
      <c r="WOM312" t="str">
        <v>As at</v>
      </c>
      <c r="WON312" t="str">
        <v>As at</v>
      </c>
      <c r="WOO312" t="str">
        <v>Particulars</v>
      </c>
      <c r="WOU312" t="str">
        <v>As at</v>
      </c>
      <c r="WOV312" t="str">
        <v>As at</v>
      </c>
      <c r="WOW312" t="str">
        <v>Particulars</v>
      </c>
      <c r="WPC312" t="str">
        <v>As at</v>
      </c>
      <c r="WPD312" t="str">
        <v>As at</v>
      </c>
      <c r="WPE312" t="str">
        <v>Particulars</v>
      </c>
      <c r="WPK312" t="str">
        <v>As at</v>
      </c>
      <c r="WPL312" t="str">
        <v>As at</v>
      </c>
      <c r="WPM312" t="str">
        <v>Particulars</v>
      </c>
      <c r="WPS312" t="str">
        <v>As at</v>
      </c>
      <c r="WPT312" t="str">
        <v>As at</v>
      </c>
      <c r="WPU312" t="str">
        <v>Particulars</v>
      </c>
      <c r="WQA312" t="str">
        <v>As at</v>
      </c>
      <c r="WQB312" t="str">
        <v>As at</v>
      </c>
      <c r="WQC312" t="str">
        <v>Particulars</v>
      </c>
      <c r="WQI312" t="str">
        <v>As at</v>
      </c>
      <c r="WQJ312" t="str">
        <v>As at</v>
      </c>
      <c r="WQK312" t="str">
        <v>Particulars</v>
      </c>
      <c r="WQQ312" t="str">
        <v>As at</v>
      </c>
      <c r="WQR312" t="str">
        <v>As at</v>
      </c>
      <c r="WQS312" t="str">
        <v>Particulars</v>
      </c>
      <c r="WQY312" t="str">
        <v>As at</v>
      </c>
      <c r="WQZ312" t="str">
        <v>As at</v>
      </c>
      <c r="WRA312" t="str">
        <v>Particulars</v>
      </c>
      <c r="WRG312" t="str">
        <v>As at</v>
      </c>
      <c r="WRH312" t="str">
        <v>As at</v>
      </c>
      <c r="WRI312" t="str">
        <v>Particulars</v>
      </c>
      <c r="WRO312" t="str">
        <v>As at</v>
      </c>
      <c r="WRP312" t="str">
        <v>As at</v>
      </c>
      <c r="WRQ312" t="str">
        <v>Particulars</v>
      </c>
      <c r="WRW312" t="str">
        <v>As at</v>
      </c>
      <c r="WRX312" t="str">
        <v>As at</v>
      </c>
      <c r="WRY312" t="str">
        <v>Particulars</v>
      </c>
      <c r="WSE312" t="str">
        <v>As at</v>
      </c>
      <c r="WSF312" t="str">
        <v>As at</v>
      </c>
      <c r="WSG312" t="str">
        <v>Particulars</v>
      </c>
      <c r="WSM312" t="str">
        <v>As at</v>
      </c>
      <c r="WSN312" t="str">
        <v>As at</v>
      </c>
      <c r="WSO312" t="str">
        <v>Particulars</v>
      </c>
      <c r="WSU312" t="str">
        <v>As at</v>
      </c>
      <c r="WSV312" t="str">
        <v>As at</v>
      </c>
      <c r="WSW312" t="str">
        <v>Particulars</v>
      </c>
      <c r="WTC312" t="str">
        <v>As at</v>
      </c>
      <c r="WTD312" t="str">
        <v>As at</v>
      </c>
      <c r="WTE312" t="str">
        <v>Particulars</v>
      </c>
      <c r="WTK312" t="str">
        <v>As at</v>
      </c>
      <c r="WTL312" t="str">
        <v>As at</v>
      </c>
      <c r="WTM312" t="str">
        <v>Particulars</v>
      </c>
      <c r="WTS312" t="str">
        <v>As at</v>
      </c>
      <c r="WTT312" t="str">
        <v>As at</v>
      </c>
      <c r="WTU312" t="str">
        <v>Particulars</v>
      </c>
      <c r="WUA312" t="str">
        <v>As at</v>
      </c>
      <c r="WUB312" t="str">
        <v>As at</v>
      </c>
      <c r="WUC312" t="str">
        <v>Particulars</v>
      </c>
      <c r="WUI312" t="str">
        <v>As at</v>
      </c>
      <c r="WUJ312" t="str">
        <v>As at</v>
      </c>
      <c r="WUK312" t="str">
        <v>Particulars</v>
      </c>
      <c r="WUQ312" t="str">
        <v>As at</v>
      </c>
      <c r="WUR312" t="str">
        <v>As at</v>
      </c>
      <c r="WUS312" t="str">
        <v>Particulars</v>
      </c>
      <c r="WUY312" t="str">
        <v>As at</v>
      </c>
      <c r="WUZ312" t="str">
        <v>As at</v>
      </c>
      <c r="WVA312" t="str">
        <v>Particulars</v>
      </c>
      <c r="WVG312" t="str">
        <v>As at</v>
      </c>
      <c r="WVH312" t="str">
        <v>As at</v>
      </c>
      <c r="WVI312" t="str">
        <v>Particulars</v>
      </c>
      <c r="WVO312" t="str">
        <v>As at</v>
      </c>
      <c r="WVP312" t="str">
        <v>As at</v>
      </c>
      <c r="WVQ312" t="str">
        <v>Particulars</v>
      </c>
      <c r="WVW312" t="str">
        <v>As at</v>
      </c>
      <c r="WVX312" t="str">
        <v>As at</v>
      </c>
      <c r="WVY312" t="str">
        <v>Particulars</v>
      </c>
      <c r="WWE312" t="str">
        <v>As at</v>
      </c>
      <c r="WWF312" t="str">
        <v>As at</v>
      </c>
      <c r="WWG312" t="str">
        <v>Particulars</v>
      </c>
      <c r="WWM312" t="str">
        <v>As at</v>
      </c>
      <c r="WWN312" t="str">
        <v>As at</v>
      </c>
      <c r="WWO312" t="str">
        <v>Particulars</v>
      </c>
      <c r="WWU312" t="str">
        <v>As at</v>
      </c>
      <c r="WWV312" t="str">
        <v>As at</v>
      </c>
      <c r="WWW312" t="str">
        <v>Particulars</v>
      </c>
      <c r="WXC312" t="str">
        <v>As at</v>
      </c>
      <c r="WXD312" t="str">
        <v>As at</v>
      </c>
      <c r="WXE312" t="str">
        <v>Particulars</v>
      </c>
      <c r="WXK312" t="str">
        <v>As at</v>
      </c>
      <c r="WXL312" t="str">
        <v>As at</v>
      </c>
      <c r="WXM312" t="str">
        <v>Particulars</v>
      </c>
      <c r="WXS312" t="str">
        <v>As at</v>
      </c>
      <c r="WXT312" t="str">
        <v>As at</v>
      </c>
      <c r="WXU312" t="str">
        <v>Particulars</v>
      </c>
      <c r="WYA312" t="str">
        <v>As at</v>
      </c>
      <c r="WYB312" t="str">
        <v>As at</v>
      </c>
      <c r="WYC312" t="str">
        <v>Particulars</v>
      </c>
      <c r="WYI312" t="str">
        <v>As at</v>
      </c>
      <c r="WYJ312" t="str">
        <v>As at</v>
      </c>
      <c r="WYK312" t="str">
        <v>Particulars</v>
      </c>
      <c r="WYQ312" t="str">
        <v>As at</v>
      </c>
      <c r="WYR312" t="str">
        <v>As at</v>
      </c>
      <c r="WYS312" t="str">
        <v>Particulars</v>
      </c>
      <c r="WYY312" t="str">
        <v>As at</v>
      </c>
      <c r="WYZ312" t="str">
        <v>As at</v>
      </c>
      <c r="WZA312" t="str">
        <v>Particulars</v>
      </c>
      <c r="WZG312" t="str">
        <v>As at</v>
      </c>
      <c r="WZH312" t="str">
        <v>As at</v>
      </c>
      <c r="WZI312" t="str">
        <v>Particulars</v>
      </c>
      <c r="WZO312" t="str">
        <v>As at</v>
      </c>
      <c r="WZP312" t="str">
        <v>As at</v>
      </c>
      <c r="WZQ312" t="str">
        <v>Particulars</v>
      </c>
      <c r="WZW312" t="str">
        <v>As at</v>
      </c>
      <c r="WZX312" t="str">
        <v>As at</v>
      </c>
      <c r="WZY312" t="str">
        <v>Particulars</v>
      </c>
      <c r="XAE312" t="str">
        <v>As at</v>
      </c>
      <c r="XAF312" t="str">
        <v>As at</v>
      </c>
      <c r="XAG312" t="str">
        <v>Particulars</v>
      </c>
      <c r="XAM312" t="str">
        <v>As at</v>
      </c>
      <c r="XAN312" t="str">
        <v>As at</v>
      </c>
      <c r="XAO312" t="str">
        <v>Particulars</v>
      </c>
      <c r="XAU312" t="str">
        <v>As at</v>
      </c>
      <c r="XAV312" t="str">
        <v>As at</v>
      </c>
      <c r="XAW312" t="str">
        <v>Particulars</v>
      </c>
      <c r="XBC312" t="str">
        <v>As at</v>
      </c>
      <c r="XBD312" t="str">
        <v>As at</v>
      </c>
      <c r="XBE312" t="str">
        <v>Particulars</v>
      </c>
      <c r="XBK312" t="str">
        <v>As at</v>
      </c>
      <c r="XBL312" t="str">
        <v>As at</v>
      </c>
      <c r="XBM312" t="str">
        <v>Particulars</v>
      </c>
      <c r="XBS312" t="str">
        <v>As at</v>
      </c>
      <c r="XBT312" t="str">
        <v>As at</v>
      </c>
      <c r="XBU312" t="str">
        <v>Particulars</v>
      </c>
      <c r="XCA312" t="str">
        <v>As at</v>
      </c>
      <c r="XCB312" t="str">
        <v>As at</v>
      </c>
      <c r="XCC312" t="str">
        <v>Particulars</v>
      </c>
      <c r="XCI312" t="str">
        <v>As at</v>
      </c>
      <c r="XCJ312" t="str">
        <v>As at</v>
      </c>
      <c r="XCK312" t="str">
        <v>Particulars</v>
      </c>
      <c r="XCQ312" t="str">
        <v>As at</v>
      </c>
      <c r="XCR312" t="str">
        <v>As at</v>
      </c>
      <c r="XCS312" t="str">
        <v>Particulars</v>
      </c>
      <c r="XCY312" t="str">
        <v>As at</v>
      </c>
      <c r="XCZ312" t="str">
        <v>As at</v>
      </c>
      <c r="XDA312" t="str">
        <v>Particulars</v>
      </c>
      <c r="XDG312" t="str">
        <v>As at</v>
      </c>
      <c r="XDH312" t="str">
        <v>As at</v>
      </c>
      <c r="XDI312" t="str">
        <v>Particulars</v>
      </c>
      <c r="XDO312" t="str">
        <v>As at</v>
      </c>
      <c r="XDP312" t="str">
        <v>As at</v>
      </c>
      <c r="XDQ312" t="str">
        <v>Particulars</v>
      </c>
      <c r="XDW312" t="str">
        <v>As at</v>
      </c>
      <c r="XDX312" t="str">
        <v>As at</v>
      </c>
      <c r="XDY312" t="str">
        <v>Particulars</v>
      </c>
      <c r="XEE312" t="str">
        <v>As at</v>
      </c>
      <c r="XEF312" t="str">
        <v>As at</v>
      </c>
      <c r="XEG312" t="str">
        <v>Particulars</v>
      </c>
      <c r="XEM312" t="str">
        <v>As at</v>
      </c>
      <c r="XEN312" t="str">
        <v>As at</v>
      </c>
      <c r="XEO312" t="str">
        <v>Particulars</v>
      </c>
      <c r="XEU312" t="str">
        <v>As at</v>
      </c>
      <c r="XEV312" t="str">
        <v>As at</v>
      </c>
      <c r="XEW312" t="str">
        <v>Particulars</v>
      </c>
      <c r="XFC312" t="str">
        <v>As at</v>
      </c>
      <c r="XFD312" t="str">
        <v>As at</v>
      </c>
    </row>
    <row r="313">
      <c r="G313" t="str">
        <f>BS!$D$5</f>
        <v>31 March 2026</v>
      </c>
      <c r="H313" t="str">
        <f>BS!$E$5</f>
        <v>31 March 2025</v>
      </c>
      <c r="O313" t="str">
        <f>BS!$D$5</f>
        <v>31 March 2026</v>
      </c>
      <c r="P313" t="str">
        <f>BS!$E$5</f>
        <v>31 March 2025</v>
      </c>
      <c r="W313" t="str">
        <f>BS!$D$5</f>
        <v>31 March 2026</v>
      </c>
      <c r="X313" t="str">
        <f>BS!$E$5</f>
        <v>31 March 2025</v>
      </c>
      <c r="AE313" t="str">
        <f>BS!$D$5</f>
        <v>31 March 2026</v>
      </c>
      <c r="AF313" t="str">
        <f>BS!$E$5</f>
        <v>31 March 2025</v>
      </c>
      <c r="AM313" t="str">
        <f>BS!$D$5</f>
        <v>31 March 2026</v>
      </c>
      <c r="AN313" t="str">
        <f>BS!$E$5</f>
        <v>31 March 2025</v>
      </c>
      <c r="AU313" t="str">
        <f>BS!$D$5</f>
        <v>31 March 2026</v>
      </c>
      <c r="AV313" t="str">
        <f>BS!$E$5</f>
        <v>31 March 2025</v>
      </c>
      <c r="BC313" t="str">
        <f>BS!$D$5</f>
        <v>31 March 2026</v>
      </c>
      <c r="BD313" t="str">
        <f>BS!$E$5</f>
        <v>31 March 2025</v>
      </c>
      <c r="BK313" t="str">
        <f>BS!$D$5</f>
        <v>31 March 2026</v>
      </c>
      <c r="BL313" t="str">
        <f>BS!$E$5</f>
        <v>31 March 2025</v>
      </c>
      <c r="BS313" t="str">
        <f>BS!$D$5</f>
        <v>31 March 2026</v>
      </c>
      <c r="BT313" t="str">
        <f>BS!$E$5</f>
        <v>31 March 2025</v>
      </c>
      <c r="CA313" t="str">
        <f>BS!$D$5</f>
        <v>31 March 2026</v>
      </c>
      <c r="CB313" t="str">
        <f>BS!$E$5</f>
        <v>31 March 2025</v>
      </c>
      <c r="CI313" t="str">
        <f>BS!$D$5</f>
        <v>31 March 2026</v>
      </c>
      <c r="CJ313" t="str">
        <f>BS!$E$5</f>
        <v>31 March 2025</v>
      </c>
      <c r="CQ313" t="str">
        <f>BS!$D$5</f>
        <v>31 March 2026</v>
      </c>
      <c r="CR313" t="str">
        <f>BS!$E$5</f>
        <v>31 March 2025</v>
      </c>
      <c r="CY313" t="str">
        <f>BS!$D$5</f>
        <v>31 March 2026</v>
      </c>
      <c r="CZ313" t="str">
        <f>BS!$E$5</f>
        <v>31 March 2025</v>
      </c>
      <c r="DG313" t="str">
        <f>BS!$D$5</f>
        <v>31 March 2026</v>
      </c>
      <c r="DH313" t="str">
        <f>BS!$E$5</f>
        <v>31 March 2025</v>
      </c>
      <c r="DO313" t="str">
        <f>BS!$D$5</f>
        <v>31 March 2026</v>
      </c>
      <c r="DP313" t="str">
        <f>BS!$E$5</f>
        <v>31 March 2025</v>
      </c>
      <c r="DW313" t="str">
        <f>BS!$D$5</f>
        <v>31 March 2026</v>
      </c>
      <c r="DX313" t="str">
        <f>BS!$E$5</f>
        <v>31 March 2025</v>
      </c>
      <c r="EE313" t="str">
        <f>BS!$D$5</f>
        <v>31 March 2026</v>
      </c>
      <c r="EF313" t="str">
        <f>BS!$E$5</f>
        <v>31 March 2025</v>
      </c>
      <c r="EM313" t="str">
        <f>BS!$D$5</f>
        <v>31 March 2026</v>
      </c>
      <c r="EN313" t="str">
        <f>BS!$E$5</f>
        <v>31 March 2025</v>
      </c>
      <c r="EU313" t="str">
        <f>BS!$D$5</f>
        <v>31 March 2026</v>
      </c>
      <c r="EV313" t="str">
        <f>BS!$E$5</f>
        <v>31 March 2025</v>
      </c>
      <c r="FC313" t="str">
        <f>BS!$D$5</f>
        <v>31 March 2026</v>
      </c>
      <c r="FD313" t="str">
        <f>BS!$E$5</f>
        <v>31 March 2025</v>
      </c>
      <c r="FK313" t="str">
        <f>BS!$D$5</f>
        <v>31 March 2026</v>
      </c>
      <c r="FL313" t="str">
        <f>BS!$E$5</f>
        <v>31 March 2025</v>
      </c>
      <c r="FS313" t="str">
        <f>BS!$D$5</f>
        <v>31 March 2026</v>
      </c>
      <c r="FT313" t="str">
        <f>BS!$E$5</f>
        <v>31 March 2025</v>
      </c>
      <c r="GA313" t="str">
        <f>BS!$D$5</f>
        <v>31 March 2026</v>
      </c>
      <c r="GB313" t="str">
        <f>BS!$E$5</f>
        <v>31 March 2025</v>
      </c>
      <c r="GI313" t="str">
        <f>BS!$D$5</f>
        <v>31 March 2026</v>
      </c>
      <c r="GJ313" t="str">
        <f>BS!$E$5</f>
        <v>31 March 2025</v>
      </c>
      <c r="GQ313" t="str">
        <f>BS!$D$5</f>
        <v>31 March 2026</v>
      </c>
      <c r="GR313" t="str">
        <f>BS!$E$5</f>
        <v>31 March 2025</v>
      </c>
      <c r="GY313" t="str">
        <f>BS!$D$5</f>
        <v>31 March 2026</v>
      </c>
      <c r="GZ313" t="str">
        <f>BS!$E$5</f>
        <v>31 March 2025</v>
      </c>
      <c r="HG313" t="str">
        <f>BS!$D$5</f>
        <v>31 March 2026</v>
      </c>
      <c r="HH313" t="str">
        <f>BS!$E$5</f>
        <v>31 March 2025</v>
      </c>
      <c r="HO313" t="str">
        <f>BS!$D$5</f>
        <v>31 March 2026</v>
      </c>
      <c r="HP313" t="str">
        <f>BS!$E$5</f>
        <v>31 March 2025</v>
      </c>
      <c r="HW313" t="str">
        <f>BS!$D$5</f>
        <v>31 March 2026</v>
      </c>
      <c r="HX313" t="str">
        <f>BS!$E$5</f>
        <v>31 March 2025</v>
      </c>
      <c r="IE313" t="str">
        <f>BS!$D$5</f>
        <v>31 March 2026</v>
      </c>
      <c r="IF313" t="str">
        <f>BS!$E$5</f>
        <v>31 March 2025</v>
      </c>
      <c r="IM313" t="str">
        <f>BS!$D$5</f>
        <v>31 March 2026</v>
      </c>
      <c r="IN313" t="str">
        <f>BS!$E$5</f>
        <v>31 March 2025</v>
      </c>
      <c r="IU313" t="str">
        <f>BS!$D$5</f>
        <v>31 March 2026</v>
      </c>
      <c r="IV313" t="str">
        <f>BS!$E$5</f>
        <v>31 March 2025</v>
      </c>
      <c r="JC313" t="str">
        <f>BS!$D$5</f>
        <v>31 March 2026</v>
      </c>
      <c r="JD313" t="str">
        <f>BS!$E$5</f>
        <v>31 March 2025</v>
      </c>
      <c r="JK313" t="str">
        <f>BS!$D$5</f>
        <v>31 March 2026</v>
      </c>
      <c r="JL313" t="str">
        <f>BS!$E$5</f>
        <v>31 March 2025</v>
      </c>
      <c r="JS313" t="str">
        <f>BS!$D$5</f>
        <v>31 March 2026</v>
      </c>
      <c r="JT313" t="str">
        <f>BS!$E$5</f>
        <v>31 March 2025</v>
      </c>
      <c r="KA313" t="str">
        <f>BS!$D$5</f>
        <v>31 March 2026</v>
      </c>
      <c r="KB313" t="str">
        <f>BS!$E$5</f>
        <v>31 March 2025</v>
      </c>
      <c r="KI313" t="str">
        <f>BS!$D$5</f>
        <v>31 March 2026</v>
      </c>
      <c r="KJ313" t="str">
        <f>BS!$E$5</f>
        <v>31 March 2025</v>
      </c>
      <c r="KQ313" t="str">
        <f>BS!$D$5</f>
        <v>31 March 2026</v>
      </c>
      <c r="KR313" t="str">
        <f>BS!$E$5</f>
        <v>31 March 2025</v>
      </c>
      <c r="KY313" t="str">
        <f>BS!$D$5</f>
        <v>31 March 2026</v>
      </c>
      <c r="KZ313" t="str">
        <f>BS!$E$5</f>
        <v>31 March 2025</v>
      </c>
      <c r="LG313" t="str">
        <f>BS!$D$5</f>
        <v>31 March 2026</v>
      </c>
      <c r="LH313" t="str">
        <f>BS!$E$5</f>
        <v>31 March 2025</v>
      </c>
      <c r="LO313" t="str">
        <f>BS!$D$5</f>
        <v>31 March 2026</v>
      </c>
      <c r="LP313" t="str">
        <f>BS!$E$5</f>
        <v>31 March 2025</v>
      </c>
      <c r="LW313" t="str">
        <f>BS!$D$5</f>
        <v>31 March 2026</v>
      </c>
      <c r="LX313" t="str">
        <f>BS!$E$5</f>
        <v>31 March 2025</v>
      </c>
      <c r="ME313" t="str">
        <f>BS!$D$5</f>
        <v>31 March 2026</v>
      </c>
      <c r="MF313" t="str">
        <f>BS!$E$5</f>
        <v>31 March 2025</v>
      </c>
      <c r="MM313" t="str">
        <f>BS!$D$5</f>
        <v>31 March 2026</v>
      </c>
      <c r="MN313" t="str">
        <f>BS!$E$5</f>
        <v>31 March 2025</v>
      </c>
      <c r="MU313" t="str">
        <f>BS!$D$5</f>
        <v>31 March 2026</v>
      </c>
      <c r="MV313" t="str">
        <f>BS!$E$5</f>
        <v>31 March 2025</v>
      </c>
      <c r="NC313" t="str">
        <f>BS!$D$5</f>
        <v>31 March 2026</v>
      </c>
      <c r="ND313" t="str">
        <f>BS!$E$5</f>
        <v>31 March 2025</v>
      </c>
      <c r="NK313" t="str">
        <f>BS!$D$5</f>
        <v>31 March 2026</v>
      </c>
      <c r="NL313" t="str">
        <f>BS!$E$5</f>
        <v>31 March 2025</v>
      </c>
      <c r="NS313" t="str">
        <f>BS!$D$5</f>
        <v>31 March 2026</v>
      </c>
      <c r="NT313" t="str">
        <f>BS!$E$5</f>
        <v>31 March 2025</v>
      </c>
      <c r="OA313" t="str">
        <f>BS!$D$5</f>
        <v>31 March 2026</v>
      </c>
      <c r="OB313" t="str">
        <f>BS!$E$5</f>
        <v>31 March 2025</v>
      </c>
      <c r="OI313" t="str">
        <f>BS!$D$5</f>
        <v>31 March 2026</v>
      </c>
      <c r="OJ313" t="str">
        <f>BS!$E$5</f>
        <v>31 March 2025</v>
      </c>
      <c r="OQ313" t="str">
        <f>BS!$D$5</f>
        <v>31 March 2026</v>
      </c>
      <c r="OR313" t="str">
        <f>BS!$E$5</f>
        <v>31 March 2025</v>
      </c>
      <c r="OY313" t="str">
        <f>BS!$D$5</f>
        <v>31 March 2026</v>
      </c>
      <c r="OZ313" t="str">
        <f>BS!$E$5</f>
        <v>31 March 2025</v>
      </c>
      <c r="PG313" t="str">
        <f>BS!$D$5</f>
        <v>31 March 2026</v>
      </c>
      <c r="PH313" t="str">
        <f>BS!$E$5</f>
        <v>31 March 2025</v>
      </c>
      <c r="PO313" t="str">
        <f>BS!$D$5</f>
        <v>31 March 2026</v>
      </c>
      <c r="PP313" t="str">
        <f>BS!$E$5</f>
        <v>31 March 2025</v>
      </c>
      <c r="PW313" t="str">
        <f>BS!$D$5</f>
        <v>31 March 2026</v>
      </c>
      <c r="PX313" t="str">
        <f>BS!$E$5</f>
        <v>31 March 2025</v>
      </c>
      <c r="QE313" t="str">
        <f>BS!$D$5</f>
        <v>31 March 2026</v>
      </c>
      <c r="QF313" t="str">
        <f>BS!$E$5</f>
        <v>31 March 2025</v>
      </c>
      <c r="QM313" t="str">
        <f>BS!$D$5</f>
        <v>31 March 2026</v>
      </c>
      <c r="QN313" t="str">
        <f>BS!$E$5</f>
        <v>31 March 2025</v>
      </c>
      <c r="QU313" t="str">
        <f>BS!$D$5</f>
        <v>31 March 2026</v>
      </c>
      <c r="QV313" t="str">
        <f>BS!$E$5</f>
        <v>31 March 2025</v>
      </c>
      <c r="RC313" t="str">
        <f>BS!$D$5</f>
        <v>31 March 2026</v>
      </c>
      <c r="RD313" t="str">
        <f>BS!$E$5</f>
        <v>31 March 2025</v>
      </c>
      <c r="RK313" t="str">
        <f>BS!$D$5</f>
        <v>31 March 2026</v>
      </c>
      <c r="RL313" t="str">
        <f>BS!$E$5</f>
        <v>31 March 2025</v>
      </c>
      <c r="RS313" t="str">
        <f>BS!$D$5</f>
        <v>31 March 2026</v>
      </c>
      <c r="RT313" t="str">
        <f>BS!$E$5</f>
        <v>31 March 2025</v>
      </c>
      <c r="SA313" t="str">
        <f>BS!$D$5</f>
        <v>31 March 2026</v>
      </c>
      <c r="SB313" t="str">
        <f>BS!$E$5</f>
        <v>31 March 2025</v>
      </c>
      <c r="SI313" t="str">
        <f>BS!$D$5</f>
        <v>31 March 2026</v>
      </c>
      <c r="SJ313" t="str">
        <f>BS!$E$5</f>
        <v>31 March 2025</v>
      </c>
      <c r="SQ313" t="str">
        <f>BS!$D$5</f>
        <v>31 March 2026</v>
      </c>
      <c r="SR313" t="str">
        <f>BS!$E$5</f>
        <v>31 March 2025</v>
      </c>
      <c r="SY313" t="str">
        <f>BS!$D$5</f>
        <v>31 March 2026</v>
      </c>
      <c r="SZ313" t="str">
        <f>BS!$E$5</f>
        <v>31 March 2025</v>
      </c>
      <c r="TG313" t="str">
        <f>BS!$D$5</f>
        <v>31 March 2026</v>
      </c>
      <c r="TH313" t="str">
        <f>BS!$E$5</f>
        <v>31 March 2025</v>
      </c>
      <c r="TO313" t="str">
        <f>BS!$D$5</f>
        <v>31 March 2026</v>
      </c>
      <c r="TP313" t="str">
        <f>BS!$E$5</f>
        <v>31 March 2025</v>
      </c>
      <c r="TW313" t="str">
        <f>BS!$D$5</f>
        <v>31 March 2026</v>
      </c>
      <c r="TX313" t="str">
        <f>BS!$E$5</f>
        <v>31 March 2025</v>
      </c>
      <c r="UE313" t="str">
        <f>BS!$D$5</f>
        <v>31 March 2026</v>
      </c>
      <c r="UF313" t="str">
        <f>BS!$E$5</f>
        <v>31 March 2025</v>
      </c>
      <c r="UM313" t="str">
        <f>BS!$D$5</f>
        <v>31 March 2026</v>
      </c>
      <c r="UN313" t="str">
        <f>BS!$E$5</f>
        <v>31 March 2025</v>
      </c>
      <c r="UU313" t="str">
        <f>BS!$D$5</f>
        <v>31 March 2026</v>
      </c>
      <c r="UV313" t="str">
        <f>BS!$E$5</f>
        <v>31 March 2025</v>
      </c>
      <c r="VC313" t="str">
        <f>BS!$D$5</f>
        <v>31 March 2026</v>
      </c>
      <c r="VD313" t="str">
        <f>BS!$E$5</f>
        <v>31 March 2025</v>
      </c>
      <c r="VK313" t="str">
        <f>BS!$D$5</f>
        <v>31 March 2026</v>
      </c>
      <c r="VL313" t="str">
        <f>BS!$E$5</f>
        <v>31 March 2025</v>
      </c>
      <c r="VS313" t="str">
        <f>BS!$D$5</f>
        <v>31 March 2026</v>
      </c>
      <c r="VT313" t="str">
        <f>BS!$E$5</f>
        <v>31 March 2025</v>
      </c>
      <c r="WA313" t="str">
        <f>BS!$D$5</f>
        <v>31 March 2026</v>
      </c>
      <c r="WB313" t="str">
        <f>BS!$E$5</f>
        <v>31 March 2025</v>
      </c>
      <c r="WI313" t="str">
        <f>BS!$D$5</f>
        <v>31 March 2026</v>
      </c>
      <c r="WJ313" t="str">
        <f>BS!$E$5</f>
        <v>31 March 2025</v>
      </c>
      <c r="WQ313" t="str">
        <f>BS!$D$5</f>
        <v>31 March 2026</v>
      </c>
      <c r="WR313" t="str">
        <f>BS!$E$5</f>
        <v>31 March 2025</v>
      </c>
      <c r="WY313" t="str">
        <f>BS!$D$5</f>
        <v>31 March 2026</v>
      </c>
      <c r="WZ313" t="str">
        <f>BS!$E$5</f>
        <v>31 March 2025</v>
      </c>
      <c r="XG313" t="str">
        <f>BS!$D$5</f>
        <v>31 March 2026</v>
      </c>
      <c r="XH313" t="str">
        <f>BS!$E$5</f>
        <v>31 March 2025</v>
      </c>
      <c r="XO313" t="str">
        <f>BS!$D$5</f>
        <v>31 March 2026</v>
      </c>
      <c r="XP313" t="str">
        <f>BS!$E$5</f>
        <v>31 March 2025</v>
      </c>
      <c r="XW313" t="str">
        <f>BS!$D$5</f>
        <v>31 March 2026</v>
      </c>
      <c r="XX313" t="str">
        <f>BS!$E$5</f>
        <v>31 March 2025</v>
      </c>
      <c r="YE313" t="str">
        <f>BS!$D$5</f>
        <v>31 March 2026</v>
      </c>
      <c r="YF313" t="str">
        <f>BS!$E$5</f>
        <v>31 March 2025</v>
      </c>
      <c r="YM313" t="str">
        <f>BS!$D$5</f>
        <v>31 March 2026</v>
      </c>
      <c r="YN313" t="str">
        <f>BS!$E$5</f>
        <v>31 March 2025</v>
      </c>
      <c r="YU313" t="str">
        <f>BS!$D$5</f>
        <v>31 March 2026</v>
      </c>
      <c r="YV313" t="str">
        <f>BS!$E$5</f>
        <v>31 March 2025</v>
      </c>
      <c r="ZC313" t="str">
        <f>BS!$D$5</f>
        <v>31 March 2026</v>
      </c>
      <c r="ZD313" t="str">
        <f>BS!$E$5</f>
        <v>31 March 2025</v>
      </c>
      <c r="ZK313" t="str">
        <f>BS!$D$5</f>
        <v>31 March 2026</v>
      </c>
      <c r="ZL313" t="str">
        <f>BS!$E$5</f>
        <v>31 March 2025</v>
      </c>
      <c r="ZS313" t="str">
        <f>BS!$D$5</f>
        <v>31 March 2026</v>
      </c>
      <c r="ZT313" t="str">
        <f>BS!$E$5</f>
        <v>31 March 2025</v>
      </c>
      <c r="AAA313" t="str">
        <f>BS!$D$5</f>
        <v>31 March 2026</v>
      </c>
      <c r="AAB313" t="str">
        <f>BS!$E$5</f>
        <v>31 March 2025</v>
      </c>
      <c r="AAI313" t="str">
        <f>BS!$D$5</f>
        <v>31 March 2026</v>
      </c>
      <c r="AAJ313" t="str">
        <f>BS!$E$5</f>
        <v>31 March 2025</v>
      </c>
      <c r="AAQ313" t="str">
        <f>BS!$D$5</f>
        <v>31 March 2026</v>
      </c>
      <c r="AAR313" t="str">
        <f>BS!$E$5</f>
        <v>31 March 2025</v>
      </c>
      <c r="AAY313" t="str">
        <f>BS!$D$5</f>
        <v>31 March 2026</v>
      </c>
      <c r="AAZ313" t="str">
        <f>BS!$E$5</f>
        <v>31 March 2025</v>
      </c>
      <c r="ABG313" t="str">
        <f>BS!$D$5</f>
        <v>31 March 2026</v>
      </c>
      <c r="ABH313" t="str">
        <f>BS!$E$5</f>
        <v>31 March 2025</v>
      </c>
      <c r="ABO313" t="str">
        <f>BS!$D$5</f>
        <v>31 March 2026</v>
      </c>
      <c r="ABP313" t="str">
        <f>BS!$E$5</f>
        <v>31 March 2025</v>
      </c>
      <c r="ABW313" t="str">
        <f>BS!$D$5</f>
        <v>31 March 2026</v>
      </c>
      <c r="ABX313" t="str">
        <f>BS!$E$5</f>
        <v>31 March 2025</v>
      </c>
      <c r="ACE313" t="str">
        <f>BS!$D$5</f>
        <v>31 March 2026</v>
      </c>
      <c r="ACF313" t="str">
        <f>BS!$E$5</f>
        <v>31 March 2025</v>
      </c>
      <c r="ACM313" t="str">
        <f>BS!$D$5</f>
        <v>31 March 2026</v>
      </c>
      <c r="ACN313" t="str">
        <f>BS!$E$5</f>
        <v>31 March 2025</v>
      </c>
      <c r="ACU313" t="str">
        <f>BS!$D$5</f>
        <v>31 March 2026</v>
      </c>
      <c r="ACV313" t="str">
        <f>BS!$E$5</f>
        <v>31 March 2025</v>
      </c>
      <c r="ADC313" t="str">
        <f>BS!$D$5</f>
        <v>31 March 2026</v>
      </c>
      <c r="ADD313" t="str">
        <f>BS!$E$5</f>
        <v>31 March 2025</v>
      </c>
      <c r="ADK313" t="str">
        <f>BS!$D$5</f>
        <v>31 March 2026</v>
      </c>
      <c r="ADL313" t="str">
        <f>BS!$E$5</f>
        <v>31 March 2025</v>
      </c>
      <c r="ADS313" t="str">
        <f>BS!$D$5</f>
        <v>31 March 2026</v>
      </c>
      <c r="ADT313" t="str">
        <f>BS!$E$5</f>
        <v>31 March 2025</v>
      </c>
      <c r="AEA313" t="str">
        <f>BS!$D$5</f>
        <v>31 March 2026</v>
      </c>
      <c r="AEB313" t="str">
        <f>BS!$E$5</f>
        <v>31 March 2025</v>
      </c>
      <c r="AEI313" t="str">
        <f>BS!$D$5</f>
        <v>31 March 2026</v>
      </c>
      <c r="AEJ313" t="str">
        <f>BS!$E$5</f>
        <v>31 March 2025</v>
      </c>
      <c r="AEQ313" t="str">
        <f>BS!$D$5</f>
        <v>31 March 2026</v>
      </c>
      <c r="AER313" t="str">
        <f>BS!$E$5</f>
        <v>31 March 2025</v>
      </c>
      <c r="AEY313" t="str">
        <f>BS!$D$5</f>
        <v>31 March 2026</v>
      </c>
      <c r="AEZ313" t="str">
        <f>BS!$E$5</f>
        <v>31 March 2025</v>
      </c>
      <c r="AFG313" t="str">
        <f>BS!$D$5</f>
        <v>31 March 2026</v>
      </c>
      <c r="AFH313" t="str">
        <f>BS!$E$5</f>
        <v>31 March 2025</v>
      </c>
      <c r="AFO313" t="str">
        <f>BS!$D$5</f>
        <v>31 March 2026</v>
      </c>
      <c r="AFP313" t="str">
        <f>BS!$E$5</f>
        <v>31 March 2025</v>
      </c>
      <c r="AFW313" t="str">
        <f>BS!$D$5</f>
        <v>31 March 2026</v>
      </c>
      <c r="AFX313" t="str">
        <f>BS!$E$5</f>
        <v>31 March 2025</v>
      </c>
      <c r="AGE313" t="str">
        <f>BS!$D$5</f>
        <v>31 March 2026</v>
      </c>
      <c r="AGF313" t="str">
        <f>BS!$E$5</f>
        <v>31 March 2025</v>
      </c>
      <c r="AGM313" t="str">
        <f>BS!$D$5</f>
        <v>31 March 2026</v>
      </c>
      <c r="AGN313" t="str">
        <f>BS!$E$5</f>
        <v>31 March 2025</v>
      </c>
      <c r="AGU313" t="str">
        <f>BS!$D$5</f>
        <v>31 March 2026</v>
      </c>
      <c r="AGV313" t="str">
        <f>BS!$E$5</f>
        <v>31 March 2025</v>
      </c>
      <c r="AHC313" t="str">
        <f>BS!$D$5</f>
        <v>31 March 2026</v>
      </c>
      <c r="AHD313" t="str">
        <f>BS!$E$5</f>
        <v>31 March 2025</v>
      </c>
      <c r="AHK313" t="str">
        <f>BS!$D$5</f>
        <v>31 March 2026</v>
      </c>
      <c r="AHL313" t="str">
        <f>BS!$E$5</f>
        <v>31 March 2025</v>
      </c>
      <c r="AHS313" t="str">
        <f>BS!$D$5</f>
        <v>31 March 2026</v>
      </c>
      <c r="AHT313" t="str">
        <f>BS!$E$5</f>
        <v>31 March 2025</v>
      </c>
      <c r="AIA313" t="str">
        <f>BS!$D$5</f>
        <v>31 March 2026</v>
      </c>
      <c r="AIB313" t="str">
        <f>BS!$E$5</f>
        <v>31 March 2025</v>
      </c>
      <c r="AII313" t="str">
        <f>BS!$D$5</f>
        <v>31 March 2026</v>
      </c>
      <c r="AIJ313" t="str">
        <f>BS!$E$5</f>
        <v>31 March 2025</v>
      </c>
      <c r="AIQ313" t="str">
        <f>BS!$D$5</f>
        <v>31 March 2026</v>
      </c>
      <c r="AIR313" t="str">
        <f>BS!$E$5</f>
        <v>31 March 2025</v>
      </c>
      <c r="AIY313" t="str">
        <f>BS!$D$5</f>
        <v>31 March 2026</v>
      </c>
      <c r="AIZ313" t="str">
        <f>BS!$E$5</f>
        <v>31 March 2025</v>
      </c>
      <c r="AJG313" t="str">
        <f>BS!$D$5</f>
        <v>31 March 2026</v>
      </c>
      <c r="AJH313" t="str">
        <f>BS!$E$5</f>
        <v>31 March 2025</v>
      </c>
      <c r="AJO313" t="str">
        <f>BS!$D$5</f>
        <v>31 March 2026</v>
      </c>
      <c r="AJP313" t="str">
        <f>BS!$E$5</f>
        <v>31 March 2025</v>
      </c>
      <c r="AJW313" t="str">
        <f>BS!$D$5</f>
        <v>31 March 2026</v>
      </c>
      <c r="AJX313" t="str">
        <f>BS!$E$5</f>
        <v>31 March 2025</v>
      </c>
      <c r="AKE313" t="str">
        <f>BS!$D$5</f>
        <v>31 March 2026</v>
      </c>
      <c r="AKF313" t="str">
        <f>BS!$E$5</f>
        <v>31 March 2025</v>
      </c>
      <c r="AKM313" t="str">
        <f>BS!$D$5</f>
        <v>31 March 2026</v>
      </c>
      <c r="AKN313" t="str">
        <f>BS!$E$5</f>
        <v>31 March 2025</v>
      </c>
      <c r="AKU313" t="str">
        <f>BS!$D$5</f>
        <v>31 March 2026</v>
      </c>
      <c r="AKV313" t="str">
        <f>BS!$E$5</f>
        <v>31 March 2025</v>
      </c>
      <c r="ALC313" t="str">
        <f>BS!$D$5</f>
        <v>31 March 2026</v>
      </c>
      <c r="ALD313" t="str">
        <f>BS!$E$5</f>
        <v>31 March 2025</v>
      </c>
      <c r="ALK313" t="str">
        <f>BS!$D$5</f>
        <v>31 March 2026</v>
      </c>
      <c r="ALL313" t="str">
        <f>BS!$E$5</f>
        <v>31 March 2025</v>
      </c>
      <c r="ALS313" t="str">
        <f>BS!$D$5</f>
        <v>31 March 2026</v>
      </c>
      <c r="ALT313" t="str">
        <f>BS!$E$5</f>
        <v>31 March 2025</v>
      </c>
      <c r="AMA313" t="str">
        <f>BS!$D$5</f>
        <v>31 March 2026</v>
      </c>
      <c r="AMB313" t="str">
        <f>BS!$E$5</f>
        <v>31 March 2025</v>
      </c>
      <c r="AMI313" t="str">
        <f>BS!$D$5</f>
        <v>31 March 2026</v>
      </c>
      <c r="AMJ313" t="str">
        <f>BS!$E$5</f>
        <v>31 March 2025</v>
      </c>
      <c r="AMQ313" t="str">
        <f>BS!$D$5</f>
        <v>31 March 2026</v>
      </c>
      <c r="AMR313" t="str">
        <f>BS!$E$5</f>
        <v>31 March 2025</v>
      </c>
      <c r="AMY313" t="str">
        <f>BS!$D$5</f>
        <v>31 March 2026</v>
      </c>
      <c r="AMZ313" t="str">
        <f>BS!$E$5</f>
        <v>31 March 2025</v>
      </c>
      <c r="ANG313" t="str">
        <f>BS!$D$5</f>
        <v>31 March 2026</v>
      </c>
      <c r="ANH313" t="str">
        <f>BS!$E$5</f>
        <v>31 March 2025</v>
      </c>
      <c r="ANO313" t="str">
        <f>BS!$D$5</f>
        <v>31 March 2026</v>
      </c>
      <c r="ANP313" t="str">
        <f>BS!$E$5</f>
        <v>31 March 2025</v>
      </c>
      <c r="ANW313" t="str">
        <f>BS!$D$5</f>
        <v>31 March 2026</v>
      </c>
      <c r="ANX313" t="str">
        <f>BS!$E$5</f>
        <v>31 March 2025</v>
      </c>
      <c r="AOE313" t="str">
        <f>BS!$D$5</f>
        <v>31 March 2026</v>
      </c>
      <c r="AOF313" t="str">
        <f>BS!$E$5</f>
        <v>31 March 2025</v>
      </c>
      <c r="AOM313" t="str">
        <f>BS!$D$5</f>
        <v>31 March 2026</v>
      </c>
      <c r="AON313" t="str">
        <f>BS!$E$5</f>
        <v>31 March 2025</v>
      </c>
      <c r="AOU313" t="str">
        <f>BS!$D$5</f>
        <v>31 March 2026</v>
      </c>
      <c r="AOV313" t="str">
        <f>BS!$E$5</f>
        <v>31 March 2025</v>
      </c>
      <c r="APC313" t="str">
        <f>BS!$D$5</f>
        <v>31 March 2026</v>
      </c>
      <c r="APD313" t="str">
        <f>BS!$E$5</f>
        <v>31 March 2025</v>
      </c>
      <c r="APK313" t="str">
        <f>BS!$D$5</f>
        <v>31 March 2026</v>
      </c>
      <c r="APL313" t="str">
        <f>BS!$E$5</f>
        <v>31 March 2025</v>
      </c>
      <c r="APS313" t="str">
        <f>BS!$D$5</f>
        <v>31 March 2026</v>
      </c>
      <c r="APT313" t="str">
        <f>BS!$E$5</f>
        <v>31 March 2025</v>
      </c>
      <c r="AQA313" t="str">
        <f>BS!$D$5</f>
        <v>31 March 2026</v>
      </c>
      <c r="AQB313" t="str">
        <f>BS!$E$5</f>
        <v>31 March 2025</v>
      </c>
      <c r="AQI313" t="str">
        <f>BS!$D$5</f>
        <v>31 March 2026</v>
      </c>
      <c r="AQJ313" t="str">
        <f>BS!$E$5</f>
        <v>31 March 2025</v>
      </c>
      <c r="AQQ313" t="str">
        <f>BS!$D$5</f>
        <v>31 March 2026</v>
      </c>
      <c r="AQR313" t="str">
        <f>BS!$E$5</f>
        <v>31 March 2025</v>
      </c>
      <c r="AQY313" t="str">
        <f>BS!$D$5</f>
        <v>31 March 2026</v>
      </c>
      <c r="AQZ313" t="str">
        <f>BS!$E$5</f>
        <v>31 March 2025</v>
      </c>
      <c r="ARG313" t="str">
        <f>BS!$D$5</f>
        <v>31 March 2026</v>
      </c>
      <c r="ARH313" t="str">
        <f>BS!$E$5</f>
        <v>31 March 2025</v>
      </c>
      <c r="ARO313" t="str">
        <f>BS!$D$5</f>
        <v>31 March 2026</v>
      </c>
      <c r="ARP313" t="str">
        <f>BS!$E$5</f>
        <v>31 March 2025</v>
      </c>
      <c r="ARW313" t="str">
        <f>BS!$D$5</f>
        <v>31 March 2026</v>
      </c>
      <c r="ARX313" t="str">
        <f>BS!$E$5</f>
        <v>31 March 2025</v>
      </c>
      <c r="ASE313" t="str">
        <f>BS!$D$5</f>
        <v>31 March 2026</v>
      </c>
      <c r="ASF313" t="str">
        <f>BS!$E$5</f>
        <v>31 March 2025</v>
      </c>
      <c r="ASM313" t="str">
        <f>BS!$D$5</f>
        <v>31 March 2026</v>
      </c>
      <c r="ASN313" t="str">
        <f>BS!$E$5</f>
        <v>31 March 2025</v>
      </c>
      <c r="ASU313" t="str">
        <f>BS!$D$5</f>
        <v>31 March 2026</v>
      </c>
      <c r="ASV313" t="str">
        <f>BS!$E$5</f>
        <v>31 March 2025</v>
      </c>
      <c r="ATC313" t="str">
        <f>BS!$D$5</f>
        <v>31 March 2026</v>
      </c>
      <c r="ATD313" t="str">
        <f>BS!$E$5</f>
        <v>31 March 2025</v>
      </c>
      <c r="ATK313" t="str">
        <f>BS!$D$5</f>
        <v>31 March 2026</v>
      </c>
      <c r="ATL313" t="str">
        <f>BS!$E$5</f>
        <v>31 March 2025</v>
      </c>
      <c r="ATS313" t="str">
        <f>BS!$D$5</f>
        <v>31 March 2026</v>
      </c>
      <c r="ATT313" t="str">
        <f>BS!$E$5</f>
        <v>31 March 2025</v>
      </c>
      <c r="AUA313" t="str">
        <f>BS!$D$5</f>
        <v>31 March 2026</v>
      </c>
      <c r="AUB313" t="str">
        <f>BS!$E$5</f>
        <v>31 March 2025</v>
      </c>
      <c r="AUI313" t="str">
        <f>BS!$D$5</f>
        <v>31 March 2026</v>
      </c>
      <c r="AUJ313" t="str">
        <f>BS!$E$5</f>
        <v>31 March 2025</v>
      </c>
      <c r="AUQ313" t="str">
        <f>BS!$D$5</f>
        <v>31 March 2026</v>
      </c>
      <c r="AUR313" t="str">
        <f>BS!$E$5</f>
        <v>31 March 2025</v>
      </c>
      <c r="AUY313" t="str">
        <f>BS!$D$5</f>
        <v>31 March 2026</v>
      </c>
      <c r="AUZ313" t="str">
        <f>BS!$E$5</f>
        <v>31 March 2025</v>
      </c>
      <c r="AVG313" t="str">
        <f>BS!$D$5</f>
        <v>31 March 2026</v>
      </c>
      <c r="AVH313" t="str">
        <f>BS!$E$5</f>
        <v>31 March 2025</v>
      </c>
      <c r="AVO313" t="str">
        <f>BS!$D$5</f>
        <v>31 March 2026</v>
      </c>
      <c r="AVP313" t="str">
        <f>BS!$E$5</f>
        <v>31 March 2025</v>
      </c>
      <c r="AVW313" t="str">
        <f>BS!$D$5</f>
        <v>31 March 2026</v>
      </c>
      <c r="AVX313" t="str">
        <f>BS!$E$5</f>
        <v>31 March 2025</v>
      </c>
      <c r="AWE313" t="str">
        <f>BS!$D$5</f>
        <v>31 March 2026</v>
      </c>
      <c r="AWF313" t="str">
        <f>BS!$E$5</f>
        <v>31 March 2025</v>
      </c>
      <c r="AWM313" t="str">
        <f>BS!$D$5</f>
        <v>31 March 2026</v>
      </c>
      <c r="AWN313" t="str">
        <f>BS!$E$5</f>
        <v>31 March 2025</v>
      </c>
      <c r="AWU313" t="str">
        <f>BS!$D$5</f>
        <v>31 March 2026</v>
      </c>
      <c r="AWV313" t="str">
        <f>BS!$E$5</f>
        <v>31 March 2025</v>
      </c>
      <c r="AXC313" t="str">
        <f>BS!$D$5</f>
        <v>31 March 2026</v>
      </c>
      <c r="AXD313" t="str">
        <f>BS!$E$5</f>
        <v>31 March 2025</v>
      </c>
      <c r="AXK313" t="str">
        <f>BS!$D$5</f>
        <v>31 March 2026</v>
      </c>
      <c r="AXL313" t="str">
        <f>BS!$E$5</f>
        <v>31 March 2025</v>
      </c>
      <c r="AXS313" t="str">
        <f>BS!$D$5</f>
        <v>31 March 2026</v>
      </c>
      <c r="AXT313" t="str">
        <f>BS!$E$5</f>
        <v>31 March 2025</v>
      </c>
      <c r="AYA313" t="str">
        <f>BS!$D$5</f>
        <v>31 March 2026</v>
      </c>
      <c r="AYB313" t="str">
        <f>BS!$E$5</f>
        <v>31 March 2025</v>
      </c>
      <c r="AYI313" t="str">
        <f>BS!$D$5</f>
        <v>31 March 2026</v>
      </c>
      <c r="AYJ313" t="str">
        <f>BS!$E$5</f>
        <v>31 March 2025</v>
      </c>
      <c r="AYQ313" t="str">
        <f>BS!$D$5</f>
        <v>31 March 2026</v>
      </c>
      <c r="AYR313" t="str">
        <f>BS!$E$5</f>
        <v>31 March 2025</v>
      </c>
      <c r="AYY313" t="str">
        <f>BS!$D$5</f>
        <v>31 March 2026</v>
      </c>
      <c r="AYZ313" t="str">
        <f>BS!$E$5</f>
        <v>31 March 2025</v>
      </c>
      <c r="AZG313" t="str">
        <f>BS!$D$5</f>
        <v>31 March 2026</v>
      </c>
      <c r="AZH313" t="str">
        <f>BS!$E$5</f>
        <v>31 March 2025</v>
      </c>
      <c r="AZO313" t="str">
        <f>BS!$D$5</f>
        <v>31 March 2026</v>
      </c>
      <c r="AZP313" t="str">
        <f>BS!$E$5</f>
        <v>31 March 2025</v>
      </c>
      <c r="AZW313" t="str">
        <f>BS!$D$5</f>
        <v>31 March 2026</v>
      </c>
      <c r="AZX313" t="str">
        <f>BS!$E$5</f>
        <v>31 March 2025</v>
      </c>
      <c r="BAE313" t="str">
        <f>BS!$D$5</f>
        <v>31 March 2026</v>
      </c>
      <c r="BAF313" t="str">
        <f>BS!$E$5</f>
        <v>31 March 2025</v>
      </c>
      <c r="BAM313" t="str">
        <f>BS!$D$5</f>
        <v>31 March 2026</v>
      </c>
      <c r="BAN313" t="str">
        <f>BS!$E$5</f>
        <v>31 March 2025</v>
      </c>
      <c r="BAU313" t="str">
        <f>BS!$D$5</f>
        <v>31 March 2026</v>
      </c>
      <c r="BAV313" t="str">
        <f>BS!$E$5</f>
        <v>31 March 2025</v>
      </c>
      <c r="BBC313" t="str">
        <f>BS!$D$5</f>
        <v>31 March 2026</v>
      </c>
      <c r="BBD313" t="str">
        <f>BS!$E$5</f>
        <v>31 March 2025</v>
      </c>
      <c r="BBK313" t="str">
        <f>BS!$D$5</f>
        <v>31 March 2026</v>
      </c>
      <c r="BBL313" t="str">
        <f>BS!$E$5</f>
        <v>31 March 2025</v>
      </c>
      <c r="BBS313" t="str">
        <f>BS!$D$5</f>
        <v>31 March 2026</v>
      </c>
      <c r="BBT313" t="str">
        <f>BS!$E$5</f>
        <v>31 March 2025</v>
      </c>
      <c r="BCA313" t="str">
        <f>BS!$D$5</f>
        <v>31 March 2026</v>
      </c>
      <c r="BCB313" t="str">
        <f>BS!$E$5</f>
        <v>31 March 2025</v>
      </c>
      <c r="BCI313" t="str">
        <f>BS!$D$5</f>
        <v>31 March 2026</v>
      </c>
      <c r="BCJ313" t="str">
        <f>BS!$E$5</f>
        <v>31 March 2025</v>
      </c>
      <c r="BCQ313" t="str">
        <f>BS!$D$5</f>
        <v>31 March 2026</v>
      </c>
      <c r="BCR313" t="str">
        <f>BS!$E$5</f>
        <v>31 March 2025</v>
      </c>
      <c r="BCY313" t="str">
        <f>BS!$D$5</f>
        <v>31 March 2026</v>
      </c>
      <c r="BCZ313" t="str">
        <f>BS!$E$5</f>
        <v>31 March 2025</v>
      </c>
      <c r="BDG313" t="str">
        <f>BS!$D$5</f>
        <v>31 March 2026</v>
      </c>
      <c r="BDH313" t="str">
        <f>BS!$E$5</f>
        <v>31 March 2025</v>
      </c>
      <c r="BDO313" t="str">
        <f>BS!$D$5</f>
        <v>31 March 2026</v>
      </c>
      <c r="BDP313" t="str">
        <f>BS!$E$5</f>
        <v>31 March 2025</v>
      </c>
      <c r="BDW313" t="str">
        <f>BS!$D$5</f>
        <v>31 March 2026</v>
      </c>
      <c r="BDX313" t="str">
        <f>BS!$E$5</f>
        <v>31 March 2025</v>
      </c>
      <c r="BEE313" t="str">
        <f>BS!$D$5</f>
        <v>31 March 2026</v>
      </c>
      <c r="BEF313" t="str">
        <f>BS!$E$5</f>
        <v>31 March 2025</v>
      </c>
      <c r="BEM313" t="str">
        <f>BS!$D$5</f>
        <v>31 March 2026</v>
      </c>
      <c r="BEN313" t="str">
        <f>BS!$E$5</f>
        <v>31 March 2025</v>
      </c>
      <c r="BEU313" t="str">
        <f>BS!$D$5</f>
        <v>31 March 2026</v>
      </c>
      <c r="BEV313" t="str">
        <f>BS!$E$5</f>
        <v>31 March 2025</v>
      </c>
      <c r="BFC313" t="str">
        <f>BS!$D$5</f>
        <v>31 March 2026</v>
      </c>
      <c r="BFD313" t="str">
        <f>BS!$E$5</f>
        <v>31 March 2025</v>
      </c>
      <c r="BFK313" t="str">
        <f>BS!$D$5</f>
        <v>31 March 2026</v>
      </c>
      <c r="BFL313" t="str">
        <f>BS!$E$5</f>
        <v>31 March 2025</v>
      </c>
      <c r="BFS313" t="str">
        <f>BS!$D$5</f>
        <v>31 March 2026</v>
      </c>
      <c r="BFT313" t="str">
        <f>BS!$E$5</f>
        <v>31 March 2025</v>
      </c>
      <c r="BGA313" t="str">
        <f>BS!$D$5</f>
        <v>31 March 2026</v>
      </c>
      <c r="BGB313" t="str">
        <f>BS!$E$5</f>
        <v>31 March 2025</v>
      </c>
      <c r="BGI313" t="str">
        <f>BS!$D$5</f>
        <v>31 March 2026</v>
      </c>
      <c r="BGJ313" t="str">
        <f>BS!$E$5</f>
        <v>31 March 2025</v>
      </c>
      <c r="BGQ313" t="str">
        <f>BS!$D$5</f>
        <v>31 March 2026</v>
      </c>
      <c r="BGR313" t="str">
        <f>BS!$E$5</f>
        <v>31 March 2025</v>
      </c>
      <c r="BGY313" t="str">
        <f>BS!$D$5</f>
        <v>31 March 2026</v>
      </c>
      <c r="BGZ313" t="str">
        <f>BS!$E$5</f>
        <v>31 March 2025</v>
      </c>
      <c r="BHG313" t="str">
        <f>BS!$D$5</f>
        <v>31 March 2026</v>
      </c>
      <c r="BHH313" t="str">
        <f>BS!$E$5</f>
        <v>31 March 2025</v>
      </c>
      <c r="BHO313" t="str">
        <f>BS!$D$5</f>
        <v>31 March 2026</v>
      </c>
      <c r="BHP313" t="str">
        <f>BS!$E$5</f>
        <v>31 March 2025</v>
      </c>
      <c r="BHW313" t="str">
        <f>BS!$D$5</f>
        <v>31 March 2026</v>
      </c>
      <c r="BHX313" t="str">
        <f>BS!$E$5</f>
        <v>31 March 2025</v>
      </c>
      <c r="BIE313" t="str">
        <f>BS!$D$5</f>
        <v>31 March 2026</v>
      </c>
      <c r="BIF313" t="str">
        <f>BS!$E$5</f>
        <v>31 March 2025</v>
      </c>
      <c r="BIM313" t="str">
        <f>BS!$D$5</f>
        <v>31 March 2026</v>
      </c>
      <c r="BIN313" t="str">
        <f>BS!$E$5</f>
        <v>31 March 2025</v>
      </c>
      <c r="BIU313" t="str">
        <f>BS!$D$5</f>
        <v>31 March 2026</v>
      </c>
      <c r="BIV313" t="str">
        <f>BS!$E$5</f>
        <v>31 March 2025</v>
      </c>
      <c r="BJC313" t="str">
        <f>BS!$D$5</f>
        <v>31 March 2026</v>
      </c>
      <c r="BJD313" t="str">
        <f>BS!$E$5</f>
        <v>31 March 2025</v>
      </c>
      <c r="BJK313" t="str">
        <f>BS!$D$5</f>
        <v>31 March 2026</v>
      </c>
      <c r="BJL313" t="str">
        <f>BS!$E$5</f>
        <v>31 March 2025</v>
      </c>
      <c r="BJS313" t="str">
        <f>BS!$D$5</f>
        <v>31 March 2026</v>
      </c>
      <c r="BJT313" t="str">
        <f>BS!$E$5</f>
        <v>31 March 2025</v>
      </c>
      <c r="BKA313" t="str">
        <f>BS!$D$5</f>
        <v>31 March 2026</v>
      </c>
      <c r="BKB313" t="str">
        <f>BS!$E$5</f>
        <v>31 March 2025</v>
      </c>
      <c r="BKI313" t="str">
        <f>BS!$D$5</f>
        <v>31 March 2026</v>
      </c>
      <c r="BKJ313" t="str">
        <f>BS!$E$5</f>
        <v>31 March 2025</v>
      </c>
      <c r="BKQ313" t="str">
        <f>BS!$D$5</f>
        <v>31 March 2026</v>
      </c>
      <c r="BKR313" t="str">
        <f>BS!$E$5</f>
        <v>31 March 2025</v>
      </c>
      <c r="BKY313" t="str">
        <f>BS!$D$5</f>
        <v>31 March 2026</v>
      </c>
      <c r="BKZ313" t="str">
        <f>BS!$E$5</f>
        <v>31 March 2025</v>
      </c>
      <c r="BLG313" t="str">
        <f>BS!$D$5</f>
        <v>31 March 2026</v>
      </c>
      <c r="BLH313" t="str">
        <f>BS!$E$5</f>
        <v>31 March 2025</v>
      </c>
      <c r="BLO313" t="str">
        <f>BS!$D$5</f>
        <v>31 March 2026</v>
      </c>
      <c r="BLP313" t="str">
        <f>BS!$E$5</f>
        <v>31 March 2025</v>
      </c>
      <c r="BLW313" t="str">
        <f>BS!$D$5</f>
        <v>31 March 2026</v>
      </c>
      <c r="BLX313" t="str">
        <f>BS!$E$5</f>
        <v>31 March 2025</v>
      </c>
      <c r="BME313" t="str">
        <f>BS!$D$5</f>
        <v>31 March 2026</v>
      </c>
      <c r="BMF313" t="str">
        <f>BS!$E$5</f>
        <v>31 March 2025</v>
      </c>
      <c r="BMM313" t="str">
        <f>BS!$D$5</f>
        <v>31 March 2026</v>
      </c>
      <c r="BMN313" t="str">
        <f>BS!$E$5</f>
        <v>31 March 2025</v>
      </c>
      <c r="BMU313" t="str">
        <f>BS!$D$5</f>
        <v>31 March 2026</v>
      </c>
      <c r="BMV313" t="str">
        <f>BS!$E$5</f>
        <v>31 March 2025</v>
      </c>
      <c r="BNC313" t="str">
        <f>BS!$D$5</f>
        <v>31 March 2026</v>
      </c>
      <c r="BND313" t="str">
        <f>BS!$E$5</f>
        <v>31 March 2025</v>
      </c>
      <c r="BNK313" t="str">
        <f>BS!$D$5</f>
        <v>31 March 2026</v>
      </c>
      <c r="BNL313" t="str">
        <f>BS!$E$5</f>
        <v>31 March 2025</v>
      </c>
      <c r="BNS313" t="str">
        <f>BS!$D$5</f>
        <v>31 March 2026</v>
      </c>
      <c r="BNT313" t="str">
        <f>BS!$E$5</f>
        <v>31 March 2025</v>
      </c>
      <c r="BOA313" t="str">
        <f>BS!$D$5</f>
        <v>31 March 2026</v>
      </c>
      <c r="BOB313" t="str">
        <f>BS!$E$5</f>
        <v>31 March 2025</v>
      </c>
      <c r="BOI313" t="str">
        <f>BS!$D$5</f>
        <v>31 March 2026</v>
      </c>
      <c r="BOJ313" t="str">
        <f>BS!$E$5</f>
        <v>31 March 2025</v>
      </c>
      <c r="BOQ313" t="str">
        <f>BS!$D$5</f>
        <v>31 March 2026</v>
      </c>
      <c r="BOR313" t="str">
        <f>BS!$E$5</f>
        <v>31 March 2025</v>
      </c>
      <c r="BOY313" t="str">
        <f>BS!$D$5</f>
        <v>31 March 2026</v>
      </c>
      <c r="BOZ313" t="str">
        <f>BS!$E$5</f>
        <v>31 March 2025</v>
      </c>
      <c r="BPG313" t="str">
        <f>BS!$D$5</f>
        <v>31 March 2026</v>
      </c>
      <c r="BPH313" t="str">
        <f>BS!$E$5</f>
        <v>31 March 2025</v>
      </c>
      <c r="BPO313" t="str">
        <f>BS!$D$5</f>
        <v>31 March 2026</v>
      </c>
      <c r="BPP313" t="str">
        <f>BS!$E$5</f>
        <v>31 March 2025</v>
      </c>
      <c r="BPW313" t="str">
        <f>BS!$D$5</f>
        <v>31 March 2026</v>
      </c>
      <c r="BPX313" t="str">
        <f>BS!$E$5</f>
        <v>31 March 2025</v>
      </c>
      <c r="BQE313" t="str">
        <f>BS!$D$5</f>
        <v>31 March 2026</v>
      </c>
      <c r="BQF313" t="str">
        <f>BS!$E$5</f>
        <v>31 March 2025</v>
      </c>
      <c r="BQM313" t="str">
        <f>BS!$D$5</f>
        <v>31 March 2026</v>
      </c>
      <c r="BQN313" t="str">
        <f>BS!$E$5</f>
        <v>31 March 2025</v>
      </c>
      <c r="BQU313" t="str">
        <f>BS!$D$5</f>
        <v>31 March 2026</v>
      </c>
      <c r="BQV313" t="str">
        <f>BS!$E$5</f>
        <v>31 March 2025</v>
      </c>
      <c r="BRC313" t="str">
        <f>BS!$D$5</f>
        <v>31 March 2026</v>
      </c>
      <c r="BRD313" t="str">
        <f>BS!$E$5</f>
        <v>31 March 2025</v>
      </c>
      <c r="BRK313" t="str">
        <f>BS!$D$5</f>
        <v>31 March 2026</v>
      </c>
      <c r="BRL313" t="str">
        <f>BS!$E$5</f>
        <v>31 March 2025</v>
      </c>
      <c r="BRS313" t="str">
        <f>BS!$D$5</f>
        <v>31 March 2026</v>
      </c>
      <c r="BRT313" t="str">
        <f>BS!$E$5</f>
        <v>31 March 2025</v>
      </c>
      <c r="BSA313" t="str">
        <f>BS!$D$5</f>
        <v>31 March 2026</v>
      </c>
      <c r="BSB313" t="str">
        <f>BS!$E$5</f>
        <v>31 March 2025</v>
      </c>
      <c r="BSI313" t="str">
        <f>BS!$D$5</f>
        <v>31 March 2026</v>
      </c>
      <c r="BSJ313" t="str">
        <f>BS!$E$5</f>
        <v>31 March 2025</v>
      </c>
      <c r="BSQ313" t="str">
        <f>BS!$D$5</f>
        <v>31 March 2026</v>
      </c>
      <c r="BSR313" t="str">
        <f>BS!$E$5</f>
        <v>31 March 2025</v>
      </c>
      <c r="BSY313" t="str">
        <f>BS!$D$5</f>
        <v>31 March 2026</v>
      </c>
      <c r="BSZ313" t="str">
        <f>BS!$E$5</f>
        <v>31 March 2025</v>
      </c>
      <c r="BTG313" t="str">
        <f>BS!$D$5</f>
        <v>31 March 2026</v>
      </c>
      <c r="BTH313" t="str">
        <f>BS!$E$5</f>
        <v>31 March 2025</v>
      </c>
      <c r="BTO313" t="str">
        <f>BS!$D$5</f>
        <v>31 March 2026</v>
      </c>
      <c r="BTP313" t="str">
        <f>BS!$E$5</f>
        <v>31 March 2025</v>
      </c>
      <c r="BTW313" t="str">
        <f>BS!$D$5</f>
        <v>31 March 2026</v>
      </c>
      <c r="BTX313" t="str">
        <f>BS!$E$5</f>
        <v>31 March 2025</v>
      </c>
      <c r="BUE313" t="str">
        <f>BS!$D$5</f>
        <v>31 March 2026</v>
      </c>
      <c r="BUF313" t="str">
        <f>BS!$E$5</f>
        <v>31 March 2025</v>
      </c>
      <c r="BUM313" t="str">
        <f>BS!$D$5</f>
        <v>31 March 2026</v>
      </c>
      <c r="BUN313" t="str">
        <f>BS!$E$5</f>
        <v>31 March 2025</v>
      </c>
      <c r="BUU313" t="str">
        <f>BS!$D$5</f>
        <v>31 March 2026</v>
      </c>
      <c r="BUV313" t="str">
        <f>BS!$E$5</f>
        <v>31 March 2025</v>
      </c>
      <c r="BVC313" t="str">
        <f>BS!$D$5</f>
        <v>31 March 2026</v>
      </c>
      <c r="BVD313" t="str">
        <f>BS!$E$5</f>
        <v>31 March 2025</v>
      </c>
      <c r="BVK313" t="str">
        <f>BS!$D$5</f>
        <v>31 March 2026</v>
      </c>
      <c r="BVL313" t="str">
        <f>BS!$E$5</f>
        <v>31 March 2025</v>
      </c>
      <c r="BVS313" t="str">
        <f>BS!$D$5</f>
        <v>31 March 2026</v>
      </c>
      <c r="BVT313" t="str">
        <f>BS!$E$5</f>
        <v>31 March 2025</v>
      </c>
      <c r="BWA313" t="str">
        <f>BS!$D$5</f>
        <v>31 March 2026</v>
      </c>
      <c r="BWB313" t="str">
        <f>BS!$E$5</f>
        <v>31 March 2025</v>
      </c>
      <c r="BWI313" t="str">
        <f>BS!$D$5</f>
        <v>31 March 2026</v>
      </c>
      <c r="BWJ313" t="str">
        <f>BS!$E$5</f>
        <v>31 March 2025</v>
      </c>
      <c r="BWQ313" t="str">
        <f>BS!$D$5</f>
        <v>31 March 2026</v>
      </c>
      <c r="BWR313" t="str">
        <f>BS!$E$5</f>
        <v>31 March 2025</v>
      </c>
      <c r="BWY313" t="str">
        <f>BS!$D$5</f>
        <v>31 March 2026</v>
      </c>
      <c r="BWZ313" t="str">
        <f>BS!$E$5</f>
        <v>31 March 2025</v>
      </c>
      <c r="BXG313" t="str">
        <f>BS!$D$5</f>
        <v>31 March 2026</v>
      </c>
      <c r="BXH313" t="str">
        <f>BS!$E$5</f>
        <v>31 March 2025</v>
      </c>
      <c r="BXO313" t="str">
        <f>BS!$D$5</f>
        <v>31 March 2026</v>
      </c>
      <c r="BXP313" t="str">
        <f>BS!$E$5</f>
        <v>31 March 2025</v>
      </c>
      <c r="BXW313" t="str">
        <f>BS!$D$5</f>
        <v>31 March 2026</v>
      </c>
      <c r="BXX313" t="str">
        <f>BS!$E$5</f>
        <v>31 March 2025</v>
      </c>
      <c r="BYE313" t="str">
        <f>BS!$D$5</f>
        <v>31 March 2026</v>
      </c>
      <c r="BYF313" t="str">
        <f>BS!$E$5</f>
        <v>31 March 2025</v>
      </c>
      <c r="BYM313" t="str">
        <f>BS!$D$5</f>
        <v>31 March 2026</v>
      </c>
      <c r="BYN313" t="str">
        <f>BS!$E$5</f>
        <v>31 March 2025</v>
      </c>
      <c r="BYU313" t="str">
        <f>BS!$D$5</f>
        <v>31 March 2026</v>
      </c>
      <c r="BYV313" t="str">
        <f>BS!$E$5</f>
        <v>31 March 2025</v>
      </c>
      <c r="BZC313" t="str">
        <f>BS!$D$5</f>
        <v>31 March 2026</v>
      </c>
      <c r="BZD313" t="str">
        <f>BS!$E$5</f>
        <v>31 March 2025</v>
      </c>
      <c r="BZK313" t="str">
        <f>BS!$D$5</f>
        <v>31 March 2026</v>
      </c>
      <c r="BZL313" t="str">
        <f>BS!$E$5</f>
        <v>31 March 2025</v>
      </c>
      <c r="BZS313" t="str">
        <f>BS!$D$5</f>
        <v>31 March 2026</v>
      </c>
      <c r="BZT313" t="str">
        <f>BS!$E$5</f>
        <v>31 March 2025</v>
      </c>
      <c r="CAA313" t="str">
        <f>BS!$D$5</f>
        <v>31 March 2026</v>
      </c>
      <c r="CAB313" t="str">
        <f>BS!$E$5</f>
        <v>31 March 2025</v>
      </c>
      <c r="CAI313" t="str">
        <f>BS!$D$5</f>
        <v>31 March 2026</v>
      </c>
      <c r="CAJ313" t="str">
        <f>BS!$E$5</f>
        <v>31 March 2025</v>
      </c>
      <c r="CAQ313" t="str">
        <f>BS!$D$5</f>
        <v>31 March 2026</v>
      </c>
      <c r="CAR313" t="str">
        <f>BS!$E$5</f>
        <v>31 March 2025</v>
      </c>
      <c r="CAY313" t="str">
        <f>BS!$D$5</f>
        <v>31 March 2026</v>
      </c>
      <c r="CAZ313" t="str">
        <f>BS!$E$5</f>
        <v>31 March 2025</v>
      </c>
      <c r="CBG313" t="str">
        <f>BS!$D$5</f>
        <v>31 March 2026</v>
      </c>
      <c r="CBH313" t="str">
        <f>BS!$E$5</f>
        <v>31 March 2025</v>
      </c>
      <c r="CBO313" t="str">
        <f>BS!$D$5</f>
        <v>31 March 2026</v>
      </c>
      <c r="CBP313" t="str">
        <f>BS!$E$5</f>
        <v>31 March 2025</v>
      </c>
      <c r="CBW313" t="str">
        <f>BS!$D$5</f>
        <v>31 March 2026</v>
      </c>
      <c r="CBX313" t="str">
        <f>BS!$E$5</f>
        <v>31 March 2025</v>
      </c>
      <c r="CCE313" t="str">
        <f>BS!$D$5</f>
        <v>31 March 2026</v>
      </c>
      <c r="CCF313" t="str">
        <f>BS!$E$5</f>
        <v>31 March 2025</v>
      </c>
      <c r="CCM313" t="str">
        <f>BS!$D$5</f>
        <v>31 March 2026</v>
      </c>
      <c r="CCN313" t="str">
        <f>BS!$E$5</f>
        <v>31 March 2025</v>
      </c>
      <c r="CCU313" t="str">
        <f>BS!$D$5</f>
        <v>31 March 2026</v>
      </c>
      <c r="CCV313" t="str">
        <f>BS!$E$5</f>
        <v>31 March 2025</v>
      </c>
      <c r="CDC313" t="str">
        <f>BS!$D$5</f>
        <v>31 March 2026</v>
      </c>
      <c r="CDD313" t="str">
        <f>BS!$E$5</f>
        <v>31 March 2025</v>
      </c>
      <c r="CDK313" t="str">
        <f>BS!$D$5</f>
        <v>31 March 2026</v>
      </c>
      <c r="CDL313" t="str">
        <f>BS!$E$5</f>
        <v>31 March 2025</v>
      </c>
      <c r="CDS313" t="str">
        <f>BS!$D$5</f>
        <v>31 March 2026</v>
      </c>
      <c r="CDT313" t="str">
        <f>BS!$E$5</f>
        <v>31 March 2025</v>
      </c>
      <c r="CEA313" t="str">
        <f>BS!$D$5</f>
        <v>31 March 2026</v>
      </c>
      <c r="CEB313" t="str">
        <f>BS!$E$5</f>
        <v>31 March 2025</v>
      </c>
      <c r="CEI313" t="str">
        <f>BS!$D$5</f>
        <v>31 March 2026</v>
      </c>
      <c r="CEJ313" t="str">
        <f>BS!$E$5</f>
        <v>31 March 2025</v>
      </c>
      <c r="CEQ313" t="str">
        <f>BS!$D$5</f>
        <v>31 March 2026</v>
      </c>
      <c r="CER313" t="str">
        <f>BS!$E$5</f>
        <v>31 March 2025</v>
      </c>
      <c r="CEY313" t="str">
        <f>BS!$D$5</f>
        <v>31 March 2026</v>
      </c>
      <c r="CEZ313" t="str">
        <f>BS!$E$5</f>
        <v>31 March 2025</v>
      </c>
      <c r="CFG313" t="str">
        <f>BS!$D$5</f>
        <v>31 March 2026</v>
      </c>
      <c r="CFH313" t="str">
        <f>BS!$E$5</f>
        <v>31 March 2025</v>
      </c>
      <c r="CFO313" t="str">
        <f>BS!$D$5</f>
        <v>31 March 2026</v>
      </c>
      <c r="CFP313" t="str">
        <f>BS!$E$5</f>
        <v>31 March 2025</v>
      </c>
      <c r="CFW313" t="str">
        <f>BS!$D$5</f>
        <v>31 March 2026</v>
      </c>
      <c r="CFX313" t="str">
        <f>BS!$E$5</f>
        <v>31 March 2025</v>
      </c>
      <c r="CGE313" t="str">
        <f>BS!$D$5</f>
        <v>31 March 2026</v>
      </c>
      <c r="CGF313" t="str">
        <f>BS!$E$5</f>
        <v>31 March 2025</v>
      </c>
      <c r="CGM313" t="str">
        <f>BS!$D$5</f>
        <v>31 March 2026</v>
      </c>
      <c r="CGN313" t="str">
        <f>BS!$E$5</f>
        <v>31 March 2025</v>
      </c>
      <c r="CGU313" t="str">
        <f>BS!$D$5</f>
        <v>31 March 2026</v>
      </c>
      <c r="CGV313" t="str">
        <f>BS!$E$5</f>
        <v>31 March 2025</v>
      </c>
      <c r="CHC313" t="str">
        <f>BS!$D$5</f>
        <v>31 March 2026</v>
      </c>
      <c r="CHD313" t="str">
        <f>BS!$E$5</f>
        <v>31 March 2025</v>
      </c>
      <c r="CHK313" t="str">
        <f>BS!$D$5</f>
        <v>31 March 2026</v>
      </c>
      <c r="CHL313" t="str">
        <f>BS!$E$5</f>
        <v>31 March 2025</v>
      </c>
      <c r="CHS313" t="str">
        <f>BS!$D$5</f>
        <v>31 March 2026</v>
      </c>
      <c r="CHT313" t="str">
        <f>BS!$E$5</f>
        <v>31 March 2025</v>
      </c>
      <c r="CIA313" t="str">
        <f>BS!$D$5</f>
        <v>31 March 2026</v>
      </c>
      <c r="CIB313" t="str">
        <f>BS!$E$5</f>
        <v>31 March 2025</v>
      </c>
      <c r="CII313" t="str">
        <f>BS!$D$5</f>
        <v>31 March 2026</v>
      </c>
      <c r="CIJ313" t="str">
        <f>BS!$E$5</f>
        <v>31 March 2025</v>
      </c>
      <c r="CIQ313" t="str">
        <f>BS!$D$5</f>
        <v>31 March 2026</v>
      </c>
      <c r="CIR313" t="str">
        <f>BS!$E$5</f>
        <v>31 March 2025</v>
      </c>
      <c r="CIY313" t="str">
        <f>BS!$D$5</f>
        <v>31 March 2026</v>
      </c>
      <c r="CIZ313" t="str">
        <f>BS!$E$5</f>
        <v>31 March 2025</v>
      </c>
      <c r="CJG313" t="str">
        <f>BS!$D$5</f>
        <v>31 March 2026</v>
      </c>
      <c r="CJH313" t="str">
        <f>BS!$E$5</f>
        <v>31 March 2025</v>
      </c>
      <c r="CJO313" t="str">
        <f>BS!$D$5</f>
        <v>31 March 2026</v>
      </c>
      <c r="CJP313" t="str">
        <f>BS!$E$5</f>
        <v>31 March 2025</v>
      </c>
      <c r="CJW313" t="str">
        <f>BS!$D$5</f>
        <v>31 March 2026</v>
      </c>
      <c r="CJX313" t="str">
        <f>BS!$E$5</f>
        <v>31 March 2025</v>
      </c>
      <c r="CKE313" t="str">
        <f>BS!$D$5</f>
        <v>31 March 2026</v>
      </c>
      <c r="CKF313" t="str">
        <f>BS!$E$5</f>
        <v>31 March 2025</v>
      </c>
      <c r="CKM313" t="str">
        <f>BS!$D$5</f>
        <v>31 March 2026</v>
      </c>
      <c r="CKN313" t="str">
        <f>BS!$E$5</f>
        <v>31 March 2025</v>
      </c>
      <c r="CKU313" t="str">
        <f>BS!$D$5</f>
        <v>31 March 2026</v>
      </c>
      <c r="CKV313" t="str">
        <f>BS!$E$5</f>
        <v>31 March 2025</v>
      </c>
      <c r="CLC313" t="str">
        <f>BS!$D$5</f>
        <v>31 March 2026</v>
      </c>
      <c r="CLD313" t="str">
        <f>BS!$E$5</f>
        <v>31 March 2025</v>
      </c>
      <c r="CLK313" t="str">
        <f>BS!$D$5</f>
        <v>31 March 2026</v>
      </c>
      <c r="CLL313" t="str">
        <f>BS!$E$5</f>
        <v>31 March 2025</v>
      </c>
      <c r="CLS313" t="str">
        <f>BS!$D$5</f>
        <v>31 March 2026</v>
      </c>
      <c r="CLT313" t="str">
        <f>BS!$E$5</f>
        <v>31 March 2025</v>
      </c>
      <c r="CMA313" t="str">
        <f>BS!$D$5</f>
        <v>31 March 2026</v>
      </c>
      <c r="CMB313" t="str">
        <f>BS!$E$5</f>
        <v>31 March 2025</v>
      </c>
      <c r="CMI313" t="str">
        <f>BS!$D$5</f>
        <v>31 March 2026</v>
      </c>
      <c r="CMJ313" t="str">
        <f>BS!$E$5</f>
        <v>31 March 2025</v>
      </c>
      <c r="CMQ313" t="str">
        <f>BS!$D$5</f>
        <v>31 March 2026</v>
      </c>
      <c r="CMR313" t="str">
        <f>BS!$E$5</f>
        <v>31 March 2025</v>
      </c>
      <c r="CMY313" t="str">
        <f>BS!$D$5</f>
        <v>31 March 2026</v>
      </c>
      <c r="CMZ313" t="str">
        <f>BS!$E$5</f>
        <v>31 March 2025</v>
      </c>
      <c r="CNG313" t="str">
        <f>BS!$D$5</f>
        <v>31 March 2026</v>
      </c>
      <c r="CNH313" t="str">
        <f>BS!$E$5</f>
        <v>31 March 2025</v>
      </c>
      <c r="CNO313" t="str">
        <f>BS!$D$5</f>
        <v>31 March 2026</v>
      </c>
      <c r="CNP313" t="str">
        <f>BS!$E$5</f>
        <v>31 March 2025</v>
      </c>
      <c r="CNW313" t="str">
        <f>BS!$D$5</f>
        <v>31 March 2026</v>
      </c>
      <c r="CNX313" t="str">
        <f>BS!$E$5</f>
        <v>31 March 2025</v>
      </c>
      <c r="COE313" t="str">
        <f>BS!$D$5</f>
        <v>31 March 2026</v>
      </c>
      <c r="COF313" t="str">
        <f>BS!$E$5</f>
        <v>31 March 2025</v>
      </c>
      <c r="COM313" t="str">
        <f>BS!$D$5</f>
        <v>31 March 2026</v>
      </c>
      <c r="CON313" t="str">
        <f>BS!$E$5</f>
        <v>31 March 2025</v>
      </c>
      <c r="COU313" t="str">
        <f>BS!$D$5</f>
        <v>31 March 2026</v>
      </c>
      <c r="COV313" t="str">
        <f>BS!$E$5</f>
        <v>31 March 2025</v>
      </c>
      <c r="CPC313" t="str">
        <f>BS!$D$5</f>
        <v>31 March 2026</v>
      </c>
      <c r="CPD313" t="str">
        <f>BS!$E$5</f>
        <v>31 March 2025</v>
      </c>
      <c r="CPK313" t="str">
        <f>BS!$D$5</f>
        <v>31 March 2026</v>
      </c>
      <c r="CPL313" t="str">
        <f>BS!$E$5</f>
        <v>31 March 2025</v>
      </c>
      <c r="CPS313" t="str">
        <f>BS!$D$5</f>
        <v>31 March 2026</v>
      </c>
      <c r="CPT313" t="str">
        <f>BS!$E$5</f>
        <v>31 March 2025</v>
      </c>
      <c r="CQA313" t="str">
        <f>BS!$D$5</f>
        <v>31 March 2026</v>
      </c>
      <c r="CQB313" t="str">
        <f>BS!$E$5</f>
        <v>31 March 2025</v>
      </c>
      <c r="CQI313" t="str">
        <f>BS!$D$5</f>
        <v>31 March 2026</v>
      </c>
      <c r="CQJ313" t="str">
        <f>BS!$E$5</f>
        <v>31 March 2025</v>
      </c>
      <c r="CQQ313" t="str">
        <f>BS!$D$5</f>
        <v>31 March 2026</v>
      </c>
      <c r="CQR313" t="str">
        <f>BS!$E$5</f>
        <v>31 March 2025</v>
      </c>
      <c r="CQY313" t="str">
        <f>BS!$D$5</f>
        <v>31 March 2026</v>
      </c>
      <c r="CQZ313" t="str">
        <f>BS!$E$5</f>
        <v>31 March 2025</v>
      </c>
      <c r="CRG313" t="str">
        <f>BS!$D$5</f>
        <v>31 March 2026</v>
      </c>
      <c r="CRH313" t="str">
        <f>BS!$E$5</f>
        <v>31 March 2025</v>
      </c>
      <c r="CRO313" t="str">
        <f>BS!$D$5</f>
        <v>31 March 2026</v>
      </c>
      <c r="CRP313" t="str">
        <f>BS!$E$5</f>
        <v>31 March 2025</v>
      </c>
      <c r="CRW313" t="str">
        <f>BS!$D$5</f>
        <v>31 March 2026</v>
      </c>
      <c r="CRX313" t="str">
        <f>BS!$E$5</f>
        <v>31 March 2025</v>
      </c>
      <c r="CSE313" t="str">
        <f>BS!$D$5</f>
        <v>31 March 2026</v>
      </c>
      <c r="CSF313" t="str">
        <f>BS!$E$5</f>
        <v>31 March 2025</v>
      </c>
      <c r="CSM313" t="str">
        <f>BS!$D$5</f>
        <v>31 March 2026</v>
      </c>
      <c r="CSN313" t="str">
        <f>BS!$E$5</f>
        <v>31 March 2025</v>
      </c>
      <c r="CSU313" t="str">
        <f>BS!$D$5</f>
        <v>31 March 2026</v>
      </c>
      <c r="CSV313" t="str">
        <f>BS!$E$5</f>
        <v>31 March 2025</v>
      </c>
      <c r="CTC313" t="str">
        <f>BS!$D$5</f>
        <v>31 March 2026</v>
      </c>
      <c r="CTD313" t="str">
        <f>BS!$E$5</f>
        <v>31 March 2025</v>
      </c>
      <c r="CTK313" t="str">
        <f>BS!$D$5</f>
        <v>31 March 2026</v>
      </c>
      <c r="CTL313" t="str">
        <f>BS!$E$5</f>
        <v>31 March 2025</v>
      </c>
      <c r="CTS313" t="str">
        <f>BS!$D$5</f>
        <v>31 March 2026</v>
      </c>
      <c r="CTT313" t="str">
        <f>BS!$E$5</f>
        <v>31 March 2025</v>
      </c>
      <c r="CUA313" t="str">
        <f>BS!$D$5</f>
        <v>31 March 2026</v>
      </c>
      <c r="CUB313" t="str">
        <f>BS!$E$5</f>
        <v>31 March 2025</v>
      </c>
      <c r="CUI313" t="str">
        <f>BS!$D$5</f>
        <v>31 March 2026</v>
      </c>
      <c r="CUJ313" t="str">
        <f>BS!$E$5</f>
        <v>31 March 2025</v>
      </c>
      <c r="CUQ313" t="str">
        <f>BS!$D$5</f>
        <v>31 March 2026</v>
      </c>
      <c r="CUR313" t="str">
        <f>BS!$E$5</f>
        <v>31 March 2025</v>
      </c>
      <c r="CUY313" t="str">
        <f>BS!$D$5</f>
        <v>31 March 2026</v>
      </c>
      <c r="CUZ313" t="str">
        <f>BS!$E$5</f>
        <v>31 March 2025</v>
      </c>
      <c r="CVG313" t="str">
        <f>BS!$D$5</f>
        <v>31 March 2026</v>
      </c>
      <c r="CVH313" t="str">
        <f>BS!$E$5</f>
        <v>31 March 2025</v>
      </c>
      <c r="CVO313" t="str">
        <f>BS!$D$5</f>
        <v>31 March 2026</v>
      </c>
      <c r="CVP313" t="str">
        <f>BS!$E$5</f>
        <v>31 March 2025</v>
      </c>
      <c r="CVW313" t="str">
        <f>BS!$D$5</f>
        <v>31 March 2026</v>
      </c>
      <c r="CVX313" t="str">
        <f>BS!$E$5</f>
        <v>31 March 2025</v>
      </c>
      <c r="CWE313" t="str">
        <f>BS!$D$5</f>
        <v>31 March 2026</v>
      </c>
      <c r="CWF313" t="str">
        <f>BS!$E$5</f>
        <v>31 March 2025</v>
      </c>
      <c r="CWM313" t="str">
        <f>BS!$D$5</f>
        <v>31 March 2026</v>
      </c>
      <c r="CWN313" t="str">
        <f>BS!$E$5</f>
        <v>31 March 2025</v>
      </c>
      <c r="CWU313" t="str">
        <f>BS!$D$5</f>
        <v>31 March 2026</v>
      </c>
      <c r="CWV313" t="str">
        <f>BS!$E$5</f>
        <v>31 March 2025</v>
      </c>
      <c r="CXC313" t="str">
        <f>BS!$D$5</f>
        <v>31 March 2026</v>
      </c>
      <c r="CXD313" t="str">
        <f>BS!$E$5</f>
        <v>31 March 2025</v>
      </c>
      <c r="CXK313" t="str">
        <f>BS!$D$5</f>
        <v>31 March 2026</v>
      </c>
      <c r="CXL313" t="str">
        <f>BS!$E$5</f>
        <v>31 March 2025</v>
      </c>
      <c r="CXS313" t="str">
        <f>BS!$D$5</f>
        <v>31 March 2026</v>
      </c>
      <c r="CXT313" t="str">
        <f>BS!$E$5</f>
        <v>31 March 2025</v>
      </c>
      <c r="CYA313" t="str">
        <f>BS!$D$5</f>
        <v>31 March 2026</v>
      </c>
      <c r="CYB313" t="str">
        <f>BS!$E$5</f>
        <v>31 March 2025</v>
      </c>
      <c r="CYI313" t="str">
        <f>BS!$D$5</f>
        <v>31 March 2026</v>
      </c>
      <c r="CYJ313" t="str">
        <f>BS!$E$5</f>
        <v>31 March 2025</v>
      </c>
      <c r="CYQ313" t="str">
        <f>BS!$D$5</f>
        <v>31 March 2026</v>
      </c>
      <c r="CYR313" t="str">
        <f>BS!$E$5</f>
        <v>31 March 2025</v>
      </c>
      <c r="CYY313" t="str">
        <f>BS!$D$5</f>
        <v>31 March 2026</v>
      </c>
      <c r="CYZ313" t="str">
        <f>BS!$E$5</f>
        <v>31 March 2025</v>
      </c>
      <c r="CZG313" t="str">
        <f>BS!$D$5</f>
        <v>31 March 2026</v>
      </c>
      <c r="CZH313" t="str">
        <f>BS!$E$5</f>
        <v>31 March 2025</v>
      </c>
      <c r="CZO313" t="str">
        <f>BS!$D$5</f>
        <v>31 March 2026</v>
      </c>
      <c r="CZP313" t="str">
        <f>BS!$E$5</f>
        <v>31 March 2025</v>
      </c>
      <c r="CZW313" t="str">
        <f>BS!$D$5</f>
        <v>31 March 2026</v>
      </c>
      <c r="CZX313" t="str">
        <f>BS!$E$5</f>
        <v>31 March 2025</v>
      </c>
      <c r="DAE313" t="str">
        <f>BS!$D$5</f>
        <v>31 March 2026</v>
      </c>
      <c r="DAF313" t="str">
        <f>BS!$E$5</f>
        <v>31 March 2025</v>
      </c>
      <c r="DAM313" t="str">
        <f>BS!$D$5</f>
        <v>31 March 2026</v>
      </c>
      <c r="DAN313" t="str">
        <f>BS!$E$5</f>
        <v>31 March 2025</v>
      </c>
      <c r="DAU313" t="str">
        <f>BS!$D$5</f>
        <v>31 March 2026</v>
      </c>
      <c r="DAV313" t="str">
        <f>BS!$E$5</f>
        <v>31 March 2025</v>
      </c>
      <c r="DBC313" t="str">
        <f>BS!$D$5</f>
        <v>31 March 2026</v>
      </c>
      <c r="DBD313" t="str">
        <f>BS!$E$5</f>
        <v>31 March 2025</v>
      </c>
      <c r="DBK313" t="str">
        <f>BS!$D$5</f>
        <v>31 March 2026</v>
      </c>
      <c r="DBL313" t="str">
        <f>BS!$E$5</f>
        <v>31 March 2025</v>
      </c>
      <c r="DBS313" t="str">
        <f>BS!$D$5</f>
        <v>31 March 2026</v>
      </c>
      <c r="DBT313" t="str">
        <f>BS!$E$5</f>
        <v>31 March 2025</v>
      </c>
      <c r="DCA313" t="str">
        <f>BS!$D$5</f>
        <v>31 March 2026</v>
      </c>
      <c r="DCB313" t="str">
        <f>BS!$E$5</f>
        <v>31 March 2025</v>
      </c>
      <c r="DCI313" t="str">
        <f>BS!$D$5</f>
        <v>31 March 2026</v>
      </c>
      <c r="DCJ313" t="str">
        <f>BS!$E$5</f>
        <v>31 March 2025</v>
      </c>
      <c r="DCQ313" t="str">
        <f>BS!$D$5</f>
        <v>31 March 2026</v>
      </c>
      <c r="DCR313" t="str">
        <f>BS!$E$5</f>
        <v>31 March 2025</v>
      </c>
      <c r="DCY313" t="str">
        <f>BS!$D$5</f>
        <v>31 March 2026</v>
      </c>
      <c r="DCZ313" t="str">
        <f>BS!$E$5</f>
        <v>31 March 2025</v>
      </c>
      <c r="DDG313" t="str">
        <f>BS!$D$5</f>
        <v>31 March 2026</v>
      </c>
      <c r="DDH313" t="str">
        <f>BS!$E$5</f>
        <v>31 March 2025</v>
      </c>
      <c r="DDO313" t="str">
        <f>BS!$D$5</f>
        <v>31 March 2026</v>
      </c>
      <c r="DDP313" t="str">
        <f>BS!$E$5</f>
        <v>31 March 2025</v>
      </c>
      <c r="DDW313" t="str">
        <f>BS!$D$5</f>
        <v>31 March 2026</v>
      </c>
      <c r="DDX313" t="str">
        <f>BS!$E$5</f>
        <v>31 March 2025</v>
      </c>
      <c r="DEE313" t="str">
        <f>BS!$D$5</f>
        <v>31 March 2026</v>
      </c>
      <c r="DEF313" t="str">
        <f>BS!$E$5</f>
        <v>31 March 2025</v>
      </c>
      <c r="DEM313" t="str">
        <f>BS!$D$5</f>
        <v>31 March 2026</v>
      </c>
      <c r="DEN313" t="str">
        <f>BS!$E$5</f>
        <v>31 March 2025</v>
      </c>
      <c r="DEU313" t="str">
        <f>BS!$D$5</f>
        <v>31 March 2026</v>
      </c>
      <c r="DEV313" t="str">
        <f>BS!$E$5</f>
        <v>31 March 2025</v>
      </c>
      <c r="DFC313" t="str">
        <f>BS!$D$5</f>
        <v>31 March 2026</v>
      </c>
      <c r="DFD313" t="str">
        <f>BS!$E$5</f>
        <v>31 March 2025</v>
      </c>
      <c r="DFK313" t="str">
        <f>BS!$D$5</f>
        <v>31 March 2026</v>
      </c>
      <c r="DFL313" t="str">
        <f>BS!$E$5</f>
        <v>31 March 2025</v>
      </c>
      <c r="DFS313" t="str">
        <f>BS!$D$5</f>
        <v>31 March 2026</v>
      </c>
      <c r="DFT313" t="str">
        <f>BS!$E$5</f>
        <v>31 March 2025</v>
      </c>
      <c r="DGA313" t="str">
        <f>BS!$D$5</f>
        <v>31 March 2026</v>
      </c>
      <c r="DGB313" t="str">
        <f>BS!$E$5</f>
        <v>31 March 2025</v>
      </c>
      <c r="DGI313" t="str">
        <f>BS!$D$5</f>
        <v>31 March 2026</v>
      </c>
      <c r="DGJ313" t="str">
        <f>BS!$E$5</f>
        <v>31 March 2025</v>
      </c>
      <c r="DGQ313" t="str">
        <f>BS!$D$5</f>
        <v>31 March 2026</v>
      </c>
      <c r="DGR313" t="str">
        <f>BS!$E$5</f>
        <v>31 March 2025</v>
      </c>
      <c r="DGY313" t="str">
        <f>BS!$D$5</f>
        <v>31 March 2026</v>
      </c>
      <c r="DGZ313" t="str">
        <f>BS!$E$5</f>
        <v>31 March 2025</v>
      </c>
      <c r="DHG313" t="str">
        <f>BS!$D$5</f>
        <v>31 March 2026</v>
      </c>
      <c r="DHH313" t="str">
        <f>BS!$E$5</f>
        <v>31 March 2025</v>
      </c>
      <c r="DHO313" t="str">
        <f>BS!$D$5</f>
        <v>31 March 2026</v>
      </c>
      <c r="DHP313" t="str">
        <f>BS!$E$5</f>
        <v>31 March 2025</v>
      </c>
      <c r="DHW313" t="str">
        <f>BS!$D$5</f>
        <v>31 March 2026</v>
      </c>
      <c r="DHX313" t="str">
        <f>BS!$E$5</f>
        <v>31 March 2025</v>
      </c>
      <c r="DIE313" t="str">
        <f>BS!$D$5</f>
        <v>31 March 2026</v>
      </c>
      <c r="DIF313" t="str">
        <f>BS!$E$5</f>
        <v>31 March 2025</v>
      </c>
      <c r="DIM313" t="str">
        <f>BS!$D$5</f>
        <v>31 March 2026</v>
      </c>
      <c r="DIN313" t="str">
        <f>BS!$E$5</f>
        <v>31 March 2025</v>
      </c>
      <c r="DIU313" t="str">
        <f>BS!$D$5</f>
        <v>31 March 2026</v>
      </c>
      <c r="DIV313" t="str">
        <f>BS!$E$5</f>
        <v>31 March 2025</v>
      </c>
      <c r="DJC313" t="str">
        <f>BS!$D$5</f>
        <v>31 March 2026</v>
      </c>
      <c r="DJD313" t="str">
        <f>BS!$E$5</f>
        <v>31 March 2025</v>
      </c>
      <c r="DJK313" t="str">
        <f>BS!$D$5</f>
        <v>31 March 2026</v>
      </c>
      <c r="DJL313" t="str">
        <f>BS!$E$5</f>
        <v>31 March 2025</v>
      </c>
      <c r="DJS313" t="str">
        <f>BS!$D$5</f>
        <v>31 March 2026</v>
      </c>
      <c r="DJT313" t="str">
        <f>BS!$E$5</f>
        <v>31 March 2025</v>
      </c>
      <c r="DKA313" t="str">
        <f>BS!$D$5</f>
        <v>31 March 2026</v>
      </c>
      <c r="DKB313" t="str">
        <f>BS!$E$5</f>
        <v>31 March 2025</v>
      </c>
      <c r="DKI313" t="str">
        <f>BS!$D$5</f>
        <v>31 March 2026</v>
      </c>
      <c r="DKJ313" t="str">
        <f>BS!$E$5</f>
        <v>31 March 2025</v>
      </c>
      <c r="DKQ313" t="str">
        <f>BS!$D$5</f>
        <v>31 March 2026</v>
      </c>
      <c r="DKR313" t="str">
        <f>BS!$E$5</f>
        <v>31 March 2025</v>
      </c>
      <c r="DKY313" t="str">
        <f>BS!$D$5</f>
        <v>31 March 2026</v>
      </c>
      <c r="DKZ313" t="str">
        <f>BS!$E$5</f>
        <v>31 March 2025</v>
      </c>
      <c r="DLG313" t="str">
        <f>BS!$D$5</f>
        <v>31 March 2026</v>
      </c>
      <c r="DLH313" t="str">
        <f>BS!$E$5</f>
        <v>31 March 2025</v>
      </c>
      <c r="DLO313" t="str">
        <f>BS!$D$5</f>
        <v>31 March 2026</v>
      </c>
      <c r="DLP313" t="str">
        <f>BS!$E$5</f>
        <v>31 March 2025</v>
      </c>
      <c r="DLW313" t="str">
        <f>BS!$D$5</f>
        <v>31 March 2026</v>
      </c>
      <c r="DLX313" t="str">
        <f>BS!$E$5</f>
        <v>31 March 2025</v>
      </c>
      <c r="DME313" t="str">
        <f>BS!$D$5</f>
        <v>31 March 2026</v>
      </c>
      <c r="DMF313" t="str">
        <f>BS!$E$5</f>
        <v>31 March 2025</v>
      </c>
      <c r="DMM313" t="str">
        <f>BS!$D$5</f>
        <v>31 March 2026</v>
      </c>
      <c r="DMN313" t="str">
        <f>BS!$E$5</f>
        <v>31 March 2025</v>
      </c>
      <c r="DMU313" t="str">
        <f>BS!$D$5</f>
        <v>31 March 2026</v>
      </c>
      <c r="DMV313" t="str">
        <f>BS!$E$5</f>
        <v>31 March 2025</v>
      </c>
      <c r="DNC313" t="str">
        <f>BS!$D$5</f>
        <v>31 March 2026</v>
      </c>
      <c r="DND313" t="str">
        <f>BS!$E$5</f>
        <v>31 March 2025</v>
      </c>
      <c r="DNK313" t="str">
        <f>BS!$D$5</f>
        <v>31 March 2026</v>
      </c>
      <c r="DNL313" t="str">
        <f>BS!$E$5</f>
        <v>31 March 2025</v>
      </c>
      <c r="DNS313" t="str">
        <f>BS!$D$5</f>
        <v>31 March 2026</v>
      </c>
      <c r="DNT313" t="str">
        <f>BS!$E$5</f>
        <v>31 March 2025</v>
      </c>
      <c r="DOA313" t="str">
        <f>BS!$D$5</f>
        <v>31 March 2026</v>
      </c>
      <c r="DOB313" t="str">
        <f>BS!$E$5</f>
        <v>31 March 2025</v>
      </c>
      <c r="DOI313" t="str">
        <f>BS!$D$5</f>
        <v>31 March 2026</v>
      </c>
      <c r="DOJ313" t="str">
        <f>BS!$E$5</f>
        <v>31 March 2025</v>
      </c>
      <c r="DOQ313" t="str">
        <f>BS!$D$5</f>
        <v>31 March 2026</v>
      </c>
      <c r="DOR313" t="str">
        <f>BS!$E$5</f>
        <v>31 March 2025</v>
      </c>
      <c r="DOY313" t="str">
        <f>BS!$D$5</f>
        <v>31 March 2026</v>
      </c>
      <c r="DOZ313" t="str">
        <f>BS!$E$5</f>
        <v>31 March 2025</v>
      </c>
      <c r="DPG313" t="str">
        <f>BS!$D$5</f>
        <v>31 March 2026</v>
      </c>
      <c r="DPH313" t="str">
        <f>BS!$E$5</f>
        <v>31 March 2025</v>
      </c>
      <c r="DPO313" t="str">
        <f>BS!$D$5</f>
        <v>31 March 2026</v>
      </c>
      <c r="DPP313" t="str">
        <f>BS!$E$5</f>
        <v>31 March 2025</v>
      </c>
      <c r="DPW313" t="str">
        <f>BS!$D$5</f>
        <v>31 March 2026</v>
      </c>
      <c r="DPX313" t="str">
        <f>BS!$E$5</f>
        <v>31 March 2025</v>
      </c>
      <c r="DQE313" t="str">
        <f>BS!$D$5</f>
        <v>31 March 2026</v>
      </c>
      <c r="DQF313" t="str">
        <f>BS!$E$5</f>
        <v>31 March 2025</v>
      </c>
      <c r="DQM313" t="str">
        <f>BS!$D$5</f>
        <v>31 March 2026</v>
      </c>
      <c r="DQN313" t="str">
        <f>BS!$E$5</f>
        <v>31 March 2025</v>
      </c>
      <c r="DQU313" t="str">
        <f>BS!$D$5</f>
        <v>31 March 2026</v>
      </c>
      <c r="DQV313" t="str">
        <f>BS!$E$5</f>
        <v>31 March 2025</v>
      </c>
      <c r="DRC313" t="str">
        <f>BS!$D$5</f>
        <v>31 March 2026</v>
      </c>
      <c r="DRD313" t="str">
        <f>BS!$E$5</f>
        <v>31 March 2025</v>
      </c>
      <c r="DRK313" t="str">
        <f>BS!$D$5</f>
        <v>31 March 2026</v>
      </c>
      <c r="DRL313" t="str">
        <f>BS!$E$5</f>
        <v>31 March 2025</v>
      </c>
      <c r="DRS313" t="str">
        <f>BS!$D$5</f>
        <v>31 March 2026</v>
      </c>
      <c r="DRT313" t="str">
        <f>BS!$E$5</f>
        <v>31 March 2025</v>
      </c>
      <c r="DSA313" t="str">
        <f>BS!$D$5</f>
        <v>31 March 2026</v>
      </c>
      <c r="DSB313" t="str">
        <f>BS!$E$5</f>
        <v>31 March 2025</v>
      </c>
      <c r="DSI313" t="str">
        <f>BS!$D$5</f>
        <v>31 March 2026</v>
      </c>
      <c r="DSJ313" t="str">
        <f>BS!$E$5</f>
        <v>31 March 2025</v>
      </c>
      <c r="DSQ313" t="str">
        <f>BS!$D$5</f>
        <v>31 March 2026</v>
      </c>
      <c r="DSR313" t="str">
        <f>BS!$E$5</f>
        <v>31 March 2025</v>
      </c>
      <c r="DSY313" t="str">
        <f>BS!$D$5</f>
        <v>31 March 2026</v>
      </c>
      <c r="DSZ313" t="str">
        <f>BS!$E$5</f>
        <v>31 March 2025</v>
      </c>
      <c r="DTG313" t="str">
        <f>BS!$D$5</f>
        <v>31 March 2026</v>
      </c>
      <c r="DTH313" t="str">
        <f>BS!$E$5</f>
        <v>31 March 2025</v>
      </c>
      <c r="DTO313" t="str">
        <f>BS!$D$5</f>
        <v>31 March 2026</v>
      </c>
      <c r="DTP313" t="str">
        <f>BS!$E$5</f>
        <v>31 March 2025</v>
      </c>
      <c r="DTW313" t="str">
        <f>BS!$D$5</f>
        <v>31 March 2026</v>
      </c>
      <c r="DTX313" t="str">
        <f>BS!$E$5</f>
        <v>31 March 2025</v>
      </c>
      <c r="DUE313" t="str">
        <f>BS!$D$5</f>
        <v>31 March 2026</v>
      </c>
      <c r="DUF313" t="str">
        <f>BS!$E$5</f>
        <v>31 March 2025</v>
      </c>
      <c r="DUM313" t="str">
        <f>BS!$D$5</f>
        <v>31 March 2026</v>
      </c>
      <c r="DUN313" t="str">
        <f>BS!$E$5</f>
        <v>31 March 2025</v>
      </c>
      <c r="DUU313" t="str">
        <f>BS!$D$5</f>
        <v>31 March 2026</v>
      </c>
      <c r="DUV313" t="str">
        <f>BS!$E$5</f>
        <v>31 March 2025</v>
      </c>
      <c r="DVC313" t="str">
        <f>BS!$D$5</f>
        <v>31 March 2026</v>
      </c>
      <c r="DVD313" t="str">
        <f>BS!$E$5</f>
        <v>31 March 2025</v>
      </c>
      <c r="DVK313" t="str">
        <f>BS!$D$5</f>
        <v>31 March 2026</v>
      </c>
      <c r="DVL313" t="str">
        <f>BS!$E$5</f>
        <v>31 March 2025</v>
      </c>
      <c r="DVS313" t="str">
        <f>BS!$D$5</f>
        <v>31 March 2026</v>
      </c>
      <c r="DVT313" t="str">
        <f>BS!$E$5</f>
        <v>31 March 2025</v>
      </c>
      <c r="DWA313" t="str">
        <f>BS!$D$5</f>
        <v>31 March 2026</v>
      </c>
      <c r="DWB313" t="str">
        <f>BS!$E$5</f>
        <v>31 March 2025</v>
      </c>
      <c r="DWI313" t="str">
        <f>BS!$D$5</f>
        <v>31 March 2026</v>
      </c>
      <c r="DWJ313" t="str">
        <f>BS!$E$5</f>
        <v>31 March 2025</v>
      </c>
      <c r="DWQ313" t="str">
        <f>BS!$D$5</f>
        <v>31 March 2026</v>
      </c>
      <c r="DWR313" t="str">
        <f>BS!$E$5</f>
        <v>31 March 2025</v>
      </c>
      <c r="DWY313" t="str">
        <f>BS!$D$5</f>
        <v>31 March 2026</v>
      </c>
      <c r="DWZ313" t="str">
        <f>BS!$E$5</f>
        <v>31 March 2025</v>
      </c>
      <c r="DXG313" t="str">
        <f>BS!$D$5</f>
        <v>31 March 2026</v>
      </c>
      <c r="DXH313" t="str">
        <f>BS!$E$5</f>
        <v>31 March 2025</v>
      </c>
      <c r="DXO313" t="str">
        <f>BS!$D$5</f>
        <v>31 March 2026</v>
      </c>
      <c r="DXP313" t="str">
        <f>BS!$E$5</f>
        <v>31 March 2025</v>
      </c>
      <c r="DXW313" t="str">
        <f>BS!$D$5</f>
        <v>31 March 2026</v>
      </c>
      <c r="DXX313" t="str">
        <f>BS!$E$5</f>
        <v>31 March 2025</v>
      </c>
      <c r="DYE313" t="str">
        <f>BS!$D$5</f>
        <v>31 March 2026</v>
      </c>
      <c r="DYF313" t="str">
        <f>BS!$E$5</f>
        <v>31 March 2025</v>
      </c>
      <c r="DYM313" t="str">
        <f>BS!$D$5</f>
        <v>31 March 2026</v>
      </c>
      <c r="DYN313" t="str">
        <f>BS!$E$5</f>
        <v>31 March 2025</v>
      </c>
      <c r="DYU313" t="str">
        <f>BS!$D$5</f>
        <v>31 March 2026</v>
      </c>
      <c r="DYV313" t="str">
        <f>BS!$E$5</f>
        <v>31 March 2025</v>
      </c>
      <c r="DZC313" t="str">
        <f>BS!$D$5</f>
        <v>31 March 2026</v>
      </c>
      <c r="DZD313" t="str">
        <f>BS!$E$5</f>
        <v>31 March 2025</v>
      </c>
      <c r="DZK313" t="str">
        <f>BS!$D$5</f>
        <v>31 March 2026</v>
      </c>
      <c r="DZL313" t="str">
        <f>BS!$E$5</f>
        <v>31 March 2025</v>
      </c>
      <c r="DZS313" t="str">
        <f>BS!$D$5</f>
        <v>31 March 2026</v>
      </c>
      <c r="DZT313" t="str">
        <f>BS!$E$5</f>
        <v>31 March 2025</v>
      </c>
      <c r="EAA313" t="str">
        <f>BS!$D$5</f>
        <v>31 March 2026</v>
      </c>
      <c r="EAB313" t="str">
        <f>BS!$E$5</f>
        <v>31 March 2025</v>
      </c>
      <c r="EAI313" t="str">
        <f>BS!$D$5</f>
        <v>31 March 2026</v>
      </c>
      <c r="EAJ313" t="str">
        <f>BS!$E$5</f>
        <v>31 March 2025</v>
      </c>
      <c r="EAQ313" t="str">
        <f>BS!$D$5</f>
        <v>31 March 2026</v>
      </c>
      <c r="EAR313" t="str">
        <f>BS!$E$5</f>
        <v>31 March 2025</v>
      </c>
      <c r="EAY313" t="str">
        <f>BS!$D$5</f>
        <v>31 March 2026</v>
      </c>
      <c r="EAZ313" t="str">
        <f>BS!$E$5</f>
        <v>31 March 2025</v>
      </c>
      <c r="EBG313" t="str">
        <f>BS!$D$5</f>
        <v>31 March 2026</v>
      </c>
      <c r="EBH313" t="str">
        <f>BS!$E$5</f>
        <v>31 March 2025</v>
      </c>
      <c r="EBO313" t="str">
        <f>BS!$D$5</f>
        <v>31 March 2026</v>
      </c>
      <c r="EBP313" t="str">
        <f>BS!$E$5</f>
        <v>31 March 2025</v>
      </c>
      <c r="EBW313" t="str">
        <f>BS!$D$5</f>
        <v>31 March 2026</v>
      </c>
      <c r="EBX313" t="str">
        <f>BS!$E$5</f>
        <v>31 March 2025</v>
      </c>
      <c r="ECE313" t="str">
        <f>BS!$D$5</f>
        <v>31 March 2026</v>
      </c>
      <c r="ECF313" t="str">
        <f>BS!$E$5</f>
        <v>31 March 2025</v>
      </c>
      <c r="ECM313" t="str">
        <f>BS!$D$5</f>
        <v>31 March 2026</v>
      </c>
      <c r="ECN313" t="str">
        <f>BS!$E$5</f>
        <v>31 March 2025</v>
      </c>
      <c r="ECU313" t="str">
        <f>BS!$D$5</f>
        <v>31 March 2026</v>
      </c>
      <c r="ECV313" t="str">
        <f>BS!$E$5</f>
        <v>31 March 2025</v>
      </c>
      <c r="EDC313" t="str">
        <f>BS!$D$5</f>
        <v>31 March 2026</v>
      </c>
      <c r="EDD313" t="str">
        <f>BS!$E$5</f>
        <v>31 March 2025</v>
      </c>
      <c r="EDK313" t="str">
        <f>BS!$D$5</f>
        <v>31 March 2026</v>
      </c>
      <c r="EDL313" t="str">
        <f>BS!$E$5</f>
        <v>31 March 2025</v>
      </c>
      <c r="EDS313" t="str">
        <f>BS!$D$5</f>
        <v>31 March 2026</v>
      </c>
      <c r="EDT313" t="str">
        <f>BS!$E$5</f>
        <v>31 March 2025</v>
      </c>
      <c r="EEA313" t="str">
        <f>BS!$D$5</f>
        <v>31 March 2026</v>
      </c>
      <c r="EEB313" t="str">
        <f>BS!$E$5</f>
        <v>31 March 2025</v>
      </c>
      <c r="EEI313" t="str">
        <f>BS!$D$5</f>
        <v>31 March 2026</v>
      </c>
      <c r="EEJ313" t="str">
        <f>BS!$E$5</f>
        <v>31 March 2025</v>
      </c>
      <c r="EEQ313" t="str">
        <f>BS!$D$5</f>
        <v>31 March 2026</v>
      </c>
      <c r="EER313" t="str">
        <f>BS!$E$5</f>
        <v>31 March 2025</v>
      </c>
      <c r="EEY313" t="str">
        <f>BS!$D$5</f>
        <v>31 March 2026</v>
      </c>
      <c r="EEZ313" t="str">
        <f>BS!$E$5</f>
        <v>31 March 2025</v>
      </c>
      <c r="EFG313" t="str">
        <f>BS!$D$5</f>
        <v>31 March 2026</v>
      </c>
      <c r="EFH313" t="str">
        <f>BS!$E$5</f>
        <v>31 March 2025</v>
      </c>
      <c r="EFO313" t="str">
        <f>BS!$D$5</f>
        <v>31 March 2026</v>
      </c>
      <c r="EFP313" t="str">
        <f>BS!$E$5</f>
        <v>31 March 2025</v>
      </c>
      <c r="EFW313" t="str">
        <f>BS!$D$5</f>
        <v>31 March 2026</v>
      </c>
      <c r="EFX313" t="str">
        <f>BS!$E$5</f>
        <v>31 March 2025</v>
      </c>
      <c r="EGE313" t="str">
        <f>BS!$D$5</f>
        <v>31 March 2026</v>
      </c>
      <c r="EGF313" t="str">
        <f>BS!$E$5</f>
        <v>31 March 2025</v>
      </c>
      <c r="EGM313" t="str">
        <f>BS!$D$5</f>
        <v>31 March 2026</v>
      </c>
      <c r="EGN313" t="str">
        <f>BS!$E$5</f>
        <v>31 March 2025</v>
      </c>
      <c r="EGU313" t="str">
        <f>BS!$D$5</f>
        <v>31 March 2026</v>
      </c>
      <c r="EGV313" t="str">
        <f>BS!$E$5</f>
        <v>31 March 2025</v>
      </c>
      <c r="EHC313" t="str">
        <f>BS!$D$5</f>
        <v>31 March 2026</v>
      </c>
      <c r="EHD313" t="str">
        <f>BS!$E$5</f>
        <v>31 March 2025</v>
      </c>
      <c r="EHK313" t="str">
        <f>BS!$D$5</f>
        <v>31 March 2026</v>
      </c>
      <c r="EHL313" t="str">
        <f>BS!$E$5</f>
        <v>31 March 2025</v>
      </c>
      <c r="EHS313" t="str">
        <f>BS!$D$5</f>
        <v>31 March 2026</v>
      </c>
      <c r="EHT313" t="str">
        <f>BS!$E$5</f>
        <v>31 March 2025</v>
      </c>
      <c r="EIA313" t="str">
        <f>BS!$D$5</f>
        <v>31 March 2026</v>
      </c>
      <c r="EIB313" t="str">
        <f>BS!$E$5</f>
        <v>31 March 2025</v>
      </c>
      <c r="EII313" t="str">
        <f>BS!$D$5</f>
        <v>31 March 2026</v>
      </c>
      <c r="EIJ313" t="str">
        <f>BS!$E$5</f>
        <v>31 March 2025</v>
      </c>
      <c r="EIQ313" t="str">
        <f>BS!$D$5</f>
        <v>31 March 2026</v>
      </c>
      <c r="EIR313" t="str">
        <f>BS!$E$5</f>
        <v>31 March 2025</v>
      </c>
      <c r="EIY313" t="str">
        <f>BS!$D$5</f>
        <v>31 March 2026</v>
      </c>
      <c r="EIZ313" t="str">
        <f>BS!$E$5</f>
        <v>31 March 2025</v>
      </c>
      <c r="EJG313" t="str">
        <f>BS!$D$5</f>
        <v>31 March 2026</v>
      </c>
      <c r="EJH313" t="str">
        <f>BS!$E$5</f>
        <v>31 March 2025</v>
      </c>
      <c r="EJO313" t="str">
        <f>BS!$D$5</f>
        <v>31 March 2026</v>
      </c>
      <c r="EJP313" t="str">
        <f>BS!$E$5</f>
        <v>31 March 2025</v>
      </c>
      <c r="EJW313" t="str">
        <f>BS!$D$5</f>
        <v>31 March 2026</v>
      </c>
      <c r="EJX313" t="str">
        <f>BS!$E$5</f>
        <v>31 March 2025</v>
      </c>
      <c r="EKE313" t="str">
        <f>BS!$D$5</f>
        <v>31 March 2026</v>
      </c>
      <c r="EKF313" t="str">
        <f>BS!$E$5</f>
        <v>31 March 2025</v>
      </c>
      <c r="EKM313" t="str">
        <f>BS!$D$5</f>
        <v>31 March 2026</v>
      </c>
      <c r="EKN313" t="str">
        <f>BS!$E$5</f>
        <v>31 March 2025</v>
      </c>
      <c r="EKU313" t="str">
        <f>BS!$D$5</f>
        <v>31 March 2026</v>
      </c>
      <c r="EKV313" t="str">
        <f>BS!$E$5</f>
        <v>31 March 2025</v>
      </c>
      <c r="ELC313" t="str">
        <f>BS!$D$5</f>
        <v>31 March 2026</v>
      </c>
      <c r="ELD313" t="str">
        <f>BS!$E$5</f>
        <v>31 March 2025</v>
      </c>
      <c r="ELK313" t="str">
        <f>BS!$D$5</f>
        <v>31 March 2026</v>
      </c>
      <c r="ELL313" t="str">
        <f>BS!$E$5</f>
        <v>31 March 2025</v>
      </c>
      <c r="ELS313" t="str">
        <f>BS!$D$5</f>
        <v>31 March 2026</v>
      </c>
      <c r="ELT313" t="str">
        <f>BS!$E$5</f>
        <v>31 March 2025</v>
      </c>
      <c r="EMA313" t="str">
        <f>BS!$D$5</f>
        <v>31 March 2026</v>
      </c>
      <c r="EMB313" t="str">
        <f>BS!$E$5</f>
        <v>31 March 2025</v>
      </c>
      <c r="EMI313" t="str">
        <f>BS!$D$5</f>
        <v>31 March 2026</v>
      </c>
      <c r="EMJ313" t="str">
        <f>BS!$E$5</f>
        <v>31 March 2025</v>
      </c>
      <c r="EMQ313" t="str">
        <f>BS!$D$5</f>
        <v>31 March 2026</v>
      </c>
      <c r="EMR313" t="str">
        <f>BS!$E$5</f>
        <v>31 March 2025</v>
      </c>
      <c r="EMY313" t="str">
        <f>BS!$D$5</f>
        <v>31 March 2026</v>
      </c>
      <c r="EMZ313" t="str">
        <f>BS!$E$5</f>
        <v>31 March 2025</v>
      </c>
      <c r="ENG313" t="str">
        <f>BS!$D$5</f>
        <v>31 March 2026</v>
      </c>
      <c r="ENH313" t="str">
        <f>BS!$E$5</f>
        <v>31 March 2025</v>
      </c>
      <c r="ENO313" t="str">
        <f>BS!$D$5</f>
        <v>31 March 2026</v>
      </c>
      <c r="ENP313" t="str">
        <f>BS!$E$5</f>
        <v>31 March 2025</v>
      </c>
      <c r="ENW313" t="str">
        <f>BS!$D$5</f>
        <v>31 March 2026</v>
      </c>
      <c r="ENX313" t="str">
        <f>BS!$E$5</f>
        <v>31 March 2025</v>
      </c>
      <c r="EOE313" t="str">
        <f>BS!$D$5</f>
        <v>31 March 2026</v>
      </c>
      <c r="EOF313" t="str">
        <f>BS!$E$5</f>
        <v>31 March 2025</v>
      </c>
      <c r="EOM313" t="str">
        <f>BS!$D$5</f>
        <v>31 March 2026</v>
      </c>
      <c r="EON313" t="str">
        <f>BS!$E$5</f>
        <v>31 March 2025</v>
      </c>
      <c r="EOU313" t="str">
        <f>BS!$D$5</f>
        <v>31 March 2026</v>
      </c>
      <c r="EOV313" t="str">
        <f>BS!$E$5</f>
        <v>31 March 2025</v>
      </c>
      <c r="EPC313" t="str">
        <f>BS!$D$5</f>
        <v>31 March 2026</v>
      </c>
      <c r="EPD313" t="str">
        <f>BS!$E$5</f>
        <v>31 March 2025</v>
      </c>
      <c r="EPK313" t="str">
        <f>BS!$D$5</f>
        <v>31 March 2026</v>
      </c>
      <c r="EPL313" t="str">
        <f>BS!$E$5</f>
        <v>31 March 2025</v>
      </c>
      <c r="EPS313" t="str">
        <f>BS!$D$5</f>
        <v>31 March 2026</v>
      </c>
      <c r="EPT313" t="str">
        <f>BS!$E$5</f>
        <v>31 March 2025</v>
      </c>
      <c r="EQA313" t="str">
        <f>BS!$D$5</f>
        <v>31 March 2026</v>
      </c>
      <c r="EQB313" t="str">
        <f>BS!$E$5</f>
        <v>31 March 2025</v>
      </c>
      <c r="EQI313" t="str">
        <f>BS!$D$5</f>
        <v>31 March 2026</v>
      </c>
      <c r="EQJ313" t="str">
        <f>BS!$E$5</f>
        <v>31 March 2025</v>
      </c>
      <c r="EQQ313" t="str">
        <f>BS!$D$5</f>
        <v>31 March 2026</v>
      </c>
      <c r="EQR313" t="str">
        <f>BS!$E$5</f>
        <v>31 March 2025</v>
      </c>
      <c r="EQY313" t="str">
        <f>BS!$D$5</f>
        <v>31 March 2026</v>
      </c>
      <c r="EQZ313" t="str">
        <f>BS!$E$5</f>
        <v>31 March 2025</v>
      </c>
      <c r="ERG313" t="str">
        <f>BS!$D$5</f>
        <v>31 March 2026</v>
      </c>
      <c r="ERH313" t="str">
        <f>BS!$E$5</f>
        <v>31 March 2025</v>
      </c>
      <c r="ERO313" t="str">
        <f>BS!$D$5</f>
        <v>31 March 2026</v>
      </c>
      <c r="ERP313" t="str">
        <f>BS!$E$5</f>
        <v>31 March 2025</v>
      </c>
      <c r="ERW313" t="str">
        <f>BS!$D$5</f>
        <v>31 March 2026</v>
      </c>
      <c r="ERX313" t="str">
        <f>BS!$E$5</f>
        <v>31 March 2025</v>
      </c>
      <c r="ESE313" t="str">
        <f>BS!$D$5</f>
        <v>31 March 2026</v>
      </c>
      <c r="ESF313" t="str">
        <f>BS!$E$5</f>
        <v>31 March 2025</v>
      </c>
      <c r="ESM313" t="str">
        <f>BS!$D$5</f>
        <v>31 March 2026</v>
      </c>
      <c r="ESN313" t="str">
        <f>BS!$E$5</f>
        <v>31 March 2025</v>
      </c>
      <c r="ESU313" t="str">
        <f>BS!$D$5</f>
        <v>31 March 2026</v>
      </c>
      <c r="ESV313" t="str">
        <f>BS!$E$5</f>
        <v>31 March 2025</v>
      </c>
      <c r="ETC313" t="str">
        <f>BS!$D$5</f>
        <v>31 March 2026</v>
      </c>
      <c r="ETD313" t="str">
        <f>BS!$E$5</f>
        <v>31 March 2025</v>
      </c>
      <c r="ETK313" t="str">
        <f>BS!$D$5</f>
        <v>31 March 2026</v>
      </c>
      <c r="ETL313" t="str">
        <f>BS!$E$5</f>
        <v>31 March 2025</v>
      </c>
      <c r="ETS313" t="str">
        <f>BS!$D$5</f>
        <v>31 March 2026</v>
      </c>
      <c r="ETT313" t="str">
        <f>BS!$E$5</f>
        <v>31 March 2025</v>
      </c>
      <c r="EUA313" t="str">
        <f>BS!$D$5</f>
        <v>31 March 2026</v>
      </c>
      <c r="EUB313" t="str">
        <f>BS!$E$5</f>
        <v>31 March 2025</v>
      </c>
      <c r="EUI313" t="str">
        <f>BS!$D$5</f>
        <v>31 March 2026</v>
      </c>
      <c r="EUJ313" t="str">
        <f>BS!$E$5</f>
        <v>31 March 2025</v>
      </c>
      <c r="EUQ313" t="str">
        <f>BS!$D$5</f>
        <v>31 March 2026</v>
      </c>
      <c r="EUR313" t="str">
        <f>BS!$E$5</f>
        <v>31 March 2025</v>
      </c>
      <c r="EUY313" t="str">
        <f>BS!$D$5</f>
        <v>31 March 2026</v>
      </c>
      <c r="EUZ313" t="str">
        <f>BS!$E$5</f>
        <v>31 March 2025</v>
      </c>
      <c r="EVG313" t="str">
        <f>BS!$D$5</f>
        <v>31 March 2026</v>
      </c>
      <c r="EVH313" t="str">
        <f>BS!$E$5</f>
        <v>31 March 2025</v>
      </c>
      <c r="EVO313" t="str">
        <f>BS!$D$5</f>
        <v>31 March 2026</v>
      </c>
      <c r="EVP313" t="str">
        <f>BS!$E$5</f>
        <v>31 March 2025</v>
      </c>
      <c r="EVW313" t="str">
        <f>BS!$D$5</f>
        <v>31 March 2026</v>
      </c>
      <c r="EVX313" t="str">
        <f>BS!$E$5</f>
        <v>31 March 2025</v>
      </c>
      <c r="EWE313" t="str">
        <f>BS!$D$5</f>
        <v>31 March 2026</v>
      </c>
      <c r="EWF313" t="str">
        <f>BS!$E$5</f>
        <v>31 March 2025</v>
      </c>
      <c r="EWM313" t="str">
        <f>BS!$D$5</f>
        <v>31 March 2026</v>
      </c>
      <c r="EWN313" t="str">
        <f>BS!$E$5</f>
        <v>31 March 2025</v>
      </c>
      <c r="EWU313" t="str">
        <f>BS!$D$5</f>
        <v>31 March 2026</v>
      </c>
      <c r="EWV313" t="str">
        <f>BS!$E$5</f>
        <v>31 March 2025</v>
      </c>
      <c r="EXC313" t="str">
        <f>BS!$D$5</f>
        <v>31 March 2026</v>
      </c>
      <c r="EXD313" t="str">
        <f>BS!$E$5</f>
        <v>31 March 2025</v>
      </c>
      <c r="EXK313" t="str">
        <f>BS!$D$5</f>
        <v>31 March 2026</v>
      </c>
      <c r="EXL313" t="str">
        <f>BS!$E$5</f>
        <v>31 March 2025</v>
      </c>
      <c r="EXS313" t="str">
        <f>BS!$D$5</f>
        <v>31 March 2026</v>
      </c>
      <c r="EXT313" t="str">
        <f>BS!$E$5</f>
        <v>31 March 2025</v>
      </c>
      <c r="EYA313" t="str">
        <f>BS!$D$5</f>
        <v>31 March 2026</v>
      </c>
      <c r="EYB313" t="str">
        <f>BS!$E$5</f>
        <v>31 March 2025</v>
      </c>
      <c r="EYI313" t="str">
        <f>BS!$D$5</f>
        <v>31 March 2026</v>
      </c>
      <c r="EYJ313" t="str">
        <f>BS!$E$5</f>
        <v>31 March 2025</v>
      </c>
      <c r="EYQ313" t="str">
        <f>BS!$D$5</f>
        <v>31 March 2026</v>
      </c>
      <c r="EYR313" t="str">
        <f>BS!$E$5</f>
        <v>31 March 2025</v>
      </c>
      <c r="EYY313" t="str">
        <f>BS!$D$5</f>
        <v>31 March 2026</v>
      </c>
      <c r="EYZ313" t="str">
        <f>BS!$E$5</f>
        <v>31 March 2025</v>
      </c>
      <c r="EZG313" t="str">
        <f>BS!$D$5</f>
        <v>31 March 2026</v>
      </c>
      <c r="EZH313" t="str">
        <f>BS!$E$5</f>
        <v>31 March 2025</v>
      </c>
      <c r="EZO313" t="str">
        <f>BS!$D$5</f>
        <v>31 March 2026</v>
      </c>
      <c r="EZP313" t="str">
        <f>BS!$E$5</f>
        <v>31 March 2025</v>
      </c>
      <c r="EZW313" t="str">
        <f>BS!$D$5</f>
        <v>31 March 2026</v>
      </c>
      <c r="EZX313" t="str">
        <f>BS!$E$5</f>
        <v>31 March 2025</v>
      </c>
      <c r="FAE313" t="str">
        <f>BS!$D$5</f>
        <v>31 March 2026</v>
      </c>
      <c r="FAF313" t="str">
        <f>BS!$E$5</f>
        <v>31 March 2025</v>
      </c>
      <c r="FAM313" t="str">
        <f>BS!$D$5</f>
        <v>31 March 2026</v>
      </c>
      <c r="FAN313" t="str">
        <f>BS!$E$5</f>
        <v>31 March 2025</v>
      </c>
      <c r="FAU313" t="str">
        <f>BS!$D$5</f>
        <v>31 March 2026</v>
      </c>
      <c r="FAV313" t="str">
        <f>BS!$E$5</f>
        <v>31 March 2025</v>
      </c>
      <c r="FBC313" t="str">
        <f>BS!$D$5</f>
        <v>31 March 2026</v>
      </c>
      <c r="FBD313" t="str">
        <f>BS!$E$5</f>
        <v>31 March 2025</v>
      </c>
      <c r="FBK313" t="str">
        <f>BS!$D$5</f>
        <v>31 March 2026</v>
      </c>
      <c r="FBL313" t="str">
        <f>BS!$E$5</f>
        <v>31 March 2025</v>
      </c>
      <c r="FBS313" t="str">
        <f>BS!$D$5</f>
        <v>31 March 2026</v>
      </c>
      <c r="FBT313" t="str">
        <f>BS!$E$5</f>
        <v>31 March 2025</v>
      </c>
      <c r="FCA313" t="str">
        <f>BS!$D$5</f>
        <v>31 March 2026</v>
      </c>
      <c r="FCB313" t="str">
        <f>BS!$E$5</f>
        <v>31 March 2025</v>
      </c>
      <c r="FCI313" t="str">
        <f>BS!$D$5</f>
        <v>31 March 2026</v>
      </c>
      <c r="FCJ313" t="str">
        <f>BS!$E$5</f>
        <v>31 March 2025</v>
      </c>
      <c r="FCQ313" t="str">
        <f>BS!$D$5</f>
        <v>31 March 2026</v>
      </c>
      <c r="FCR313" t="str">
        <f>BS!$E$5</f>
        <v>31 March 2025</v>
      </c>
      <c r="FCY313" t="str">
        <f>BS!$D$5</f>
        <v>31 March 2026</v>
      </c>
      <c r="FCZ313" t="str">
        <f>BS!$E$5</f>
        <v>31 March 2025</v>
      </c>
      <c r="FDG313" t="str">
        <f>BS!$D$5</f>
        <v>31 March 2026</v>
      </c>
      <c r="FDH313" t="str">
        <f>BS!$E$5</f>
        <v>31 March 2025</v>
      </c>
      <c r="FDO313" t="str">
        <f>BS!$D$5</f>
        <v>31 March 2026</v>
      </c>
      <c r="FDP313" t="str">
        <f>BS!$E$5</f>
        <v>31 March 2025</v>
      </c>
      <c r="FDW313" t="str">
        <f>BS!$D$5</f>
        <v>31 March 2026</v>
      </c>
      <c r="FDX313" t="str">
        <f>BS!$E$5</f>
        <v>31 March 2025</v>
      </c>
      <c r="FEE313" t="str">
        <f>BS!$D$5</f>
        <v>31 March 2026</v>
      </c>
      <c r="FEF313" t="str">
        <f>BS!$E$5</f>
        <v>31 March 2025</v>
      </c>
      <c r="FEM313" t="str">
        <f>BS!$D$5</f>
        <v>31 March 2026</v>
      </c>
      <c r="FEN313" t="str">
        <f>BS!$E$5</f>
        <v>31 March 2025</v>
      </c>
      <c r="FEU313" t="str">
        <f>BS!$D$5</f>
        <v>31 March 2026</v>
      </c>
      <c r="FEV313" t="str">
        <f>BS!$E$5</f>
        <v>31 March 2025</v>
      </c>
      <c r="FFC313" t="str">
        <f>BS!$D$5</f>
        <v>31 March 2026</v>
      </c>
      <c r="FFD313" t="str">
        <f>BS!$E$5</f>
        <v>31 March 2025</v>
      </c>
      <c r="FFK313" t="str">
        <f>BS!$D$5</f>
        <v>31 March 2026</v>
      </c>
      <c r="FFL313" t="str">
        <f>BS!$E$5</f>
        <v>31 March 2025</v>
      </c>
      <c r="FFS313" t="str">
        <f>BS!$D$5</f>
        <v>31 March 2026</v>
      </c>
      <c r="FFT313" t="str">
        <f>BS!$E$5</f>
        <v>31 March 2025</v>
      </c>
      <c r="FGA313" t="str">
        <f>BS!$D$5</f>
        <v>31 March 2026</v>
      </c>
      <c r="FGB313" t="str">
        <f>BS!$E$5</f>
        <v>31 March 2025</v>
      </c>
      <c r="FGI313" t="str">
        <f>BS!$D$5</f>
        <v>31 March 2026</v>
      </c>
      <c r="FGJ313" t="str">
        <f>BS!$E$5</f>
        <v>31 March 2025</v>
      </c>
      <c r="FGQ313" t="str">
        <f>BS!$D$5</f>
        <v>31 March 2026</v>
      </c>
      <c r="FGR313" t="str">
        <f>BS!$E$5</f>
        <v>31 March 2025</v>
      </c>
      <c r="FGY313" t="str">
        <f>BS!$D$5</f>
        <v>31 March 2026</v>
      </c>
      <c r="FGZ313" t="str">
        <f>BS!$E$5</f>
        <v>31 March 2025</v>
      </c>
      <c r="FHG313" t="str">
        <f>BS!$D$5</f>
        <v>31 March 2026</v>
      </c>
      <c r="FHH313" t="str">
        <f>BS!$E$5</f>
        <v>31 March 2025</v>
      </c>
      <c r="FHO313" t="str">
        <f>BS!$D$5</f>
        <v>31 March 2026</v>
      </c>
      <c r="FHP313" t="str">
        <f>BS!$E$5</f>
        <v>31 March 2025</v>
      </c>
      <c r="FHW313" t="str">
        <f>BS!$D$5</f>
        <v>31 March 2026</v>
      </c>
      <c r="FHX313" t="str">
        <f>BS!$E$5</f>
        <v>31 March 2025</v>
      </c>
      <c r="FIE313" t="str">
        <f>BS!$D$5</f>
        <v>31 March 2026</v>
      </c>
      <c r="FIF313" t="str">
        <f>BS!$E$5</f>
        <v>31 March 2025</v>
      </c>
      <c r="FIM313" t="str">
        <f>BS!$D$5</f>
        <v>31 March 2026</v>
      </c>
      <c r="FIN313" t="str">
        <f>BS!$E$5</f>
        <v>31 March 2025</v>
      </c>
      <c r="FIU313" t="str">
        <f>BS!$D$5</f>
        <v>31 March 2026</v>
      </c>
      <c r="FIV313" t="str">
        <f>BS!$E$5</f>
        <v>31 March 2025</v>
      </c>
      <c r="FJC313" t="str">
        <f>BS!$D$5</f>
        <v>31 March 2026</v>
      </c>
      <c r="FJD313" t="str">
        <f>BS!$E$5</f>
        <v>31 March 2025</v>
      </c>
      <c r="FJK313" t="str">
        <f>BS!$D$5</f>
        <v>31 March 2026</v>
      </c>
      <c r="FJL313" t="str">
        <f>BS!$E$5</f>
        <v>31 March 2025</v>
      </c>
      <c r="FJS313" t="str">
        <f>BS!$D$5</f>
        <v>31 March 2026</v>
      </c>
      <c r="FJT313" t="str">
        <f>BS!$E$5</f>
        <v>31 March 2025</v>
      </c>
      <c r="FKA313" t="str">
        <f>BS!$D$5</f>
        <v>31 March 2026</v>
      </c>
      <c r="FKB313" t="str">
        <f>BS!$E$5</f>
        <v>31 March 2025</v>
      </c>
      <c r="FKI313" t="str">
        <f>BS!$D$5</f>
        <v>31 March 2026</v>
      </c>
      <c r="FKJ313" t="str">
        <f>BS!$E$5</f>
        <v>31 March 2025</v>
      </c>
      <c r="FKQ313" t="str">
        <f>BS!$D$5</f>
        <v>31 March 2026</v>
      </c>
      <c r="FKR313" t="str">
        <f>BS!$E$5</f>
        <v>31 March 2025</v>
      </c>
      <c r="FKY313" t="str">
        <f>BS!$D$5</f>
        <v>31 March 2026</v>
      </c>
      <c r="FKZ313" t="str">
        <f>BS!$E$5</f>
        <v>31 March 2025</v>
      </c>
      <c r="FLG313" t="str">
        <f>BS!$D$5</f>
        <v>31 March 2026</v>
      </c>
      <c r="FLH313" t="str">
        <f>BS!$E$5</f>
        <v>31 March 2025</v>
      </c>
      <c r="FLO313" t="str">
        <f>BS!$D$5</f>
        <v>31 March 2026</v>
      </c>
      <c r="FLP313" t="str">
        <f>BS!$E$5</f>
        <v>31 March 2025</v>
      </c>
      <c r="FLW313" t="str">
        <f>BS!$D$5</f>
        <v>31 March 2026</v>
      </c>
      <c r="FLX313" t="str">
        <f>BS!$E$5</f>
        <v>31 March 2025</v>
      </c>
      <c r="FME313" t="str">
        <f>BS!$D$5</f>
        <v>31 March 2026</v>
      </c>
      <c r="FMF313" t="str">
        <f>BS!$E$5</f>
        <v>31 March 2025</v>
      </c>
      <c r="FMM313" t="str">
        <f>BS!$D$5</f>
        <v>31 March 2026</v>
      </c>
      <c r="FMN313" t="str">
        <f>BS!$E$5</f>
        <v>31 March 2025</v>
      </c>
      <c r="FMU313" t="str">
        <f>BS!$D$5</f>
        <v>31 March 2026</v>
      </c>
      <c r="FMV313" t="str">
        <f>BS!$E$5</f>
        <v>31 March 2025</v>
      </c>
      <c r="FNC313" t="str">
        <f>BS!$D$5</f>
        <v>31 March 2026</v>
      </c>
      <c r="FND313" t="str">
        <f>BS!$E$5</f>
        <v>31 March 2025</v>
      </c>
      <c r="FNK313" t="str">
        <f>BS!$D$5</f>
        <v>31 March 2026</v>
      </c>
      <c r="FNL313" t="str">
        <f>BS!$E$5</f>
        <v>31 March 2025</v>
      </c>
      <c r="FNS313" t="str">
        <f>BS!$D$5</f>
        <v>31 March 2026</v>
      </c>
      <c r="FNT313" t="str">
        <f>BS!$E$5</f>
        <v>31 March 2025</v>
      </c>
      <c r="FOA313" t="str">
        <f>BS!$D$5</f>
        <v>31 March 2026</v>
      </c>
      <c r="FOB313" t="str">
        <f>BS!$E$5</f>
        <v>31 March 2025</v>
      </c>
      <c r="FOI313" t="str">
        <f>BS!$D$5</f>
        <v>31 March 2026</v>
      </c>
      <c r="FOJ313" t="str">
        <f>BS!$E$5</f>
        <v>31 March 2025</v>
      </c>
      <c r="FOQ313" t="str">
        <f>BS!$D$5</f>
        <v>31 March 2026</v>
      </c>
      <c r="FOR313" t="str">
        <f>BS!$E$5</f>
        <v>31 March 2025</v>
      </c>
      <c r="FOY313" t="str">
        <f>BS!$D$5</f>
        <v>31 March 2026</v>
      </c>
      <c r="FOZ313" t="str">
        <f>BS!$E$5</f>
        <v>31 March 2025</v>
      </c>
      <c r="FPG313" t="str">
        <f>BS!$D$5</f>
        <v>31 March 2026</v>
      </c>
      <c r="FPH313" t="str">
        <f>BS!$E$5</f>
        <v>31 March 2025</v>
      </c>
      <c r="FPO313" t="str">
        <f>BS!$D$5</f>
        <v>31 March 2026</v>
      </c>
      <c r="FPP313" t="str">
        <f>BS!$E$5</f>
        <v>31 March 2025</v>
      </c>
      <c r="FPW313" t="str">
        <f>BS!$D$5</f>
        <v>31 March 2026</v>
      </c>
      <c r="FPX313" t="str">
        <f>BS!$E$5</f>
        <v>31 March 2025</v>
      </c>
      <c r="FQE313" t="str">
        <f>BS!$D$5</f>
        <v>31 March 2026</v>
      </c>
      <c r="FQF313" t="str">
        <f>BS!$E$5</f>
        <v>31 March 2025</v>
      </c>
      <c r="FQM313" t="str">
        <f>BS!$D$5</f>
        <v>31 March 2026</v>
      </c>
      <c r="FQN313" t="str">
        <f>BS!$E$5</f>
        <v>31 March 2025</v>
      </c>
      <c r="FQU313" t="str">
        <f>BS!$D$5</f>
        <v>31 March 2026</v>
      </c>
      <c r="FQV313" t="str">
        <f>BS!$E$5</f>
        <v>31 March 2025</v>
      </c>
      <c r="FRC313" t="str">
        <f>BS!$D$5</f>
        <v>31 March 2026</v>
      </c>
      <c r="FRD313" t="str">
        <f>BS!$E$5</f>
        <v>31 March 2025</v>
      </c>
      <c r="FRK313" t="str">
        <f>BS!$D$5</f>
        <v>31 March 2026</v>
      </c>
      <c r="FRL313" t="str">
        <f>BS!$E$5</f>
        <v>31 March 2025</v>
      </c>
      <c r="FRS313" t="str">
        <f>BS!$D$5</f>
        <v>31 March 2026</v>
      </c>
      <c r="FRT313" t="str">
        <f>BS!$E$5</f>
        <v>31 March 2025</v>
      </c>
      <c r="FSA313" t="str">
        <f>BS!$D$5</f>
        <v>31 March 2026</v>
      </c>
      <c r="FSB313" t="str">
        <f>BS!$E$5</f>
        <v>31 March 2025</v>
      </c>
      <c r="FSI313" t="str">
        <f>BS!$D$5</f>
        <v>31 March 2026</v>
      </c>
      <c r="FSJ313" t="str">
        <f>BS!$E$5</f>
        <v>31 March 2025</v>
      </c>
      <c r="FSQ313" t="str">
        <f>BS!$D$5</f>
        <v>31 March 2026</v>
      </c>
      <c r="FSR313" t="str">
        <f>BS!$E$5</f>
        <v>31 March 2025</v>
      </c>
      <c r="FSY313" t="str">
        <f>BS!$D$5</f>
        <v>31 March 2026</v>
      </c>
      <c r="FSZ313" t="str">
        <f>BS!$E$5</f>
        <v>31 March 2025</v>
      </c>
      <c r="FTG313" t="str">
        <f>BS!$D$5</f>
        <v>31 March 2026</v>
      </c>
      <c r="FTH313" t="str">
        <f>BS!$E$5</f>
        <v>31 March 2025</v>
      </c>
      <c r="FTO313" t="str">
        <f>BS!$D$5</f>
        <v>31 March 2026</v>
      </c>
      <c r="FTP313" t="str">
        <f>BS!$E$5</f>
        <v>31 March 2025</v>
      </c>
      <c r="FTW313" t="str">
        <f>BS!$D$5</f>
        <v>31 March 2026</v>
      </c>
      <c r="FTX313" t="str">
        <f>BS!$E$5</f>
        <v>31 March 2025</v>
      </c>
      <c r="FUE313" t="str">
        <f>BS!$D$5</f>
        <v>31 March 2026</v>
      </c>
      <c r="FUF313" t="str">
        <f>BS!$E$5</f>
        <v>31 March 2025</v>
      </c>
      <c r="FUM313" t="str">
        <f>BS!$D$5</f>
        <v>31 March 2026</v>
      </c>
      <c r="FUN313" t="str">
        <f>BS!$E$5</f>
        <v>31 March 2025</v>
      </c>
      <c r="FUU313" t="str">
        <f>BS!$D$5</f>
        <v>31 March 2026</v>
      </c>
      <c r="FUV313" t="str">
        <f>BS!$E$5</f>
        <v>31 March 2025</v>
      </c>
      <c r="FVC313" t="str">
        <f>BS!$D$5</f>
        <v>31 March 2026</v>
      </c>
      <c r="FVD313" t="str">
        <f>BS!$E$5</f>
        <v>31 March 2025</v>
      </c>
      <c r="FVK313" t="str">
        <f>BS!$D$5</f>
        <v>31 March 2026</v>
      </c>
      <c r="FVL313" t="str">
        <f>BS!$E$5</f>
        <v>31 March 2025</v>
      </c>
      <c r="FVS313" t="str">
        <f>BS!$D$5</f>
        <v>31 March 2026</v>
      </c>
      <c r="FVT313" t="str">
        <f>BS!$E$5</f>
        <v>31 March 2025</v>
      </c>
      <c r="FWA313" t="str">
        <f>BS!$D$5</f>
        <v>31 March 2026</v>
      </c>
      <c r="FWB313" t="str">
        <f>BS!$E$5</f>
        <v>31 March 2025</v>
      </c>
      <c r="FWI313" t="str">
        <f>BS!$D$5</f>
        <v>31 March 2026</v>
      </c>
      <c r="FWJ313" t="str">
        <f>BS!$E$5</f>
        <v>31 March 2025</v>
      </c>
      <c r="FWQ313" t="str">
        <f>BS!$D$5</f>
        <v>31 March 2026</v>
      </c>
      <c r="FWR313" t="str">
        <f>BS!$E$5</f>
        <v>31 March 2025</v>
      </c>
      <c r="FWY313" t="str">
        <f>BS!$D$5</f>
        <v>31 March 2026</v>
      </c>
      <c r="FWZ313" t="str">
        <f>BS!$E$5</f>
        <v>31 March 2025</v>
      </c>
      <c r="FXG313" t="str">
        <f>BS!$D$5</f>
        <v>31 March 2026</v>
      </c>
      <c r="FXH313" t="str">
        <f>BS!$E$5</f>
        <v>31 March 2025</v>
      </c>
      <c r="FXO313" t="str">
        <f>BS!$D$5</f>
        <v>31 March 2026</v>
      </c>
      <c r="FXP313" t="str">
        <f>BS!$E$5</f>
        <v>31 March 2025</v>
      </c>
      <c r="FXW313" t="str">
        <f>BS!$D$5</f>
        <v>31 March 2026</v>
      </c>
      <c r="FXX313" t="str">
        <f>BS!$E$5</f>
        <v>31 March 2025</v>
      </c>
      <c r="FYE313" t="str">
        <f>BS!$D$5</f>
        <v>31 March 2026</v>
      </c>
      <c r="FYF313" t="str">
        <f>BS!$E$5</f>
        <v>31 March 2025</v>
      </c>
      <c r="FYM313" t="str">
        <f>BS!$D$5</f>
        <v>31 March 2026</v>
      </c>
      <c r="FYN313" t="str">
        <f>BS!$E$5</f>
        <v>31 March 2025</v>
      </c>
      <c r="FYU313" t="str">
        <f>BS!$D$5</f>
        <v>31 March 2026</v>
      </c>
      <c r="FYV313" t="str">
        <f>BS!$E$5</f>
        <v>31 March 2025</v>
      </c>
      <c r="FZC313" t="str">
        <f>BS!$D$5</f>
        <v>31 March 2026</v>
      </c>
      <c r="FZD313" t="str">
        <f>BS!$E$5</f>
        <v>31 March 2025</v>
      </c>
      <c r="FZK313" t="str">
        <f>BS!$D$5</f>
        <v>31 March 2026</v>
      </c>
      <c r="FZL313" t="str">
        <f>BS!$E$5</f>
        <v>31 March 2025</v>
      </c>
      <c r="FZS313" t="str">
        <f>BS!$D$5</f>
        <v>31 March 2026</v>
      </c>
      <c r="FZT313" t="str">
        <f>BS!$E$5</f>
        <v>31 March 2025</v>
      </c>
      <c r="GAA313" t="str">
        <f>BS!$D$5</f>
        <v>31 March 2026</v>
      </c>
      <c r="GAB313" t="str">
        <f>BS!$E$5</f>
        <v>31 March 2025</v>
      </c>
      <c r="GAI313" t="str">
        <f>BS!$D$5</f>
        <v>31 March 2026</v>
      </c>
      <c r="GAJ313" t="str">
        <f>BS!$E$5</f>
        <v>31 March 2025</v>
      </c>
      <c r="GAQ313" t="str">
        <f>BS!$D$5</f>
        <v>31 March 2026</v>
      </c>
      <c r="GAR313" t="str">
        <f>BS!$E$5</f>
        <v>31 March 2025</v>
      </c>
      <c r="GAY313" t="str">
        <f>BS!$D$5</f>
        <v>31 March 2026</v>
      </c>
      <c r="GAZ313" t="str">
        <f>BS!$E$5</f>
        <v>31 March 2025</v>
      </c>
      <c r="GBG313" t="str">
        <f>BS!$D$5</f>
        <v>31 March 2026</v>
      </c>
      <c r="GBH313" t="str">
        <f>BS!$E$5</f>
        <v>31 March 2025</v>
      </c>
      <c r="GBO313" t="str">
        <f>BS!$D$5</f>
        <v>31 March 2026</v>
      </c>
      <c r="GBP313" t="str">
        <f>BS!$E$5</f>
        <v>31 March 2025</v>
      </c>
      <c r="GBW313" t="str">
        <f>BS!$D$5</f>
        <v>31 March 2026</v>
      </c>
      <c r="GBX313" t="str">
        <f>BS!$E$5</f>
        <v>31 March 2025</v>
      </c>
      <c r="GCE313" t="str">
        <f>BS!$D$5</f>
        <v>31 March 2026</v>
      </c>
      <c r="GCF313" t="str">
        <f>BS!$E$5</f>
        <v>31 March 2025</v>
      </c>
      <c r="GCM313" t="str">
        <f>BS!$D$5</f>
        <v>31 March 2026</v>
      </c>
      <c r="GCN313" t="str">
        <f>BS!$E$5</f>
        <v>31 March 2025</v>
      </c>
      <c r="GCU313" t="str">
        <f>BS!$D$5</f>
        <v>31 March 2026</v>
      </c>
      <c r="GCV313" t="str">
        <f>BS!$E$5</f>
        <v>31 March 2025</v>
      </c>
      <c r="GDC313" t="str">
        <f>BS!$D$5</f>
        <v>31 March 2026</v>
      </c>
      <c r="GDD313" t="str">
        <f>BS!$E$5</f>
        <v>31 March 2025</v>
      </c>
      <c r="GDK313" t="str">
        <f>BS!$D$5</f>
        <v>31 March 2026</v>
      </c>
      <c r="GDL313" t="str">
        <f>BS!$E$5</f>
        <v>31 March 2025</v>
      </c>
      <c r="GDS313" t="str">
        <f>BS!$D$5</f>
        <v>31 March 2026</v>
      </c>
      <c r="GDT313" t="str">
        <f>BS!$E$5</f>
        <v>31 March 2025</v>
      </c>
      <c r="GEA313" t="str">
        <f>BS!$D$5</f>
        <v>31 March 2026</v>
      </c>
      <c r="GEB313" t="str">
        <f>BS!$E$5</f>
        <v>31 March 2025</v>
      </c>
      <c r="GEI313" t="str">
        <f>BS!$D$5</f>
        <v>31 March 2026</v>
      </c>
      <c r="GEJ313" t="str">
        <f>BS!$E$5</f>
        <v>31 March 2025</v>
      </c>
      <c r="GEQ313" t="str">
        <f>BS!$D$5</f>
        <v>31 March 2026</v>
      </c>
      <c r="GER313" t="str">
        <f>BS!$E$5</f>
        <v>31 March 2025</v>
      </c>
      <c r="GEY313" t="str">
        <f>BS!$D$5</f>
        <v>31 March 2026</v>
      </c>
      <c r="GEZ313" t="str">
        <f>BS!$E$5</f>
        <v>31 March 2025</v>
      </c>
      <c r="GFG313" t="str">
        <f>BS!$D$5</f>
        <v>31 March 2026</v>
      </c>
      <c r="GFH313" t="str">
        <f>BS!$E$5</f>
        <v>31 March 2025</v>
      </c>
      <c r="GFO313" t="str">
        <f>BS!$D$5</f>
        <v>31 March 2026</v>
      </c>
      <c r="GFP313" t="str">
        <f>BS!$E$5</f>
        <v>31 March 2025</v>
      </c>
      <c r="GFW313" t="str">
        <f>BS!$D$5</f>
        <v>31 March 2026</v>
      </c>
      <c r="GFX313" t="str">
        <f>BS!$E$5</f>
        <v>31 March 2025</v>
      </c>
      <c r="GGE313" t="str">
        <f>BS!$D$5</f>
        <v>31 March 2026</v>
      </c>
      <c r="GGF313" t="str">
        <f>BS!$E$5</f>
        <v>31 March 2025</v>
      </c>
      <c r="GGM313" t="str">
        <f>BS!$D$5</f>
        <v>31 March 2026</v>
      </c>
      <c r="GGN313" t="str">
        <f>BS!$E$5</f>
        <v>31 March 2025</v>
      </c>
      <c r="GGU313" t="str">
        <f>BS!$D$5</f>
        <v>31 March 2026</v>
      </c>
      <c r="GGV313" t="str">
        <f>BS!$E$5</f>
        <v>31 March 2025</v>
      </c>
      <c r="GHC313" t="str">
        <f>BS!$D$5</f>
        <v>31 March 2026</v>
      </c>
      <c r="GHD313" t="str">
        <f>BS!$E$5</f>
        <v>31 March 2025</v>
      </c>
      <c r="GHK313" t="str">
        <f>BS!$D$5</f>
        <v>31 March 2026</v>
      </c>
      <c r="GHL313" t="str">
        <f>BS!$E$5</f>
        <v>31 March 2025</v>
      </c>
      <c r="GHS313" t="str">
        <f>BS!$D$5</f>
        <v>31 March 2026</v>
      </c>
      <c r="GHT313" t="str">
        <f>BS!$E$5</f>
        <v>31 March 2025</v>
      </c>
      <c r="GIA313" t="str">
        <f>BS!$D$5</f>
        <v>31 March 2026</v>
      </c>
      <c r="GIB313" t="str">
        <f>BS!$E$5</f>
        <v>31 March 2025</v>
      </c>
      <c r="GII313" t="str">
        <f>BS!$D$5</f>
        <v>31 March 2026</v>
      </c>
      <c r="GIJ313" t="str">
        <f>BS!$E$5</f>
        <v>31 March 2025</v>
      </c>
      <c r="GIQ313" t="str">
        <f>BS!$D$5</f>
        <v>31 March 2026</v>
      </c>
      <c r="GIR313" t="str">
        <f>BS!$E$5</f>
        <v>31 March 2025</v>
      </c>
      <c r="GIY313" t="str">
        <f>BS!$D$5</f>
        <v>31 March 2026</v>
      </c>
      <c r="GIZ313" t="str">
        <f>BS!$E$5</f>
        <v>31 March 2025</v>
      </c>
      <c r="GJG313" t="str">
        <f>BS!$D$5</f>
        <v>31 March 2026</v>
      </c>
      <c r="GJH313" t="str">
        <f>BS!$E$5</f>
        <v>31 March 2025</v>
      </c>
      <c r="GJO313" t="str">
        <f>BS!$D$5</f>
        <v>31 March 2026</v>
      </c>
      <c r="GJP313" t="str">
        <f>BS!$E$5</f>
        <v>31 March 2025</v>
      </c>
      <c r="GJW313" t="str">
        <f>BS!$D$5</f>
        <v>31 March 2026</v>
      </c>
      <c r="GJX313" t="str">
        <f>BS!$E$5</f>
        <v>31 March 2025</v>
      </c>
      <c r="GKE313" t="str">
        <f>BS!$D$5</f>
        <v>31 March 2026</v>
      </c>
      <c r="GKF313" t="str">
        <f>BS!$E$5</f>
        <v>31 March 2025</v>
      </c>
      <c r="GKM313" t="str">
        <f>BS!$D$5</f>
        <v>31 March 2026</v>
      </c>
      <c r="GKN313" t="str">
        <f>BS!$E$5</f>
        <v>31 March 2025</v>
      </c>
      <c r="GKU313" t="str">
        <f>BS!$D$5</f>
        <v>31 March 2026</v>
      </c>
      <c r="GKV313" t="str">
        <f>BS!$E$5</f>
        <v>31 March 2025</v>
      </c>
      <c r="GLC313" t="str">
        <f>BS!$D$5</f>
        <v>31 March 2026</v>
      </c>
      <c r="GLD313" t="str">
        <f>BS!$E$5</f>
        <v>31 March 2025</v>
      </c>
      <c r="GLK313" t="str">
        <f>BS!$D$5</f>
        <v>31 March 2026</v>
      </c>
      <c r="GLL313" t="str">
        <f>BS!$E$5</f>
        <v>31 March 2025</v>
      </c>
      <c r="GLS313" t="str">
        <f>BS!$D$5</f>
        <v>31 March 2026</v>
      </c>
      <c r="GLT313" t="str">
        <f>BS!$E$5</f>
        <v>31 March 2025</v>
      </c>
      <c r="GMA313" t="str">
        <f>BS!$D$5</f>
        <v>31 March 2026</v>
      </c>
      <c r="GMB313" t="str">
        <f>BS!$E$5</f>
        <v>31 March 2025</v>
      </c>
      <c r="GMI313" t="str">
        <f>BS!$D$5</f>
        <v>31 March 2026</v>
      </c>
      <c r="GMJ313" t="str">
        <f>BS!$E$5</f>
        <v>31 March 2025</v>
      </c>
      <c r="GMQ313" t="str">
        <f>BS!$D$5</f>
        <v>31 March 2026</v>
      </c>
      <c r="GMR313" t="str">
        <f>BS!$E$5</f>
        <v>31 March 2025</v>
      </c>
      <c r="GMY313" t="str">
        <f>BS!$D$5</f>
        <v>31 March 2026</v>
      </c>
      <c r="GMZ313" t="str">
        <f>BS!$E$5</f>
        <v>31 March 2025</v>
      </c>
      <c r="GNG313" t="str">
        <f>BS!$D$5</f>
        <v>31 March 2026</v>
      </c>
      <c r="GNH313" t="str">
        <f>BS!$E$5</f>
        <v>31 March 2025</v>
      </c>
      <c r="GNO313" t="str">
        <f>BS!$D$5</f>
        <v>31 March 2026</v>
      </c>
      <c r="GNP313" t="str">
        <f>BS!$E$5</f>
        <v>31 March 2025</v>
      </c>
      <c r="GNW313" t="str">
        <f>BS!$D$5</f>
        <v>31 March 2026</v>
      </c>
      <c r="GNX313" t="str">
        <f>BS!$E$5</f>
        <v>31 March 2025</v>
      </c>
      <c r="GOE313" t="str">
        <f>BS!$D$5</f>
        <v>31 March 2026</v>
      </c>
      <c r="GOF313" t="str">
        <f>BS!$E$5</f>
        <v>31 March 2025</v>
      </c>
      <c r="GOM313" t="str">
        <f>BS!$D$5</f>
        <v>31 March 2026</v>
      </c>
      <c r="GON313" t="str">
        <f>BS!$E$5</f>
        <v>31 March 2025</v>
      </c>
      <c r="GOU313" t="str">
        <f>BS!$D$5</f>
        <v>31 March 2026</v>
      </c>
      <c r="GOV313" t="str">
        <f>BS!$E$5</f>
        <v>31 March 2025</v>
      </c>
      <c r="GPC313" t="str">
        <f>BS!$D$5</f>
        <v>31 March 2026</v>
      </c>
      <c r="GPD313" t="str">
        <f>BS!$E$5</f>
        <v>31 March 2025</v>
      </c>
      <c r="GPK313" t="str">
        <f>BS!$D$5</f>
        <v>31 March 2026</v>
      </c>
      <c r="GPL313" t="str">
        <f>BS!$E$5</f>
        <v>31 March 2025</v>
      </c>
      <c r="GPS313" t="str">
        <f>BS!$D$5</f>
        <v>31 March 2026</v>
      </c>
      <c r="GPT313" t="str">
        <f>BS!$E$5</f>
        <v>31 March 2025</v>
      </c>
      <c r="GQA313" t="str">
        <f>BS!$D$5</f>
        <v>31 March 2026</v>
      </c>
      <c r="GQB313" t="str">
        <f>BS!$E$5</f>
        <v>31 March 2025</v>
      </c>
      <c r="GQI313" t="str">
        <f>BS!$D$5</f>
        <v>31 March 2026</v>
      </c>
      <c r="GQJ313" t="str">
        <f>BS!$E$5</f>
        <v>31 March 2025</v>
      </c>
      <c r="GQQ313" t="str">
        <f>BS!$D$5</f>
        <v>31 March 2026</v>
      </c>
      <c r="GQR313" t="str">
        <f>BS!$E$5</f>
        <v>31 March 2025</v>
      </c>
      <c r="GQY313" t="str">
        <f>BS!$D$5</f>
        <v>31 March 2026</v>
      </c>
      <c r="GQZ313" t="str">
        <f>BS!$E$5</f>
        <v>31 March 2025</v>
      </c>
      <c r="GRG313" t="str">
        <f>BS!$D$5</f>
        <v>31 March 2026</v>
      </c>
      <c r="GRH313" t="str">
        <f>BS!$E$5</f>
        <v>31 March 2025</v>
      </c>
      <c r="GRO313" t="str">
        <f>BS!$D$5</f>
        <v>31 March 2026</v>
      </c>
      <c r="GRP313" t="str">
        <f>BS!$E$5</f>
        <v>31 March 2025</v>
      </c>
      <c r="GRW313" t="str">
        <f>BS!$D$5</f>
        <v>31 March 2026</v>
      </c>
      <c r="GRX313" t="str">
        <f>BS!$E$5</f>
        <v>31 March 2025</v>
      </c>
      <c r="GSE313" t="str">
        <f>BS!$D$5</f>
        <v>31 March 2026</v>
      </c>
      <c r="GSF313" t="str">
        <f>BS!$E$5</f>
        <v>31 March 2025</v>
      </c>
      <c r="GSM313" t="str">
        <f>BS!$D$5</f>
        <v>31 March 2026</v>
      </c>
      <c r="GSN313" t="str">
        <f>BS!$E$5</f>
        <v>31 March 2025</v>
      </c>
      <c r="GSU313" t="str">
        <f>BS!$D$5</f>
        <v>31 March 2026</v>
      </c>
      <c r="GSV313" t="str">
        <f>BS!$E$5</f>
        <v>31 March 2025</v>
      </c>
      <c r="GTC313" t="str">
        <f>BS!$D$5</f>
        <v>31 March 2026</v>
      </c>
      <c r="GTD313" t="str">
        <f>BS!$E$5</f>
        <v>31 March 2025</v>
      </c>
      <c r="GTK313" t="str">
        <f>BS!$D$5</f>
        <v>31 March 2026</v>
      </c>
      <c r="GTL313" t="str">
        <f>BS!$E$5</f>
        <v>31 March 2025</v>
      </c>
      <c r="GTS313" t="str">
        <f>BS!$D$5</f>
        <v>31 March 2026</v>
      </c>
      <c r="GTT313" t="str">
        <f>BS!$E$5</f>
        <v>31 March 2025</v>
      </c>
      <c r="GUA313" t="str">
        <f>BS!$D$5</f>
        <v>31 March 2026</v>
      </c>
      <c r="GUB313" t="str">
        <f>BS!$E$5</f>
        <v>31 March 2025</v>
      </c>
      <c r="GUI313" t="str">
        <f>BS!$D$5</f>
        <v>31 March 2026</v>
      </c>
      <c r="GUJ313" t="str">
        <f>BS!$E$5</f>
        <v>31 March 2025</v>
      </c>
      <c r="GUQ313" t="str">
        <f>BS!$D$5</f>
        <v>31 March 2026</v>
      </c>
      <c r="GUR313" t="str">
        <f>BS!$E$5</f>
        <v>31 March 2025</v>
      </c>
      <c r="GUY313" t="str">
        <f>BS!$D$5</f>
        <v>31 March 2026</v>
      </c>
      <c r="GUZ313" t="str">
        <f>BS!$E$5</f>
        <v>31 March 2025</v>
      </c>
      <c r="GVG313" t="str">
        <f>BS!$D$5</f>
        <v>31 March 2026</v>
      </c>
      <c r="GVH313" t="str">
        <f>BS!$E$5</f>
        <v>31 March 2025</v>
      </c>
      <c r="GVO313" t="str">
        <f>BS!$D$5</f>
        <v>31 March 2026</v>
      </c>
      <c r="GVP313" t="str">
        <f>BS!$E$5</f>
        <v>31 March 2025</v>
      </c>
      <c r="GVW313" t="str">
        <f>BS!$D$5</f>
        <v>31 March 2026</v>
      </c>
      <c r="GVX313" t="str">
        <f>BS!$E$5</f>
        <v>31 March 2025</v>
      </c>
      <c r="GWE313" t="str">
        <f>BS!$D$5</f>
        <v>31 March 2026</v>
      </c>
      <c r="GWF313" t="str">
        <f>BS!$E$5</f>
        <v>31 March 2025</v>
      </c>
      <c r="GWM313" t="str">
        <f>BS!$D$5</f>
        <v>31 March 2026</v>
      </c>
      <c r="GWN313" t="str">
        <f>BS!$E$5</f>
        <v>31 March 2025</v>
      </c>
      <c r="GWU313" t="str">
        <f>BS!$D$5</f>
        <v>31 March 2026</v>
      </c>
      <c r="GWV313" t="str">
        <f>BS!$E$5</f>
        <v>31 March 2025</v>
      </c>
      <c r="GXC313" t="str">
        <f>BS!$D$5</f>
        <v>31 March 2026</v>
      </c>
      <c r="GXD313" t="str">
        <f>BS!$E$5</f>
        <v>31 March 2025</v>
      </c>
      <c r="GXK313" t="str">
        <f>BS!$D$5</f>
        <v>31 March 2026</v>
      </c>
      <c r="GXL313" t="str">
        <f>BS!$E$5</f>
        <v>31 March 2025</v>
      </c>
      <c r="GXS313" t="str">
        <f>BS!$D$5</f>
        <v>31 March 2026</v>
      </c>
      <c r="GXT313" t="str">
        <f>BS!$E$5</f>
        <v>31 March 2025</v>
      </c>
      <c r="GYA313" t="str">
        <f>BS!$D$5</f>
        <v>31 March 2026</v>
      </c>
      <c r="GYB313" t="str">
        <f>BS!$E$5</f>
        <v>31 March 2025</v>
      </c>
      <c r="GYI313" t="str">
        <f>BS!$D$5</f>
        <v>31 March 2026</v>
      </c>
      <c r="GYJ313" t="str">
        <f>BS!$E$5</f>
        <v>31 March 2025</v>
      </c>
      <c r="GYQ313" t="str">
        <f>BS!$D$5</f>
        <v>31 March 2026</v>
      </c>
      <c r="GYR313" t="str">
        <f>BS!$E$5</f>
        <v>31 March 2025</v>
      </c>
      <c r="GYY313" t="str">
        <f>BS!$D$5</f>
        <v>31 March 2026</v>
      </c>
      <c r="GYZ313" t="str">
        <f>BS!$E$5</f>
        <v>31 March 2025</v>
      </c>
      <c r="GZG313" t="str">
        <f>BS!$D$5</f>
        <v>31 March 2026</v>
      </c>
      <c r="GZH313" t="str">
        <f>BS!$E$5</f>
        <v>31 March 2025</v>
      </c>
      <c r="GZO313" t="str">
        <f>BS!$D$5</f>
        <v>31 March 2026</v>
      </c>
      <c r="GZP313" t="str">
        <f>BS!$E$5</f>
        <v>31 March 2025</v>
      </c>
      <c r="GZW313" t="str">
        <f>BS!$D$5</f>
        <v>31 March 2026</v>
      </c>
      <c r="GZX313" t="str">
        <f>BS!$E$5</f>
        <v>31 March 2025</v>
      </c>
      <c r="HAE313" t="str">
        <f>BS!$D$5</f>
        <v>31 March 2026</v>
      </c>
      <c r="HAF313" t="str">
        <f>BS!$E$5</f>
        <v>31 March 2025</v>
      </c>
      <c r="HAM313" t="str">
        <f>BS!$D$5</f>
        <v>31 March 2026</v>
      </c>
      <c r="HAN313" t="str">
        <f>BS!$E$5</f>
        <v>31 March 2025</v>
      </c>
      <c r="HAU313" t="str">
        <f>BS!$D$5</f>
        <v>31 March 2026</v>
      </c>
      <c r="HAV313" t="str">
        <f>BS!$E$5</f>
        <v>31 March 2025</v>
      </c>
      <c r="HBC313" t="str">
        <f>BS!$D$5</f>
        <v>31 March 2026</v>
      </c>
      <c r="HBD313" t="str">
        <f>BS!$E$5</f>
        <v>31 March 2025</v>
      </c>
      <c r="HBK313" t="str">
        <f>BS!$D$5</f>
        <v>31 March 2026</v>
      </c>
      <c r="HBL313" t="str">
        <f>BS!$E$5</f>
        <v>31 March 2025</v>
      </c>
      <c r="HBS313" t="str">
        <f>BS!$D$5</f>
        <v>31 March 2026</v>
      </c>
      <c r="HBT313" t="str">
        <f>BS!$E$5</f>
        <v>31 March 2025</v>
      </c>
      <c r="HCA313" t="str">
        <f>BS!$D$5</f>
        <v>31 March 2026</v>
      </c>
      <c r="HCB313" t="str">
        <f>BS!$E$5</f>
        <v>31 March 2025</v>
      </c>
      <c r="HCI313" t="str">
        <f>BS!$D$5</f>
        <v>31 March 2026</v>
      </c>
      <c r="HCJ313" t="str">
        <f>BS!$E$5</f>
        <v>31 March 2025</v>
      </c>
      <c r="HCQ313" t="str">
        <f>BS!$D$5</f>
        <v>31 March 2026</v>
      </c>
      <c r="HCR313" t="str">
        <f>BS!$E$5</f>
        <v>31 March 2025</v>
      </c>
      <c r="HCY313" t="str">
        <f>BS!$D$5</f>
        <v>31 March 2026</v>
      </c>
      <c r="HCZ313" t="str">
        <f>BS!$E$5</f>
        <v>31 March 2025</v>
      </c>
      <c r="HDG313" t="str">
        <f>BS!$D$5</f>
        <v>31 March 2026</v>
      </c>
      <c r="HDH313" t="str">
        <f>BS!$E$5</f>
        <v>31 March 2025</v>
      </c>
      <c r="HDO313" t="str">
        <f>BS!$D$5</f>
        <v>31 March 2026</v>
      </c>
      <c r="HDP313" t="str">
        <f>BS!$E$5</f>
        <v>31 March 2025</v>
      </c>
      <c r="HDW313" t="str">
        <f>BS!$D$5</f>
        <v>31 March 2026</v>
      </c>
      <c r="HDX313" t="str">
        <f>BS!$E$5</f>
        <v>31 March 2025</v>
      </c>
      <c r="HEE313" t="str">
        <f>BS!$D$5</f>
        <v>31 March 2026</v>
      </c>
      <c r="HEF313" t="str">
        <f>BS!$E$5</f>
        <v>31 March 2025</v>
      </c>
      <c r="HEM313" t="str">
        <f>BS!$D$5</f>
        <v>31 March 2026</v>
      </c>
      <c r="HEN313" t="str">
        <f>BS!$E$5</f>
        <v>31 March 2025</v>
      </c>
      <c r="HEU313" t="str">
        <f>BS!$D$5</f>
        <v>31 March 2026</v>
      </c>
      <c r="HEV313" t="str">
        <f>BS!$E$5</f>
        <v>31 March 2025</v>
      </c>
      <c r="HFC313" t="str">
        <f>BS!$D$5</f>
        <v>31 March 2026</v>
      </c>
      <c r="HFD313" t="str">
        <f>BS!$E$5</f>
        <v>31 March 2025</v>
      </c>
      <c r="HFK313" t="str">
        <f>BS!$D$5</f>
        <v>31 March 2026</v>
      </c>
      <c r="HFL313" t="str">
        <f>BS!$E$5</f>
        <v>31 March 2025</v>
      </c>
      <c r="HFS313" t="str">
        <f>BS!$D$5</f>
        <v>31 March 2026</v>
      </c>
      <c r="HFT313" t="str">
        <f>BS!$E$5</f>
        <v>31 March 2025</v>
      </c>
      <c r="HGA313" t="str">
        <f>BS!$D$5</f>
        <v>31 March 2026</v>
      </c>
      <c r="HGB313" t="str">
        <f>BS!$E$5</f>
        <v>31 March 2025</v>
      </c>
      <c r="HGI313" t="str">
        <f>BS!$D$5</f>
        <v>31 March 2026</v>
      </c>
      <c r="HGJ313" t="str">
        <f>BS!$E$5</f>
        <v>31 March 2025</v>
      </c>
      <c r="HGQ313" t="str">
        <f>BS!$D$5</f>
        <v>31 March 2026</v>
      </c>
      <c r="HGR313" t="str">
        <f>BS!$E$5</f>
        <v>31 March 2025</v>
      </c>
      <c r="HGY313" t="str">
        <f>BS!$D$5</f>
        <v>31 March 2026</v>
      </c>
      <c r="HGZ313" t="str">
        <f>BS!$E$5</f>
        <v>31 March 2025</v>
      </c>
      <c r="HHG313" t="str">
        <f>BS!$D$5</f>
        <v>31 March 2026</v>
      </c>
      <c r="HHH313" t="str">
        <f>BS!$E$5</f>
        <v>31 March 2025</v>
      </c>
      <c r="HHO313" t="str">
        <f>BS!$D$5</f>
        <v>31 March 2026</v>
      </c>
      <c r="HHP313" t="str">
        <f>BS!$E$5</f>
        <v>31 March 2025</v>
      </c>
      <c r="HHW313" t="str">
        <f>BS!$D$5</f>
        <v>31 March 2026</v>
      </c>
      <c r="HHX313" t="str">
        <f>BS!$E$5</f>
        <v>31 March 2025</v>
      </c>
      <c r="HIE313" t="str">
        <f>BS!$D$5</f>
        <v>31 March 2026</v>
      </c>
      <c r="HIF313" t="str">
        <f>BS!$E$5</f>
        <v>31 March 2025</v>
      </c>
      <c r="HIM313" t="str">
        <f>BS!$D$5</f>
        <v>31 March 2026</v>
      </c>
      <c r="HIN313" t="str">
        <f>BS!$E$5</f>
        <v>31 March 2025</v>
      </c>
      <c r="HIU313" t="str">
        <f>BS!$D$5</f>
        <v>31 March 2026</v>
      </c>
      <c r="HIV313" t="str">
        <f>BS!$E$5</f>
        <v>31 March 2025</v>
      </c>
      <c r="HJC313" t="str">
        <f>BS!$D$5</f>
        <v>31 March 2026</v>
      </c>
      <c r="HJD313" t="str">
        <f>BS!$E$5</f>
        <v>31 March 2025</v>
      </c>
      <c r="HJK313" t="str">
        <f>BS!$D$5</f>
        <v>31 March 2026</v>
      </c>
      <c r="HJL313" t="str">
        <f>BS!$E$5</f>
        <v>31 March 2025</v>
      </c>
      <c r="HJS313" t="str">
        <f>BS!$D$5</f>
        <v>31 March 2026</v>
      </c>
      <c r="HJT313" t="str">
        <f>BS!$E$5</f>
        <v>31 March 2025</v>
      </c>
      <c r="HKA313" t="str">
        <f>BS!$D$5</f>
        <v>31 March 2026</v>
      </c>
      <c r="HKB313" t="str">
        <f>BS!$E$5</f>
        <v>31 March 2025</v>
      </c>
      <c r="HKI313" t="str">
        <f>BS!$D$5</f>
        <v>31 March 2026</v>
      </c>
      <c r="HKJ313" t="str">
        <f>BS!$E$5</f>
        <v>31 March 2025</v>
      </c>
      <c r="HKQ313" t="str">
        <f>BS!$D$5</f>
        <v>31 March 2026</v>
      </c>
      <c r="HKR313" t="str">
        <f>BS!$E$5</f>
        <v>31 March 2025</v>
      </c>
      <c r="HKY313" t="str">
        <f>BS!$D$5</f>
        <v>31 March 2026</v>
      </c>
      <c r="HKZ313" t="str">
        <f>BS!$E$5</f>
        <v>31 March 2025</v>
      </c>
      <c r="HLG313" t="str">
        <f>BS!$D$5</f>
        <v>31 March 2026</v>
      </c>
      <c r="HLH313" t="str">
        <f>BS!$E$5</f>
        <v>31 March 2025</v>
      </c>
      <c r="HLO313" t="str">
        <f>BS!$D$5</f>
        <v>31 March 2026</v>
      </c>
      <c r="HLP313" t="str">
        <f>BS!$E$5</f>
        <v>31 March 2025</v>
      </c>
      <c r="HLW313" t="str">
        <f>BS!$D$5</f>
        <v>31 March 2026</v>
      </c>
      <c r="HLX313" t="str">
        <f>BS!$E$5</f>
        <v>31 March 2025</v>
      </c>
      <c r="HME313" t="str">
        <f>BS!$D$5</f>
        <v>31 March 2026</v>
      </c>
      <c r="HMF313" t="str">
        <f>BS!$E$5</f>
        <v>31 March 2025</v>
      </c>
      <c r="HMM313" t="str">
        <f>BS!$D$5</f>
        <v>31 March 2026</v>
      </c>
      <c r="HMN313" t="str">
        <f>BS!$E$5</f>
        <v>31 March 2025</v>
      </c>
      <c r="HMU313" t="str">
        <f>BS!$D$5</f>
        <v>31 March 2026</v>
      </c>
      <c r="HMV313" t="str">
        <f>BS!$E$5</f>
        <v>31 March 2025</v>
      </c>
      <c r="HNC313" t="str">
        <f>BS!$D$5</f>
        <v>31 March 2026</v>
      </c>
      <c r="HND313" t="str">
        <f>BS!$E$5</f>
        <v>31 March 2025</v>
      </c>
      <c r="HNK313" t="str">
        <f>BS!$D$5</f>
        <v>31 March 2026</v>
      </c>
      <c r="HNL313" t="str">
        <f>BS!$E$5</f>
        <v>31 March 2025</v>
      </c>
      <c r="HNS313" t="str">
        <f>BS!$D$5</f>
        <v>31 March 2026</v>
      </c>
      <c r="HNT313" t="str">
        <f>BS!$E$5</f>
        <v>31 March 2025</v>
      </c>
      <c r="HOA313" t="str">
        <f>BS!$D$5</f>
        <v>31 March 2026</v>
      </c>
      <c r="HOB313" t="str">
        <f>BS!$E$5</f>
        <v>31 March 2025</v>
      </c>
      <c r="HOI313" t="str">
        <f>BS!$D$5</f>
        <v>31 March 2026</v>
      </c>
      <c r="HOJ313" t="str">
        <f>BS!$E$5</f>
        <v>31 March 2025</v>
      </c>
      <c r="HOQ313" t="str">
        <f>BS!$D$5</f>
        <v>31 March 2026</v>
      </c>
      <c r="HOR313" t="str">
        <f>BS!$E$5</f>
        <v>31 March 2025</v>
      </c>
      <c r="HOY313" t="str">
        <f>BS!$D$5</f>
        <v>31 March 2026</v>
      </c>
      <c r="HOZ313" t="str">
        <f>BS!$E$5</f>
        <v>31 March 2025</v>
      </c>
      <c r="HPG313" t="str">
        <f>BS!$D$5</f>
        <v>31 March 2026</v>
      </c>
      <c r="HPH313" t="str">
        <f>BS!$E$5</f>
        <v>31 March 2025</v>
      </c>
      <c r="HPO313" t="str">
        <f>BS!$D$5</f>
        <v>31 March 2026</v>
      </c>
      <c r="HPP313" t="str">
        <f>BS!$E$5</f>
        <v>31 March 2025</v>
      </c>
      <c r="HPW313" t="str">
        <f>BS!$D$5</f>
        <v>31 March 2026</v>
      </c>
      <c r="HPX313" t="str">
        <f>BS!$E$5</f>
        <v>31 March 2025</v>
      </c>
      <c r="HQE313" t="str">
        <f>BS!$D$5</f>
        <v>31 March 2026</v>
      </c>
      <c r="HQF313" t="str">
        <f>BS!$E$5</f>
        <v>31 March 2025</v>
      </c>
      <c r="HQM313" t="str">
        <f>BS!$D$5</f>
        <v>31 March 2026</v>
      </c>
      <c r="HQN313" t="str">
        <f>BS!$E$5</f>
        <v>31 March 2025</v>
      </c>
      <c r="HQU313" t="str">
        <f>BS!$D$5</f>
        <v>31 March 2026</v>
      </c>
      <c r="HQV313" t="str">
        <f>BS!$E$5</f>
        <v>31 March 2025</v>
      </c>
      <c r="HRC313" t="str">
        <f>BS!$D$5</f>
        <v>31 March 2026</v>
      </c>
      <c r="HRD313" t="str">
        <f>BS!$E$5</f>
        <v>31 March 2025</v>
      </c>
      <c r="HRK313" t="str">
        <f>BS!$D$5</f>
        <v>31 March 2026</v>
      </c>
      <c r="HRL313" t="str">
        <f>BS!$E$5</f>
        <v>31 March 2025</v>
      </c>
      <c r="HRS313" t="str">
        <f>BS!$D$5</f>
        <v>31 March 2026</v>
      </c>
      <c r="HRT313" t="str">
        <f>BS!$E$5</f>
        <v>31 March 2025</v>
      </c>
      <c r="HSA313" t="str">
        <f>BS!$D$5</f>
        <v>31 March 2026</v>
      </c>
      <c r="HSB313" t="str">
        <f>BS!$E$5</f>
        <v>31 March 2025</v>
      </c>
      <c r="HSI313" t="str">
        <f>BS!$D$5</f>
        <v>31 March 2026</v>
      </c>
      <c r="HSJ313" t="str">
        <f>BS!$E$5</f>
        <v>31 March 2025</v>
      </c>
      <c r="HSQ313" t="str">
        <f>BS!$D$5</f>
        <v>31 March 2026</v>
      </c>
      <c r="HSR313" t="str">
        <f>BS!$E$5</f>
        <v>31 March 2025</v>
      </c>
      <c r="HSY313" t="str">
        <f>BS!$D$5</f>
        <v>31 March 2026</v>
      </c>
      <c r="HSZ313" t="str">
        <f>BS!$E$5</f>
        <v>31 March 2025</v>
      </c>
      <c r="HTG313" t="str">
        <f>BS!$D$5</f>
        <v>31 March 2026</v>
      </c>
      <c r="HTH313" t="str">
        <f>BS!$E$5</f>
        <v>31 March 2025</v>
      </c>
      <c r="HTO313" t="str">
        <f>BS!$D$5</f>
        <v>31 March 2026</v>
      </c>
      <c r="HTP313" t="str">
        <f>BS!$E$5</f>
        <v>31 March 2025</v>
      </c>
      <c r="HTW313" t="str">
        <f>BS!$D$5</f>
        <v>31 March 2026</v>
      </c>
      <c r="HTX313" t="str">
        <f>BS!$E$5</f>
        <v>31 March 2025</v>
      </c>
      <c r="HUE313" t="str">
        <f>BS!$D$5</f>
        <v>31 March 2026</v>
      </c>
      <c r="HUF313" t="str">
        <f>BS!$E$5</f>
        <v>31 March 2025</v>
      </c>
      <c r="HUM313" t="str">
        <f>BS!$D$5</f>
        <v>31 March 2026</v>
      </c>
      <c r="HUN313" t="str">
        <f>BS!$E$5</f>
        <v>31 March 2025</v>
      </c>
      <c r="HUU313" t="str">
        <f>BS!$D$5</f>
        <v>31 March 2026</v>
      </c>
      <c r="HUV313" t="str">
        <f>BS!$E$5</f>
        <v>31 March 2025</v>
      </c>
      <c r="HVC313" t="str">
        <f>BS!$D$5</f>
        <v>31 March 2026</v>
      </c>
      <c r="HVD313" t="str">
        <f>BS!$E$5</f>
        <v>31 March 2025</v>
      </c>
      <c r="HVK313" t="str">
        <f>BS!$D$5</f>
        <v>31 March 2026</v>
      </c>
      <c r="HVL313" t="str">
        <f>BS!$E$5</f>
        <v>31 March 2025</v>
      </c>
      <c r="HVS313" t="str">
        <f>BS!$D$5</f>
        <v>31 March 2026</v>
      </c>
      <c r="HVT313" t="str">
        <f>BS!$E$5</f>
        <v>31 March 2025</v>
      </c>
      <c r="HWA313" t="str">
        <f>BS!$D$5</f>
        <v>31 March 2026</v>
      </c>
      <c r="HWB313" t="str">
        <f>BS!$E$5</f>
        <v>31 March 2025</v>
      </c>
      <c r="HWI313" t="str">
        <f>BS!$D$5</f>
        <v>31 March 2026</v>
      </c>
      <c r="HWJ313" t="str">
        <f>BS!$E$5</f>
        <v>31 March 2025</v>
      </c>
      <c r="HWQ313" t="str">
        <f>BS!$D$5</f>
        <v>31 March 2026</v>
      </c>
      <c r="HWR313" t="str">
        <f>BS!$E$5</f>
        <v>31 March 2025</v>
      </c>
      <c r="HWY313" t="str">
        <f>BS!$D$5</f>
        <v>31 March 2026</v>
      </c>
      <c r="HWZ313" t="str">
        <f>BS!$E$5</f>
        <v>31 March 2025</v>
      </c>
      <c r="HXG313" t="str">
        <f>BS!$D$5</f>
        <v>31 March 2026</v>
      </c>
      <c r="HXH313" t="str">
        <f>BS!$E$5</f>
        <v>31 March 2025</v>
      </c>
      <c r="HXO313" t="str">
        <f>BS!$D$5</f>
        <v>31 March 2026</v>
      </c>
      <c r="HXP313" t="str">
        <f>BS!$E$5</f>
        <v>31 March 2025</v>
      </c>
      <c r="HXW313" t="str">
        <f>BS!$D$5</f>
        <v>31 March 2026</v>
      </c>
      <c r="HXX313" t="str">
        <f>BS!$E$5</f>
        <v>31 March 2025</v>
      </c>
      <c r="HYE313" t="str">
        <f>BS!$D$5</f>
        <v>31 March 2026</v>
      </c>
      <c r="HYF313" t="str">
        <f>BS!$E$5</f>
        <v>31 March 2025</v>
      </c>
      <c r="HYM313" t="str">
        <f>BS!$D$5</f>
        <v>31 March 2026</v>
      </c>
      <c r="HYN313" t="str">
        <f>BS!$E$5</f>
        <v>31 March 2025</v>
      </c>
      <c r="HYU313" t="str">
        <f>BS!$D$5</f>
        <v>31 March 2026</v>
      </c>
      <c r="HYV313" t="str">
        <f>BS!$E$5</f>
        <v>31 March 2025</v>
      </c>
      <c r="HZC313" t="str">
        <f>BS!$D$5</f>
        <v>31 March 2026</v>
      </c>
      <c r="HZD313" t="str">
        <f>BS!$E$5</f>
        <v>31 March 2025</v>
      </c>
      <c r="HZK313" t="str">
        <f>BS!$D$5</f>
        <v>31 March 2026</v>
      </c>
      <c r="HZL313" t="str">
        <f>BS!$E$5</f>
        <v>31 March 2025</v>
      </c>
      <c r="HZS313" t="str">
        <f>BS!$D$5</f>
        <v>31 March 2026</v>
      </c>
      <c r="HZT313" t="str">
        <f>BS!$E$5</f>
        <v>31 March 2025</v>
      </c>
      <c r="IAA313" t="str">
        <f>BS!$D$5</f>
        <v>31 March 2026</v>
      </c>
      <c r="IAB313" t="str">
        <f>BS!$E$5</f>
        <v>31 March 2025</v>
      </c>
      <c r="IAI313" t="str">
        <f>BS!$D$5</f>
        <v>31 March 2026</v>
      </c>
      <c r="IAJ313" t="str">
        <f>BS!$E$5</f>
        <v>31 March 2025</v>
      </c>
      <c r="IAQ313" t="str">
        <f>BS!$D$5</f>
        <v>31 March 2026</v>
      </c>
      <c r="IAR313" t="str">
        <f>BS!$E$5</f>
        <v>31 March 2025</v>
      </c>
      <c r="IAY313" t="str">
        <f>BS!$D$5</f>
        <v>31 March 2026</v>
      </c>
      <c r="IAZ313" t="str">
        <f>BS!$E$5</f>
        <v>31 March 2025</v>
      </c>
      <c r="IBG313" t="str">
        <f>BS!$D$5</f>
        <v>31 March 2026</v>
      </c>
      <c r="IBH313" t="str">
        <f>BS!$E$5</f>
        <v>31 March 2025</v>
      </c>
      <c r="IBO313" t="str">
        <f>BS!$D$5</f>
        <v>31 March 2026</v>
      </c>
      <c r="IBP313" t="str">
        <f>BS!$E$5</f>
        <v>31 March 2025</v>
      </c>
      <c r="IBW313" t="str">
        <f>BS!$D$5</f>
        <v>31 March 2026</v>
      </c>
      <c r="IBX313" t="str">
        <f>BS!$E$5</f>
        <v>31 March 2025</v>
      </c>
      <c r="ICE313" t="str">
        <f>BS!$D$5</f>
        <v>31 March 2026</v>
      </c>
      <c r="ICF313" t="str">
        <f>BS!$E$5</f>
        <v>31 March 2025</v>
      </c>
      <c r="ICM313" t="str">
        <f>BS!$D$5</f>
        <v>31 March 2026</v>
      </c>
      <c r="ICN313" t="str">
        <f>BS!$E$5</f>
        <v>31 March 2025</v>
      </c>
      <c r="ICU313" t="str">
        <f>BS!$D$5</f>
        <v>31 March 2026</v>
      </c>
      <c r="ICV313" t="str">
        <f>BS!$E$5</f>
        <v>31 March 2025</v>
      </c>
      <c r="IDC313" t="str">
        <f>BS!$D$5</f>
        <v>31 March 2026</v>
      </c>
      <c r="IDD313" t="str">
        <f>BS!$E$5</f>
        <v>31 March 2025</v>
      </c>
      <c r="IDK313" t="str">
        <f>BS!$D$5</f>
        <v>31 March 2026</v>
      </c>
      <c r="IDL313" t="str">
        <f>BS!$E$5</f>
        <v>31 March 2025</v>
      </c>
      <c r="IDS313" t="str">
        <f>BS!$D$5</f>
        <v>31 March 2026</v>
      </c>
      <c r="IDT313" t="str">
        <f>BS!$E$5</f>
        <v>31 March 2025</v>
      </c>
      <c r="IEA313" t="str">
        <f>BS!$D$5</f>
        <v>31 March 2026</v>
      </c>
      <c r="IEB313" t="str">
        <f>BS!$E$5</f>
        <v>31 March 2025</v>
      </c>
      <c r="IEI313" t="str">
        <f>BS!$D$5</f>
        <v>31 March 2026</v>
      </c>
      <c r="IEJ313" t="str">
        <f>BS!$E$5</f>
        <v>31 March 2025</v>
      </c>
      <c r="IEQ313" t="str">
        <f>BS!$D$5</f>
        <v>31 March 2026</v>
      </c>
      <c r="IER313" t="str">
        <f>BS!$E$5</f>
        <v>31 March 2025</v>
      </c>
      <c r="IEY313" t="str">
        <f>BS!$D$5</f>
        <v>31 March 2026</v>
      </c>
      <c r="IEZ313" t="str">
        <f>BS!$E$5</f>
        <v>31 March 2025</v>
      </c>
      <c r="IFG313" t="str">
        <f>BS!$D$5</f>
        <v>31 March 2026</v>
      </c>
      <c r="IFH313" t="str">
        <f>BS!$E$5</f>
        <v>31 March 2025</v>
      </c>
      <c r="IFO313" t="str">
        <f>BS!$D$5</f>
        <v>31 March 2026</v>
      </c>
      <c r="IFP313" t="str">
        <f>BS!$E$5</f>
        <v>31 March 2025</v>
      </c>
      <c r="IFW313" t="str">
        <f>BS!$D$5</f>
        <v>31 March 2026</v>
      </c>
      <c r="IFX313" t="str">
        <f>BS!$E$5</f>
        <v>31 March 2025</v>
      </c>
      <c r="IGE313" t="str">
        <f>BS!$D$5</f>
        <v>31 March 2026</v>
      </c>
      <c r="IGF313" t="str">
        <f>BS!$E$5</f>
        <v>31 March 2025</v>
      </c>
      <c r="IGM313" t="str">
        <f>BS!$D$5</f>
        <v>31 March 2026</v>
      </c>
      <c r="IGN313" t="str">
        <f>BS!$E$5</f>
        <v>31 March 2025</v>
      </c>
      <c r="IGU313" t="str">
        <f>BS!$D$5</f>
        <v>31 March 2026</v>
      </c>
      <c r="IGV313" t="str">
        <f>BS!$E$5</f>
        <v>31 March 2025</v>
      </c>
      <c r="IHC313" t="str">
        <f>BS!$D$5</f>
        <v>31 March 2026</v>
      </c>
      <c r="IHD313" t="str">
        <f>BS!$E$5</f>
        <v>31 March 2025</v>
      </c>
      <c r="IHK313" t="str">
        <f>BS!$D$5</f>
        <v>31 March 2026</v>
      </c>
      <c r="IHL313" t="str">
        <f>BS!$E$5</f>
        <v>31 March 2025</v>
      </c>
      <c r="IHS313" t="str">
        <f>BS!$D$5</f>
        <v>31 March 2026</v>
      </c>
      <c r="IHT313" t="str">
        <f>BS!$E$5</f>
        <v>31 March 2025</v>
      </c>
      <c r="IIA313" t="str">
        <f>BS!$D$5</f>
        <v>31 March 2026</v>
      </c>
      <c r="IIB313" t="str">
        <f>BS!$E$5</f>
        <v>31 March 2025</v>
      </c>
      <c r="III313" t="str">
        <f>BS!$D$5</f>
        <v>31 March 2026</v>
      </c>
      <c r="IIJ313" t="str">
        <f>BS!$E$5</f>
        <v>31 March 2025</v>
      </c>
      <c r="IIQ313" t="str">
        <f>BS!$D$5</f>
        <v>31 March 2026</v>
      </c>
      <c r="IIR313" t="str">
        <f>BS!$E$5</f>
        <v>31 March 2025</v>
      </c>
      <c r="IIY313" t="str">
        <f>BS!$D$5</f>
        <v>31 March 2026</v>
      </c>
      <c r="IIZ313" t="str">
        <f>BS!$E$5</f>
        <v>31 March 2025</v>
      </c>
      <c r="IJG313" t="str">
        <f>BS!$D$5</f>
        <v>31 March 2026</v>
      </c>
      <c r="IJH313" t="str">
        <f>BS!$E$5</f>
        <v>31 March 2025</v>
      </c>
      <c r="IJO313" t="str">
        <f>BS!$D$5</f>
        <v>31 March 2026</v>
      </c>
      <c r="IJP313" t="str">
        <f>BS!$E$5</f>
        <v>31 March 2025</v>
      </c>
      <c r="IJW313" t="str">
        <f>BS!$D$5</f>
        <v>31 March 2026</v>
      </c>
      <c r="IJX313" t="str">
        <f>BS!$E$5</f>
        <v>31 March 2025</v>
      </c>
      <c r="IKE313" t="str">
        <f>BS!$D$5</f>
        <v>31 March 2026</v>
      </c>
      <c r="IKF313" t="str">
        <f>BS!$E$5</f>
        <v>31 March 2025</v>
      </c>
      <c r="IKM313" t="str">
        <f>BS!$D$5</f>
        <v>31 March 2026</v>
      </c>
      <c r="IKN313" t="str">
        <f>BS!$E$5</f>
        <v>31 March 2025</v>
      </c>
      <c r="IKU313" t="str">
        <f>BS!$D$5</f>
        <v>31 March 2026</v>
      </c>
      <c r="IKV313" t="str">
        <f>BS!$E$5</f>
        <v>31 March 2025</v>
      </c>
      <c r="ILC313" t="str">
        <f>BS!$D$5</f>
        <v>31 March 2026</v>
      </c>
      <c r="ILD313" t="str">
        <f>BS!$E$5</f>
        <v>31 March 2025</v>
      </c>
      <c r="ILK313" t="str">
        <f>BS!$D$5</f>
        <v>31 March 2026</v>
      </c>
      <c r="ILL313" t="str">
        <f>BS!$E$5</f>
        <v>31 March 2025</v>
      </c>
      <c r="ILS313" t="str">
        <f>BS!$D$5</f>
        <v>31 March 2026</v>
      </c>
      <c r="ILT313" t="str">
        <f>BS!$E$5</f>
        <v>31 March 2025</v>
      </c>
      <c r="IMA313" t="str">
        <f>BS!$D$5</f>
        <v>31 March 2026</v>
      </c>
      <c r="IMB313" t="str">
        <f>BS!$E$5</f>
        <v>31 March 2025</v>
      </c>
      <c r="IMI313" t="str">
        <f>BS!$D$5</f>
        <v>31 March 2026</v>
      </c>
      <c r="IMJ313" t="str">
        <f>BS!$E$5</f>
        <v>31 March 2025</v>
      </c>
      <c r="IMQ313" t="str">
        <f>BS!$D$5</f>
        <v>31 March 2026</v>
      </c>
      <c r="IMR313" t="str">
        <f>BS!$E$5</f>
        <v>31 March 2025</v>
      </c>
      <c r="IMY313" t="str">
        <f>BS!$D$5</f>
        <v>31 March 2026</v>
      </c>
      <c r="IMZ313" t="str">
        <f>BS!$E$5</f>
        <v>31 March 2025</v>
      </c>
      <c r="ING313" t="str">
        <f>BS!$D$5</f>
        <v>31 March 2026</v>
      </c>
      <c r="INH313" t="str">
        <f>BS!$E$5</f>
        <v>31 March 2025</v>
      </c>
      <c r="INO313" t="str">
        <f>BS!$D$5</f>
        <v>31 March 2026</v>
      </c>
      <c r="INP313" t="str">
        <f>BS!$E$5</f>
        <v>31 March 2025</v>
      </c>
      <c r="INW313" t="str">
        <f>BS!$D$5</f>
        <v>31 March 2026</v>
      </c>
      <c r="INX313" t="str">
        <f>BS!$E$5</f>
        <v>31 March 2025</v>
      </c>
      <c r="IOE313" t="str">
        <f>BS!$D$5</f>
        <v>31 March 2026</v>
      </c>
      <c r="IOF313" t="str">
        <f>BS!$E$5</f>
        <v>31 March 2025</v>
      </c>
      <c r="IOM313" t="str">
        <f>BS!$D$5</f>
        <v>31 March 2026</v>
      </c>
      <c r="ION313" t="str">
        <f>BS!$E$5</f>
        <v>31 March 2025</v>
      </c>
      <c r="IOU313" t="str">
        <f>BS!$D$5</f>
        <v>31 March 2026</v>
      </c>
      <c r="IOV313" t="str">
        <f>BS!$E$5</f>
        <v>31 March 2025</v>
      </c>
      <c r="IPC313" t="str">
        <f>BS!$D$5</f>
        <v>31 March 2026</v>
      </c>
      <c r="IPD313" t="str">
        <f>BS!$E$5</f>
        <v>31 March 2025</v>
      </c>
      <c r="IPK313" t="str">
        <f>BS!$D$5</f>
        <v>31 March 2026</v>
      </c>
      <c r="IPL313" t="str">
        <f>BS!$E$5</f>
        <v>31 March 2025</v>
      </c>
      <c r="IPS313" t="str">
        <f>BS!$D$5</f>
        <v>31 March 2026</v>
      </c>
      <c r="IPT313" t="str">
        <f>BS!$E$5</f>
        <v>31 March 2025</v>
      </c>
      <c r="IQA313" t="str">
        <f>BS!$D$5</f>
        <v>31 March 2026</v>
      </c>
      <c r="IQB313" t="str">
        <f>BS!$E$5</f>
        <v>31 March 2025</v>
      </c>
      <c r="IQI313" t="str">
        <f>BS!$D$5</f>
        <v>31 March 2026</v>
      </c>
      <c r="IQJ313" t="str">
        <f>BS!$E$5</f>
        <v>31 March 2025</v>
      </c>
      <c r="IQQ313" t="str">
        <f>BS!$D$5</f>
        <v>31 March 2026</v>
      </c>
      <c r="IQR313" t="str">
        <f>BS!$E$5</f>
        <v>31 March 2025</v>
      </c>
      <c r="IQY313" t="str">
        <f>BS!$D$5</f>
        <v>31 March 2026</v>
      </c>
      <c r="IQZ313" t="str">
        <f>BS!$E$5</f>
        <v>31 March 2025</v>
      </c>
      <c r="IRG313" t="str">
        <f>BS!$D$5</f>
        <v>31 March 2026</v>
      </c>
      <c r="IRH313" t="str">
        <f>BS!$E$5</f>
        <v>31 March 2025</v>
      </c>
      <c r="IRO313" t="str">
        <f>BS!$D$5</f>
        <v>31 March 2026</v>
      </c>
      <c r="IRP313" t="str">
        <f>BS!$E$5</f>
        <v>31 March 2025</v>
      </c>
      <c r="IRW313" t="str">
        <f>BS!$D$5</f>
        <v>31 March 2026</v>
      </c>
      <c r="IRX313" t="str">
        <f>BS!$E$5</f>
        <v>31 March 2025</v>
      </c>
      <c r="ISE313" t="str">
        <f>BS!$D$5</f>
        <v>31 March 2026</v>
      </c>
      <c r="ISF313" t="str">
        <f>BS!$E$5</f>
        <v>31 March 2025</v>
      </c>
      <c r="ISM313" t="str">
        <f>BS!$D$5</f>
        <v>31 March 2026</v>
      </c>
      <c r="ISN313" t="str">
        <f>BS!$E$5</f>
        <v>31 March 2025</v>
      </c>
      <c r="ISU313" t="str">
        <f>BS!$D$5</f>
        <v>31 March 2026</v>
      </c>
      <c r="ISV313" t="str">
        <f>BS!$E$5</f>
        <v>31 March 2025</v>
      </c>
      <c r="ITC313" t="str">
        <f>BS!$D$5</f>
        <v>31 March 2026</v>
      </c>
      <c r="ITD313" t="str">
        <f>BS!$E$5</f>
        <v>31 March 2025</v>
      </c>
      <c r="ITK313" t="str">
        <f>BS!$D$5</f>
        <v>31 March 2026</v>
      </c>
      <c r="ITL313" t="str">
        <f>BS!$E$5</f>
        <v>31 March 2025</v>
      </c>
      <c r="ITS313" t="str">
        <f>BS!$D$5</f>
        <v>31 March 2026</v>
      </c>
      <c r="ITT313" t="str">
        <f>BS!$E$5</f>
        <v>31 March 2025</v>
      </c>
      <c r="IUA313" t="str">
        <f>BS!$D$5</f>
        <v>31 March 2026</v>
      </c>
      <c r="IUB313" t="str">
        <f>BS!$E$5</f>
        <v>31 March 2025</v>
      </c>
      <c r="IUI313" t="str">
        <f>BS!$D$5</f>
        <v>31 March 2026</v>
      </c>
      <c r="IUJ313" t="str">
        <f>BS!$E$5</f>
        <v>31 March 2025</v>
      </c>
      <c r="IUQ313" t="str">
        <f>BS!$D$5</f>
        <v>31 March 2026</v>
      </c>
      <c r="IUR313" t="str">
        <f>BS!$E$5</f>
        <v>31 March 2025</v>
      </c>
      <c r="IUY313" t="str">
        <f>BS!$D$5</f>
        <v>31 March 2026</v>
      </c>
      <c r="IUZ313" t="str">
        <f>BS!$E$5</f>
        <v>31 March 2025</v>
      </c>
      <c r="IVG313" t="str">
        <f>BS!$D$5</f>
        <v>31 March 2026</v>
      </c>
      <c r="IVH313" t="str">
        <f>BS!$E$5</f>
        <v>31 March 2025</v>
      </c>
      <c r="IVO313" t="str">
        <f>BS!$D$5</f>
        <v>31 March 2026</v>
      </c>
      <c r="IVP313" t="str">
        <f>BS!$E$5</f>
        <v>31 March 2025</v>
      </c>
      <c r="IVW313" t="str">
        <f>BS!$D$5</f>
        <v>31 March 2026</v>
      </c>
      <c r="IVX313" t="str">
        <f>BS!$E$5</f>
        <v>31 March 2025</v>
      </c>
      <c r="IWE313" t="str">
        <f>BS!$D$5</f>
        <v>31 March 2026</v>
      </c>
      <c r="IWF313" t="str">
        <f>BS!$E$5</f>
        <v>31 March 2025</v>
      </c>
      <c r="IWM313" t="str">
        <f>BS!$D$5</f>
        <v>31 March 2026</v>
      </c>
      <c r="IWN313" t="str">
        <f>BS!$E$5</f>
        <v>31 March 2025</v>
      </c>
      <c r="IWU313" t="str">
        <f>BS!$D$5</f>
        <v>31 March 2026</v>
      </c>
      <c r="IWV313" t="str">
        <f>BS!$E$5</f>
        <v>31 March 2025</v>
      </c>
      <c r="IXC313" t="str">
        <f>BS!$D$5</f>
        <v>31 March 2026</v>
      </c>
      <c r="IXD313" t="str">
        <f>BS!$E$5</f>
        <v>31 March 2025</v>
      </c>
      <c r="IXK313" t="str">
        <f>BS!$D$5</f>
        <v>31 March 2026</v>
      </c>
      <c r="IXL313" t="str">
        <f>BS!$E$5</f>
        <v>31 March 2025</v>
      </c>
      <c r="IXS313" t="str">
        <f>BS!$D$5</f>
        <v>31 March 2026</v>
      </c>
      <c r="IXT313" t="str">
        <f>BS!$E$5</f>
        <v>31 March 2025</v>
      </c>
      <c r="IYA313" t="str">
        <f>BS!$D$5</f>
        <v>31 March 2026</v>
      </c>
      <c r="IYB313" t="str">
        <f>BS!$E$5</f>
        <v>31 March 2025</v>
      </c>
      <c r="IYI313" t="str">
        <f>BS!$D$5</f>
        <v>31 March 2026</v>
      </c>
      <c r="IYJ313" t="str">
        <f>BS!$E$5</f>
        <v>31 March 2025</v>
      </c>
      <c r="IYQ313" t="str">
        <f>BS!$D$5</f>
        <v>31 March 2026</v>
      </c>
      <c r="IYR313" t="str">
        <f>BS!$E$5</f>
        <v>31 March 2025</v>
      </c>
      <c r="IYY313" t="str">
        <f>BS!$D$5</f>
        <v>31 March 2026</v>
      </c>
      <c r="IYZ313" t="str">
        <f>BS!$E$5</f>
        <v>31 March 2025</v>
      </c>
      <c r="IZG313" t="str">
        <f>BS!$D$5</f>
        <v>31 March 2026</v>
      </c>
      <c r="IZH313" t="str">
        <f>BS!$E$5</f>
        <v>31 March 2025</v>
      </c>
      <c r="IZO313" t="str">
        <f>BS!$D$5</f>
        <v>31 March 2026</v>
      </c>
      <c r="IZP313" t="str">
        <f>BS!$E$5</f>
        <v>31 March 2025</v>
      </c>
      <c r="IZW313" t="str">
        <f>BS!$D$5</f>
        <v>31 March 2026</v>
      </c>
      <c r="IZX313" t="str">
        <f>BS!$E$5</f>
        <v>31 March 2025</v>
      </c>
      <c r="JAE313" t="str">
        <f>BS!$D$5</f>
        <v>31 March 2026</v>
      </c>
      <c r="JAF313" t="str">
        <f>BS!$E$5</f>
        <v>31 March 2025</v>
      </c>
      <c r="JAM313" t="str">
        <f>BS!$D$5</f>
        <v>31 March 2026</v>
      </c>
      <c r="JAN313" t="str">
        <f>BS!$E$5</f>
        <v>31 March 2025</v>
      </c>
      <c r="JAU313" t="str">
        <f>BS!$D$5</f>
        <v>31 March 2026</v>
      </c>
      <c r="JAV313" t="str">
        <f>BS!$E$5</f>
        <v>31 March 2025</v>
      </c>
      <c r="JBC313" t="str">
        <f>BS!$D$5</f>
        <v>31 March 2026</v>
      </c>
      <c r="JBD313" t="str">
        <f>BS!$E$5</f>
        <v>31 March 2025</v>
      </c>
      <c r="JBK313" t="str">
        <f>BS!$D$5</f>
        <v>31 March 2026</v>
      </c>
      <c r="JBL313" t="str">
        <f>BS!$E$5</f>
        <v>31 March 2025</v>
      </c>
      <c r="JBS313" t="str">
        <f>BS!$D$5</f>
        <v>31 March 2026</v>
      </c>
      <c r="JBT313" t="str">
        <f>BS!$E$5</f>
        <v>31 March 2025</v>
      </c>
      <c r="JCA313" t="str">
        <f>BS!$D$5</f>
        <v>31 March 2026</v>
      </c>
      <c r="JCB313" t="str">
        <f>BS!$E$5</f>
        <v>31 March 2025</v>
      </c>
      <c r="JCI313" t="str">
        <f>BS!$D$5</f>
        <v>31 March 2026</v>
      </c>
      <c r="JCJ313" t="str">
        <f>BS!$E$5</f>
        <v>31 March 2025</v>
      </c>
      <c r="JCQ313" t="str">
        <f>BS!$D$5</f>
        <v>31 March 2026</v>
      </c>
      <c r="JCR313" t="str">
        <f>BS!$E$5</f>
        <v>31 March 2025</v>
      </c>
      <c r="JCY313" t="str">
        <f>BS!$D$5</f>
        <v>31 March 2026</v>
      </c>
      <c r="JCZ313" t="str">
        <f>BS!$E$5</f>
        <v>31 March 2025</v>
      </c>
      <c r="JDG313" t="str">
        <f>BS!$D$5</f>
        <v>31 March 2026</v>
      </c>
      <c r="JDH313" t="str">
        <f>BS!$E$5</f>
        <v>31 March 2025</v>
      </c>
      <c r="JDO313" t="str">
        <f>BS!$D$5</f>
        <v>31 March 2026</v>
      </c>
      <c r="JDP313" t="str">
        <f>BS!$E$5</f>
        <v>31 March 2025</v>
      </c>
      <c r="JDW313" t="str">
        <f>BS!$D$5</f>
        <v>31 March 2026</v>
      </c>
      <c r="JDX313" t="str">
        <f>BS!$E$5</f>
        <v>31 March 2025</v>
      </c>
      <c r="JEE313" t="str">
        <f>BS!$D$5</f>
        <v>31 March 2026</v>
      </c>
      <c r="JEF313" t="str">
        <f>BS!$E$5</f>
        <v>31 March 2025</v>
      </c>
      <c r="JEM313" t="str">
        <f>BS!$D$5</f>
        <v>31 March 2026</v>
      </c>
      <c r="JEN313" t="str">
        <f>BS!$E$5</f>
        <v>31 March 2025</v>
      </c>
      <c r="JEU313" t="str">
        <f>BS!$D$5</f>
        <v>31 March 2026</v>
      </c>
      <c r="JEV313" t="str">
        <f>BS!$E$5</f>
        <v>31 March 2025</v>
      </c>
      <c r="JFC313" t="str">
        <f>BS!$D$5</f>
        <v>31 March 2026</v>
      </c>
      <c r="JFD313" t="str">
        <f>BS!$E$5</f>
        <v>31 March 2025</v>
      </c>
      <c r="JFK313" t="str">
        <f>BS!$D$5</f>
        <v>31 March 2026</v>
      </c>
      <c r="JFL313" t="str">
        <f>BS!$E$5</f>
        <v>31 March 2025</v>
      </c>
      <c r="JFS313" t="str">
        <f>BS!$D$5</f>
        <v>31 March 2026</v>
      </c>
      <c r="JFT313" t="str">
        <f>BS!$E$5</f>
        <v>31 March 2025</v>
      </c>
      <c r="JGA313" t="str">
        <f>BS!$D$5</f>
        <v>31 March 2026</v>
      </c>
      <c r="JGB313" t="str">
        <f>BS!$E$5</f>
        <v>31 March 2025</v>
      </c>
      <c r="JGI313" t="str">
        <f>BS!$D$5</f>
        <v>31 March 2026</v>
      </c>
      <c r="JGJ313" t="str">
        <f>BS!$E$5</f>
        <v>31 March 2025</v>
      </c>
      <c r="JGQ313" t="str">
        <f>BS!$D$5</f>
        <v>31 March 2026</v>
      </c>
      <c r="JGR313" t="str">
        <f>BS!$E$5</f>
        <v>31 March 2025</v>
      </c>
      <c r="JGY313" t="str">
        <f>BS!$D$5</f>
        <v>31 March 2026</v>
      </c>
      <c r="JGZ313" t="str">
        <f>BS!$E$5</f>
        <v>31 March 2025</v>
      </c>
      <c r="JHG313" t="str">
        <f>BS!$D$5</f>
        <v>31 March 2026</v>
      </c>
      <c r="JHH313" t="str">
        <f>BS!$E$5</f>
        <v>31 March 2025</v>
      </c>
      <c r="JHO313" t="str">
        <f>BS!$D$5</f>
        <v>31 March 2026</v>
      </c>
      <c r="JHP313" t="str">
        <f>BS!$E$5</f>
        <v>31 March 2025</v>
      </c>
      <c r="JHW313" t="str">
        <f>BS!$D$5</f>
        <v>31 March 2026</v>
      </c>
      <c r="JHX313" t="str">
        <f>BS!$E$5</f>
        <v>31 March 2025</v>
      </c>
      <c r="JIE313" t="str">
        <f>BS!$D$5</f>
        <v>31 March 2026</v>
      </c>
      <c r="JIF313" t="str">
        <f>BS!$E$5</f>
        <v>31 March 2025</v>
      </c>
      <c r="JIM313" t="str">
        <f>BS!$D$5</f>
        <v>31 March 2026</v>
      </c>
      <c r="JIN313" t="str">
        <f>BS!$E$5</f>
        <v>31 March 2025</v>
      </c>
      <c r="JIU313" t="str">
        <f>BS!$D$5</f>
        <v>31 March 2026</v>
      </c>
      <c r="JIV313" t="str">
        <f>BS!$E$5</f>
        <v>31 March 2025</v>
      </c>
      <c r="JJC313" t="str">
        <f>BS!$D$5</f>
        <v>31 March 2026</v>
      </c>
      <c r="JJD313" t="str">
        <f>BS!$E$5</f>
        <v>31 March 2025</v>
      </c>
      <c r="JJK313" t="str">
        <f>BS!$D$5</f>
        <v>31 March 2026</v>
      </c>
      <c r="JJL313" t="str">
        <f>BS!$E$5</f>
        <v>31 March 2025</v>
      </c>
      <c r="JJS313" t="str">
        <f>BS!$D$5</f>
        <v>31 March 2026</v>
      </c>
      <c r="JJT313" t="str">
        <f>BS!$E$5</f>
        <v>31 March 2025</v>
      </c>
      <c r="JKA313" t="str">
        <f>BS!$D$5</f>
        <v>31 March 2026</v>
      </c>
      <c r="JKB313" t="str">
        <f>BS!$E$5</f>
        <v>31 March 2025</v>
      </c>
      <c r="JKI313" t="str">
        <f>BS!$D$5</f>
        <v>31 March 2026</v>
      </c>
      <c r="JKJ313" t="str">
        <f>BS!$E$5</f>
        <v>31 March 2025</v>
      </c>
      <c r="JKQ313" t="str">
        <f>BS!$D$5</f>
        <v>31 March 2026</v>
      </c>
      <c r="JKR313" t="str">
        <f>BS!$E$5</f>
        <v>31 March 2025</v>
      </c>
      <c r="JKY313" t="str">
        <f>BS!$D$5</f>
        <v>31 March 2026</v>
      </c>
      <c r="JKZ313" t="str">
        <f>BS!$E$5</f>
        <v>31 March 2025</v>
      </c>
      <c r="JLG313" t="str">
        <f>BS!$D$5</f>
        <v>31 March 2026</v>
      </c>
      <c r="JLH313" t="str">
        <f>BS!$E$5</f>
        <v>31 March 2025</v>
      </c>
      <c r="JLO313" t="str">
        <f>BS!$D$5</f>
        <v>31 March 2026</v>
      </c>
      <c r="JLP313" t="str">
        <f>BS!$E$5</f>
        <v>31 March 2025</v>
      </c>
      <c r="JLW313" t="str">
        <f>BS!$D$5</f>
        <v>31 March 2026</v>
      </c>
      <c r="JLX313" t="str">
        <f>BS!$E$5</f>
        <v>31 March 2025</v>
      </c>
      <c r="JME313" t="str">
        <f>BS!$D$5</f>
        <v>31 March 2026</v>
      </c>
      <c r="JMF313" t="str">
        <f>BS!$E$5</f>
        <v>31 March 2025</v>
      </c>
      <c r="JMM313" t="str">
        <f>BS!$D$5</f>
        <v>31 March 2026</v>
      </c>
      <c r="JMN313" t="str">
        <f>BS!$E$5</f>
        <v>31 March 2025</v>
      </c>
      <c r="JMU313" t="str">
        <f>BS!$D$5</f>
        <v>31 March 2026</v>
      </c>
      <c r="JMV313" t="str">
        <f>BS!$E$5</f>
        <v>31 March 2025</v>
      </c>
      <c r="JNC313" t="str">
        <f>BS!$D$5</f>
        <v>31 March 2026</v>
      </c>
      <c r="JND313" t="str">
        <f>BS!$E$5</f>
        <v>31 March 2025</v>
      </c>
      <c r="JNK313" t="str">
        <f>BS!$D$5</f>
        <v>31 March 2026</v>
      </c>
      <c r="JNL313" t="str">
        <f>BS!$E$5</f>
        <v>31 March 2025</v>
      </c>
      <c r="JNS313" t="str">
        <f>BS!$D$5</f>
        <v>31 March 2026</v>
      </c>
      <c r="JNT313" t="str">
        <f>BS!$E$5</f>
        <v>31 March 2025</v>
      </c>
      <c r="JOA313" t="str">
        <f>BS!$D$5</f>
        <v>31 March 2026</v>
      </c>
      <c r="JOB313" t="str">
        <f>BS!$E$5</f>
        <v>31 March 2025</v>
      </c>
      <c r="JOI313" t="str">
        <f>BS!$D$5</f>
        <v>31 March 2026</v>
      </c>
      <c r="JOJ313" t="str">
        <f>BS!$E$5</f>
        <v>31 March 2025</v>
      </c>
      <c r="JOQ313" t="str">
        <f>BS!$D$5</f>
        <v>31 March 2026</v>
      </c>
      <c r="JOR313" t="str">
        <f>BS!$E$5</f>
        <v>31 March 2025</v>
      </c>
      <c r="JOY313" t="str">
        <f>BS!$D$5</f>
        <v>31 March 2026</v>
      </c>
      <c r="JOZ313" t="str">
        <f>BS!$E$5</f>
        <v>31 March 2025</v>
      </c>
      <c r="JPG313" t="str">
        <f>BS!$D$5</f>
        <v>31 March 2026</v>
      </c>
      <c r="JPH313" t="str">
        <f>BS!$E$5</f>
        <v>31 March 2025</v>
      </c>
      <c r="JPO313" t="str">
        <f>BS!$D$5</f>
        <v>31 March 2026</v>
      </c>
      <c r="JPP313" t="str">
        <f>BS!$E$5</f>
        <v>31 March 2025</v>
      </c>
      <c r="JPW313" t="str">
        <f>BS!$D$5</f>
        <v>31 March 2026</v>
      </c>
      <c r="JPX313" t="str">
        <f>BS!$E$5</f>
        <v>31 March 2025</v>
      </c>
      <c r="JQE313" t="str">
        <f>BS!$D$5</f>
        <v>31 March 2026</v>
      </c>
      <c r="JQF313" t="str">
        <f>BS!$E$5</f>
        <v>31 March 2025</v>
      </c>
      <c r="JQM313" t="str">
        <f>BS!$D$5</f>
        <v>31 March 2026</v>
      </c>
      <c r="JQN313" t="str">
        <f>BS!$E$5</f>
        <v>31 March 2025</v>
      </c>
      <c r="JQU313" t="str">
        <f>BS!$D$5</f>
        <v>31 March 2026</v>
      </c>
      <c r="JQV313" t="str">
        <f>BS!$E$5</f>
        <v>31 March 2025</v>
      </c>
      <c r="JRC313" t="str">
        <f>BS!$D$5</f>
        <v>31 March 2026</v>
      </c>
      <c r="JRD313" t="str">
        <f>BS!$E$5</f>
        <v>31 March 2025</v>
      </c>
      <c r="JRK313" t="str">
        <f>BS!$D$5</f>
        <v>31 March 2026</v>
      </c>
      <c r="JRL313" t="str">
        <f>BS!$E$5</f>
        <v>31 March 2025</v>
      </c>
      <c r="JRS313" t="str">
        <f>BS!$D$5</f>
        <v>31 March 2026</v>
      </c>
      <c r="JRT313" t="str">
        <f>BS!$E$5</f>
        <v>31 March 2025</v>
      </c>
      <c r="JSA313" t="str">
        <f>BS!$D$5</f>
        <v>31 March 2026</v>
      </c>
      <c r="JSB313" t="str">
        <f>BS!$E$5</f>
        <v>31 March 2025</v>
      </c>
      <c r="JSI313" t="str">
        <f>BS!$D$5</f>
        <v>31 March 2026</v>
      </c>
      <c r="JSJ313" t="str">
        <f>BS!$E$5</f>
        <v>31 March 2025</v>
      </c>
      <c r="JSQ313" t="str">
        <f>BS!$D$5</f>
        <v>31 March 2026</v>
      </c>
      <c r="JSR313" t="str">
        <f>BS!$E$5</f>
        <v>31 March 2025</v>
      </c>
      <c r="JSY313" t="str">
        <f>BS!$D$5</f>
        <v>31 March 2026</v>
      </c>
      <c r="JSZ313" t="str">
        <f>BS!$E$5</f>
        <v>31 March 2025</v>
      </c>
      <c r="JTG313" t="str">
        <f>BS!$D$5</f>
        <v>31 March 2026</v>
      </c>
      <c r="JTH313" t="str">
        <f>BS!$E$5</f>
        <v>31 March 2025</v>
      </c>
      <c r="JTO313" t="str">
        <f>BS!$D$5</f>
        <v>31 March 2026</v>
      </c>
      <c r="JTP313" t="str">
        <f>BS!$E$5</f>
        <v>31 March 2025</v>
      </c>
      <c r="JTW313" t="str">
        <f>BS!$D$5</f>
        <v>31 March 2026</v>
      </c>
      <c r="JTX313" t="str">
        <f>BS!$E$5</f>
        <v>31 March 2025</v>
      </c>
      <c r="JUE313" t="str">
        <f>BS!$D$5</f>
        <v>31 March 2026</v>
      </c>
      <c r="JUF313" t="str">
        <f>BS!$E$5</f>
        <v>31 March 2025</v>
      </c>
      <c r="JUM313" t="str">
        <f>BS!$D$5</f>
        <v>31 March 2026</v>
      </c>
      <c r="JUN313" t="str">
        <f>BS!$E$5</f>
        <v>31 March 2025</v>
      </c>
      <c r="JUU313" t="str">
        <f>BS!$D$5</f>
        <v>31 March 2026</v>
      </c>
      <c r="JUV313" t="str">
        <f>BS!$E$5</f>
        <v>31 March 2025</v>
      </c>
      <c r="JVC313" t="str">
        <f>BS!$D$5</f>
        <v>31 March 2026</v>
      </c>
      <c r="JVD313" t="str">
        <f>BS!$E$5</f>
        <v>31 March 2025</v>
      </c>
      <c r="JVK313" t="str">
        <f>BS!$D$5</f>
        <v>31 March 2026</v>
      </c>
      <c r="JVL313" t="str">
        <f>BS!$E$5</f>
        <v>31 March 2025</v>
      </c>
      <c r="JVS313" t="str">
        <f>BS!$D$5</f>
        <v>31 March 2026</v>
      </c>
      <c r="JVT313" t="str">
        <f>BS!$E$5</f>
        <v>31 March 2025</v>
      </c>
      <c r="JWA313" t="str">
        <f>BS!$D$5</f>
        <v>31 March 2026</v>
      </c>
      <c r="JWB313" t="str">
        <f>BS!$E$5</f>
        <v>31 March 2025</v>
      </c>
      <c r="JWI313" t="str">
        <f>BS!$D$5</f>
        <v>31 March 2026</v>
      </c>
      <c r="JWJ313" t="str">
        <f>BS!$E$5</f>
        <v>31 March 2025</v>
      </c>
      <c r="JWQ313" t="str">
        <f>BS!$D$5</f>
        <v>31 March 2026</v>
      </c>
      <c r="JWR313" t="str">
        <f>BS!$E$5</f>
        <v>31 March 2025</v>
      </c>
      <c r="JWY313" t="str">
        <f>BS!$D$5</f>
        <v>31 March 2026</v>
      </c>
      <c r="JWZ313" t="str">
        <f>BS!$E$5</f>
        <v>31 March 2025</v>
      </c>
      <c r="JXG313" t="str">
        <f>BS!$D$5</f>
        <v>31 March 2026</v>
      </c>
      <c r="JXH313" t="str">
        <f>BS!$E$5</f>
        <v>31 March 2025</v>
      </c>
      <c r="JXO313" t="str">
        <f>BS!$D$5</f>
        <v>31 March 2026</v>
      </c>
      <c r="JXP313" t="str">
        <f>BS!$E$5</f>
        <v>31 March 2025</v>
      </c>
      <c r="JXW313" t="str">
        <f>BS!$D$5</f>
        <v>31 March 2026</v>
      </c>
      <c r="JXX313" t="str">
        <f>BS!$E$5</f>
        <v>31 March 2025</v>
      </c>
      <c r="JYE313" t="str">
        <f>BS!$D$5</f>
        <v>31 March 2026</v>
      </c>
      <c r="JYF313" t="str">
        <f>BS!$E$5</f>
        <v>31 March 2025</v>
      </c>
      <c r="JYM313" t="str">
        <f>BS!$D$5</f>
        <v>31 March 2026</v>
      </c>
      <c r="JYN313" t="str">
        <f>BS!$E$5</f>
        <v>31 March 2025</v>
      </c>
      <c r="JYU313" t="str">
        <f>BS!$D$5</f>
        <v>31 March 2026</v>
      </c>
      <c r="JYV313" t="str">
        <f>BS!$E$5</f>
        <v>31 March 2025</v>
      </c>
      <c r="JZC313" t="str">
        <f>BS!$D$5</f>
        <v>31 March 2026</v>
      </c>
      <c r="JZD313" t="str">
        <f>BS!$E$5</f>
        <v>31 March 2025</v>
      </c>
      <c r="JZK313" t="str">
        <f>BS!$D$5</f>
        <v>31 March 2026</v>
      </c>
      <c r="JZL313" t="str">
        <f>BS!$E$5</f>
        <v>31 March 2025</v>
      </c>
      <c r="JZS313" t="str">
        <f>BS!$D$5</f>
        <v>31 March 2026</v>
      </c>
      <c r="JZT313" t="str">
        <f>BS!$E$5</f>
        <v>31 March 2025</v>
      </c>
      <c r="KAA313" t="str">
        <f>BS!$D$5</f>
        <v>31 March 2026</v>
      </c>
      <c r="KAB313" t="str">
        <f>BS!$E$5</f>
        <v>31 March 2025</v>
      </c>
      <c r="KAI313" t="str">
        <f>BS!$D$5</f>
        <v>31 March 2026</v>
      </c>
      <c r="KAJ313" t="str">
        <f>BS!$E$5</f>
        <v>31 March 2025</v>
      </c>
      <c r="KAQ313" t="str">
        <f>BS!$D$5</f>
        <v>31 March 2026</v>
      </c>
      <c r="KAR313" t="str">
        <f>BS!$E$5</f>
        <v>31 March 2025</v>
      </c>
      <c r="KAY313" t="str">
        <f>BS!$D$5</f>
        <v>31 March 2026</v>
      </c>
      <c r="KAZ313" t="str">
        <f>BS!$E$5</f>
        <v>31 March 2025</v>
      </c>
      <c r="KBG313" t="str">
        <f>BS!$D$5</f>
        <v>31 March 2026</v>
      </c>
      <c r="KBH313" t="str">
        <f>BS!$E$5</f>
        <v>31 March 2025</v>
      </c>
      <c r="KBO313" t="str">
        <f>BS!$D$5</f>
        <v>31 March 2026</v>
      </c>
      <c r="KBP313" t="str">
        <f>BS!$E$5</f>
        <v>31 March 2025</v>
      </c>
      <c r="KBW313" t="str">
        <f>BS!$D$5</f>
        <v>31 March 2026</v>
      </c>
      <c r="KBX313" t="str">
        <f>BS!$E$5</f>
        <v>31 March 2025</v>
      </c>
      <c r="KCE313" t="str">
        <f>BS!$D$5</f>
        <v>31 March 2026</v>
      </c>
      <c r="KCF313" t="str">
        <f>BS!$E$5</f>
        <v>31 March 2025</v>
      </c>
      <c r="KCM313" t="str">
        <f>BS!$D$5</f>
        <v>31 March 2026</v>
      </c>
      <c r="KCN313" t="str">
        <f>BS!$E$5</f>
        <v>31 March 2025</v>
      </c>
      <c r="KCU313" t="str">
        <f>BS!$D$5</f>
        <v>31 March 2026</v>
      </c>
      <c r="KCV313" t="str">
        <f>BS!$E$5</f>
        <v>31 March 2025</v>
      </c>
      <c r="KDC313" t="str">
        <f>BS!$D$5</f>
        <v>31 March 2026</v>
      </c>
      <c r="KDD313" t="str">
        <f>BS!$E$5</f>
        <v>31 March 2025</v>
      </c>
      <c r="KDK313" t="str">
        <f>BS!$D$5</f>
        <v>31 March 2026</v>
      </c>
      <c r="KDL313" t="str">
        <f>BS!$E$5</f>
        <v>31 March 2025</v>
      </c>
      <c r="KDS313" t="str">
        <f>BS!$D$5</f>
        <v>31 March 2026</v>
      </c>
      <c r="KDT313" t="str">
        <f>BS!$E$5</f>
        <v>31 March 2025</v>
      </c>
      <c r="KEA313" t="str">
        <f>BS!$D$5</f>
        <v>31 March 2026</v>
      </c>
      <c r="KEB313" t="str">
        <f>BS!$E$5</f>
        <v>31 March 2025</v>
      </c>
      <c r="KEI313" t="str">
        <f>BS!$D$5</f>
        <v>31 March 2026</v>
      </c>
      <c r="KEJ313" t="str">
        <f>BS!$E$5</f>
        <v>31 March 2025</v>
      </c>
      <c r="KEQ313" t="str">
        <f>BS!$D$5</f>
        <v>31 March 2026</v>
      </c>
      <c r="KER313" t="str">
        <f>BS!$E$5</f>
        <v>31 March 2025</v>
      </c>
      <c r="KEY313" t="str">
        <f>BS!$D$5</f>
        <v>31 March 2026</v>
      </c>
      <c r="KEZ313" t="str">
        <f>BS!$E$5</f>
        <v>31 March 2025</v>
      </c>
      <c r="KFG313" t="str">
        <f>BS!$D$5</f>
        <v>31 March 2026</v>
      </c>
      <c r="KFH313" t="str">
        <f>BS!$E$5</f>
        <v>31 March 2025</v>
      </c>
      <c r="KFO313" t="str">
        <f>BS!$D$5</f>
        <v>31 March 2026</v>
      </c>
      <c r="KFP313" t="str">
        <f>BS!$E$5</f>
        <v>31 March 2025</v>
      </c>
      <c r="KFW313" t="str">
        <f>BS!$D$5</f>
        <v>31 March 2026</v>
      </c>
      <c r="KFX313" t="str">
        <f>BS!$E$5</f>
        <v>31 March 2025</v>
      </c>
      <c r="KGE313" t="str">
        <f>BS!$D$5</f>
        <v>31 March 2026</v>
      </c>
      <c r="KGF313" t="str">
        <f>BS!$E$5</f>
        <v>31 March 2025</v>
      </c>
      <c r="KGM313" t="str">
        <f>BS!$D$5</f>
        <v>31 March 2026</v>
      </c>
      <c r="KGN313" t="str">
        <f>BS!$E$5</f>
        <v>31 March 2025</v>
      </c>
      <c r="KGU313" t="str">
        <f>BS!$D$5</f>
        <v>31 March 2026</v>
      </c>
      <c r="KGV313" t="str">
        <f>BS!$E$5</f>
        <v>31 March 2025</v>
      </c>
      <c r="KHC313" t="str">
        <f>BS!$D$5</f>
        <v>31 March 2026</v>
      </c>
      <c r="KHD313" t="str">
        <f>BS!$E$5</f>
        <v>31 March 2025</v>
      </c>
      <c r="KHK313" t="str">
        <f>BS!$D$5</f>
        <v>31 March 2026</v>
      </c>
      <c r="KHL313" t="str">
        <f>BS!$E$5</f>
        <v>31 March 2025</v>
      </c>
      <c r="KHS313" t="str">
        <f>BS!$D$5</f>
        <v>31 March 2026</v>
      </c>
      <c r="KHT313" t="str">
        <f>BS!$E$5</f>
        <v>31 March 2025</v>
      </c>
      <c r="KIA313" t="str">
        <f>BS!$D$5</f>
        <v>31 March 2026</v>
      </c>
      <c r="KIB313" t="str">
        <f>BS!$E$5</f>
        <v>31 March 2025</v>
      </c>
      <c r="KII313" t="str">
        <f>BS!$D$5</f>
        <v>31 March 2026</v>
      </c>
      <c r="KIJ313" t="str">
        <f>BS!$E$5</f>
        <v>31 March 2025</v>
      </c>
      <c r="KIQ313" t="str">
        <f>BS!$D$5</f>
        <v>31 March 2026</v>
      </c>
      <c r="KIR313" t="str">
        <f>BS!$E$5</f>
        <v>31 March 2025</v>
      </c>
      <c r="KIY313" t="str">
        <f>BS!$D$5</f>
        <v>31 March 2026</v>
      </c>
      <c r="KIZ313" t="str">
        <f>BS!$E$5</f>
        <v>31 March 2025</v>
      </c>
      <c r="KJG313" t="str">
        <f>BS!$D$5</f>
        <v>31 March 2026</v>
      </c>
      <c r="KJH313" t="str">
        <f>BS!$E$5</f>
        <v>31 March 2025</v>
      </c>
      <c r="KJO313" t="str">
        <f>BS!$D$5</f>
        <v>31 March 2026</v>
      </c>
      <c r="KJP313" t="str">
        <f>BS!$E$5</f>
        <v>31 March 2025</v>
      </c>
      <c r="KJW313" t="str">
        <f>BS!$D$5</f>
        <v>31 March 2026</v>
      </c>
      <c r="KJX313" t="str">
        <f>BS!$E$5</f>
        <v>31 March 2025</v>
      </c>
      <c r="KKE313" t="str">
        <f>BS!$D$5</f>
        <v>31 March 2026</v>
      </c>
      <c r="KKF313" t="str">
        <f>BS!$E$5</f>
        <v>31 March 2025</v>
      </c>
      <c r="KKM313" t="str">
        <f>BS!$D$5</f>
        <v>31 March 2026</v>
      </c>
      <c r="KKN313" t="str">
        <f>BS!$E$5</f>
        <v>31 March 2025</v>
      </c>
      <c r="KKU313" t="str">
        <f>BS!$D$5</f>
        <v>31 March 2026</v>
      </c>
      <c r="KKV313" t="str">
        <f>BS!$E$5</f>
        <v>31 March 2025</v>
      </c>
      <c r="KLC313" t="str">
        <f>BS!$D$5</f>
        <v>31 March 2026</v>
      </c>
      <c r="KLD313" t="str">
        <f>BS!$E$5</f>
        <v>31 March 2025</v>
      </c>
      <c r="KLK313" t="str">
        <f>BS!$D$5</f>
        <v>31 March 2026</v>
      </c>
      <c r="KLL313" t="str">
        <f>BS!$E$5</f>
        <v>31 March 2025</v>
      </c>
      <c r="KLS313" t="str">
        <f>BS!$D$5</f>
        <v>31 March 2026</v>
      </c>
      <c r="KLT313" t="str">
        <f>BS!$E$5</f>
        <v>31 March 2025</v>
      </c>
      <c r="KMA313" t="str">
        <f>BS!$D$5</f>
        <v>31 March 2026</v>
      </c>
      <c r="KMB313" t="str">
        <f>BS!$E$5</f>
        <v>31 March 2025</v>
      </c>
      <c r="KMI313" t="str">
        <f>BS!$D$5</f>
        <v>31 March 2026</v>
      </c>
      <c r="KMJ313" t="str">
        <f>BS!$E$5</f>
        <v>31 March 2025</v>
      </c>
      <c r="KMQ313" t="str">
        <f>BS!$D$5</f>
        <v>31 March 2026</v>
      </c>
      <c r="KMR313" t="str">
        <f>BS!$E$5</f>
        <v>31 March 2025</v>
      </c>
      <c r="KMY313" t="str">
        <f>BS!$D$5</f>
        <v>31 March 2026</v>
      </c>
      <c r="KMZ313" t="str">
        <f>BS!$E$5</f>
        <v>31 March 2025</v>
      </c>
      <c r="KNG313" t="str">
        <f>BS!$D$5</f>
        <v>31 March 2026</v>
      </c>
      <c r="KNH313" t="str">
        <f>BS!$E$5</f>
        <v>31 March 2025</v>
      </c>
      <c r="KNO313" t="str">
        <f>BS!$D$5</f>
        <v>31 March 2026</v>
      </c>
      <c r="KNP313" t="str">
        <f>BS!$E$5</f>
        <v>31 March 2025</v>
      </c>
      <c r="KNW313" t="str">
        <f>BS!$D$5</f>
        <v>31 March 2026</v>
      </c>
      <c r="KNX313" t="str">
        <f>BS!$E$5</f>
        <v>31 March 2025</v>
      </c>
      <c r="KOE313" t="str">
        <f>BS!$D$5</f>
        <v>31 March 2026</v>
      </c>
      <c r="KOF313" t="str">
        <f>BS!$E$5</f>
        <v>31 March 2025</v>
      </c>
      <c r="KOM313" t="str">
        <f>BS!$D$5</f>
        <v>31 March 2026</v>
      </c>
      <c r="KON313" t="str">
        <f>BS!$E$5</f>
        <v>31 March 2025</v>
      </c>
      <c r="KOU313" t="str">
        <f>BS!$D$5</f>
        <v>31 March 2026</v>
      </c>
      <c r="KOV313" t="str">
        <f>BS!$E$5</f>
        <v>31 March 2025</v>
      </c>
      <c r="KPC313" t="str">
        <f>BS!$D$5</f>
        <v>31 March 2026</v>
      </c>
      <c r="KPD313" t="str">
        <f>BS!$E$5</f>
        <v>31 March 2025</v>
      </c>
      <c r="KPK313" t="str">
        <f>BS!$D$5</f>
        <v>31 March 2026</v>
      </c>
      <c r="KPL313" t="str">
        <f>BS!$E$5</f>
        <v>31 March 2025</v>
      </c>
      <c r="KPS313" t="str">
        <f>BS!$D$5</f>
        <v>31 March 2026</v>
      </c>
      <c r="KPT313" t="str">
        <f>BS!$E$5</f>
        <v>31 March 2025</v>
      </c>
      <c r="KQA313" t="str">
        <f>BS!$D$5</f>
        <v>31 March 2026</v>
      </c>
      <c r="KQB313" t="str">
        <f>BS!$E$5</f>
        <v>31 March 2025</v>
      </c>
      <c r="KQI313" t="str">
        <f>BS!$D$5</f>
        <v>31 March 2026</v>
      </c>
      <c r="KQJ313" t="str">
        <f>BS!$E$5</f>
        <v>31 March 2025</v>
      </c>
      <c r="KQQ313" t="str">
        <f>BS!$D$5</f>
        <v>31 March 2026</v>
      </c>
      <c r="KQR313" t="str">
        <f>BS!$E$5</f>
        <v>31 March 2025</v>
      </c>
      <c r="KQY313" t="str">
        <f>BS!$D$5</f>
        <v>31 March 2026</v>
      </c>
      <c r="KQZ313" t="str">
        <f>BS!$E$5</f>
        <v>31 March 2025</v>
      </c>
      <c r="KRG313" t="str">
        <f>BS!$D$5</f>
        <v>31 March 2026</v>
      </c>
      <c r="KRH313" t="str">
        <f>BS!$E$5</f>
        <v>31 March 2025</v>
      </c>
      <c r="KRO313" t="str">
        <f>BS!$D$5</f>
        <v>31 March 2026</v>
      </c>
      <c r="KRP313" t="str">
        <f>BS!$E$5</f>
        <v>31 March 2025</v>
      </c>
      <c r="KRW313" t="str">
        <f>BS!$D$5</f>
        <v>31 March 2026</v>
      </c>
      <c r="KRX313" t="str">
        <f>BS!$E$5</f>
        <v>31 March 2025</v>
      </c>
      <c r="KSE313" t="str">
        <f>BS!$D$5</f>
        <v>31 March 2026</v>
      </c>
      <c r="KSF313" t="str">
        <f>BS!$E$5</f>
        <v>31 March 2025</v>
      </c>
      <c r="KSM313" t="str">
        <f>BS!$D$5</f>
        <v>31 March 2026</v>
      </c>
      <c r="KSN313" t="str">
        <f>BS!$E$5</f>
        <v>31 March 2025</v>
      </c>
      <c r="KSU313" t="str">
        <f>BS!$D$5</f>
        <v>31 March 2026</v>
      </c>
      <c r="KSV313" t="str">
        <f>BS!$E$5</f>
        <v>31 March 2025</v>
      </c>
      <c r="KTC313" t="str">
        <f>BS!$D$5</f>
        <v>31 March 2026</v>
      </c>
      <c r="KTD313" t="str">
        <f>BS!$E$5</f>
        <v>31 March 2025</v>
      </c>
      <c r="KTK313" t="str">
        <f>BS!$D$5</f>
        <v>31 March 2026</v>
      </c>
      <c r="KTL313" t="str">
        <f>BS!$E$5</f>
        <v>31 March 2025</v>
      </c>
      <c r="KTS313" t="str">
        <f>BS!$D$5</f>
        <v>31 March 2026</v>
      </c>
      <c r="KTT313" t="str">
        <f>BS!$E$5</f>
        <v>31 March 2025</v>
      </c>
      <c r="KUA313" t="str">
        <f>BS!$D$5</f>
        <v>31 March 2026</v>
      </c>
      <c r="KUB313" t="str">
        <f>BS!$E$5</f>
        <v>31 March 2025</v>
      </c>
      <c r="KUI313" t="str">
        <f>BS!$D$5</f>
        <v>31 March 2026</v>
      </c>
      <c r="KUJ313" t="str">
        <f>BS!$E$5</f>
        <v>31 March 2025</v>
      </c>
      <c r="KUQ313" t="str">
        <f>BS!$D$5</f>
        <v>31 March 2026</v>
      </c>
      <c r="KUR313" t="str">
        <f>BS!$E$5</f>
        <v>31 March 2025</v>
      </c>
      <c r="KUY313" t="str">
        <f>BS!$D$5</f>
        <v>31 March 2026</v>
      </c>
      <c r="KUZ313" t="str">
        <f>BS!$E$5</f>
        <v>31 March 2025</v>
      </c>
      <c r="KVG313" t="str">
        <f>BS!$D$5</f>
        <v>31 March 2026</v>
      </c>
      <c r="KVH313" t="str">
        <f>BS!$E$5</f>
        <v>31 March 2025</v>
      </c>
      <c r="KVO313" t="str">
        <f>BS!$D$5</f>
        <v>31 March 2026</v>
      </c>
      <c r="KVP313" t="str">
        <f>BS!$E$5</f>
        <v>31 March 2025</v>
      </c>
      <c r="KVW313" t="str">
        <f>BS!$D$5</f>
        <v>31 March 2026</v>
      </c>
      <c r="KVX313" t="str">
        <f>BS!$E$5</f>
        <v>31 March 2025</v>
      </c>
      <c r="KWE313" t="str">
        <f>BS!$D$5</f>
        <v>31 March 2026</v>
      </c>
      <c r="KWF313" t="str">
        <f>BS!$E$5</f>
        <v>31 March 2025</v>
      </c>
      <c r="KWM313" t="str">
        <f>BS!$D$5</f>
        <v>31 March 2026</v>
      </c>
      <c r="KWN313" t="str">
        <f>BS!$E$5</f>
        <v>31 March 2025</v>
      </c>
      <c r="KWU313" t="str">
        <f>BS!$D$5</f>
        <v>31 March 2026</v>
      </c>
      <c r="KWV313" t="str">
        <f>BS!$E$5</f>
        <v>31 March 2025</v>
      </c>
      <c r="KXC313" t="str">
        <f>BS!$D$5</f>
        <v>31 March 2026</v>
      </c>
      <c r="KXD313" t="str">
        <f>BS!$E$5</f>
        <v>31 March 2025</v>
      </c>
      <c r="KXK313" t="str">
        <f>BS!$D$5</f>
        <v>31 March 2026</v>
      </c>
      <c r="KXL313" t="str">
        <f>BS!$E$5</f>
        <v>31 March 2025</v>
      </c>
      <c r="KXS313" t="str">
        <f>BS!$D$5</f>
        <v>31 March 2026</v>
      </c>
      <c r="KXT313" t="str">
        <f>BS!$E$5</f>
        <v>31 March 2025</v>
      </c>
      <c r="KYA313" t="str">
        <f>BS!$D$5</f>
        <v>31 March 2026</v>
      </c>
      <c r="KYB313" t="str">
        <f>BS!$E$5</f>
        <v>31 March 2025</v>
      </c>
      <c r="KYI313" t="str">
        <f>BS!$D$5</f>
        <v>31 March 2026</v>
      </c>
      <c r="KYJ313" t="str">
        <f>BS!$E$5</f>
        <v>31 March 2025</v>
      </c>
      <c r="KYQ313" t="str">
        <f>BS!$D$5</f>
        <v>31 March 2026</v>
      </c>
      <c r="KYR313" t="str">
        <f>BS!$E$5</f>
        <v>31 March 2025</v>
      </c>
      <c r="KYY313" t="str">
        <f>BS!$D$5</f>
        <v>31 March 2026</v>
      </c>
      <c r="KYZ313" t="str">
        <f>BS!$E$5</f>
        <v>31 March 2025</v>
      </c>
      <c r="KZG313" t="str">
        <f>BS!$D$5</f>
        <v>31 March 2026</v>
      </c>
      <c r="KZH313" t="str">
        <f>BS!$E$5</f>
        <v>31 March 2025</v>
      </c>
      <c r="KZO313" t="str">
        <f>BS!$D$5</f>
        <v>31 March 2026</v>
      </c>
      <c r="KZP313" t="str">
        <f>BS!$E$5</f>
        <v>31 March 2025</v>
      </c>
      <c r="KZW313" t="str">
        <f>BS!$D$5</f>
        <v>31 March 2026</v>
      </c>
      <c r="KZX313" t="str">
        <f>BS!$E$5</f>
        <v>31 March 2025</v>
      </c>
      <c r="LAE313" t="str">
        <f>BS!$D$5</f>
        <v>31 March 2026</v>
      </c>
      <c r="LAF313" t="str">
        <f>BS!$E$5</f>
        <v>31 March 2025</v>
      </c>
      <c r="LAM313" t="str">
        <f>BS!$D$5</f>
        <v>31 March 2026</v>
      </c>
      <c r="LAN313" t="str">
        <f>BS!$E$5</f>
        <v>31 March 2025</v>
      </c>
      <c r="LAU313" t="str">
        <f>BS!$D$5</f>
        <v>31 March 2026</v>
      </c>
      <c r="LAV313" t="str">
        <f>BS!$E$5</f>
        <v>31 March 2025</v>
      </c>
      <c r="LBC313" t="str">
        <f>BS!$D$5</f>
        <v>31 March 2026</v>
      </c>
      <c r="LBD313" t="str">
        <f>BS!$E$5</f>
        <v>31 March 2025</v>
      </c>
      <c r="LBK313" t="str">
        <f>BS!$D$5</f>
        <v>31 March 2026</v>
      </c>
      <c r="LBL313" t="str">
        <f>BS!$E$5</f>
        <v>31 March 2025</v>
      </c>
      <c r="LBS313" t="str">
        <f>BS!$D$5</f>
        <v>31 March 2026</v>
      </c>
      <c r="LBT313" t="str">
        <f>BS!$E$5</f>
        <v>31 March 2025</v>
      </c>
      <c r="LCA313" t="str">
        <f>BS!$D$5</f>
        <v>31 March 2026</v>
      </c>
      <c r="LCB313" t="str">
        <f>BS!$E$5</f>
        <v>31 March 2025</v>
      </c>
      <c r="LCI313" t="str">
        <f>BS!$D$5</f>
        <v>31 March 2026</v>
      </c>
      <c r="LCJ313" t="str">
        <f>BS!$E$5</f>
        <v>31 March 2025</v>
      </c>
      <c r="LCQ313" t="str">
        <f>BS!$D$5</f>
        <v>31 March 2026</v>
      </c>
      <c r="LCR313" t="str">
        <f>BS!$E$5</f>
        <v>31 March 2025</v>
      </c>
      <c r="LCY313" t="str">
        <f>BS!$D$5</f>
        <v>31 March 2026</v>
      </c>
      <c r="LCZ313" t="str">
        <f>BS!$E$5</f>
        <v>31 March 2025</v>
      </c>
      <c r="LDG313" t="str">
        <f>BS!$D$5</f>
        <v>31 March 2026</v>
      </c>
      <c r="LDH313" t="str">
        <f>BS!$E$5</f>
        <v>31 March 2025</v>
      </c>
      <c r="LDO313" t="str">
        <f>BS!$D$5</f>
        <v>31 March 2026</v>
      </c>
      <c r="LDP313" t="str">
        <f>BS!$E$5</f>
        <v>31 March 2025</v>
      </c>
      <c r="LDW313" t="str">
        <f>BS!$D$5</f>
        <v>31 March 2026</v>
      </c>
      <c r="LDX313" t="str">
        <f>BS!$E$5</f>
        <v>31 March 2025</v>
      </c>
      <c r="LEE313" t="str">
        <f>BS!$D$5</f>
        <v>31 March 2026</v>
      </c>
      <c r="LEF313" t="str">
        <f>BS!$E$5</f>
        <v>31 March 2025</v>
      </c>
      <c r="LEM313" t="str">
        <f>BS!$D$5</f>
        <v>31 March 2026</v>
      </c>
      <c r="LEN313" t="str">
        <f>BS!$E$5</f>
        <v>31 March 2025</v>
      </c>
      <c r="LEU313" t="str">
        <f>BS!$D$5</f>
        <v>31 March 2026</v>
      </c>
      <c r="LEV313" t="str">
        <f>BS!$E$5</f>
        <v>31 March 2025</v>
      </c>
      <c r="LFC313" t="str">
        <f>BS!$D$5</f>
        <v>31 March 2026</v>
      </c>
      <c r="LFD313" t="str">
        <f>BS!$E$5</f>
        <v>31 March 2025</v>
      </c>
      <c r="LFK313" t="str">
        <f>BS!$D$5</f>
        <v>31 March 2026</v>
      </c>
      <c r="LFL313" t="str">
        <f>BS!$E$5</f>
        <v>31 March 2025</v>
      </c>
      <c r="LFS313" t="str">
        <f>BS!$D$5</f>
        <v>31 March 2026</v>
      </c>
      <c r="LFT313" t="str">
        <f>BS!$E$5</f>
        <v>31 March 2025</v>
      </c>
      <c r="LGA313" t="str">
        <f>BS!$D$5</f>
        <v>31 March 2026</v>
      </c>
      <c r="LGB313" t="str">
        <f>BS!$E$5</f>
        <v>31 March 2025</v>
      </c>
      <c r="LGI313" t="str">
        <f>BS!$D$5</f>
        <v>31 March 2026</v>
      </c>
      <c r="LGJ313" t="str">
        <f>BS!$E$5</f>
        <v>31 March 2025</v>
      </c>
      <c r="LGQ313" t="str">
        <f>BS!$D$5</f>
        <v>31 March 2026</v>
      </c>
      <c r="LGR313" t="str">
        <f>BS!$E$5</f>
        <v>31 March 2025</v>
      </c>
      <c r="LGY313" t="str">
        <f>BS!$D$5</f>
        <v>31 March 2026</v>
      </c>
      <c r="LGZ313" t="str">
        <f>BS!$E$5</f>
        <v>31 March 2025</v>
      </c>
      <c r="LHG313" t="str">
        <f>BS!$D$5</f>
        <v>31 March 2026</v>
      </c>
      <c r="LHH313" t="str">
        <f>BS!$E$5</f>
        <v>31 March 2025</v>
      </c>
      <c r="LHO313" t="str">
        <f>BS!$D$5</f>
        <v>31 March 2026</v>
      </c>
      <c r="LHP313" t="str">
        <f>BS!$E$5</f>
        <v>31 March 2025</v>
      </c>
      <c r="LHW313" t="str">
        <f>BS!$D$5</f>
        <v>31 March 2026</v>
      </c>
      <c r="LHX313" t="str">
        <f>BS!$E$5</f>
        <v>31 March 2025</v>
      </c>
      <c r="LIE313" t="str">
        <f>BS!$D$5</f>
        <v>31 March 2026</v>
      </c>
      <c r="LIF313" t="str">
        <f>BS!$E$5</f>
        <v>31 March 2025</v>
      </c>
      <c r="LIM313" t="str">
        <f>BS!$D$5</f>
        <v>31 March 2026</v>
      </c>
      <c r="LIN313" t="str">
        <f>BS!$E$5</f>
        <v>31 March 2025</v>
      </c>
      <c r="LIU313" t="str">
        <f>BS!$D$5</f>
        <v>31 March 2026</v>
      </c>
      <c r="LIV313" t="str">
        <f>BS!$E$5</f>
        <v>31 March 2025</v>
      </c>
      <c r="LJC313" t="str">
        <f>BS!$D$5</f>
        <v>31 March 2026</v>
      </c>
      <c r="LJD313" t="str">
        <f>BS!$E$5</f>
        <v>31 March 2025</v>
      </c>
      <c r="LJK313" t="str">
        <f>BS!$D$5</f>
        <v>31 March 2026</v>
      </c>
      <c r="LJL313" t="str">
        <f>BS!$E$5</f>
        <v>31 March 2025</v>
      </c>
      <c r="LJS313" t="str">
        <f>BS!$D$5</f>
        <v>31 March 2026</v>
      </c>
      <c r="LJT313" t="str">
        <f>BS!$E$5</f>
        <v>31 March 2025</v>
      </c>
      <c r="LKA313" t="str">
        <f>BS!$D$5</f>
        <v>31 March 2026</v>
      </c>
      <c r="LKB313" t="str">
        <f>BS!$E$5</f>
        <v>31 March 2025</v>
      </c>
      <c r="LKI313" t="str">
        <f>BS!$D$5</f>
        <v>31 March 2026</v>
      </c>
      <c r="LKJ313" t="str">
        <f>BS!$E$5</f>
        <v>31 March 2025</v>
      </c>
      <c r="LKQ313" t="str">
        <f>BS!$D$5</f>
        <v>31 March 2026</v>
      </c>
      <c r="LKR313" t="str">
        <f>BS!$E$5</f>
        <v>31 March 2025</v>
      </c>
      <c r="LKY313" t="str">
        <f>BS!$D$5</f>
        <v>31 March 2026</v>
      </c>
      <c r="LKZ313" t="str">
        <f>BS!$E$5</f>
        <v>31 March 2025</v>
      </c>
      <c r="LLG313" t="str">
        <f>BS!$D$5</f>
        <v>31 March 2026</v>
      </c>
      <c r="LLH313" t="str">
        <f>BS!$E$5</f>
        <v>31 March 2025</v>
      </c>
      <c r="LLO313" t="str">
        <f>BS!$D$5</f>
        <v>31 March 2026</v>
      </c>
      <c r="LLP313" t="str">
        <f>BS!$E$5</f>
        <v>31 March 2025</v>
      </c>
      <c r="LLW313" t="str">
        <f>BS!$D$5</f>
        <v>31 March 2026</v>
      </c>
      <c r="LLX313" t="str">
        <f>BS!$E$5</f>
        <v>31 March 2025</v>
      </c>
      <c r="LME313" t="str">
        <f>BS!$D$5</f>
        <v>31 March 2026</v>
      </c>
      <c r="LMF313" t="str">
        <f>BS!$E$5</f>
        <v>31 March 2025</v>
      </c>
      <c r="LMM313" t="str">
        <f>BS!$D$5</f>
        <v>31 March 2026</v>
      </c>
      <c r="LMN313" t="str">
        <f>BS!$E$5</f>
        <v>31 March 2025</v>
      </c>
      <c r="LMU313" t="str">
        <f>BS!$D$5</f>
        <v>31 March 2026</v>
      </c>
      <c r="LMV313" t="str">
        <f>BS!$E$5</f>
        <v>31 March 2025</v>
      </c>
      <c r="LNC313" t="str">
        <f>BS!$D$5</f>
        <v>31 March 2026</v>
      </c>
      <c r="LND313" t="str">
        <f>BS!$E$5</f>
        <v>31 March 2025</v>
      </c>
      <c r="LNK313" t="str">
        <f>BS!$D$5</f>
        <v>31 March 2026</v>
      </c>
      <c r="LNL313" t="str">
        <f>BS!$E$5</f>
        <v>31 March 2025</v>
      </c>
      <c r="LNS313" t="str">
        <f>BS!$D$5</f>
        <v>31 March 2026</v>
      </c>
      <c r="LNT313" t="str">
        <f>BS!$E$5</f>
        <v>31 March 2025</v>
      </c>
      <c r="LOA313" t="str">
        <f>BS!$D$5</f>
        <v>31 March 2026</v>
      </c>
      <c r="LOB313" t="str">
        <f>BS!$E$5</f>
        <v>31 March 2025</v>
      </c>
      <c r="LOI313" t="str">
        <f>BS!$D$5</f>
        <v>31 March 2026</v>
      </c>
      <c r="LOJ313" t="str">
        <f>BS!$E$5</f>
        <v>31 March 2025</v>
      </c>
      <c r="LOQ313" t="str">
        <f>BS!$D$5</f>
        <v>31 March 2026</v>
      </c>
      <c r="LOR313" t="str">
        <f>BS!$E$5</f>
        <v>31 March 2025</v>
      </c>
      <c r="LOY313" t="str">
        <f>BS!$D$5</f>
        <v>31 March 2026</v>
      </c>
      <c r="LOZ313" t="str">
        <f>BS!$E$5</f>
        <v>31 March 2025</v>
      </c>
      <c r="LPG313" t="str">
        <f>BS!$D$5</f>
        <v>31 March 2026</v>
      </c>
      <c r="LPH313" t="str">
        <f>BS!$E$5</f>
        <v>31 March 2025</v>
      </c>
      <c r="LPO313" t="str">
        <f>BS!$D$5</f>
        <v>31 March 2026</v>
      </c>
      <c r="LPP313" t="str">
        <f>BS!$E$5</f>
        <v>31 March 2025</v>
      </c>
      <c r="LPW313" t="str">
        <f>BS!$D$5</f>
        <v>31 March 2026</v>
      </c>
      <c r="LPX313" t="str">
        <f>BS!$E$5</f>
        <v>31 March 2025</v>
      </c>
      <c r="LQE313" t="str">
        <f>BS!$D$5</f>
        <v>31 March 2026</v>
      </c>
      <c r="LQF313" t="str">
        <f>BS!$E$5</f>
        <v>31 March 2025</v>
      </c>
      <c r="LQM313" t="str">
        <f>BS!$D$5</f>
        <v>31 March 2026</v>
      </c>
      <c r="LQN313" t="str">
        <f>BS!$E$5</f>
        <v>31 March 2025</v>
      </c>
      <c r="LQU313" t="str">
        <f>BS!$D$5</f>
        <v>31 March 2026</v>
      </c>
      <c r="LQV313" t="str">
        <f>BS!$E$5</f>
        <v>31 March 2025</v>
      </c>
      <c r="LRC313" t="str">
        <f>BS!$D$5</f>
        <v>31 March 2026</v>
      </c>
      <c r="LRD313" t="str">
        <f>BS!$E$5</f>
        <v>31 March 2025</v>
      </c>
      <c r="LRK313" t="str">
        <f>BS!$D$5</f>
        <v>31 March 2026</v>
      </c>
      <c r="LRL313" t="str">
        <f>BS!$E$5</f>
        <v>31 March 2025</v>
      </c>
      <c r="LRS313" t="str">
        <f>BS!$D$5</f>
        <v>31 March 2026</v>
      </c>
      <c r="LRT313" t="str">
        <f>BS!$E$5</f>
        <v>31 March 2025</v>
      </c>
      <c r="LSA313" t="str">
        <f>BS!$D$5</f>
        <v>31 March 2026</v>
      </c>
      <c r="LSB313" t="str">
        <f>BS!$E$5</f>
        <v>31 March 2025</v>
      </c>
      <c r="LSI313" t="str">
        <f>BS!$D$5</f>
        <v>31 March 2026</v>
      </c>
      <c r="LSJ313" t="str">
        <f>BS!$E$5</f>
        <v>31 March 2025</v>
      </c>
      <c r="LSQ313" t="str">
        <f>BS!$D$5</f>
        <v>31 March 2026</v>
      </c>
      <c r="LSR313" t="str">
        <f>BS!$E$5</f>
        <v>31 March 2025</v>
      </c>
      <c r="LSY313" t="str">
        <f>BS!$D$5</f>
        <v>31 March 2026</v>
      </c>
      <c r="LSZ313" t="str">
        <f>BS!$E$5</f>
        <v>31 March 2025</v>
      </c>
      <c r="LTG313" t="str">
        <f>BS!$D$5</f>
        <v>31 March 2026</v>
      </c>
      <c r="LTH313" t="str">
        <f>BS!$E$5</f>
        <v>31 March 2025</v>
      </c>
      <c r="LTO313" t="str">
        <f>BS!$D$5</f>
        <v>31 March 2026</v>
      </c>
      <c r="LTP313" t="str">
        <f>BS!$E$5</f>
        <v>31 March 2025</v>
      </c>
      <c r="LTW313" t="str">
        <f>BS!$D$5</f>
        <v>31 March 2026</v>
      </c>
      <c r="LTX313" t="str">
        <f>BS!$E$5</f>
        <v>31 March 2025</v>
      </c>
      <c r="LUE313" t="str">
        <f>BS!$D$5</f>
        <v>31 March 2026</v>
      </c>
      <c r="LUF313" t="str">
        <f>BS!$E$5</f>
        <v>31 March 2025</v>
      </c>
      <c r="LUM313" t="str">
        <f>BS!$D$5</f>
        <v>31 March 2026</v>
      </c>
      <c r="LUN313" t="str">
        <f>BS!$E$5</f>
        <v>31 March 2025</v>
      </c>
      <c r="LUU313" t="str">
        <f>BS!$D$5</f>
        <v>31 March 2026</v>
      </c>
      <c r="LUV313" t="str">
        <f>BS!$E$5</f>
        <v>31 March 2025</v>
      </c>
      <c r="LVC313" t="str">
        <f>BS!$D$5</f>
        <v>31 March 2026</v>
      </c>
      <c r="LVD313" t="str">
        <f>BS!$E$5</f>
        <v>31 March 2025</v>
      </c>
      <c r="LVK313" t="str">
        <f>BS!$D$5</f>
        <v>31 March 2026</v>
      </c>
      <c r="LVL313" t="str">
        <f>BS!$E$5</f>
        <v>31 March 2025</v>
      </c>
      <c r="LVS313" t="str">
        <f>BS!$D$5</f>
        <v>31 March 2026</v>
      </c>
      <c r="LVT313" t="str">
        <f>BS!$E$5</f>
        <v>31 March 2025</v>
      </c>
      <c r="LWA313" t="str">
        <f>BS!$D$5</f>
        <v>31 March 2026</v>
      </c>
      <c r="LWB313" t="str">
        <f>BS!$E$5</f>
        <v>31 March 2025</v>
      </c>
      <c r="LWI313" t="str">
        <f>BS!$D$5</f>
        <v>31 March 2026</v>
      </c>
      <c r="LWJ313" t="str">
        <f>BS!$E$5</f>
        <v>31 March 2025</v>
      </c>
      <c r="LWQ313" t="str">
        <f>BS!$D$5</f>
        <v>31 March 2026</v>
      </c>
      <c r="LWR313" t="str">
        <f>BS!$E$5</f>
        <v>31 March 2025</v>
      </c>
      <c r="LWY313" t="str">
        <f>BS!$D$5</f>
        <v>31 March 2026</v>
      </c>
      <c r="LWZ313" t="str">
        <f>BS!$E$5</f>
        <v>31 March 2025</v>
      </c>
      <c r="LXG313" t="str">
        <f>BS!$D$5</f>
        <v>31 March 2026</v>
      </c>
      <c r="LXH313" t="str">
        <f>BS!$E$5</f>
        <v>31 March 2025</v>
      </c>
      <c r="LXO313" t="str">
        <f>BS!$D$5</f>
        <v>31 March 2026</v>
      </c>
      <c r="LXP313" t="str">
        <f>BS!$E$5</f>
        <v>31 March 2025</v>
      </c>
      <c r="LXW313" t="str">
        <f>BS!$D$5</f>
        <v>31 March 2026</v>
      </c>
      <c r="LXX313" t="str">
        <f>BS!$E$5</f>
        <v>31 March 2025</v>
      </c>
      <c r="LYE313" t="str">
        <f>BS!$D$5</f>
        <v>31 March 2026</v>
      </c>
      <c r="LYF313" t="str">
        <f>BS!$E$5</f>
        <v>31 March 2025</v>
      </c>
      <c r="LYM313" t="str">
        <f>BS!$D$5</f>
        <v>31 March 2026</v>
      </c>
      <c r="LYN313" t="str">
        <f>BS!$E$5</f>
        <v>31 March 2025</v>
      </c>
      <c r="LYU313" t="str">
        <f>BS!$D$5</f>
        <v>31 March 2026</v>
      </c>
      <c r="LYV313" t="str">
        <f>BS!$E$5</f>
        <v>31 March 2025</v>
      </c>
      <c r="LZC313" t="str">
        <f>BS!$D$5</f>
        <v>31 March 2026</v>
      </c>
      <c r="LZD313" t="str">
        <f>BS!$E$5</f>
        <v>31 March 2025</v>
      </c>
      <c r="LZK313" t="str">
        <f>BS!$D$5</f>
        <v>31 March 2026</v>
      </c>
      <c r="LZL313" t="str">
        <f>BS!$E$5</f>
        <v>31 March 2025</v>
      </c>
      <c r="LZS313" t="str">
        <f>BS!$D$5</f>
        <v>31 March 2026</v>
      </c>
      <c r="LZT313" t="str">
        <f>BS!$E$5</f>
        <v>31 March 2025</v>
      </c>
      <c r="MAA313" t="str">
        <f>BS!$D$5</f>
        <v>31 March 2026</v>
      </c>
      <c r="MAB313" t="str">
        <f>BS!$E$5</f>
        <v>31 March 2025</v>
      </c>
      <c r="MAI313" t="str">
        <f>BS!$D$5</f>
        <v>31 March 2026</v>
      </c>
      <c r="MAJ313" t="str">
        <f>BS!$E$5</f>
        <v>31 March 2025</v>
      </c>
      <c r="MAQ313" t="str">
        <f>BS!$D$5</f>
        <v>31 March 2026</v>
      </c>
      <c r="MAR313" t="str">
        <f>BS!$E$5</f>
        <v>31 March 2025</v>
      </c>
      <c r="MAY313" t="str">
        <f>BS!$D$5</f>
        <v>31 March 2026</v>
      </c>
      <c r="MAZ313" t="str">
        <f>BS!$E$5</f>
        <v>31 March 2025</v>
      </c>
      <c r="MBG313" t="str">
        <f>BS!$D$5</f>
        <v>31 March 2026</v>
      </c>
      <c r="MBH313" t="str">
        <f>BS!$E$5</f>
        <v>31 March 2025</v>
      </c>
      <c r="MBO313" t="str">
        <f>BS!$D$5</f>
        <v>31 March 2026</v>
      </c>
      <c r="MBP313" t="str">
        <f>BS!$E$5</f>
        <v>31 March 2025</v>
      </c>
      <c r="MBW313" t="str">
        <f>BS!$D$5</f>
        <v>31 March 2026</v>
      </c>
      <c r="MBX313" t="str">
        <f>BS!$E$5</f>
        <v>31 March 2025</v>
      </c>
      <c r="MCE313" t="str">
        <f>BS!$D$5</f>
        <v>31 March 2026</v>
      </c>
      <c r="MCF313" t="str">
        <f>BS!$E$5</f>
        <v>31 March 2025</v>
      </c>
      <c r="MCM313" t="str">
        <f>BS!$D$5</f>
        <v>31 March 2026</v>
      </c>
      <c r="MCN313" t="str">
        <f>BS!$E$5</f>
        <v>31 March 2025</v>
      </c>
      <c r="MCU313" t="str">
        <f>BS!$D$5</f>
        <v>31 March 2026</v>
      </c>
      <c r="MCV313" t="str">
        <f>BS!$E$5</f>
        <v>31 March 2025</v>
      </c>
      <c r="MDC313" t="str">
        <f>BS!$D$5</f>
        <v>31 March 2026</v>
      </c>
      <c r="MDD313" t="str">
        <f>BS!$E$5</f>
        <v>31 March 2025</v>
      </c>
      <c r="MDK313" t="str">
        <f>BS!$D$5</f>
        <v>31 March 2026</v>
      </c>
      <c r="MDL313" t="str">
        <f>BS!$E$5</f>
        <v>31 March 2025</v>
      </c>
      <c r="MDS313" t="str">
        <f>BS!$D$5</f>
        <v>31 March 2026</v>
      </c>
      <c r="MDT313" t="str">
        <f>BS!$E$5</f>
        <v>31 March 2025</v>
      </c>
      <c r="MEA313" t="str">
        <f>BS!$D$5</f>
        <v>31 March 2026</v>
      </c>
      <c r="MEB313" t="str">
        <f>BS!$E$5</f>
        <v>31 March 2025</v>
      </c>
      <c r="MEI313" t="str">
        <f>BS!$D$5</f>
        <v>31 March 2026</v>
      </c>
      <c r="MEJ313" t="str">
        <f>BS!$E$5</f>
        <v>31 March 2025</v>
      </c>
      <c r="MEQ313" t="str">
        <f>BS!$D$5</f>
        <v>31 March 2026</v>
      </c>
      <c r="MER313" t="str">
        <f>BS!$E$5</f>
        <v>31 March 2025</v>
      </c>
      <c r="MEY313" t="str">
        <f>BS!$D$5</f>
        <v>31 March 2026</v>
      </c>
      <c r="MEZ313" t="str">
        <f>BS!$E$5</f>
        <v>31 March 2025</v>
      </c>
      <c r="MFG313" t="str">
        <f>BS!$D$5</f>
        <v>31 March 2026</v>
      </c>
      <c r="MFH313" t="str">
        <f>BS!$E$5</f>
        <v>31 March 2025</v>
      </c>
      <c r="MFO313" t="str">
        <f>BS!$D$5</f>
        <v>31 March 2026</v>
      </c>
      <c r="MFP313" t="str">
        <f>BS!$E$5</f>
        <v>31 March 2025</v>
      </c>
      <c r="MFW313" t="str">
        <f>BS!$D$5</f>
        <v>31 March 2026</v>
      </c>
      <c r="MFX313" t="str">
        <f>BS!$E$5</f>
        <v>31 March 2025</v>
      </c>
      <c r="MGE313" t="str">
        <f>BS!$D$5</f>
        <v>31 March 2026</v>
      </c>
      <c r="MGF313" t="str">
        <f>BS!$E$5</f>
        <v>31 March 2025</v>
      </c>
      <c r="MGM313" t="str">
        <f>BS!$D$5</f>
        <v>31 March 2026</v>
      </c>
      <c r="MGN313" t="str">
        <f>BS!$E$5</f>
        <v>31 March 2025</v>
      </c>
      <c r="MGU313" t="str">
        <f>BS!$D$5</f>
        <v>31 March 2026</v>
      </c>
      <c r="MGV313" t="str">
        <f>BS!$E$5</f>
        <v>31 March 2025</v>
      </c>
      <c r="MHC313" t="str">
        <f>BS!$D$5</f>
        <v>31 March 2026</v>
      </c>
      <c r="MHD313" t="str">
        <f>BS!$E$5</f>
        <v>31 March 2025</v>
      </c>
      <c r="MHK313" t="str">
        <f>BS!$D$5</f>
        <v>31 March 2026</v>
      </c>
      <c r="MHL313" t="str">
        <f>BS!$E$5</f>
        <v>31 March 2025</v>
      </c>
      <c r="MHS313" t="str">
        <f>BS!$D$5</f>
        <v>31 March 2026</v>
      </c>
      <c r="MHT313" t="str">
        <f>BS!$E$5</f>
        <v>31 March 2025</v>
      </c>
      <c r="MIA313" t="str">
        <f>BS!$D$5</f>
        <v>31 March 2026</v>
      </c>
      <c r="MIB313" t="str">
        <f>BS!$E$5</f>
        <v>31 March 2025</v>
      </c>
      <c r="MII313" t="str">
        <f>BS!$D$5</f>
        <v>31 March 2026</v>
      </c>
      <c r="MIJ313" t="str">
        <f>BS!$E$5</f>
        <v>31 March 2025</v>
      </c>
      <c r="MIQ313" t="str">
        <f>BS!$D$5</f>
        <v>31 March 2026</v>
      </c>
      <c r="MIR313" t="str">
        <f>BS!$E$5</f>
        <v>31 March 2025</v>
      </c>
      <c r="MIY313" t="str">
        <f>BS!$D$5</f>
        <v>31 March 2026</v>
      </c>
      <c r="MIZ313" t="str">
        <f>BS!$E$5</f>
        <v>31 March 2025</v>
      </c>
      <c r="MJG313" t="str">
        <f>BS!$D$5</f>
        <v>31 March 2026</v>
      </c>
      <c r="MJH313" t="str">
        <f>BS!$E$5</f>
        <v>31 March 2025</v>
      </c>
      <c r="MJO313" t="str">
        <f>BS!$D$5</f>
        <v>31 March 2026</v>
      </c>
      <c r="MJP313" t="str">
        <f>BS!$E$5</f>
        <v>31 March 2025</v>
      </c>
      <c r="MJW313" t="str">
        <f>BS!$D$5</f>
        <v>31 March 2026</v>
      </c>
      <c r="MJX313" t="str">
        <f>BS!$E$5</f>
        <v>31 March 2025</v>
      </c>
      <c r="MKE313" t="str">
        <f>BS!$D$5</f>
        <v>31 March 2026</v>
      </c>
      <c r="MKF313" t="str">
        <f>BS!$E$5</f>
        <v>31 March 2025</v>
      </c>
      <c r="MKM313" t="str">
        <f>BS!$D$5</f>
        <v>31 March 2026</v>
      </c>
      <c r="MKN313" t="str">
        <f>BS!$E$5</f>
        <v>31 March 2025</v>
      </c>
      <c r="MKU313" t="str">
        <f>BS!$D$5</f>
        <v>31 March 2026</v>
      </c>
      <c r="MKV313" t="str">
        <f>BS!$E$5</f>
        <v>31 March 2025</v>
      </c>
      <c r="MLC313" t="str">
        <f>BS!$D$5</f>
        <v>31 March 2026</v>
      </c>
      <c r="MLD313" t="str">
        <f>BS!$E$5</f>
        <v>31 March 2025</v>
      </c>
      <c r="MLK313" t="str">
        <f>BS!$D$5</f>
        <v>31 March 2026</v>
      </c>
      <c r="MLL313" t="str">
        <f>BS!$E$5</f>
        <v>31 March 2025</v>
      </c>
      <c r="MLS313" t="str">
        <f>BS!$D$5</f>
        <v>31 March 2026</v>
      </c>
      <c r="MLT313" t="str">
        <f>BS!$E$5</f>
        <v>31 March 2025</v>
      </c>
      <c r="MMA313" t="str">
        <f>BS!$D$5</f>
        <v>31 March 2026</v>
      </c>
      <c r="MMB313" t="str">
        <f>BS!$E$5</f>
        <v>31 March 2025</v>
      </c>
      <c r="MMI313" t="str">
        <f>BS!$D$5</f>
        <v>31 March 2026</v>
      </c>
      <c r="MMJ313" t="str">
        <f>BS!$E$5</f>
        <v>31 March 2025</v>
      </c>
      <c r="MMQ313" t="str">
        <f>BS!$D$5</f>
        <v>31 March 2026</v>
      </c>
      <c r="MMR313" t="str">
        <f>BS!$E$5</f>
        <v>31 March 2025</v>
      </c>
      <c r="MMY313" t="str">
        <f>BS!$D$5</f>
        <v>31 March 2026</v>
      </c>
      <c r="MMZ313" t="str">
        <f>BS!$E$5</f>
        <v>31 March 2025</v>
      </c>
      <c r="MNG313" t="str">
        <f>BS!$D$5</f>
        <v>31 March 2026</v>
      </c>
      <c r="MNH313" t="str">
        <f>BS!$E$5</f>
        <v>31 March 2025</v>
      </c>
      <c r="MNO313" t="str">
        <f>BS!$D$5</f>
        <v>31 March 2026</v>
      </c>
      <c r="MNP313" t="str">
        <f>BS!$E$5</f>
        <v>31 March 2025</v>
      </c>
      <c r="MNW313" t="str">
        <f>BS!$D$5</f>
        <v>31 March 2026</v>
      </c>
      <c r="MNX313" t="str">
        <f>BS!$E$5</f>
        <v>31 March 2025</v>
      </c>
      <c r="MOE313" t="str">
        <f>BS!$D$5</f>
        <v>31 March 2026</v>
      </c>
      <c r="MOF313" t="str">
        <f>BS!$E$5</f>
        <v>31 March 2025</v>
      </c>
      <c r="MOM313" t="str">
        <f>BS!$D$5</f>
        <v>31 March 2026</v>
      </c>
      <c r="MON313" t="str">
        <f>BS!$E$5</f>
        <v>31 March 2025</v>
      </c>
      <c r="MOU313" t="str">
        <f>BS!$D$5</f>
        <v>31 March 2026</v>
      </c>
      <c r="MOV313" t="str">
        <f>BS!$E$5</f>
        <v>31 March 2025</v>
      </c>
      <c r="MPC313" t="str">
        <f>BS!$D$5</f>
        <v>31 March 2026</v>
      </c>
      <c r="MPD313" t="str">
        <f>BS!$E$5</f>
        <v>31 March 2025</v>
      </c>
      <c r="MPK313" t="str">
        <f>BS!$D$5</f>
        <v>31 March 2026</v>
      </c>
      <c r="MPL313" t="str">
        <f>BS!$E$5</f>
        <v>31 March 2025</v>
      </c>
      <c r="MPS313" t="str">
        <f>BS!$D$5</f>
        <v>31 March 2026</v>
      </c>
      <c r="MPT313" t="str">
        <f>BS!$E$5</f>
        <v>31 March 2025</v>
      </c>
      <c r="MQA313" t="str">
        <f>BS!$D$5</f>
        <v>31 March 2026</v>
      </c>
      <c r="MQB313" t="str">
        <f>BS!$E$5</f>
        <v>31 March 2025</v>
      </c>
      <c r="MQI313" t="str">
        <f>BS!$D$5</f>
        <v>31 March 2026</v>
      </c>
      <c r="MQJ313" t="str">
        <f>BS!$E$5</f>
        <v>31 March 2025</v>
      </c>
      <c r="MQQ313" t="str">
        <f>BS!$D$5</f>
        <v>31 March 2026</v>
      </c>
      <c r="MQR313" t="str">
        <f>BS!$E$5</f>
        <v>31 March 2025</v>
      </c>
      <c r="MQY313" t="str">
        <f>BS!$D$5</f>
        <v>31 March 2026</v>
      </c>
      <c r="MQZ313" t="str">
        <f>BS!$E$5</f>
        <v>31 March 2025</v>
      </c>
      <c r="MRG313" t="str">
        <f>BS!$D$5</f>
        <v>31 March 2026</v>
      </c>
      <c r="MRH313" t="str">
        <f>BS!$E$5</f>
        <v>31 March 2025</v>
      </c>
      <c r="MRO313" t="str">
        <f>BS!$D$5</f>
        <v>31 March 2026</v>
      </c>
      <c r="MRP313" t="str">
        <f>BS!$E$5</f>
        <v>31 March 2025</v>
      </c>
      <c r="MRW313" t="str">
        <f>BS!$D$5</f>
        <v>31 March 2026</v>
      </c>
      <c r="MRX313" t="str">
        <f>BS!$E$5</f>
        <v>31 March 2025</v>
      </c>
      <c r="MSE313" t="str">
        <f>BS!$D$5</f>
        <v>31 March 2026</v>
      </c>
      <c r="MSF313" t="str">
        <f>BS!$E$5</f>
        <v>31 March 2025</v>
      </c>
      <c r="MSM313" t="str">
        <f>BS!$D$5</f>
        <v>31 March 2026</v>
      </c>
      <c r="MSN313" t="str">
        <f>BS!$E$5</f>
        <v>31 March 2025</v>
      </c>
      <c r="MSU313" t="str">
        <f>BS!$D$5</f>
        <v>31 March 2026</v>
      </c>
      <c r="MSV313" t="str">
        <f>BS!$E$5</f>
        <v>31 March 2025</v>
      </c>
      <c r="MTC313" t="str">
        <f>BS!$D$5</f>
        <v>31 March 2026</v>
      </c>
      <c r="MTD313" t="str">
        <f>BS!$E$5</f>
        <v>31 March 2025</v>
      </c>
      <c r="MTK313" t="str">
        <f>BS!$D$5</f>
        <v>31 March 2026</v>
      </c>
      <c r="MTL313" t="str">
        <f>BS!$E$5</f>
        <v>31 March 2025</v>
      </c>
      <c r="MTS313" t="str">
        <f>BS!$D$5</f>
        <v>31 March 2026</v>
      </c>
      <c r="MTT313" t="str">
        <f>BS!$E$5</f>
        <v>31 March 2025</v>
      </c>
      <c r="MUA313" t="str">
        <f>BS!$D$5</f>
        <v>31 March 2026</v>
      </c>
      <c r="MUB313" t="str">
        <f>BS!$E$5</f>
        <v>31 March 2025</v>
      </c>
      <c r="MUI313" t="str">
        <f>BS!$D$5</f>
        <v>31 March 2026</v>
      </c>
      <c r="MUJ313" t="str">
        <f>BS!$E$5</f>
        <v>31 March 2025</v>
      </c>
      <c r="MUQ313" t="str">
        <f>BS!$D$5</f>
        <v>31 March 2026</v>
      </c>
      <c r="MUR313" t="str">
        <f>BS!$E$5</f>
        <v>31 March 2025</v>
      </c>
      <c r="MUY313" t="str">
        <f>BS!$D$5</f>
        <v>31 March 2026</v>
      </c>
      <c r="MUZ313" t="str">
        <f>BS!$E$5</f>
        <v>31 March 2025</v>
      </c>
      <c r="MVG313" t="str">
        <f>BS!$D$5</f>
        <v>31 March 2026</v>
      </c>
      <c r="MVH313" t="str">
        <f>BS!$E$5</f>
        <v>31 March 2025</v>
      </c>
      <c r="MVO313" t="str">
        <f>BS!$D$5</f>
        <v>31 March 2026</v>
      </c>
      <c r="MVP313" t="str">
        <f>BS!$E$5</f>
        <v>31 March 2025</v>
      </c>
      <c r="MVW313" t="str">
        <f>BS!$D$5</f>
        <v>31 March 2026</v>
      </c>
      <c r="MVX313" t="str">
        <f>BS!$E$5</f>
        <v>31 March 2025</v>
      </c>
      <c r="MWE313" t="str">
        <f>BS!$D$5</f>
        <v>31 March 2026</v>
      </c>
      <c r="MWF313" t="str">
        <f>BS!$E$5</f>
        <v>31 March 2025</v>
      </c>
      <c r="MWM313" t="str">
        <f>BS!$D$5</f>
        <v>31 March 2026</v>
      </c>
      <c r="MWN313" t="str">
        <f>BS!$E$5</f>
        <v>31 March 2025</v>
      </c>
      <c r="MWU313" t="str">
        <f>BS!$D$5</f>
        <v>31 March 2026</v>
      </c>
      <c r="MWV313" t="str">
        <f>BS!$E$5</f>
        <v>31 March 2025</v>
      </c>
      <c r="MXC313" t="str">
        <f>BS!$D$5</f>
        <v>31 March 2026</v>
      </c>
      <c r="MXD313" t="str">
        <f>BS!$E$5</f>
        <v>31 March 2025</v>
      </c>
      <c r="MXK313" t="str">
        <f>BS!$D$5</f>
        <v>31 March 2026</v>
      </c>
      <c r="MXL313" t="str">
        <f>BS!$E$5</f>
        <v>31 March 2025</v>
      </c>
      <c r="MXS313" t="str">
        <f>BS!$D$5</f>
        <v>31 March 2026</v>
      </c>
      <c r="MXT313" t="str">
        <f>BS!$E$5</f>
        <v>31 March 2025</v>
      </c>
      <c r="MYA313" t="str">
        <f>BS!$D$5</f>
        <v>31 March 2026</v>
      </c>
      <c r="MYB313" t="str">
        <f>BS!$E$5</f>
        <v>31 March 2025</v>
      </c>
      <c r="MYI313" t="str">
        <f>BS!$D$5</f>
        <v>31 March 2026</v>
      </c>
      <c r="MYJ313" t="str">
        <f>BS!$E$5</f>
        <v>31 March 2025</v>
      </c>
      <c r="MYQ313" t="str">
        <f>BS!$D$5</f>
        <v>31 March 2026</v>
      </c>
      <c r="MYR313" t="str">
        <f>BS!$E$5</f>
        <v>31 March 2025</v>
      </c>
      <c r="MYY313" t="str">
        <f>BS!$D$5</f>
        <v>31 March 2026</v>
      </c>
      <c r="MYZ313" t="str">
        <f>BS!$E$5</f>
        <v>31 March 2025</v>
      </c>
      <c r="MZG313" t="str">
        <f>BS!$D$5</f>
        <v>31 March 2026</v>
      </c>
      <c r="MZH313" t="str">
        <f>BS!$E$5</f>
        <v>31 March 2025</v>
      </c>
      <c r="MZO313" t="str">
        <f>BS!$D$5</f>
        <v>31 March 2026</v>
      </c>
      <c r="MZP313" t="str">
        <f>BS!$E$5</f>
        <v>31 March 2025</v>
      </c>
      <c r="MZW313" t="str">
        <f>BS!$D$5</f>
        <v>31 March 2026</v>
      </c>
      <c r="MZX313" t="str">
        <f>BS!$E$5</f>
        <v>31 March 2025</v>
      </c>
      <c r="NAE313" t="str">
        <f>BS!$D$5</f>
        <v>31 March 2026</v>
      </c>
      <c r="NAF313" t="str">
        <f>BS!$E$5</f>
        <v>31 March 2025</v>
      </c>
      <c r="NAM313" t="str">
        <f>BS!$D$5</f>
        <v>31 March 2026</v>
      </c>
      <c r="NAN313" t="str">
        <f>BS!$E$5</f>
        <v>31 March 2025</v>
      </c>
      <c r="NAU313" t="str">
        <f>BS!$D$5</f>
        <v>31 March 2026</v>
      </c>
      <c r="NAV313" t="str">
        <f>BS!$E$5</f>
        <v>31 March 2025</v>
      </c>
      <c r="NBC313" t="str">
        <f>BS!$D$5</f>
        <v>31 March 2026</v>
      </c>
      <c r="NBD313" t="str">
        <f>BS!$E$5</f>
        <v>31 March 2025</v>
      </c>
      <c r="NBK313" t="str">
        <f>BS!$D$5</f>
        <v>31 March 2026</v>
      </c>
      <c r="NBL313" t="str">
        <f>BS!$E$5</f>
        <v>31 March 2025</v>
      </c>
      <c r="NBS313" t="str">
        <f>BS!$D$5</f>
        <v>31 March 2026</v>
      </c>
      <c r="NBT313" t="str">
        <f>BS!$E$5</f>
        <v>31 March 2025</v>
      </c>
      <c r="NCA313" t="str">
        <f>BS!$D$5</f>
        <v>31 March 2026</v>
      </c>
      <c r="NCB313" t="str">
        <f>BS!$E$5</f>
        <v>31 March 2025</v>
      </c>
      <c r="NCI313" t="str">
        <f>BS!$D$5</f>
        <v>31 March 2026</v>
      </c>
      <c r="NCJ313" t="str">
        <f>BS!$E$5</f>
        <v>31 March 2025</v>
      </c>
      <c r="NCQ313" t="str">
        <f>BS!$D$5</f>
        <v>31 March 2026</v>
      </c>
      <c r="NCR313" t="str">
        <f>BS!$E$5</f>
        <v>31 March 2025</v>
      </c>
      <c r="NCY313" t="str">
        <f>BS!$D$5</f>
        <v>31 March 2026</v>
      </c>
      <c r="NCZ313" t="str">
        <f>BS!$E$5</f>
        <v>31 March 2025</v>
      </c>
      <c r="NDG313" t="str">
        <f>BS!$D$5</f>
        <v>31 March 2026</v>
      </c>
      <c r="NDH313" t="str">
        <f>BS!$E$5</f>
        <v>31 March 2025</v>
      </c>
      <c r="NDO313" t="str">
        <f>BS!$D$5</f>
        <v>31 March 2026</v>
      </c>
      <c r="NDP313" t="str">
        <f>BS!$E$5</f>
        <v>31 March 2025</v>
      </c>
      <c r="NDW313" t="str">
        <f>BS!$D$5</f>
        <v>31 March 2026</v>
      </c>
      <c r="NDX313" t="str">
        <f>BS!$E$5</f>
        <v>31 March 2025</v>
      </c>
      <c r="NEE313" t="str">
        <f>BS!$D$5</f>
        <v>31 March 2026</v>
      </c>
      <c r="NEF313" t="str">
        <f>BS!$E$5</f>
        <v>31 March 2025</v>
      </c>
      <c r="NEM313" t="str">
        <f>BS!$D$5</f>
        <v>31 March 2026</v>
      </c>
      <c r="NEN313" t="str">
        <f>BS!$E$5</f>
        <v>31 March 2025</v>
      </c>
      <c r="NEU313" t="str">
        <f>BS!$D$5</f>
        <v>31 March 2026</v>
      </c>
      <c r="NEV313" t="str">
        <f>BS!$E$5</f>
        <v>31 March 2025</v>
      </c>
      <c r="NFC313" t="str">
        <f>BS!$D$5</f>
        <v>31 March 2026</v>
      </c>
      <c r="NFD313" t="str">
        <f>BS!$E$5</f>
        <v>31 March 2025</v>
      </c>
      <c r="NFK313" t="str">
        <f>BS!$D$5</f>
        <v>31 March 2026</v>
      </c>
      <c r="NFL313" t="str">
        <f>BS!$E$5</f>
        <v>31 March 2025</v>
      </c>
      <c r="NFS313" t="str">
        <f>BS!$D$5</f>
        <v>31 March 2026</v>
      </c>
      <c r="NFT313" t="str">
        <f>BS!$E$5</f>
        <v>31 March 2025</v>
      </c>
      <c r="NGA313" t="str">
        <f>BS!$D$5</f>
        <v>31 March 2026</v>
      </c>
      <c r="NGB313" t="str">
        <f>BS!$E$5</f>
        <v>31 March 2025</v>
      </c>
      <c r="NGI313" t="str">
        <f>BS!$D$5</f>
        <v>31 March 2026</v>
      </c>
      <c r="NGJ313" t="str">
        <f>BS!$E$5</f>
        <v>31 March 2025</v>
      </c>
      <c r="NGQ313" t="str">
        <f>BS!$D$5</f>
        <v>31 March 2026</v>
      </c>
      <c r="NGR313" t="str">
        <f>BS!$E$5</f>
        <v>31 March 2025</v>
      </c>
      <c r="NGY313" t="str">
        <f>BS!$D$5</f>
        <v>31 March 2026</v>
      </c>
      <c r="NGZ313" t="str">
        <f>BS!$E$5</f>
        <v>31 March 2025</v>
      </c>
      <c r="NHG313" t="str">
        <f>BS!$D$5</f>
        <v>31 March 2026</v>
      </c>
      <c r="NHH313" t="str">
        <f>BS!$E$5</f>
        <v>31 March 2025</v>
      </c>
      <c r="NHO313" t="str">
        <f>BS!$D$5</f>
        <v>31 March 2026</v>
      </c>
      <c r="NHP313" t="str">
        <f>BS!$E$5</f>
        <v>31 March 2025</v>
      </c>
      <c r="NHW313" t="str">
        <f>BS!$D$5</f>
        <v>31 March 2026</v>
      </c>
      <c r="NHX313" t="str">
        <f>BS!$E$5</f>
        <v>31 March 2025</v>
      </c>
      <c r="NIE313" t="str">
        <f>BS!$D$5</f>
        <v>31 March 2026</v>
      </c>
      <c r="NIF313" t="str">
        <f>BS!$E$5</f>
        <v>31 March 2025</v>
      </c>
      <c r="NIM313" t="str">
        <f>BS!$D$5</f>
        <v>31 March 2026</v>
      </c>
      <c r="NIN313" t="str">
        <f>BS!$E$5</f>
        <v>31 March 2025</v>
      </c>
      <c r="NIU313" t="str">
        <f>BS!$D$5</f>
        <v>31 March 2026</v>
      </c>
      <c r="NIV313" t="str">
        <f>BS!$E$5</f>
        <v>31 March 2025</v>
      </c>
      <c r="NJC313" t="str">
        <f>BS!$D$5</f>
        <v>31 March 2026</v>
      </c>
      <c r="NJD313" t="str">
        <f>BS!$E$5</f>
        <v>31 March 2025</v>
      </c>
      <c r="NJK313" t="str">
        <f>BS!$D$5</f>
        <v>31 March 2026</v>
      </c>
      <c r="NJL313" t="str">
        <f>BS!$E$5</f>
        <v>31 March 2025</v>
      </c>
      <c r="NJS313" t="str">
        <f>BS!$D$5</f>
        <v>31 March 2026</v>
      </c>
      <c r="NJT313" t="str">
        <f>BS!$E$5</f>
        <v>31 March 2025</v>
      </c>
      <c r="NKA313" t="str">
        <f>BS!$D$5</f>
        <v>31 March 2026</v>
      </c>
      <c r="NKB313" t="str">
        <f>BS!$E$5</f>
        <v>31 March 2025</v>
      </c>
      <c r="NKI313" t="str">
        <f>BS!$D$5</f>
        <v>31 March 2026</v>
      </c>
      <c r="NKJ313" t="str">
        <f>BS!$E$5</f>
        <v>31 March 2025</v>
      </c>
      <c r="NKQ313" t="str">
        <f>BS!$D$5</f>
        <v>31 March 2026</v>
      </c>
      <c r="NKR313" t="str">
        <f>BS!$E$5</f>
        <v>31 March 2025</v>
      </c>
      <c r="NKY313" t="str">
        <f>BS!$D$5</f>
        <v>31 March 2026</v>
      </c>
      <c r="NKZ313" t="str">
        <f>BS!$E$5</f>
        <v>31 March 2025</v>
      </c>
      <c r="NLG313" t="str">
        <f>BS!$D$5</f>
        <v>31 March 2026</v>
      </c>
      <c r="NLH313" t="str">
        <f>BS!$E$5</f>
        <v>31 March 2025</v>
      </c>
      <c r="NLO313" t="str">
        <f>BS!$D$5</f>
        <v>31 March 2026</v>
      </c>
      <c r="NLP313" t="str">
        <f>BS!$E$5</f>
        <v>31 March 2025</v>
      </c>
      <c r="NLW313" t="str">
        <f>BS!$D$5</f>
        <v>31 March 2026</v>
      </c>
      <c r="NLX313" t="str">
        <f>BS!$E$5</f>
        <v>31 March 2025</v>
      </c>
      <c r="NME313" t="str">
        <f>BS!$D$5</f>
        <v>31 March 2026</v>
      </c>
      <c r="NMF313" t="str">
        <f>BS!$E$5</f>
        <v>31 March 2025</v>
      </c>
      <c r="NMM313" t="str">
        <f>BS!$D$5</f>
        <v>31 March 2026</v>
      </c>
      <c r="NMN313" t="str">
        <f>BS!$E$5</f>
        <v>31 March 2025</v>
      </c>
      <c r="NMU313" t="str">
        <f>BS!$D$5</f>
        <v>31 March 2026</v>
      </c>
      <c r="NMV313" t="str">
        <f>BS!$E$5</f>
        <v>31 March 2025</v>
      </c>
      <c r="NNC313" t="str">
        <f>BS!$D$5</f>
        <v>31 March 2026</v>
      </c>
      <c r="NND313" t="str">
        <f>BS!$E$5</f>
        <v>31 March 2025</v>
      </c>
      <c r="NNK313" t="str">
        <f>BS!$D$5</f>
        <v>31 March 2026</v>
      </c>
      <c r="NNL313" t="str">
        <f>BS!$E$5</f>
        <v>31 March 2025</v>
      </c>
      <c r="NNS313" t="str">
        <f>BS!$D$5</f>
        <v>31 March 2026</v>
      </c>
      <c r="NNT313" t="str">
        <f>BS!$E$5</f>
        <v>31 March 2025</v>
      </c>
      <c r="NOA313" t="str">
        <f>BS!$D$5</f>
        <v>31 March 2026</v>
      </c>
      <c r="NOB313" t="str">
        <f>BS!$E$5</f>
        <v>31 March 2025</v>
      </c>
      <c r="NOI313" t="str">
        <f>BS!$D$5</f>
        <v>31 March 2026</v>
      </c>
      <c r="NOJ313" t="str">
        <f>BS!$E$5</f>
        <v>31 March 2025</v>
      </c>
      <c r="NOQ313" t="str">
        <f>BS!$D$5</f>
        <v>31 March 2026</v>
      </c>
      <c r="NOR313" t="str">
        <f>BS!$E$5</f>
        <v>31 March 2025</v>
      </c>
      <c r="NOY313" t="str">
        <f>BS!$D$5</f>
        <v>31 March 2026</v>
      </c>
      <c r="NOZ313" t="str">
        <f>BS!$E$5</f>
        <v>31 March 2025</v>
      </c>
      <c r="NPG313" t="str">
        <f>BS!$D$5</f>
        <v>31 March 2026</v>
      </c>
      <c r="NPH313" t="str">
        <f>BS!$E$5</f>
        <v>31 March 2025</v>
      </c>
      <c r="NPO313" t="str">
        <f>BS!$D$5</f>
        <v>31 March 2026</v>
      </c>
      <c r="NPP313" t="str">
        <f>BS!$E$5</f>
        <v>31 March 2025</v>
      </c>
      <c r="NPW313" t="str">
        <f>BS!$D$5</f>
        <v>31 March 2026</v>
      </c>
      <c r="NPX313" t="str">
        <f>BS!$E$5</f>
        <v>31 March 2025</v>
      </c>
      <c r="NQE313" t="str">
        <f>BS!$D$5</f>
        <v>31 March 2026</v>
      </c>
      <c r="NQF313" t="str">
        <f>BS!$E$5</f>
        <v>31 March 2025</v>
      </c>
      <c r="NQM313" t="str">
        <f>BS!$D$5</f>
        <v>31 March 2026</v>
      </c>
      <c r="NQN313" t="str">
        <f>BS!$E$5</f>
        <v>31 March 2025</v>
      </c>
      <c r="NQU313" t="str">
        <f>BS!$D$5</f>
        <v>31 March 2026</v>
      </c>
      <c r="NQV313" t="str">
        <f>BS!$E$5</f>
        <v>31 March 2025</v>
      </c>
      <c r="NRC313" t="str">
        <f>BS!$D$5</f>
        <v>31 March 2026</v>
      </c>
      <c r="NRD313" t="str">
        <f>BS!$E$5</f>
        <v>31 March 2025</v>
      </c>
      <c r="NRK313" t="str">
        <f>BS!$D$5</f>
        <v>31 March 2026</v>
      </c>
      <c r="NRL313" t="str">
        <f>BS!$E$5</f>
        <v>31 March 2025</v>
      </c>
      <c r="NRS313" t="str">
        <f>BS!$D$5</f>
        <v>31 March 2026</v>
      </c>
      <c r="NRT313" t="str">
        <f>BS!$E$5</f>
        <v>31 March 2025</v>
      </c>
      <c r="NSA313" t="str">
        <f>BS!$D$5</f>
        <v>31 March 2026</v>
      </c>
      <c r="NSB313" t="str">
        <f>BS!$E$5</f>
        <v>31 March 2025</v>
      </c>
      <c r="NSI313" t="str">
        <f>BS!$D$5</f>
        <v>31 March 2026</v>
      </c>
      <c r="NSJ313" t="str">
        <f>BS!$E$5</f>
        <v>31 March 2025</v>
      </c>
      <c r="NSQ313" t="str">
        <f>BS!$D$5</f>
        <v>31 March 2026</v>
      </c>
      <c r="NSR313" t="str">
        <f>BS!$E$5</f>
        <v>31 March 2025</v>
      </c>
      <c r="NSY313" t="str">
        <f>BS!$D$5</f>
        <v>31 March 2026</v>
      </c>
      <c r="NSZ313" t="str">
        <f>BS!$E$5</f>
        <v>31 March 2025</v>
      </c>
      <c r="NTG313" t="str">
        <f>BS!$D$5</f>
        <v>31 March 2026</v>
      </c>
      <c r="NTH313" t="str">
        <f>BS!$E$5</f>
        <v>31 March 2025</v>
      </c>
      <c r="NTO313" t="str">
        <f>BS!$D$5</f>
        <v>31 March 2026</v>
      </c>
      <c r="NTP313" t="str">
        <f>BS!$E$5</f>
        <v>31 March 2025</v>
      </c>
      <c r="NTW313" t="str">
        <f>BS!$D$5</f>
        <v>31 March 2026</v>
      </c>
      <c r="NTX313" t="str">
        <f>BS!$E$5</f>
        <v>31 March 2025</v>
      </c>
      <c r="NUE313" t="str">
        <f>BS!$D$5</f>
        <v>31 March 2026</v>
      </c>
      <c r="NUF313" t="str">
        <f>BS!$E$5</f>
        <v>31 March 2025</v>
      </c>
      <c r="NUM313" t="str">
        <f>BS!$D$5</f>
        <v>31 March 2026</v>
      </c>
      <c r="NUN313" t="str">
        <f>BS!$E$5</f>
        <v>31 March 2025</v>
      </c>
      <c r="NUU313" t="str">
        <f>BS!$D$5</f>
        <v>31 March 2026</v>
      </c>
      <c r="NUV313" t="str">
        <f>BS!$E$5</f>
        <v>31 March 2025</v>
      </c>
      <c r="NVC313" t="str">
        <f>BS!$D$5</f>
        <v>31 March 2026</v>
      </c>
      <c r="NVD313" t="str">
        <f>BS!$E$5</f>
        <v>31 March 2025</v>
      </c>
      <c r="NVK313" t="str">
        <f>BS!$D$5</f>
        <v>31 March 2026</v>
      </c>
      <c r="NVL313" t="str">
        <f>BS!$E$5</f>
        <v>31 March 2025</v>
      </c>
      <c r="NVS313" t="str">
        <f>BS!$D$5</f>
        <v>31 March 2026</v>
      </c>
      <c r="NVT313" t="str">
        <f>BS!$E$5</f>
        <v>31 March 2025</v>
      </c>
      <c r="NWA313" t="str">
        <f>BS!$D$5</f>
        <v>31 March 2026</v>
      </c>
      <c r="NWB313" t="str">
        <f>BS!$E$5</f>
        <v>31 March 2025</v>
      </c>
      <c r="NWI313" t="str">
        <f>BS!$D$5</f>
        <v>31 March 2026</v>
      </c>
      <c r="NWJ313" t="str">
        <f>BS!$E$5</f>
        <v>31 March 2025</v>
      </c>
      <c r="NWQ313" t="str">
        <f>BS!$D$5</f>
        <v>31 March 2026</v>
      </c>
      <c r="NWR313" t="str">
        <f>BS!$E$5</f>
        <v>31 March 2025</v>
      </c>
      <c r="NWY313" t="str">
        <f>BS!$D$5</f>
        <v>31 March 2026</v>
      </c>
      <c r="NWZ313" t="str">
        <f>BS!$E$5</f>
        <v>31 March 2025</v>
      </c>
      <c r="NXG313" t="str">
        <f>BS!$D$5</f>
        <v>31 March 2026</v>
      </c>
      <c r="NXH313" t="str">
        <f>BS!$E$5</f>
        <v>31 March 2025</v>
      </c>
      <c r="NXO313" t="str">
        <f>BS!$D$5</f>
        <v>31 March 2026</v>
      </c>
      <c r="NXP313" t="str">
        <f>BS!$E$5</f>
        <v>31 March 2025</v>
      </c>
      <c r="NXW313" t="str">
        <f>BS!$D$5</f>
        <v>31 March 2026</v>
      </c>
      <c r="NXX313" t="str">
        <f>BS!$E$5</f>
        <v>31 March 2025</v>
      </c>
      <c r="NYE313" t="str">
        <f>BS!$D$5</f>
        <v>31 March 2026</v>
      </c>
      <c r="NYF313" t="str">
        <f>BS!$E$5</f>
        <v>31 March 2025</v>
      </c>
      <c r="NYM313" t="str">
        <f>BS!$D$5</f>
        <v>31 March 2026</v>
      </c>
      <c r="NYN313" t="str">
        <f>BS!$E$5</f>
        <v>31 March 2025</v>
      </c>
      <c r="NYU313" t="str">
        <f>BS!$D$5</f>
        <v>31 March 2026</v>
      </c>
      <c r="NYV313" t="str">
        <f>BS!$E$5</f>
        <v>31 March 2025</v>
      </c>
      <c r="NZC313" t="str">
        <f>BS!$D$5</f>
        <v>31 March 2026</v>
      </c>
      <c r="NZD313" t="str">
        <f>BS!$E$5</f>
        <v>31 March 2025</v>
      </c>
      <c r="NZK313" t="str">
        <f>BS!$D$5</f>
        <v>31 March 2026</v>
      </c>
      <c r="NZL313" t="str">
        <f>BS!$E$5</f>
        <v>31 March 2025</v>
      </c>
      <c r="NZS313" t="str">
        <f>BS!$D$5</f>
        <v>31 March 2026</v>
      </c>
      <c r="NZT313" t="str">
        <f>BS!$E$5</f>
        <v>31 March 2025</v>
      </c>
      <c r="OAA313" t="str">
        <f>BS!$D$5</f>
        <v>31 March 2026</v>
      </c>
      <c r="OAB313" t="str">
        <f>BS!$E$5</f>
        <v>31 March 2025</v>
      </c>
      <c r="OAI313" t="str">
        <f>BS!$D$5</f>
        <v>31 March 2026</v>
      </c>
      <c r="OAJ313" t="str">
        <f>BS!$E$5</f>
        <v>31 March 2025</v>
      </c>
      <c r="OAQ313" t="str">
        <f>BS!$D$5</f>
        <v>31 March 2026</v>
      </c>
      <c r="OAR313" t="str">
        <f>BS!$E$5</f>
        <v>31 March 2025</v>
      </c>
      <c r="OAY313" t="str">
        <f>BS!$D$5</f>
        <v>31 March 2026</v>
      </c>
      <c r="OAZ313" t="str">
        <f>BS!$E$5</f>
        <v>31 March 2025</v>
      </c>
      <c r="OBG313" t="str">
        <f>BS!$D$5</f>
        <v>31 March 2026</v>
      </c>
      <c r="OBH313" t="str">
        <f>BS!$E$5</f>
        <v>31 March 2025</v>
      </c>
      <c r="OBO313" t="str">
        <f>BS!$D$5</f>
        <v>31 March 2026</v>
      </c>
      <c r="OBP313" t="str">
        <f>BS!$E$5</f>
        <v>31 March 2025</v>
      </c>
      <c r="OBW313" t="str">
        <f>BS!$D$5</f>
        <v>31 March 2026</v>
      </c>
      <c r="OBX313" t="str">
        <f>BS!$E$5</f>
        <v>31 March 2025</v>
      </c>
      <c r="OCE313" t="str">
        <f>BS!$D$5</f>
        <v>31 March 2026</v>
      </c>
      <c r="OCF313" t="str">
        <f>BS!$E$5</f>
        <v>31 March 2025</v>
      </c>
      <c r="OCM313" t="str">
        <f>BS!$D$5</f>
        <v>31 March 2026</v>
      </c>
      <c r="OCN313" t="str">
        <f>BS!$E$5</f>
        <v>31 March 2025</v>
      </c>
      <c r="OCU313" t="str">
        <f>BS!$D$5</f>
        <v>31 March 2026</v>
      </c>
      <c r="OCV313" t="str">
        <f>BS!$E$5</f>
        <v>31 March 2025</v>
      </c>
      <c r="ODC313" t="str">
        <f>BS!$D$5</f>
        <v>31 March 2026</v>
      </c>
      <c r="ODD313" t="str">
        <f>BS!$E$5</f>
        <v>31 March 2025</v>
      </c>
      <c r="ODK313" t="str">
        <f>BS!$D$5</f>
        <v>31 March 2026</v>
      </c>
      <c r="ODL313" t="str">
        <f>BS!$E$5</f>
        <v>31 March 2025</v>
      </c>
      <c r="ODS313" t="str">
        <f>BS!$D$5</f>
        <v>31 March 2026</v>
      </c>
      <c r="ODT313" t="str">
        <f>BS!$E$5</f>
        <v>31 March 2025</v>
      </c>
      <c r="OEA313" t="str">
        <f>BS!$D$5</f>
        <v>31 March 2026</v>
      </c>
      <c r="OEB313" t="str">
        <f>BS!$E$5</f>
        <v>31 March 2025</v>
      </c>
      <c r="OEI313" t="str">
        <f>BS!$D$5</f>
        <v>31 March 2026</v>
      </c>
      <c r="OEJ313" t="str">
        <f>BS!$E$5</f>
        <v>31 March 2025</v>
      </c>
      <c r="OEQ313" t="str">
        <f>BS!$D$5</f>
        <v>31 March 2026</v>
      </c>
      <c r="OER313" t="str">
        <f>BS!$E$5</f>
        <v>31 March 2025</v>
      </c>
      <c r="OEY313" t="str">
        <f>BS!$D$5</f>
        <v>31 March 2026</v>
      </c>
      <c r="OEZ313" t="str">
        <f>BS!$E$5</f>
        <v>31 March 2025</v>
      </c>
      <c r="OFG313" t="str">
        <f>BS!$D$5</f>
        <v>31 March 2026</v>
      </c>
      <c r="OFH313" t="str">
        <f>BS!$E$5</f>
        <v>31 March 2025</v>
      </c>
      <c r="OFO313" t="str">
        <f>BS!$D$5</f>
        <v>31 March 2026</v>
      </c>
      <c r="OFP313" t="str">
        <f>BS!$E$5</f>
        <v>31 March 2025</v>
      </c>
      <c r="OFW313" t="str">
        <f>BS!$D$5</f>
        <v>31 March 2026</v>
      </c>
      <c r="OFX313" t="str">
        <f>BS!$E$5</f>
        <v>31 March 2025</v>
      </c>
      <c r="OGE313" t="str">
        <f>BS!$D$5</f>
        <v>31 March 2026</v>
      </c>
      <c r="OGF313" t="str">
        <f>BS!$E$5</f>
        <v>31 March 2025</v>
      </c>
      <c r="OGM313" t="str">
        <f>BS!$D$5</f>
        <v>31 March 2026</v>
      </c>
      <c r="OGN313" t="str">
        <f>BS!$E$5</f>
        <v>31 March 2025</v>
      </c>
      <c r="OGU313" t="str">
        <f>BS!$D$5</f>
        <v>31 March 2026</v>
      </c>
      <c r="OGV313" t="str">
        <f>BS!$E$5</f>
        <v>31 March 2025</v>
      </c>
      <c r="OHC313" t="str">
        <f>BS!$D$5</f>
        <v>31 March 2026</v>
      </c>
      <c r="OHD313" t="str">
        <f>BS!$E$5</f>
        <v>31 March 2025</v>
      </c>
      <c r="OHK313" t="str">
        <f>BS!$D$5</f>
        <v>31 March 2026</v>
      </c>
      <c r="OHL313" t="str">
        <f>BS!$E$5</f>
        <v>31 March 2025</v>
      </c>
      <c r="OHS313" t="str">
        <f>BS!$D$5</f>
        <v>31 March 2026</v>
      </c>
      <c r="OHT313" t="str">
        <f>BS!$E$5</f>
        <v>31 March 2025</v>
      </c>
      <c r="OIA313" t="str">
        <f>BS!$D$5</f>
        <v>31 March 2026</v>
      </c>
      <c r="OIB313" t="str">
        <f>BS!$E$5</f>
        <v>31 March 2025</v>
      </c>
      <c r="OII313" t="str">
        <f>BS!$D$5</f>
        <v>31 March 2026</v>
      </c>
      <c r="OIJ313" t="str">
        <f>BS!$E$5</f>
        <v>31 March 2025</v>
      </c>
      <c r="OIQ313" t="str">
        <f>BS!$D$5</f>
        <v>31 March 2026</v>
      </c>
      <c r="OIR313" t="str">
        <f>BS!$E$5</f>
        <v>31 March 2025</v>
      </c>
      <c r="OIY313" t="str">
        <f>BS!$D$5</f>
        <v>31 March 2026</v>
      </c>
      <c r="OIZ313" t="str">
        <f>BS!$E$5</f>
        <v>31 March 2025</v>
      </c>
      <c r="OJG313" t="str">
        <f>BS!$D$5</f>
        <v>31 March 2026</v>
      </c>
      <c r="OJH313" t="str">
        <f>BS!$E$5</f>
        <v>31 March 2025</v>
      </c>
      <c r="OJO313" t="str">
        <f>BS!$D$5</f>
        <v>31 March 2026</v>
      </c>
      <c r="OJP313" t="str">
        <f>BS!$E$5</f>
        <v>31 March 2025</v>
      </c>
      <c r="OJW313" t="str">
        <f>BS!$D$5</f>
        <v>31 March 2026</v>
      </c>
      <c r="OJX313" t="str">
        <f>BS!$E$5</f>
        <v>31 March 2025</v>
      </c>
      <c r="OKE313" t="str">
        <f>BS!$D$5</f>
        <v>31 March 2026</v>
      </c>
      <c r="OKF313" t="str">
        <f>BS!$E$5</f>
        <v>31 March 2025</v>
      </c>
      <c r="OKM313" t="str">
        <f>BS!$D$5</f>
        <v>31 March 2026</v>
      </c>
      <c r="OKN313" t="str">
        <f>BS!$E$5</f>
        <v>31 March 2025</v>
      </c>
      <c r="OKU313" t="str">
        <f>BS!$D$5</f>
        <v>31 March 2026</v>
      </c>
      <c r="OKV313" t="str">
        <f>BS!$E$5</f>
        <v>31 March 2025</v>
      </c>
      <c r="OLC313" t="str">
        <f>BS!$D$5</f>
        <v>31 March 2026</v>
      </c>
      <c r="OLD313" t="str">
        <f>BS!$E$5</f>
        <v>31 March 2025</v>
      </c>
      <c r="OLK313" t="str">
        <f>BS!$D$5</f>
        <v>31 March 2026</v>
      </c>
      <c r="OLL313" t="str">
        <f>BS!$E$5</f>
        <v>31 March 2025</v>
      </c>
      <c r="OLS313" t="str">
        <f>BS!$D$5</f>
        <v>31 March 2026</v>
      </c>
      <c r="OLT313" t="str">
        <f>BS!$E$5</f>
        <v>31 March 2025</v>
      </c>
      <c r="OMA313" t="str">
        <f>BS!$D$5</f>
        <v>31 March 2026</v>
      </c>
      <c r="OMB313" t="str">
        <f>BS!$E$5</f>
        <v>31 March 2025</v>
      </c>
      <c r="OMI313" t="str">
        <f>BS!$D$5</f>
        <v>31 March 2026</v>
      </c>
      <c r="OMJ313" t="str">
        <f>BS!$E$5</f>
        <v>31 March 2025</v>
      </c>
      <c r="OMQ313" t="str">
        <f>BS!$D$5</f>
        <v>31 March 2026</v>
      </c>
      <c r="OMR313" t="str">
        <f>BS!$E$5</f>
        <v>31 March 2025</v>
      </c>
      <c r="OMY313" t="str">
        <f>BS!$D$5</f>
        <v>31 March 2026</v>
      </c>
      <c r="OMZ313" t="str">
        <f>BS!$E$5</f>
        <v>31 March 2025</v>
      </c>
      <c r="ONG313" t="str">
        <f>BS!$D$5</f>
        <v>31 March 2026</v>
      </c>
      <c r="ONH313" t="str">
        <f>BS!$E$5</f>
        <v>31 March 2025</v>
      </c>
      <c r="ONO313" t="str">
        <f>BS!$D$5</f>
        <v>31 March 2026</v>
      </c>
      <c r="ONP313" t="str">
        <f>BS!$E$5</f>
        <v>31 March 2025</v>
      </c>
      <c r="ONW313" t="str">
        <f>BS!$D$5</f>
        <v>31 March 2026</v>
      </c>
      <c r="ONX313" t="str">
        <f>BS!$E$5</f>
        <v>31 March 2025</v>
      </c>
      <c r="OOE313" t="str">
        <f>BS!$D$5</f>
        <v>31 March 2026</v>
      </c>
      <c r="OOF313" t="str">
        <f>BS!$E$5</f>
        <v>31 March 2025</v>
      </c>
      <c r="OOM313" t="str">
        <f>BS!$D$5</f>
        <v>31 March 2026</v>
      </c>
      <c r="OON313" t="str">
        <f>BS!$E$5</f>
        <v>31 March 2025</v>
      </c>
      <c r="OOU313" t="str">
        <f>BS!$D$5</f>
        <v>31 March 2026</v>
      </c>
      <c r="OOV313" t="str">
        <f>BS!$E$5</f>
        <v>31 March 2025</v>
      </c>
      <c r="OPC313" t="str">
        <f>BS!$D$5</f>
        <v>31 March 2026</v>
      </c>
      <c r="OPD313" t="str">
        <f>BS!$E$5</f>
        <v>31 March 2025</v>
      </c>
      <c r="OPK313" t="str">
        <f>BS!$D$5</f>
        <v>31 March 2026</v>
      </c>
      <c r="OPL313" t="str">
        <f>BS!$E$5</f>
        <v>31 March 2025</v>
      </c>
      <c r="OPS313" t="str">
        <f>BS!$D$5</f>
        <v>31 March 2026</v>
      </c>
      <c r="OPT313" t="str">
        <f>BS!$E$5</f>
        <v>31 March 2025</v>
      </c>
      <c r="OQA313" t="str">
        <f>BS!$D$5</f>
        <v>31 March 2026</v>
      </c>
      <c r="OQB313" t="str">
        <f>BS!$E$5</f>
        <v>31 March 2025</v>
      </c>
      <c r="OQI313" t="str">
        <f>BS!$D$5</f>
        <v>31 March 2026</v>
      </c>
      <c r="OQJ313" t="str">
        <f>BS!$E$5</f>
        <v>31 March 2025</v>
      </c>
      <c r="OQQ313" t="str">
        <f>BS!$D$5</f>
        <v>31 March 2026</v>
      </c>
      <c r="OQR313" t="str">
        <f>BS!$E$5</f>
        <v>31 March 2025</v>
      </c>
      <c r="OQY313" t="str">
        <f>BS!$D$5</f>
        <v>31 March 2026</v>
      </c>
      <c r="OQZ313" t="str">
        <f>BS!$E$5</f>
        <v>31 March 2025</v>
      </c>
      <c r="ORG313" t="str">
        <f>BS!$D$5</f>
        <v>31 March 2026</v>
      </c>
      <c r="ORH313" t="str">
        <f>BS!$E$5</f>
        <v>31 March 2025</v>
      </c>
      <c r="ORO313" t="str">
        <f>BS!$D$5</f>
        <v>31 March 2026</v>
      </c>
      <c r="ORP313" t="str">
        <f>BS!$E$5</f>
        <v>31 March 2025</v>
      </c>
      <c r="ORW313" t="str">
        <f>BS!$D$5</f>
        <v>31 March 2026</v>
      </c>
      <c r="ORX313" t="str">
        <f>BS!$E$5</f>
        <v>31 March 2025</v>
      </c>
      <c r="OSE313" t="str">
        <f>BS!$D$5</f>
        <v>31 March 2026</v>
      </c>
      <c r="OSF313" t="str">
        <f>BS!$E$5</f>
        <v>31 March 2025</v>
      </c>
      <c r="OSM313" t="str">
        <f>BS!$D$5</f>
        <v>31 March 2026</v>
      </c>
      <c r="OSN313" t="str">
        <f>BS!$E$5</f>
        <v>31 March 2025</v>
      </c>
      <c r="OSU313" t="str">
        <f>BS!$D$5</f>
        <v>31 March 2026</v>
      </c>
      <c r="OSV313" t="str">
        <f>BS!$E$5</f>
        <v>31 March 2025</v>
      </c>
      <c r="OTC313" t="str">
        <f>BS!$D$5</f>
        <v>31 March 2026</v>
      </c>
      <c r="OTD313" t="str">
        <f>BS!$E$5</f>
        <v>31 March 2025</v>
      </c>
      <c r="OTK313" t="str">
        <f>BS!$D$5</f>
        <v>31 March 2026</v>
      </c>
      <c r="OTL313" t="str">
        <f>BS!$E$5</f>
        <v>31 March 2025</v>
      </c>
      <c r="OTS313" t="str">
        <f>BS!$D$5</f>
        <v>31 March 2026</v>
      </c>
      <c r="OTT313" t="str">
        <f>BS!$E$5</f>
        <v>31 March 2025</v>
      </c>
      <c r="OUA313" t="str">
        <f>BS!$D$5</f>
        <v>31 March 2026</v>
      </c>
      <c r="OUB313" t="str">
        <f>BS!$E$5</f>
        <v>31 March 2025</v>
      </c>
      <c r="OUI313" t="str">
        <f>BS!$D$5</f>
        <v>31 March 2026</v>
      </c>
      <c r="OUJ313" t="str">
        <f>BS!$E$5</f>
        <v>31 March 2025</v>
      </c>
      <c r="OUQ313" t="str">
        <f>BS!$D$5</f>
        <v>31 March 2026</v>
      </c>
      <c r="OUR313" t="str">
        <f>BS!$E$5</f>
        <v>31 March 2025</v>
      </c>
      <c r="OUY313" t="str">
        <f>BS!$D$5</f>
        <v>31 March 2026</v>
      </c>
      <c r="OUZ313" t="str">
        <f>BS!$E$5</f>
        <v>31 March 2025</v>
      </c>
      <c r="OVG313" t="str">
        <f>BS!$D$5</f>
        <v>31 March 2026</v>
      </c>
      <c r="OVH313" t="str">
        <f>BS!$E$5</f>
        <v>31 March 2025</v>
      </c>
      <c r="OVO313" t="str">
        <f>BS!$D$5</f>
        <v>31 March 2026</v>
      </c>
      <c r="OVP313" t="str">
        <f>BS!$E$5</f>
        <v>31 March 2025</v>
      </c>
      <c r="OVW313" t="str">
        <f>BS!$D$5</f>
        <v>31 March 2026</v>
      </c>
      <c r="OVX313" t="str">
        <f>BS!$E$5</f>
        <v>31 March 2025</v>
      </c>
      <c r="OWE313" t="str">
        <f>BS!$D$5</f>
        <v>31 March 2026</v>
      </c>
      <c r="OWF313" t="str">
        <f>BS!$E$5</f>
        <v>31 March 2025</v>
      </c>
      <c r="OWM313" t="str">
        <f>BS!$D$5</f>
        <v>31 March 2026</v>
      </c>
      <c r="OWN313" t="str">
        <f>BS!$E$5</f>
        <v>31 March 2025</v>
      </c>
      <c r="OWU313" t="str">
        <f>BS!$D$5</f>
        <v>31 March 2026</v>
      </c>
      <c r="OWV313" t="str">
        <f>BS!$E$5</f>
        <v>31 March 2025</v>
      </c>
      <c r="OXC313" t="str">
        <f>BS!$D$5</f>
        <v>31 March 2026</v>
      </c>
      <c r="OXD313" t="str">
        <f>BS!$E$5</f>
        <v>31 March 2025</v>
      </c>
      <c r="OXK313" t="str">
        <f>BS!$D$5</f>
        <v>31 March 2026</v>
      </c>
      <c r="OXL313" t="str">
        <f>BS!$E$5</f>
        <v>31 March 2025</v>
      </c>
      <c r="OXS313" t="str">
        <f>BS!$D$5</f>
        <v>31 March 2026</v>
      </c>
      <c r="OXT313" t="str">
        <f>BS!$E$5</f>
        <v>31 March 2025</v>
      </c>
      <c r="OYA313" t="str">
        <f>BS!$D$5</f>
        <v>31 March 2026</v>
      </c>
      <c r="OYB313" t="str">
        <f>BS!$E$5</f>
        <v>31 March 2025</v>
      </c>
      <c r="OYI313" t="str">
        <f>BS!$D$5</f>
        <v>31 March 2026</v>
      </c>
      <c r="OYJ313" t="str">
        <f>BS!$E$5</f>
        <v>31 March 2025</v>
      </c>
      <c r="OYQ313" t="str">
        <f>BS!$D$5</f>
        <v>31 March 2026</v>
      </c>
      <c r="OYR313" t="str">
        <f>BS!$E$5</f>
        <v>31 March 2025</v>
      </c>
      <c r="OYY313" t="str">
        <f>BS!$D$5</f>
        <v>31 March 2026</v>
      </c>
      <c r="OYZ313" t="str">
        <f>BS!$E$5</f>
        <v>31 March 2025</v>
      </c>
      <c r="OZG313" t="str">
        <f>BS!$D$5</f>
        <v>31 March 2026</v>
      </c>
      <c r="OZH313" t="str">
        <f>BS!$E$5</f>
        <v>31 March 2025</v>
      </c>
      <c r="OZO313" t="str">
        <f>BS!$D$5</f>
        <v>31 March 2026</v>
      </c>
      <c r="OZP313" t="str">
        <f>BS!$E$5</f>
        <v>31 March 2025</v>
      </c>
      <c r="OZW313" t="str">
        <f>BS!$D$5</f>
        <v>31 March 2026</v>
      </c>
      <c r="OZX313" t="str">
        <f>BS!$E$5</f>
        <v>31 March 2025</v>
      </c>
      <c r="PAE313" t="str">
        <f>BS!$D$5</f>
        <v>31 March 2026</v>
      </c>
      <c r="PAF313" t="str">
        <f>BS!$E$5</f>
        <v>31 March 2025</v>
      </c>
      <c r="PAM313" t="str">
        <f>BS!$D$5</f>
        <v>31 March 2026</v>
      </c>
      <c r="PAN313" t="str">
        <f>BS!$E$5</f>
        <v>31 March 2025</v>
      </c>
      <c r="PAU313" t="str">
        <f>BS!$D$5</f>
        <v>31 March 2026</v>
      </c>
      <c r="PAV313" t="str">
        <f>BS!$E$5</f>
        <v>31 March 2025</v>
      </c>
      <c r="PBC313" t="str">
        <f>BS!$D$5</f>
        <v>31 March 2026</v>
      </c>
      <c r="PBD313" t="str">
        <f>BS!$E$5</f>
        <v>31 March 2025</v>
      </c>
      <c r="PBK313" t="str">
        <f>BS!$D$5</f>
        <v>31 March 2026</v>
      </c>
      <c r="PBL313" t="str">
        <f>BS!$E$5</f>
        <v>31 March 2025</v>
      </c>
      <c r="PBS313" t="str">
        <f>BS!$D$5</f>
        <v>31 March 2026</v>
      </c>
      <c r="PBT313" t="str">
        <f>BS!$E$5</f>
        <v>31 March 2025</v>
      </c>
      <c r="PCA313" t="str">
        <f>BS!$D$5</f>
        <v>31 March 2026</v>
      </c>
      <c r="PCB313" t="str">
        <f>BS!$E$5</f>
        <v>31 March 2025</v>
      </c>
      <c r="PCI313" t="str">
        <f>BS!$D$5</f>
        <v>31 March 2026</v>
      </c>
      <c r="PCJ313" t="str">
        <f>BS!$E$5</f>
        <v>31 March 2025</v>
      </c>
      <c r="PCQ313" t="str">
        <f>BS!$D$5</f>
        <v>31 March 2026</v>
      </c>
      <c r="PCR313" t="str">
        <f>BS!$E$5</f>
        <v>31 March 2025</v>
      </c>
      <c r="PCY313" t="str">
        <f>BS!$D$5</f>
        <v>31 March 2026</v>
      </c>
      <c r="PCZ313" t="str">
        <f>BS!$E$5</f>
        <v>31 March 2025</v>
      </c>
      <c r="PDG313" t="str">
        <f>BS!$D$5</f>
        <v>31 March 2026</v>
      </c>
      <c r="PDH313" t="str">
        <f>BS!$E$5</f>
        <v>31 March 2025</v>
      </c>
      <c r="PDO313" t="str">
        <f>BS!$D$5</f>
        <v>31 March 2026</v>
      </c>
      <c r="PDP313" t="str">
        <f>BS!$E$5</f>
        <v>31 March 2025</v>
      </c>
      <c r="PDW313" t="str">
        <f>BS!$D$5</f>
        <v>31 March 2026</v>
      </c>
      <c r="PDX313" t="str">
        <f>BS!$E$5</f>
        <v>31 March 2025</v>
      </c>
      <c r="PEE313" t="str">
        <f>BS!$D$5</f>
        <v>31 March 2026</v>
      </c>
      <c r="PEF313" t="str">
        <f>BS!$E$5</f>
        <v>31 March 2025</v>
      </c>
      <c r="PEM313" t="str">
        <f>BS!$D$5</f>
        <v>31 March 2026</v>
      </c>
      <c r="PEN313" t="str">
        <f>BS!$E$5</f>
        <v>31 March 2025</v>
      </c>
      <c r="PEU313" t="str">
        <f>BS!$D$5</f>
        <v>31 March 2026</v>
      </c>
      <c r="PEV313" t="str">
        <f>BS!$E$5</f>
        <v>31 March 2025</v>
      </c>
      <c r="PFC313" t="str">
        <f>BS!$D$5</f>
        <v>31 March 2026</v>
      </c>
      <c r="PFD313" t="str">
        <f>BS!$E$5</f>
        <v>31 March 2025</v>
      </c>
      <c r="PFK313" t="str">
        <f>BS!$D$5</f>
        <v>31 March 2026</v>
      </c>
      <c r="PFL313" t="str">
        <f>BS!$E$5</f>
        <v>31 March 2025</v>
      </c>
      <c r="PFS313" t="str">
        <f>BS!$D$5</f>
        <v>31 March 2026</v>
      </c>
      <c r="PFT313" t="str">
        <f>BS!$E$5</f>
        <v>31 March 2025</v>
      </c>
      <c r="PGA313" t="str">
        <f>BS!$D$5</f>
        <v>31 March 2026</v>
      </c>
      <c r="PGB313" t="str">
        <f>BS!$E$5</f>
        <v>31 March 2025</v>
      </c>
      <c r="PGI313" t="str">
        <f>BS!$D$5</f>
        <v>31 March 2026</v>
      </c>
      <c r="PGJ313" t="str">
        <f>BS!$E$5</f>
        <v>31 March 2025</v>
      </c>
      <c r="PGQ313" t="str">
        <f>BS!$D$5</f>
        <v>31 March 2026</v>
      </c>
      <c r="PGR313" t="str">
        <f>BS!$E$5</f>
        <v>31 March 2025</v>
      </c>
      <c r="PGY313" t="str">
        <f>BS!$D$5</f>
        <v>31 March 2026</v>
      </c>
      <c r="PGZ313" t="str">
        <f>BS!$E$5</f>
        <v>31 March 2025</v>
      </c>
      <c r="PHG313" t="str">
        <f>BS!$D$5</f>
        <v>31 March 2026</v>
      </c>
      <c r="PHH313" t="str">
        <f>BS!$E$5</f>
        <v>31 March 2025</v>
      </c>
      <c r="PHO313" t="str">
        <f>BS!$D$5</f>
        <v>31 March 2026</v>
      </c>
      <c r="PHP313" t="str">
        <f>BS!$E$5</f>
        <v>31 March 2025</v>
      </c>
      <c r="PHW313" t="str">
        <f>BS!$D$5</f>
        <v>31 March 2026</v>
      </c>
      <c r="PHX313" t="str">
        <f>BS!$E$5</f>
        <v>31 March 2025</v>
      </c>
      <c r="PIE313" t="str">
        <f>BS!$D$5</f>
        <v>31 March 2026</v>
      </c>
      <c r="PIF313" t="str">
        <f>BS!$E$5</f>
        <v>31 March 2025</v>
      </c>
      <c r="PIM313" t="str">
        <f>BS!$D$5</f>
        <v>31 March 2026</v>
      </c>
      <c r="PIN313" t="str">
        <f>BS!$E$5</f>
        <v>31 March 2025</v>
      </c>
      <c r="PIU313" t="str">
        <f>BS!$D$5</f>
        <v>31 March 2026</v>
      </c>
      <c r="PIV313" t="str">
        <f>BS!$E$5</f>
        <v>31 March 2025</v>
      </c>
      <c r="PJC313" t="str">
        <f>BS!$D$5</f>
        <v>31 March 2026</v>
      </c>
      <c r="PJD313" t="str">
        <f>BS!$E$5</f>
        <v>31 March 2025</v>
      </c>
      <c r="PJK313" t="str">
        <f>BS!$D$5</f>
        <v>31 March 2026</v>
      </c>
      <c r="PJL313" t="str">
        <f>BS!$E$5</f>
        <v>31 March 2025</v>
      </c>
      <c r="PJS313" t="str">
        <f>BS!$D$5</f>
        <v>31 March 2026</v>
      </c>
      <c r="PJT313" t="str">
        <f>BS!$E$5</f>
        <v>31 March 2025</v>
      </c>
      <c r="PKA313" t="str">
        <f>BS!$D$5</f>
        <v>31 March 2026</v>
      </c>
      <c r="PKB313" t="str">
        <f>BS!$E$5</f>
        <v>31 March 2025</v>
      </c>
      <c r="PKI313" t="str">
        <f>BS!$D$5</f>
        <v>31 March 2026</v>
      </c>
      <c r="PKJ313" t="str">
        <f>BS!$E$5</f>
        <v>31 March 2025</v>
      </c>
      <c r="PKQ313" t="str">
        <f>BS!$D$5</f>
        <v>31 March 2026</v>
      </c>
      <c r="PKR313" t="str">
        <f>BS!$E$5</f>
        <v>31 March 2025</v>
      </c>
      <c r="PKY313" t="str">
        <f>BS!$D$5</f>
        <v>31 March 2026</v>
      </c>
      <c r="PKZ313" t="str">
        <f>BS!$E$5</f>
        <v>31 March 2025</v>
      </c>
      <c r="PLG313" t="str">
        <f>BS!$D$5</f>
        <v>31 March 2026</v>
      </c>
      <c r="PLH313" t="str">
        <f>BS!$E$5</f>
        <v>31 March 2025</v>
      </c>
      <c r="PLO313" t="str">
        <f>BS!$D$5</f>
        <v>31 March 2026</v>
      </c>
      <c r="PLP313" t="str">
        <f>BS!$E$5</f>
        <v>31 March 2025</v>
      </c>
      <c r="PLW313" t="str">
        <f>BS!$D$5</f>
        <v>31 March 2026</v>
      </c>
      <c r="PLX313" t="str">
        <f>BS!$E$5</f>
        <v>31 March 2025</v>
      </c>
      <c r="PME313" t="str">
        <f>BS!$D$5</f>
        <v>31 March 2026</v>
      </c>
      <c r="PMF313" t="str">
        <f>BS!$E$5</f>
        <v>31 March 2025</v>
      </c>
      <c r="PMM313" t="str">
        <f>BS!$D$5</f>
        <v>31 March 2026</v>
      </c>
      <c r="PMN313" t="str">
        <f>BS!$E$5</f>
        <v>31 March 2025</v>
      </c>
      <c r="PMU313" t="str">
        <f>BS!$D$5</f>
        <v>31 March 2026</v>
      </c>
      <c r="PMV313" t="str">
        <f>BS!$E$5</f>
        <v>31 March 2025</v>
      </c>
      <c r="PNC313" t="str">
        <f>BS!$D$5</f>
        <v>31 March 2026</v>
      </c>
      <c r="PND313" t="str">
        <f>BS!$E$5</f>
        <v>31 March 2025</v>
      </c>
      <c r="PNK313" t="str">
        <f>BS!$D$5</f>
        <v>31 March 2026</v>
      </c>
      <c r="PNL313" t="str">
        <f>BS!$E$5</f>
        <v>31 March 2025</v>
      </c>
      <c r="PNS313" t="str">
        <f>BS!$D$5</f>
        <v>31 March 2026</v>
      </c>
      <c r="PNT313" t="str">
        <f>BS!$E$5</f>
        <v>31 March 2025</v>
      </c>
      <c r="POA313" t="str">
        <f>BS!$D$5</f>
        <v>31 March 2026</v>
      </c>
      <c r="POB313" t="str">
        <f>BS!$E$5</f>
        <v>31 March 2025</v>
      </c>
      <c r="POI313" t="str">
        <f>BS!$D$5</f>
        <v>31 March 2026</v>
      </c>
      <c r="POJ313" t="str">
        <f>BS!$E$5</f>
        <v>31 March 2025</v>
      </c>
      <c r="POQ313" t="str">
        <f>BS!$D$5</f>
        <v>31 March 2026</v>
      </c>
      <c r="POR313" t="str">
        <f>BS!$E$5</f>
        <v>31 March 2025</v>
      </c>
      <c r="POY313" t="str">
        <f>BS!$D$5</f>
        <v>31 March 2026</v>
      </c>
      <c r="POZ313" t="str">
        <f>BS!$E$5</f>
        <v>31 March 2025</v>
      </c>
      <c r="PPG313" t="str">
        <f>BS!$D$5</f>
        <v>31 March 2026</v>
      </c>
      <c r="PPH313" t="str">
        <f>BS!$E$5</f>
        <v>31 March 2025</v>
      </c>
      <c r="PPO313" t="str">
        <f>BS!$D$5</f>
        <v>31 March 2026</v>
      </c>
      <c r="PPP313" t="str">
        <f>BS!$E$5</f>
        <v>31 March 2025</v>
      </c>
      <c r="PPW313" t="str">
        <f>BS!$D$5</f>
        <v>31 March 2026</v>
      </c>
      <c r="PPX313" t="str">
        <f>BS!$E$5</f>
        <v>31 March 2025</v>
      </c>
      <c r="PQE313" t="str">
        <f>BS!$D$5</f>
        <v>31 March 2026</v>
      </c>
      <c r="PQF313" t="str">
        <f>BS!$E$5</f>
        <v>31 March 2025</v>
      </c>
      <c r="PQM313" t="str">
        <f>BS!$D$5</f>
        <v>31 March 2026</v>
      </c>
      <c r="PQN313" t="str">
        <f>BS!$E$5</f>
        <v>31 March 2025</v>
      </c>
      <c r="PQU313" t="str">
        <f>BS!$D$5</f>
        <v>31 March 2026</v>
      </c>
      <c r="PQV313" t="str">
        <f>BS!$E$5</f>
        <v>31 March 2025</v>
      </c>
      <c r="PRC313" t="str">
        <f>BS!$D$5</f>
        <v>31 March 2026</v>
      </c>
      <c r="PRD313" t="str">
        <f>BS!$E$5</f>
        <v>31 March 2025</v>
      </c>
      <c r="PRK313" t="str">
        <f>BS!$D$5</f>
        <v>31 March 2026</v>
      </c>
      <c r="PRL313" t="str">
        <f>BS!$E$5</f>
        <v>31 March 2025</v>
      </c>
      <c r="PRS313" t="str">
        <f>BS!$D$5</f>
        <v>31 March 2026</v>
      </c>
      <c r="PRT313" t="str">
        <f>BS!$E$5</f>
        <v>31 March 2025</v>
      </c>
      <c r="PSA313" t="str">
        <f>BS!$D$5</f>
        <v>31 March 2026</v>
      </c>
      <c r="PSB313" t="str">
        <f>BS!$E$5</f>
        <v>31 March 2025</v>
      </c>
      <c r="PSI313" t="str">
        <f>BS!$D$5</f>
        <v>31 March 2026</v>
      </c>
      <c r="PSJ313" t="str">
        <f>BS!$E$5</f>
        <v>31 March 2025</v>
      </c>
      <c r="PSQ313" t="str">
        <f>BS!$D$5</f>
        <v>31 March 2026</v>
      </c>
      <c r="PSR313" t="str">
        <f>BS!$E$5</f>
        <v>31 March 2025</v>
      </c>
      <c r="PSY313" t="str">
        <f>BS!$D$5</f>
        <v>31 March 2026</v>
      </c>
      <c r="PSZ313" t="str">
        <f>BS!$E$5</f>
        <v>31 March 2025</v>
      </c>
      <c r="PTG313" t="str">
        <f>BS!$D$5</f>
        <v>31 March 2026</v>
      </c>
      <c r="PTH313" t="str">
        <f>BS!$E$5</f>
        <v>31 March 2025</v>
      </c>
      <c r="PTO313" t="str">
        <f>BS!$D$5</f>
        <v>31 March 2026</v>
      </c>
      <c r="PTP313" t="str">
        <f>BS!$E$5</f>
        <v>31 March 2025</v>
      </c>
      <c r="PTW313" t="str">
        <f>BS!$D$5</f>
        <v>31 March 2026</v>
      </c>
      <c r="PTX313" t="str">
        <f>BS!$E$5</f>
        <v>31 March 2025</v>
      </c>
      <c r="PUE313" t="str">
        <f>BS!$D$5</f>
        <v>31 March 2026</v>
      </c>
      <c r="PUF313" t="str">
        <f>BS!$E$5</f>
        <v>31 March 2025</v>
      </c>
      <c r="PUM313" t="str">
        <f>BS!$D$5</f>
        <v>31 March 2026</v>
      </c>
      <c r="PUN313" t="str">
        <f>BS!$E$5</f>
        <v>31 March 2025</v>
      </c>
      <c r="PUU313" t="str">
        <f>BS!$D$5</f>
        <v>31 March 2026</v>
      </c>
      <c r="PUV313" t="str">
        <f>BS!$E$5</f>
        <v>31 March 2025</v>
      </c>
      <c r="PVC313" t="str">
        <f>BS!$D$5</f>
        <v>31 March 2026</v>
      </c>
      <c r="PVD313" t="str">
        <f>BS!$E$5</f>
        <v>31 March 2025</v>
      </c>
      <c r="PVK313" t="str">
        <f>BS!$D$5</f>
        <v>31 March 2026</v>
      </c>
      <c r="PVL313" t="str">
        <f>BS!$E$5</f>
        <v>31 March 2025</v>
      </c>
      <c r="PVS313" t="str">
        <f>BS!$D$5</f>
        <v>31 March 2026</v>
      </c>
      <c r="PVT313" t="str">
        <f>BS!$E$5</f>
        <v>31 March 2025</v>
      </c>
      <c r="PWA313" t="str">
        <f>BS!$D$5</f>
        <v>31 March 2026</v>
      </c>
      <c r="PWB313" t="str">
        <f>BS!$E$5</f>
        <v>31 March 2025</v>
      </c>
      <c r="PWI313" t="str">
        <f>BS!$D$5</f>
        <v>31 March 2026</v>
      </c>
      <c r="PWJ313" t="str">
        <f>BS!$E$5</f>
        <v>31 March 2025</v>
      </c>
      <c r="PWQ313" t="str">
        <f>BS!$D$5</f>
        <v>31 March 2026</v>
      </c>
      <c r="PWR313" t="str">
        <f>BS!$E$5</f>
        <v>31 March 2025</v>
      </c>
      <c r="PWY313" t="str">
        <f>BS!$D$5</f>
        <v>31 March 2026</v>
      </c>
      <c r="PWZ313" t="str">
        <f>BS!$E$5</f>
        <v>31 March 2025</v>
      </c>
      <c r="PXG313" t="str">
        <f>BS!$D$5</f>
        <v>31 March 2026</v>
      </c>
      <c r="PXH313" t="str">
        <f>BS!$E$5</f>
        <v>31 March 2025</v>
      </c>
      <c r="PXO313" t="str">
        <f>BS!$D$5</f>
        <v>31 March 2026</v>
      </c>
      <c r="PXP313" t="str">
        <f>BS!$E$5</f>
        <v>31 March 2025</v>
      </c>
      <c r="PXW313" t="str">
        <f>BS!$D$5</f>
        <v>31 March 2026</v>
      </c>
      <c r="PXX313" t="str">
        <f>BS!$E$5</f>
        <v>31 March 2025</v>
      </c>
      <c r="PYE313" t="str">
        <f>BS!$D$5</f>
        <v>31 March 2026</v>
      </c>
      <c r="PYF313" t="str">
        <f>BS!$E$5</f>
        <v>31 March 2025</v>
      </c>
      <c r="PYM313" t="str">
        <f>BS!$D$5</f>
        <v>31 March 2026</v>
      </c>
      <c r="PYN313" t="str">
        <f>BS!$E$5</f>
        <v>31 March 2025</v>
      </c>
      <c r="PYU313" t="str">
        <f>BS!$D$5</f>
        <v>31 March 2026</v>
      </c>
      <c r="PYV313" t="str">
        <f>BS!$E$5</f>
        <v>31 March 2025</v>
      </c>
      <c r="PZC313" t="str">
        <f>BS!$D$5</f>
        <v>31 March 2026</v>
      </c>
      <c r="PZD313" t="str">
        <f>BS!$E$5</f>
        <v>31 March 2025</v>
      </c>
      <c r="PZK313" t="str">
        <f>BS!$D$5</f>
        <v>31 March 2026</v>
      </c>
      <c r="PZL313" t="str">
        <f>BS!$E$5</f>
        <v>31 March 2025</v>
      </c>
      <c r="PZS313" t="str">
        <f>BS!$D$5</f>
        <v>31 March 2026</v>
      </c>
      <c r="PZT313" t="str">
        <f>BS!$E$5</f>
        <v>31 March 2025</v>
      </c>
      <c r="QAA313" t="str">
        <f>BS!$D$5</f>
        <v>31 March 2026</v>
      </c>
      <c r="QAB313" t="str">
        <f>BS!$E$5</f>
        <v>31 March 2025</v>
      </c>
      <c r="QAI313" t="str">
        <f>BS!$D$5</f>
        <v>31 March 2026</v>
      </c>
      <c r="QAJ313" t="str">
        <f>BS!$E$5</f>
        <v>31 March 2025</v>
      </c>
      <c r="QAQ313" t="str">
        <f>BS!$D$5</f>
        <v>31 March 2026</v>
      </c>
      <c r="QAR313" t="str">
        <f>BS!$E$5</f>
        <v>31 March 2025</v>
      </c>
      <c r="QAY313" t="str">
        <f>BS!$D$5</f>
        <v>31 March 2026</v>
      </c>
      <c r="QAZ313" t="str">
        <f>BS!$E$5</f>
        <v>31 March 2025</v>
      </c>
      <c r="QBG313" t="str">
        <f>BS!$D$5</f>
        <v>31 March 2026</v>
      </c>
      <c r="QBH313" t="str">
        <f>BS!$E$5</f>
        <v>31 March 2025</v>
      </c>
      <c r="QBO313" t="str">
        <f>BS!$D$5</f>
        <v>31 March 2026</v>
      </c>
      <c r="QBP313" t="str">
        <f>BS!$E$5</f>
        <v>31 March 2025</v>
      </c>
      <c r="QBW313" t="str">
        <f>BS!$D$5</f>
        <v>31 March 2026</v>
      </c>
      <c r="QBX313" t="str">
        <f>BS!$E$5</f>
        <v>31 March 2025</v>
      </c>
      <c r="QCE313" t="str">
        <f>BS!$D$5</f>
        <v>31 March 2026</v>
      </c>
      <c r="QCF313" t="str">
        <f>BS!$E$5</f>
        <v>31 March 2025</v>
      </c>
      <c r="QCM313" t="str">
        <f>BS!$D$5</f>
        <v>31 March 2026</v>
      </c>
      <c r="QCN313" t="str">
        <f>BS!$E$5</f>
        <v>31 March 2025</v>
      </c>
      <c r="QCU313" t="str">
        <f>BS!$D$5</f>
        <v>31 March 2026</v>
      </c>
      <c r="QCV313" t="str">
        <f>BS!$E$5</f>
        <v>31 March 2025</v>
      </c>
      <c r="QDC313" t="str">
        <f>BS!$D$5</f>
        <v>31 March 2026</v>
      </c>
      <c r="QDD313" t="str">
        <f>BS!$E$5</f>
        <v>31 March 2025</v>
      </c>
      <c r="QDK313" t="str">
        <f>BS!$D$5</f>
        <v>31 March 2026</v>
      </c>
      <c r="QDL313" t="str">
        <f>BS!$E$5</f>
        <v>31 March 2025</v>
      </c>
      <c r="QDS313" t="str">
        <f>BS!$D$5</f>
        <v>31 March 2026</v>
      </c>
      <c r="QDT313" t="str">
        <f>BS!$E$5</f>
        <v>31 March 2025</v>
      </c>
      <c r="QEA313" t="str">
        <f>BS!$D$5</f>
        <v>31 March 2026</v>
      </c>
      <c r="QEB313" t="str">
        <f>BS!$E$5</f>
        <v>31 March 2025</v>
      </c>
      <c r="QEI313" t="str">
        <f>BS!$D$5</f>
        <v>31 March 2026</v>
      </c>
      <c r="QEJ313" t="str">
        <f>BS!$E$5</f>
        <v>31 March 2025</v>
      </c>
      <c r="QEQ313" t="str">
        <f>BS!$D$5</f>
        <v>31 March 2026</v>
      </c>
      <c r="QER313" t="str">
        <f>BS!$E$5</f>
        <v>31 March 2025</v>
      </c>
      <c r="QEY313" t="str">
        <f>BS!$D$5</f>
        <v>31 March 2026</v>
      </c>
      <c r="QEZ313" t="str">
        <f>BS!$E$5</f>
        <v>31 March 2025</v>
      </c>
      <c r="QFG313" t="str">
        <f>BS!$D$5</f>
        <v>31 March 2026</v>
      </c>
      <c r="QFH313" t="str">
        <f>BS!$E$5</f>
        <v>31 March 2025</v>
      </c>
      <c r="QFO313" t="str">
        <f>BS!$D$5</f>
        <v>31 March 2026</v>
      </c>
      <c r="QFP313" t="str">
        <f>BS!$E$5</f>
        <v>31 March 2025</v>
      </c>
      <c r="QFW313" t="str">
        <f>BS!$D$5</f>
        <v>31 March 2026</v>
      </c>
      <c r="QFX313" t="str">
        <f>BS!$E$5</f>
        <v>31 March 2025</v>
      </c>
      <c r="QGE313" t="str">
        <f>BS!$D$5</f>
        <v>31 March 2026</v>
      </c>
      <c r="QGF313" t="str">
        <f>BS!$E$5</f>
        <v>31 March 2025</v>
      </c>
      <c r="QGM313" t="str">
        <f>BS!$D$5</f>
        <v>31 March 2026</v>
      </c>
      <c r="QGN313" t="str">
        <f>BS!$E$5</f>
        <v>31 March 2025</v>
      </c>
      <c r="QGU313" t="str">
        <f>BS!$D$5</f>
        <v>31 March 2026</v>
      </c>
      <c r="QGV313" t="str">
        <f>BS!$E$5</f>
        <v>31 March 2025</v>
      </c>
      <c r="QHC313" t="str">
        <f>BS!$D$5</f>
        <v>31 March 2026</v>
      </c>
      <c r="QHD313" t="str">
        <f>BS!$E$5</f>
        <v>31 March 2025</v>
      </c>
      <c r="QHK313" t="str">
        <f>BS!$D$5</f>
        <v>31 March 2026</v>
      </c>
      <c r="QHL313" t="str">
        <f>BS!$E$5</f>
        <v>31 March 2025</v>
      </c>
      <c r="QHS313" t="str">
        <f>BS!$D$5</f>
        <v>31 March 2026</v>
      </c>
      <c r="QHT313" t="str">
        <f>BS!$E$5</f>
        <v>31 March 2025</v>
      </c>
      <c r="QIA313" t="str">
        <f>BS!$D$5</f>
        <v>31 March 2026</v>
      </c>
      <c r="QIB313" t="str">
        <f>BS!$E$5</f>
        <v>31 March 2025</v>
      </c>
      <c r="QII313" t="str">
        <f>BS!$D$5</f>
        <v>31 March 2026</v>
      </c>
      <c r="QIJ313" t="str">
        <f>BS!$E$5</f>
        <v>31 March 2025</v>
      </c>
      <c r="QIQ313" t="str">
        <f>BS!$D$5</f>
        <v>31 March 2026</v>
      </c>
      <c r="QIR313" t="str">
        <f>BS!$E$5</f>
        <v>31 March 2025</v>
      </c>
      <c r="QIY313" t="str">
        <f>BS!$D$5</f>
        <v>31 March 2026</v>
      </c>
      <c r="QIZ313" t="str">
        <f>BS!$E$5</f>
        <v>31 March 2025</v>
      </c>
      <c r="QJG313" t="str">
        <f>BS!$D$5</f>
        <v>31 March 2026</v>
      </c>
      <c r="QJH313" t="str">
        <f>BS!$E$5</f>
        <v>31 March 2025</v>
      </c>
      <c r="QJO313" t="str">
        <f>BS!$D$5</f>
        <v>31 March 2026</v>
      </c>
      <c r="QJP313" t="str">
        <f>BS!$E$5</f>
        <v>31 March 2025</v>
      </c>
      <c r="QJW313" t="str">
        <f>BS!$D$5</f>
        <v>31 March 2026</v>
      </c>
      <c r="QJX313" t="str">
        <f>BS!$E$5</f>
        <v>31 March 2025</v>
      </c>
      <c r="QKE313" t="str">
        <f>BS!$D$5</f>
        <v>31 March 2026</v>
      </c>
      <c r="QKF313" t="str">
        <f>BS!$E$5</f>
        <v>31 March 2025</v>
      </c>
      <c r="QKM313" t="str">
        <f>BS!$D$5</f>
        <v>31 March 2026</v>
      </c>
      <c r="QKN313" t="str">
        <f>BS!$E$5</f>
        <v>31 March 2025</v>
      </c>
      <c r="QKU313" t="str">
        <f>BS!$D$5</f>
        <v>31 March 2026</v>
      </c>
      <c r="QKV313" t="str">
        <f>BS!$E$5</f>
        <v>31 March 2025</v>
      </c>
      <c r="QLC313" t="str">
        <f>BS!$D$5</f>
        <v>31 March 2026</v>
      </c>
      <c r="QLD313" t="str">
        <f>BS!$E$5</f>
        <v>31 March 2025</v>
      </c>
      <c r="QLK313" t="str">
        <f>BS!$D$5</f>
        <v>31 March 2026</v>
      </c>
      <c r="QLL313" t="str">
        <f>BS!$E$5</f>
        <v>31 March 2025</v>
      </c>
      <c r="QLS313" t="str">
        <f>BS!$D$5</f>
        <v>31 March 2026</v>
      </c>
      <c r="QLT313" t="str">
        <f>BS!$E$5</f>
        <v>31 March 2025</v>
      </c>
      <c r="QMA313" t="str">
        <f>BS!$D$5</f>
        <v>31 March 2026</v>
      </c>
      <c r="QMB313" t="str">
        <f>BS!$E$5</f>
        <v>31 March 2025</v>
      </c>
      <c r="QMI313" t="str">
        <f>BS!$D$5</f>
        <v>31 March 2026</v>
      </c>
      <c r="QMJ313" t="str">
        <f>BS!$E$5</f>
        <v>31 March 2025</v>
      </c>
      <c r="QMQ313" t="str">
        <f>BS!$D$5</f>
        <v>31 March 2026</v>
      </c>
      <c r="QMR313" t="str">
        <f>BS!$E$5</f>
        <v>31 March 2025</v>
      </c>
      <c r="QMY313" t="str">
        <f>BS!$D$5</f>
        <v>31 March 2026</v>
      </c>
      <c r="QMZ313" t="str">
        <f>BS!$E$5</f>
        <v>31 March 2025</v>
      </c>
      <c r="QNG313" t="str">
        <f>BS!$D$5</f>
        <v>31 March 2026</v>
      </c>
      <c r="QNH313" t="str">
        <f>BS!$E$5</f>
        <v>31 March 2025</v>
      </c>
      <c r="QNO313" t="str">
        <f>BS!$D$5</f>
        <v>31 March 2026</v>
      </c>
      <c r="QNP313" t="str">
        <f>BS!$E$5</f>
        <v>31 March 2025</v>
      </c>
      <c r="QNW313" t="str">
        <f>BS!$D$5</f>
        <v>31 March 2026</v>
      </c>
      <c r="QNX313" t="str">
        <f>BS!$E$5</f>
        <v>31 March 2025</v>
      </c>
      <c r="QOE313" t="str">
        <f>BS!$D$5</f>
        <v>31 March 2026</v>
      </c>
      <c r="QOF313" t="str">
        <f>BS!$E$5</f>
        <v>31 March 2025</v>
      </c>
      <c r="QOM313" t="str">
        <f>BS!$D$5</f>
        <v>31 March 2026</v>
      </c>
      <c r="QON313" t="str">
        <f>BS!$E$5</f>
        <v>31 March 2025</v>
      </c>
      <c r="QOU313" t="str">
        <f>BS!$D$5</f>
        <v>31 March 2026</v>
      </c>
      <c r="QOV313" t="str">
        <f>BS!$E$5</f>
        <v>31 March 2025</v>
      </c>
      <c r="QPC313" t="str">
        <f>BS!$D$5</f>
        <v>31 March 2026</v>
      </c>
      <c r="QPD313" t="str">
        <f>BS!$E$5</f>
        <v>31 March 2025</v>
      </c>
      <c r="QPK313" t="str">
        <f>BS!$D$5</f>
        <v>31 March 2026</v>
      </c>
      <c r="QPL313" t="str">
        <f>BS!$E$5</f>
        <v>31 March 2025</v>
      </c>
      <c r="QPS313" t="str">
        <f>BS!$D$5</f>
        <v>31 March 2026</v>
      </c>
      <c r="QPT313" t="str">
        <f>BS!$E$5</f>
        <v>31 March 2025</v>
      </c>
      <c r="QQA313" t="str">
        <f>BS!$D$5</f>
        <v>31 March 2026</v>
      </c>
      <c r="QQB313" t="str">
        <f>BS!$E$5</f>
        <v>31 March 2025</v>
      </c>
      <c r="QQI313" t="str">
        <f>BS!$D$5</f>
        <v>31 March 2026</v>
      </c>
      <c r="QQJ313" t="str">
        <f>BS!$E$5</f>
        <v>31 March 2025</v>
      </c>
      <c r="QQQ313" t="str">
        <f>BS!$D$5</f>
        <v>31 March 2026</v>
      </c>
      <c r="QQR313" t="str">
        <f>BS!$E$5</f>
        <v>31 March 2025</v>
      </c>
      <c r="QQY313" t="str">
        <f>BS!$D$5</f>
        <v>31 March 2026</v>
      </c>
      <c r="QQZ313" t="str">
        <f>BS!$E$5</f>
        <v>31 March 2025</v>
      </c>
      <c r="QRG313" t="str">
        <f>BS!$D$5</f>
        <v>31 March 2026</v>
      </c>
      <c r="QRH313" t="str">
        <f>BS!$E$5</f>
        <v>31 March 2025</v>
      </c>
      <c r="QRO313" t="str">
        <f>BS!$D$5</f>
        <v>31 March 2026</v>
      </c>
      <c r="QRP313" t="str">
        <f>BS!$E$5</f>
        <v>31 March 2025</v>
      </c>
      <c r="QRW313" t="str">
        <f>BS!$D$5</f>
        <v>31 March 2026</v>
      </c>
      <c r="QRX313" t="str">
        <f>BS!$E$5</f>
        <v>31 March 2025</v>
      </c>
      <c r="QSE313" t="str">
        <f>BS!$D$5</f>
        <v>31 March 2026</v>
      </c>
      <c r="QSF313" t="str">
        <f>BS!$E$5</f>
        <v>31 March 2025</v>
      </c>
      <c r="QSM313" t="str">
        <f>BS!$D$5</f>
        <v>31 March 2026</v>
      </c>
      <c r="QSN313" t="str">
        <f>BS!$E$5</f>
        <v>31 March 2025</v>
      </c>
      <c r="QSU313" t="str">
        <f>BS!$D$5</f>
        <v>31 March 2026</v>
      </c>
      <c r="QSV313" t="str">
        <f>BS!$E$5</f>
        <v>31 March 2025</v>
      </c>
      <c r="QTC313" t="str">
        <f>BS!$D$5</f>
        <v>31 March 2026</v>
      </c>
      <c r="QTD313" t="str">
        <f>BS!$E$5</f>
        <v>31 March 2025</v>
      </c>
      <c r="QTK313" t="str">
        <f>BS!$D$5</f>
        <v>31 March 2026</v>
      </c>
      <c r="QTL313" t="str">
        <f>BS!$E$5</f>
        <v>31 March 2025</v>
      </c>
      <c r="QTS313" t="str">
        <f>BS!$D$5</f>
        <v>31 March 2026</v>
      </c>
      <c r="QTT313" t="str">
        <f>BS!$E$5</f>
        <v>31 March 2025</v>
      </c>
      <c r="QUA313" t="str">
        <f>BS!$D$5</f>
        <v>31 March 2026</v>
      </c>
      <c r="QUB313" t="str">
        <f>BS!$E$5</f>
        <v>31 March 2025</v>
      </c>
      <c r="QUI313" t="str">
        <f>BS!$D$5</f>
        <v>31 March 2026</v>
      </c>
      <c r="QUJ313" t="str">
        <f>BS!$E$5</f>
        <v>31 March 2025</v>
      </c>
      <c r="QUQ313" t="str">
        <f>BS!$D$5</f>
        <v>31 March 2026</v>
      </c>
      <c r="QUR313" t="str">
        <f>BS!$E$5</f>
        <v>31 March 2025</v>
      </c>
      <c r="QUY313" t="str">
        <f>BS!$D$5</f>
        <v>31 March 2026</v>
      </c>
      <c r="QUZ313" t="str">
        <f>BS!$E$5</f>
        <v>31 March 2025</v>
      </c>
      <c r="QVG313" t="str">
        <f>BS!$D$5</f>
        <v>31 March 2026</v>
      </c>
      <c r="QVH313" t="str">
        <f>BS!$E$5</f>
        <v>31 March 2025</v>
      </c>
      <c r="QVO313" t="str">
        <f>BS!$D$5</f>
        <v>31 March 2026</v>
      </c>
      <c r="QVP313" t="str">
        <f>BS!$E$5</f>
        <v>31 March 2025</v>
      </c>
      <c r="QVW313" t="str">
        <f>BS!$D$5</f>
        <v>31 March 2026</v>
      </c>
      <c r="QVX313" t="str">
        <f>BS!$E$5</f>
        <v>31 March 2025</v>
      </c>
      <c r="QWE313" t="str">
        <f>BS!$D$5</f>
        <v>31 March 2026</v>
      </c>
      <c r="QWF313" t="str">
        <f>BS!$E$5</f>
        <v>31 March 2025</v>
      </c>
      <c r="QWM313" t="str">
        <f>BS!$D$5</f>
        <v>31 March 2026</v>
      </c>
      <c r="QWN313" t="str">
        <f>BS!$E$5</f>
        <v>31 March 2025</v>
      </c>
      <c r="QWU313" t="str">
        <f>BS!$D$5</f>
        <v>31 March 2026</v>
      </c>
      <c r="QWV313" t="str">
        <f>BS!$E$5</f>
        <v>31 March 2025</v>
      </c>
      <c r="QXC313" t="str">
        <f>BS!$D$5</f>
        <v>31 March 2026</v>
      </c>
      <c r="QXD313" t="str">
        <f>BS!$E$5</f>
        <v>31 March 2025</v>
      </c>
      <c r="QXK313" t="str">
        <f>BS!$D$5</f>
        <v>31 March 2026</v>
      </c>
      <c r="QXL313" t="str">
        <f>BS!$E$5</f>
        <v>31 March 2025</v>
      </c>
      <c r="QXS313" t="str">
        <f>BS!$D$5</f>
        <v>31 March 2026</v>
      </c>
      <c r="QXT313" t="str">
        <f>BS!$E$5</f>
        <v>31 March 2025</v>
      </c>
      <c r="QYA313" t="str">
        <f>BS!$D$5</f>
        <v>31 March 2026</v>
      </c>
      <c r="QYB313" t="str">
        <f>BS!$E$5</f>
        <v>31 March 2025</v>
      </c>
      <c r="QYI313" t="str">
        <f>BS!$D$5</f>
        <v>31 March 2026</v>
      </c>
      <c r="QYJ313" t="str">
        <f>BS!$E$5</f>
        <v>31 March 2025</v>
      </c>
      <c r="QYQ313" t="str">
        <f>BS!$D$5</f>
        <v>31 March 2026</v>
      </c>
      <c r="QYR313" t="str">
        <f>BS!$E$5</f>
        <v>31 March 2025</v>
      </c>
      <c r="QYY313" t="str">
        <f>BS!$D$5</f>
        <v>31 March 2026</v>
      </c>
      <c r="QYZ313" t="str">
        <f>BS!$E$5</f>
        <v>31 March 2025</v>
      </c>
      <c r="QZG313" t="str">
        <f>BS!$D$5</f>
        <v>31 March 2026</v>
      </c>
      <c r="QZH313" t="str">
        <f>BS!$E$5</f>
        <v>31 March 2025</v>
      </c>
      <c r="QZO313" t="str">
        <f>BS!$D$5</f>
        <v>31 March 2026</v>
      </c>
      <c r="QZP313" t="str">
        <f>BS!$E$5</f>
        <v>31 March 2025</v>
      </c>
      <c r="QZW313" t="str">
        <f>BS!$D$5</f>
        <v>31 March 2026</v>
      </c>
      <c r="QZX313" t="str">
        <f>BS!$E$5</f>
        <v>31 March 2025</v>
      </c>
      <c r="RAE313" t="str">
        <f>BS!$D$5</f>
        <v>31 March 2026</v>
      </c>
      <c r="RAF313" t="str">
        <f>BS!$E$5</f>
        <v>31 March 2025</v>
      </c>
      <c r="RAM313" t="str">
        <f>BS!$D$5</f>
        <v>31 March 2026</v>
      </c>
      <c r="RAN313" t="str">
        <f>BS!$E$5</f>
        <v>31 March 2025</v>
      </c>
      <c r="RAU313" t="str">
        <f>BS!$D$5</f>
        <v>31 March 2026</v>
      </c>
      <c r="RAV313" t="str">
        <f>BS!$E$5</f>
        <v>31 March 2025</v>
      </c>
      <c r="RBC313" t="str">
        <f>BS!$D$5</f>
        <v>31 March 2026</v>
      </c>
      <c r="RBD313" t="str">
        <f>BS!$E$5</f>
        <v>31 March 2025</v>
      </c>
      <c r="RBK313" t="str">
        <f>BS!$D$5</f>
        <v>31 March 2026</v>
      </c>
      <c r="RBL313" t="str">
        <f>BS!$E$5</f>
        <v>31 March 2025</v>
      </c>
      <c r="RBS313" t="str">
        <f>BS!$D$5</f>
        <v>31 March 2026</v>
      </c>
      <c r="RBT313" t="str">
        <f>BS!$E$5</f>
        <v>31 March 2025</v>
      </c>
      <c r="RCA313" t="str">
        <f>BS!$D$5</f>
        <v>31 March 2026</v>
      </c>
      <c r="RCB313" t="str">
        <f>BS!$E$5</f>
        <v>31 March 2025</v>
      </c>
      <c r="RCI313" t="str">
        <f>BS!$D$5</f>
        <v>31 March 2026</v>
      </c>
      <c r="RCJ313" t="str">
        <f>BS!$E$5</f>
        <v>31 March 2025</v>
      </c>
      <c r="RCQ313" t="str">
        <f>BS!$D$5</f>
        <v>31 March 2026</v>
      </c>
      <c r="RCR313" t="str">
        <f>BS!$E$5</f>
        <v>31 March 2025</v>
      </c>
      <c r="RCY313" t="str">
        <f>BS!$D$5</f>
        <v>31 March 2026</v>
      </c>
      <c r="RCZ313" t="str">
        <f>BS!$E$5</f>
        <v>31 March 2025</v>
      </c>
      <c r="RDG313" t="str">
        <f>BS!$D$5</f>
        <v>31 March 2026</v>
      </c>
      <c r="RDH313" t="str">
        <f>BS!$E$5</f>
        <v>31 March 2025</v>
      </c>
      <c r="RDO313" t="str">
        <f>BS!$D$5</f>
        <v>31 March 2026</v>
      </c>
      <c r="RDP313" t="str">
        <f>BS!$E$5</f>
        <v>31 March 2025</v>
      </c>
      <c r="RDW313" t="str">
        <f>BS!$D$5</f>
        <v>31 March 2026</v>
      </c>
      <c r="RDX313" t="str">
        <f>BS!$E$5</f>
        <v>31 March 2025</v>
      </c>
      <c r="REE313" t="str">
        <f>BS!$D$5</f>
        <v>31 March 2026</v>
      </c>
      <c r="REF313" t="str">
        <f>BS!$E$5</f>
        <v>31 March 2025</v>
      </c>
      <c r="REM313" t="str">
        <f>BS!$D$5</f>
        <v>31 March 2026</v>
      </c>
      <c r="REN313" t="str">
        <f>BS!$E$5</f>
        <v>31 March 2025</v>
      </c>
      <c r="REU313" t="str">
        <f>BS!$D$5</f>
        <v>31 March 2026</v>
      </c>
      <c r="REV313" t="str">
        <f>BS!$E$5</f>
        <v>31 March 2025</v>
      </c>
      <c r="RFC313" t="str">
        <f>BS!$D$5</f>
        <v>31 March 2026</v>
      </c>
      <c r="RFD313" t="str">
        <f>BS!$E$5</f>
        <v>31 March 2025</v>
      </c>
      <c r="RFK313" t="str">
        <f>BS!$D$5</f>
        <v>31 March 2026</v>
      </c>
      <c r="RFL313" t="str">
        <f>BS!$E$5</f>
        <v>31 March 2025</v>
      </c>
      <c r="RFS313" t="str">
        <f>BS!$D$5</f>
        <v>31 March 2026</v>
      </c>
      <c r="RFT313" t="str">
        <f>BS!$E$5</f>
        <v>31 March 2025</v>
      </c>
      <c r="RGA313" t="str">
        <f>BS!$D$5</f>
        <v>31 March 2026</v>
      </c>
      <c r="RGB313" t="str">
        <f>BS!$E$5</f>
        <v>31 March 2025</v>
      </c>
      <c r="RGI313" t="str">
        <f>BS!$D$5</f>
        <v>31 March 2026</v>
      </c>
      <c r="RGJ313" t="str">
        <f>BS!$E$5</f>
        <v>31 March 2025</v>
      </c>
      <c r="RGQ313" t="str">
        <f>BS!$D$5</f>
        <v>31 March 2026</v>
      </c>
      <c r="RGR313" t="str">
        <f>BS!$E$5</f>
        <v>31 March 2025</v>
      </c>
      <c r="RGY313" t="str">
        <f>BS!$D$5</f>
        <v>31 March 2026</v>
      </c>
      <c r="RGZ313" t="str">
        <f>BS!$E$5</f>
        <v>31 March 2025</v>
      </c>
      <c r="RHG313" t="str">
        <f>BS!$D$5</f>
        <v>31 March 2026</v>
      </c>
      <c r="RHH313" t="str">
        <f>BS!$E$5</f>
        <v>31 March 2025</v>
      </c>
      <c r="RHO313" t="str">
        <f>BS!$D$5</f>
        <v>31 March 2026</v>
      </c>
      <c r="RHP313" t="str">
        <f>BS!$E$5</f>
        <v>31 March 2025</v>
      </c>
      <c r="RHW313" t="str">
        <f>BS!$D$5</f>
        <v>31 March 2026</v>
      </c>
      <c r="RHX313" t="str">
        <f>BS!$E$5</f>
        <v>31 March 2025</v>
      </c>
      <c r="RIE313" t="str">
        <f>BS!$D$5</f>
        <v>31 March 2026</v>
      </c>
      <c r="RIF313" t="str">
        <f>BS!$E$5</f>
        <v>31 March 2025</v>
      </c>
      <c r="RIM313" t="str">
        <f>BS!$D$5</f>
        <v>31 March 2026</v>
      </c>
      <c r="RIN313" t="str">
        <f>BS!$E$5</f>
        <v>31 March 2025</v>
      </c>
      <c r="RIU313" t="str">
        <f>BS!$D$5</f>
        <v>31 March 2026</v>
      </c>
      <c r="RIV313" t="str">
        <f>BS!$E$5</f>
        <v>31 March 2025</v>
      </c>
      <c r="RJC313" t="str">
        <f>BS!$D$5</f>
        <v>31 March 2026</v>
      </c>
      <c r="RJD313" t="str">
        <f>BS!$E$5</f>
        <v>31 March 2025</v>
      </c>
      <c r="RJK313" t="str">
        <f>BS!$D$5</f>
        <v>31 March 2026</v>
      </c>
      <c r="RJL313" t="str">
        <f>BS!$E$5</f>
        <v>31 March 2025</v>
      </c>
      <c r="RJS313" t="str">
        <f>BS!$D$5</f>
        <v>31 March 2026</v>
      </c>
      <c r="RJT313" t="str">
        <f>BS!$E$5</f>
        <v>31 March 2025</v>
      </c>
      <c r="RKA313" t="str">
        <f>BS!$D$5</f>
        <v>31 March 2026</v>
      </c>
      <c r="RKB313" t="str">
        <f>BS!$E$5</f>
        <v>31 March 2025</v>
      </c>
      <c r="RKI313" t="str">
        <f>BS!$D$5</f>
        <v>31 March 2026</v>
      </c>
      <c r="RKJ313" t="str">
        <f>BS!$E$5</f>
        <v>31 March 2025</v>
      </c>
      <c r="RKQ313" t="str">
        <f>BS!$D$5</f>
        <v>31 March 2026</v>
      </c>
      <c r="RKR313" t="str">
        <f>BS!$E$5</f>
        <v>31 March 2025</v>
      </c>
      <c r="RKY313" t="str">
        <f>BS!$D$5</f>
        <v>31 March 2026</v>
      </c>
      <c r="RKZ313" t="str">
        <f>BS!$E$5</f>
        <v>31 March 2025</v>
      </c>
      <c r="RLG313" t="str">
        <f>BS!$D$5</f>
        <v>31 March 2026</v>
      </c>
      <c r="RLH313" t="str">
        <f>BS!$E$5</f>
        <v>31 March 2025</v>
      </c>
      <c r="RLO313" t="str">
        <f>BS!$D$5</f>
        <v>31 March 2026</v>
      </c>
      <c r="RLP313" t="str">
        <f>BS!$E$5</f>
        <v>31 March 2025</v>
      </c>
      <c r="RLW313" t="str">
        <f>BS!$D$5</f>
        <v>31 March 2026</v>
      </c>
      <c r="RLX313" t="str">
        <f>BS!$E$5</f>
        <v>31 March 2025</v>
      </c>
      <c r="RME313" t="str">
        <f>BS!$D$5</f>
        <v>31 March 2026</v>
      </c>
      <c r="RMF313" t="str">
        <f>BS!$E$5</f>
        <v>31 March 2025</v>
      </c>
      <c r="RMM313" t="str">
        <f>BS!$D$5</f>
        <v>31 March 2026</v>
      </c>
      <c r="RMN313" t="str">
        <f>BS!$E$5</f>
        <v>31 March 2025</v>
      </c>
      <c r="RMU313" t="str">
        <f>BS!$D$5</f>
        <v>31 March 2026</v>
      </c>
      <c r="RMV313" t="str">
        <f>BS!$E$5</f>
        <v>31 March 2025</v>
      </c>
      <c r="RNC313" t="str">
        <f>BS!$D$5</f>
        <v>31 March 2026</v>
      </c>
      <c r="RND313" t="str">
        <f>BS!$E$5</f>
        <v>31 March 2025</v>
      </c>
      <c r="RNK313" t="str">
        <f>BS!$D$5</f>
        <v>31 March 2026</v>
      </c>
      <c r="RNL313" t="str">
        <f>BS!$E$5</f>
        <v>31 March 2025</v>
      </c>
      <c r="RNS313" t="str">
        <f>BS!$D$5</f>
        <v>31 March 2026</v>
      </c>
      <c r="RNT313" t="str">
        <f>BS!$E$5</f>
        <v>31 March 2025</v>
      </c>
      <c r="ROA313" t="str">
        <f>BS!$D$5</f>
        <v>31 March 2026</v>
      </c>
      <c r="ROB313" t="str">
        <f>BS!$E$5</f>
        <v>31 March 2025</v>
      </c>
      <c r="ROI313" t="str">
        <f>BS!$D$5</f>
        <v>31 March 2026</v>
      </c>
      <c r="ROJ313" t="str">
        <f>BS!$E$5</f>
        <v>31 March 2025</v>
      </c>
      <c r="ROQ313" t="str">
        <f>BS!$D$5</f>
        <v>31 March 2026</v>
      </c>
      <c r="ROR313" t="str">
        <f>BS!$E$5</f>
        <v>31 March 2025</v>
      </c>
      <c r="ROY313" t="str">
        <f>BS!$D$5</f>
        <v>31 March 2026</v>
      </c>
      <c r="ROZ313" t="str">
        <f>BS!$E$5</f>
        <v>31 March 2025</v>
      </c>
      <c r="RPG313" t="str">
        <f>BS!$D$5</f>
        <v>31 March 2026</v>
      </c>
      <c r="RPH313" t="str">
        <f>BS!$E$5</f>
        <v>31 March 2025</v>
      </c>
      <c r="RPO313" t="str">
        <f>BS!$D$5</f>
        <v>31 March 2026</v>
      </c>
      <c r="RPP313" t="str">
        <f>BS!$E$5</f>
        <v>31 March 2025</v>
      </c>
      <c r="RPW313" t="str">
        <f>BS!$D$5</f>
        <v>31 March 2026</v>
      </c>
      <c r="RPX313" t="str">
        <f>BS!$E$5</f>
        <v>31 March 2025</v>
      </c>
      <c r="RQE313" t="str">
        <f>BS!$D$5</f>
        <v>31 March 2026</v>
      </c>
      <c r="RQF313" t="str">
        <f>BS!$E$5</f>
        <v>31 March 2025</v>
      </c>
      <c r="RQM313" t="str">
        <f>BS!$D$5</f>
        <v>31 March 2026</v>
      </c>
      <c r="RQN313" t="str">
        <f>BS!$E$5</f>
        <v>31 March 2025</v>
      </c>
      <c r="RQU313" t="str">
        <f>BS!$D$5</f>
        <v>31 March 2026</v>
      </c>
      <c r="RQV313" t="str">
        <f>BS!$E$5</f>
        <v>31 March 2025</v>
      </c>
      <c r="RRC313" t="str">
        <f>BS!$D$5</f>
        <v>31 March 2026</v>
      </c>
      <c r="RRD313" t="str">
        <f>BS!$E$5</f>
        <v>31 March 2025</v>
      </c>
      <c r="RRK313" t="str">
        <f>BS!$D$5</f>
        <v>31 March 2026</v>
      </c>
      <c r="RRL313" t="str">
        <f>BS!$E$5</f>
        <v>31 March 2025</v>
      </c>
      <c r="RRS313" t="str">
        <f>BS!$D$5</f>
        <v>31 March 2026</v>
      </c>
      <c r="RRT313" t="str">
        <f>BS!$E$5</f>
        <v>31 March 2025</v>
      </c>
      <c r="RSA313" t="str">
        <f>BS!$D$5</f>
        <v>31 March 2026</v>
      </c>
      <c r="RSB313" t="str">
        <f>BS!$E$5</f>
        <v>31 March 2025</v>
      </c>
      <c r="RSI313" t="str">
        <f>BS!$D$5</f>
        <v>31 March 2026</v>
      </c>
      <c r="RSJ313" t="str">
        <f>BS!$E$5</f>
        <v>31 March 2025</v>
      </c>
      <c r="RSQ313" t="str">
        <f>BS!$D$5</f>
        <v>31 March 2026</v>
      </c>
      <c r="RSR313" t="str">
        <f>BS!$E$5</f>
        <v>31 March 2025</v>
      </c>
      <c r="RSY313" t="str">
        <f>BS!$D$5</f>
        <v>31 March 2026</v>
      </c>
      <c r="RSZ313" t="str">
        <f>BS!$E$5</f>
        <v>31 March 2025</v>
      </c>
      <c r="RTG313" t="str">
        <f>BS!$D$5</f>
        <v>31 March 2026</v>
      </c>
      <c r="RTH313" t="str">
        <f>BS!$E$5</f>
        <v>31 March 2025</v>
      </c>
      <c r="RTO313" t="str">
        <f>BS!$D$5</f>
        <v>31 March 2026</v>
      </c>
      <c r="RTP313" t="str">
        <f>BS!$E$5</f>
        <v>31 March 2025</v>
      </c>
      <c r="RTW313" t="str">
        <f>BS!$D$5</f>
        <v>31 March 2026</v>
      </c>
      <c r="RTX313" t="str">
        <f>BS!$E$5</f>
        <v>31 March 2025</v>
      </c>
      <c r="RUE313" t="str">
        <f>BS!$D$5</f>
        <v>31 March 2026</v>
      </c>
      <c r="RUF313" t="str">
        <f>BS!$E$5</f>
        <v>31 March 2025</v>
      </c>
      <c r="RUM313" t="str">
        <f>BS!$D$5</f>
        <v>31 March 2026</v>
      </c>
      <c r="RUN313" t="str">
        <f>BS!$E$5</f>
        <v>31 March 2025</v>
      </c>
      <c r="RUU313" t="str">
        <f>BS!$D$5</f>
        <v>31 March 2026</v>
      </c>
      <c r="RUV313" t="str">
        <f>BS!$E$5</f>
        <v>31 March 2025</v>
      </c>
      <c r="RVC313" t="str">
        <f>BS!$D$5</f>
        <v>31 March 2026</v>
      </c>
      <c r="RVD313" t="str">
        <f>BS!$E$5</f>
        <v>31 March 2025</v>
      </c>
      <c r="RVK313" t="str">
        <f>BS!$D$5</f>
        <v>31 March 2026</v>
      </c>
      <c r="RVL313" t="str">
        <f>BS!$E$5</f>
        <v>31 March 2025</v>
      </c>
      <c r="RVS313" t="str">
        <f>BS!$D$5</f>
        <v>31 March 2026</v>
      </c>
      <c r="RVT313" t="str">
        <f>BS!$E$5</f>
        <v>31 March 2025</v>
      </c>
      <c r="RWA313" t="str">
        <f>BS!$D$5</f>
        <v>31 March 2026</v>
      </c>
      <c r="RWB313" t="str">
        <f>BS!$E$5</f>
        <v>31 March 2025</v>
      </c>
      <c r="RWI313" t="str">
        <f>BS!$D$5</f>
        <v>31 March 2026</v>
      </c>
      <c r="RWJ313" t="str">
        <f>BS!$E$5</f>
        <v>31 March 2025</v>
      </c>
      <c r="RWQ313" t="str">
        <f>BS!$D$5</f>
        <v>31 March 2026</v>
      </c>
      <c r="RWR313" t="str">
        <f>BS!$E$5</f>
        <v>31 March 2025</v>
      </c>
      <c r="RWY313" t="str">
        <f>BS!$D$5</f>
        <v>31 March 2026</v>
      </c>
      <c r="RWZ313" t="str">
        <f>BS!$E$5</f>
        <v>31 March 2025</v>
      </c>
      <c r="RXG313" t="str">
        <f>BS!$D$5</f>
        <v>31 March 2026</v>
      </c>
      <c r="RXH313" t="str">
        <f>BS!$E$5</f>
        <v>31 March 2025</v>
      </c>
      <c r="RXO313" t="str">
        <f>BS!$D$5</f>
        <v>31 March 2026</v>
      </c>
      <c r="RXP313" t="str">
        <f>BS!$E$5</f>
        <v>31 March 2025</v>
      </c>
      <c r="RXW313" t="str">
        <f>BS!$D$5</f>
        <v>31 March 2026</v>
      </c>
      <c r="RXX313" t="str">
        <f>BS!$E$5</f>
        <v>31 March 2025</v>
      </c>
      <c r="RYE313" t="str">
        <f>BS!$D$5</f>
        <v>31 March 2026</v>
      </c>
      <c r="RYF313" t="str">
        <f>BS!$E$5</f>
        <v>31 March 2025</v>
      </c>
      <c r="RYM313" t="str">
        <f>BS!$D$5</f>
        <v>31 March 2026</v>
      </c>
      <c r="RYN313" t="str">
        <f>BS!$E$5</f>
        <v>31 March 2025</v>
      </c>
      <c r="RYU313" t="str">
        <f>BS!$D$5</f>
        <v>31 March 2026</v>
      </c>
      <c r="RYV313" t="str">
        <f>BS!$E$5</f>
        <v>31 March 2025</v>
      </c>
      <c r="RZC313" t="str">
        <f>BS!$D$5</f>
        <v>31 March 2026</v>
      </c>
      <c r="RZD313" t="str">
        <f>BS!$E$5</f>
        <v>31 March 2025</v>
      </c>
      <c r="RZK313" t="str">
        <f>BS!$D$5</f>
        <v>31 March 2026</v>
      </c>
      <c r="RZL313" t="str">
        <f>BS!$E$5</f>
        <v>31 March 2025</v>
      </c>
      <c r="RZS313" t="str">
        <f>BS!$D$5</f>
        <v>31 March 2026</v>
      </c>
      <c r="RZT313" t="str">
        <f>BS!$E$5</f>
        <v>31 March 2025</v>
      </c>
      <c r="SAA313" t="str">
        <f>BS!$D$5</f>
        <v>31 March 2026</v>
      </c>
      <c r="SAB313" t="str">
        <f>BS!$E$5</f>
        <v>31 March 2025</v>
      </c>
      <c r="SAI313" t="str">
        <f>BS!$D$5</f>
        <v>31 March 2026</v>
      </c>
      <c r="SAJ313" t="str">
        <f>BS!$E$5</f>
        <v>31 March 2025</v>
      </c>
      <c r="SAQ313" t="str">
        <f>BS!$D$5</f>
        <v>31 March 2026</v>
      </c>
      <c r="SAR313" t="str">
        <f>BS!$E$5</f>
        <v>31 March 2025</v>
      </c>
      <c r="SAY313" t="str">
        <f>BS!$D$5</f>
        <v>31 March 2026</v>
      </c>
      <c r="SAZ313" t="str">
        <f>BS!$E$5</f>
        <v>31 March 2025</v>
      </c>
      <c r="SBG313" t="str">
        <f>BS!$D$5</f>
        <v>31 March 2026</v>
      </c>
      <c r="SBH313" t="str">
        <f>BS!$E$5</f>
        <v>31 March 2025</v>
      </c>
      <c r="SBO313" t="str">
        <f>BS!$D$5</f>
        <v>31 March 2026</v>
      </c>
      <c r="SBP313" t="str">
        <f>BS!$E$5</f>
        <v>31 March 2025</v>
      </c>
      <c r="SBW313" t="str">
        <f>BS!$D$5</f>
        <v>31 March 2026</v>
      </c>
      <c r="SBX313" t="str">
        <f>BS!$E$5</f>
        <v>31 March 2025</v>
      </c>
      <c r="SCE313" t="str">
        <f>BS!$D$5</f>
        <v>31 March 2026</v>
      </c>
      <c r="SCF313" t="str">
        <f>BS!$E$5</f>
        <v>31 March 2025</v>
      </c>
      <c r="SCM313" t="str">
        <f>BS!$D$5</f>
        <v>31 March 2026</v>
      </c>
      <c r="SCN313" t="str">
        <f>BS!$E$5</f>
        <v>31 March 2025</v>
      </c>
      <c r="SCU313" t="str">
        <f>BS!$D$5</f>
        <v>31 March 2026</v>
      </c>
      <c r="SCV313" t="str">
        <f>BS!$E$5</f>
        <v>31 March 2025</v>
      </c>
      <c r="SDC313" t="str">
        <f>BS!$D$5</f>
        <v>31 March 2026</v>
      </c>
      <c r="SDD313" t="str">
        <f>BS!$E$5</f>
        <v>31 March 2025</v>
      </c>
      <c r="SDK313" t="str">
        <f>BS!$D$5</f>
        <v>31 March 2026</v>
      </c>
      <c r="SDL313" t="str">
        <f>BS!$E$5</f>
        <v>31 March 2025</v>
      </c>
      <c r="SDS313" t="str">
        <f>BS!$D$5</f>
        <v>31 March 2026</v>
      </c>
      <c r="SDT313" t="str">
        <f>BS!$E$5</f>
        <v>31 March 2025</v>
      </c>
      <c r="SEA313" t="str">
        <f>BS!$D$5</f>
        <v>31 March 2026</v>
      </c>
      <c r="SEB313" t="str">
        <f>BS!$E$5</f>
        <v>31 March 2025</v>
      </c>
      <c r="SEI313" t="str">
        <f>BS!$D$5</f>
        <v>31 March 2026</v>
      </c>
      <c r="SEJ313" t="str">
        <f>BS!$E$5</f>
        <v>31 March 2025</v>
      </c>
      <c r="SEQ313" t="str">
        <f>BS!$D$5</f>
        <v>31 March 2026</v>
      </c>
      <c r="SER313" t="str">
        <f>BS!$E$5</f>
        <v>31 March 2025</v>
      </c>
      <c r="SEY313" t="str">
        <f>BS!$D$5</f>
        <v>31 March 2026</v>
      </c>
      <c r="SEZ313" t="str">
        <f>BS!$E$5</f>
        <v>31 March 2025</v>
      </c>
      <c r="SFG313" t="str">
        <f>BS!$D$5</f>
        <v>31 March 2026</v>
      </c>
      <c r="SFH313" t="str">
        <f>BS!$E$5</f>
        <v>31 March 2025</v>
      </c>
      <c r="SFO313" t="str">
        <f>BS!$D$5</f>
        <v>31 March 2026</v>
      </c>
      <c r="SFP313" t="str">
        <f>BS!$E$5</f>
        <v>31 March 2025</v>
      </c>
      <c r="SFW313" t="str">
        <f>BS!$D$5</f>
        <v>31 March 2026</v>
      </c>
      <c r="SFX313" t="str">
        <f>BS!$E$5</f>
        <v>31 March 2025</v>
      </c>
      <c r="SGE313" t="str">
        <f>BS!$D$5</f>
        <v>31 March 2026</v>
      </c>
      <c r="SGF313" t="str">
        <f>BS!$E$5</f>
        <v>31 March 2025</v>
      </c>
      <c r="SGM313" t="str">
        <f>BS!$D$5</f>
        <v>31 March 2026</v>
      </c>
      <c r="SGN313" t="str">
        <f>BS!$E$5</f>
        <v>31 March 2025</v>
      </c>
      <c r="SGU313" t="str">
        <f>BS!$D$5</f>
        <v>31 March 2026</v>
      </c>
      <c r="SGV313" t="str">
        <f>BS!$E$5</f>
        <v>31 March 2025</v>
      </c>
      <c r="SHC313" t="str">
        <f>BS!$D$5</f>
        <v>31 March 2026</v>
      </c>
      <c r="SHD313" t="str">
        <f>BS!$E$5</f>
        <v>31 March 2025</v>
      </c>
      <c r="SHK313" t="str">
        <f>BS!$D$5</f>
        <v>31 March 2026</v>
      </c>
      <c r="SHL313" t="str">
        <f>BS!$E$5</f>
        <v>31 March 2025</v>
      </c>
      <c r="SHS313" t="str">
        <f>BS!$D$5</f>
        <v>31 March 2026</v>
      </c>
      <c r="SHT313" t="str">
        <f>BS!$E$5</f>
        <v>31 March 2025</v>
      </c>
      <c r="SIA313" t="str">
        <f>BS!$D$5</f>
        <v>31 March 2026</v>
      </c>
      <c r="SIB313" t="str">
        <f>BS!$E$5</f>
        <v>31 March 2025</v>
      </c>
      <c r="SII313" t="str">
        <f>BS!$D$5</f>
        <v>31 March 2026</v>
      </c>
      <c r="SIJ313" t="str">
        <f>BS!$E$5</f>
        <v>31 March 2025</v>
      </c>
      <c r="SIQ313" t="str">
        <f>BS!$D$5</f>
        <v>31 March 2026</v>
      </c>
      <c r="SIR313" t="str">
        <f>BS!$E$5</f>
        <v>31 March 2025</v>
      </c>
      <c r="SIY313" t="str">
        <f>BS!$D$5</f>
        <v>31 March 2026</v>
      </c>
      <c r="SIZ313" t="str">
        <f>BS!$E$5</f>
        <v>31 March 2025</v>
      </c>
      <c r="SJG313" t="str">
        <f>BS!$D$5</f>
        <v>31 March 2026</v>
      </c>
      <c r="SJH313" t="str">
        <f>BS!$E$5</f>
        <v>31 March 2025</v>
      </c>
      <c r="SJO313" t="str">
        <f>BS!$D$5</f>
        <v>31 March 2026</v>
      </c>
      <c r="SJP313" t="str">
        <f>BS!$E$5</f>
        <v>31 March 2025</v>
      </c>
      <c r="SJW313" t="str">
        <f>BS!$D$5</f>
        <v>31 March 2026</v>
      </c>
      <c r="SJX313" t="str">
        <f>BS!$E$5</f>
        <v>31 March 2025</v>
      </c>
      <c r="SKE313" t="str">
        <f>BS!$D$5</f>
        <v>31 March 2026</v>
      </c>
      <c r="SKF313" t="str">
        <f>BS!$E$5</f>
        <v>31 March 2025</v>
      </c>
      <c r="SKM313" t="str">
        <f>BS!$D$5</f>
        <v>31 March 2026</v>
      </c>
      <c r="SKN313" t="str">
        <f>BS!$E$5</f>
        <v>31 March 2025</v>
      </c>
      <c r="SKU313" t="str">
        <f>BS!$D$5</f>
        <v>31 March 2026</v>
      </c>
      <c r="SKV313" t="str">
        <f>BS!$E$5</f>
        <v>31 March 2025</v>
      </c>
      <c r="SLC313" t="str">
        <f>BS!$D$5</f>
        <v>31 March 2026</v>
      </c>
      <c r="SLD313" t="str">
        <f>BS!$E$5</f>
        <v>31 March 2025</v>
      </c>
      <c r="SLK313" t="str">
        <f>BS!$D$5</f>
        <v>31 March 2026</v>
      </c>
      <c r="SLL313" t="str">
        <f>BS!$E$5</f>
        <v>31 March 2025</v>
      </c>
      <c r="SLS313" t="str">
        <f>BS!$D$5</f>
        <v>31 March 2026</v>
      </c>
      <c r="SLT313" t="str">
        <f>BS!$E$5</f>
        <v>31 March 2025</v>
      </c>
      <c r="SMA313" t="str">
        <f>BS!$D$5</f>
        <v>31 March 2026</v>
      </c>
      <c r="SMB313" t="str">
        <f>BS!$E$5</f>
        <v>31 March 2025</v>
      </c>
      <c r="SMI313" t="str">
        <f>BS!$D$5</f>
        <v>31 March 2026</v>
      </c>
      <c r="SMJ313" t="str">
        <f>BS!$E$5</f>
        <v>31 March 2025</v>
      </c>
      <c r="SMQ313" t="str">
        <f>BS!$D$5</f>
        <v>31 March 2026</v>
      </c>
      <c r="SMR313" t="str">
        <f>BS!$E$5</f>
        <v>31 March 2025</v>
      </c>
      <c r="SMY313" t="str">
        <f>BS!$D$5</f>
        <v>31 March 2026</v>
      </c>
      <c r="SMZ313" t="str">
        <f>BS!$E$5</f>
        <v>31 March 2025</v>
      </c>
      <c r="SNG313" t="str">
        <f>BS!$D$5</f>
        <v>31 March 2026</v>
      </c>
      <c r="SNH313" t="str">
        <f>BS!$E$5</f>
        <v>31 March 2025</v>
      </c>
      <c r="SNO313" t="str">
        <f>BS!$D$5</f>
        <v>31 March 2026</v>
      </c>
      <c r="SNP313" t="str">
        <f>BS!$E$5</f>
        <v>31 March 2025</v>
      </c>
      <c r="SNW313" t="str">
        <f>BS!$D$5</f>
        <v>31 March 2026</v>
      </c>
      <c r="SNX313" t="str">
        <f>BS!$E$5</f>
        <v>31 March 2025</v>
      </c>
      <c r="SOE313" t="str">
        <f>BS!$D$5</f>
        <v>31 March 2026</v>
      </c>
      <c r="SOF313" t="str">
        <f>BS!$E$5</f>
        <v>31 March 2025</v>
      </c>
      <c r="SOM313" t="str">
        <f>BS!$D$5</f>
        <v>31 March 2026</v>
      </c>
      <c r="SON313" t="str">
        <f>BS!$E$5</f>
        <v>31 March 2025</v>
      </c>
      <c r="SOU313" t="str">
        <f>BS!$D$5</f>
        <v>31 March 2026</v>
      </c>
      <c r="SOV313" t="str">
        <f>BS!$E$5</f>
        <v>31 March 2025</v>
      </c>
      <c r="SPC313" t="str">
        <f>BS!$D$5</f>
        <v>31 March 2026</v>
      </c>
      <c r="SPD313" t="str">
        <f>BS!$E$5</f>
        <v>31 March 2025</v>
      </c>
      <c r="SPK313" t="str">
        <f>BS!$D$5</f>
        <v>31 March 2026</v>
      </c>
      <c r="SPL313" t="str">
        <f>BS!$E$5</f>
        <v>31 March 2025</v>
      </c>
      <c r="SPS313" t="str">
        <f>BS!$D$5</f>
        <v>31 March 2026</v>
      </c>
      <c r="SPT313" t="str">
        <f>BS!$E$5</f>
        <v>31 March 2025</v>
      </c>
      <c r="SQA313" t="str">
        <f>BS!$D$5</f>
        <v>31 March 2026</v>
      </c>
      <c r="SQB313" t="str">
        <f>BS!$E$5</f>
        <v>31 March 2025</v>
      </c>
      <c r="SQI313" t="str">
        <f>BS!$D$5</f>
        <v>31 March 2026</v>
      </c>
      <c r="SQJ313" t="str">
        <f>BS!$E$5</f>
        <v>31 March 2025</v>
      </c>
      <c r="SQQ313" t="str">
        <f>BS!$D$5</f>
        <v>31 March 2026</v>
      </c>
      <c r="SQR313" t="str">
        <f>BS!$E$5</f>
        <v>31 March 2025</v>
      </c>
      <c r="SQY313" t="str">
        <f>BS!$D$5</f>
        <v>31 March 2026</v>
      </c>
      <c r="SQZ313" t="str">
        <f>BS!$E$5</f>
        <v>31 March 2025</v>
      </c>
      <c r="SRG313" t="str">
        <f>BS!$D$5</f>
        <v>31 March 2026</v>
      </c>
      <c r="SRH313" t="str">
        <f>BS!$E$5</f>
        <v>31 March 2025</v>
      </c>
      <c r="SRO313" t="str">
        <f>BS!$D$5</f>
        <v>31 March 2026</v>
      </c>
      <c r="SRP313" t="str">
        <f>BS!$E$5</f>
        <v>31 March 2025</v>
      </c>
      <c r="SRW313" t="str">
        <f>BS!$D$5</f>
        <v>31 March 2026</v>
      </c>
      <c r="SRX313" t="str">
        <f>BS!$E$5</f>
        <v>31 March 2025</v>
      </c>
      <c r="SSE313" t="str">
        <f>BS!$D$5</f>
        <v>31 March 2026</v>
      </c>
      <c r="SSF313" t="str">
        <f>BS!$E$5</f>
        <v>31 March 2025</v>
      </c>
      <c r="SSM313" t="str">
        <f>BS!$D$5</f>
        <v>31 March 2026</v>
      </c>
      <c r="SSN313" t="str">
        <f>BS!$E$5</f>
        <v>31 March 2025</v>
      </c>
      <c r="SSU313" t="str">
        <f>BS!$D$5</f>
        <v>31 March 2026</v>
      </c>
      <c r="SSV313" t="str">
        <f>BS!$E$5</f>
        <v>31 March 2025</v>
      </c>
      <c r="STC313" t="str">
        <f>BS!$D$5</f>
        <v>31 March 2026</v>
      </c>
      <c r="STD313" t="str">
        <f>BS!$E$5</f>
        <v>31 March 2025</v>
      </c>
      <c r="STK313" t="str">
        <f>BS!$D$5</f>
        <v>31 March 2026</v>
      </c>
      <c r="STL313" t="str">
        <f>BS!$E$5</f>
        <v>31 March 2025</v>
      </c>
      <c r="STS313" t="str">
        <f>BS!$D$5</f>
        <v>31 March 2026</v>
      </c>
      <c r="STT313" t="str">
        <f>BS!$E$5</f>
        <v>31 March 2025</v>
      </c>
      <c r="SUA313" t="str">
        <f>BS!$D$5</f>
        <v>31 March 2026</v>
      </c>
      <c r="SUB313" t="str">
        <f>BS!$E$5</f>
        <v>31 March 2025</v>
      </c>
      <c r="SUI313" t="str">
        <f>BS!$D$5</f>
        <v>31 March 2026</v>
      </c>
      <c r="SUJ313" t="str">
        <f>BS!$E$5</f>
        <v>31 March 2025</v>
      </c>
      <c r="SUQ313" t="str">
        <f>BS!$D$5</f>
        <v>31 March 2026</v>
      </c>
      <c r="SUR313" t="str">
        <f>BS!$E$5</f>
        <v>31 March 2025</v>
      </c>
      <c r="SUY313" t="str">
        <f>BS!$D$5</f>
        <v>31 March 2026</v>
      </c>
      <c r="SUZ313" t="str">
        <f>BS!$E$5</f>
        <v>31 March 2025</v>
      </c>
      <c r="SVG313" t="str">
        <f>BS!$D$5</f>
        <v>31 March 2026</v>
      </c>
      <c r="SVH313" t="str">
        <f>BS!$E$5</f>
        <v>31 March 2025</v>
      </c>
      <c r="SVO313" t="str">
        <f>BS!$D$5</f>
        <v>31 March 2026</v>
      </c>
      <c r="SVP313" t="str">
        <f>BS!$E$5</f>
        <v>31 March 2025</v>
      </c>
      <c r="SVW313" t="str">
        <f>BS!$D$5</f>
        <v>31 March 2026</v>
      </c>
      <c r="SVX313" t="str">
        <f>BS!$E$5</f>
        <v>31 March 2025</v>
      </c>
      <c r="SWE313" t="str">
        <f>BS!$D$5</f>
        <v>31 March 2026</v>
      </c>
      <c r="SWF313" t="str">
        <f>BS!$E$5</f>
        <v>31 March 2025</v>
      </c>
      <c r="SWM313" t="str">
        <f>BS!$D$5</f>
        <v>31 March 2026</v>
      </c>
      <c r="SWN313" t="str">
        <f>BS!$E$5</f>
        <v>31 March 2025</v>
      </c>
      <c r="SWU313" t="str">
        <f>BS!$D$5</f>
        <v>31 March 2026</v>
      </c>
      <c r="SWV313" t="str">
        <f>BS!$E$5</f>
        <v>31 March 2025</v>
      </c>
      <c r="SXC313" t="str">
        <f>BS!$D$5</f>
        <v>31 March 2026</v>
      </c>
      <c r="SXD313" t="str">
        <f>BS!$E$5</f>
        <v>31 March 2025</v>
      </c>
      <c r="SXK313" t="str">
        <f>BS!$D$5</f>
        <v>31 March 2026</v>
      </c>
      <c r="SXL313" t="str">
        <f>BS!$E$5</f>
        <v>31 March 2025</v>
      </c>
      <c r="SXS313" t="str">
        <f>BS!$D$5</f>
        <v>31 March 2026</v>
      </c>
      <c r="SXT313" t="str">
        <f>BS!$E$5</f>
        <v>31 March 2025</v>
      </c>
      <c r="SYA313" t="str">
        <f>BS!$D$5</f>
        <v>31 March 2026</v>
      </c>
      <c r="SYB313" t="str">
        <f>BS!$E$5</f>
        <v>31 March 2025</v>
      </c>
      <c r="SYI313" t="str">
        <f>BS!$D$5</f>
        <v>31 March 2026</v>
      </c>
      <c r="SYJ313" t="str">
        <f>BS!$E$5</f>
        <v>31 March 2025</v>
      </c>
      <c r="SYQ313" t="str">
        <f>BS!$D$5</f>
        <v>31 March 2026</v>
      </c>
      <c r="SYR313" t="str">
        <f>BS!$E$5</f>
        <v>31 March 2025</v>
      </c>
      <c r="SYY313" t="str">
        <f>BS!$D$5</f>
        <v>31 March 2026</v>
      </c>
      <c r="SYZ313" t="str">
        <f>BS!$E$5</f>
        <v>31 March 2025</v>
      </c>
      <c r="SZG313" t="str">
        <f>BS!$D$5</f>
        <v>31 March 2026</v>
      </c>
      <c r="SZH313" t="str">
        <f>BS!$E$5</f>
        <v>31 March 2025</v>
      </c>
      <c r="SZO313" t="str">
        <f>BS!$D$5</f>
        <v>31 March 2026</v>
      </c>
      <c r="SZP313" t="str">
        <f>BS!$E$5</f>
        <v>31 March 2025</v>
      </c>
      <c r="SZW313" t="str">
        <f>BS!$D$5</f>
        <v>31 March 2026</v>
      </c>
      <c r="SZX313" t="str">
        <f>BS!$E$5</f>
        <v>31 March 2025</v>
      </c>
      <c r="TAE313" t="str">
        <f>BS!$D$5</f>
        <v>31 March 2026</v>
      </c>
      <c r="TAF313" t="str">
        <f>BS!$E$5</f>
        <v>31 March 2025</v>
      </c>
      <c r="TAM313" t="str">
        <f>BS!$D$5</f>
        <v>31 March 2026</v>
      </c>
      <c r="TAN313" t="str">
        <f>BS!$E$5</f>
        <v>31 March 2025</v>
      </c>
      <c r="TAU313" t="str">
        <f>BS!$D$5</f>
        <v>31 March 2026</v>
      </c>
      <c r="TAV313" t="str">
        <f>BS!$E$5</f>
        <v>31 March 2025</v>
      </c>
      <c r="TBC313" t="str">
        <f>BS!$D$5</f>
        <v>31 March 2026</v>
      </c>
      <c r="TBD313" t="str">
        <f>BS!$E$5</f>
        <v>31 March 2025</v>
      </c>
      <c r="TBK313" t="str">
        <f>BS!$D$5</f>
        <v>31 March 2026</v>
      </c>
      <c r="TBL313" t="str">
        <f>BS!$E$5</f>
        <v>31 March 2025</v>
      </c>
      <c r="TBS313" t="str">
        <f>BS!$D$5</f>
        <v>31 March 2026</v>
      </c>
      <c r="TBT313" t="str">
        <f>BS!$E$5</f>
        <v>31 March 2025</v>
      </c>
      <c r="TCA313" t="str">
        <f>BS!$D$5</f>
        <v>31 March 2026</v>
      </c>
      <c r="TCB313" t="str">
        <f>BS!$E$5</f>
        <v>31 March 2025</v>
      </c>
      <c r="TCI313" t="str">
        <f>BS!$D$5</f>
        <v>31 March 2026</v>
      </c>
      <c r="TCJ313" t="str">
        <f>BS!$E$5</f>
        <v>31 March 2025</v>
      </c>
      <c r="TCQ313" t="str">
        <f>BS!$D$5</f>
        <v>31 March 2026</v>
      </c>
      <c r="TCR313" t="str">
        <f>BS!$E$5</f>
        <v>31 March 2025</v>
      </c>
      <c r="TCY313" t="str">
        <f>BS!$D$5</f>
        <v>31 March 2026</v>
      </c>
      <c r="TCZ313" t="str">
        <f>BS!$E$5</f>
        <v>31 March 2025</v>
      </c>
      <c r="TDG313" t="str">
        <f>BS!$D$5</f>
        <v>31 March 2026</v>
      </c>
      <c r="TDH313" t="str">
        <f>BS!$E$5</f>
        <v>31 March 2025</v>
      </c>
      <c r="TDO313" t="str">
        <f>BS!$D$5</f>
        <v>31 March 2026</v>
      </c>
      <c r="TDP313" t="str">
        <f>BS!$E$5</f>
        <v>31 March 2025</v>
      </c>
      <c r="TDW313" t="str">
        <f>BS!$D$5</f>
        <v>31 March 2026</v>
      </c>
      <c r="TDX313" t="str">
        <f>BS!$E$5</f>
        <v>31 March 2025</v>
      </c>
      <c r="TEE313" t="str">
        <f>BS!$D$5</f>
        <v>31 March 2026</v>
      </c>
      <c r="TEF313" t="str">
        <f>BS!$E$5</f>
        <v>31 March 2025</v>
      </c>
      <c r="TEM313" t="str">
        <f>BS!$D$5</f>
        <v>31 March 2026</v>
      </c>
      <c r="TEN313" t="str">
        <f>BS!$E$5</f>
        <v>31 March 2025</v>
      </c>
      <c r="TEU313" t="str">
        <f>BS!$D$5</f>
        <v>31 March 2026</v>
      </c>
      <c r="TEV313" t="str">
        <f>BS!$E$5</f>
        <v>31 March 2025</v>
      </c>
      <c r="TFC313" t="str">
        <f>BS!$D$5</f>
        <v>31 March 2026</v>
      </c>
      <c r="TFD313" t="str">
        <f>BS!$E$5</f>
        <v>31 March 2025</v>
      </c>
      <c r="TFK313" t="str">
        <f>BS!$D$5</f>
        <v>31 March 2026</v>
      </c>
      <c r="TFL313" t="str">
        <f>BS!$E$5</f>
        <v>31 March 2025</v>
      </c>
      <c r="TFS313" t="str">
        <f>BS!$D$5</f>
        <v>31 March 2026</v>
      </c>
      <c r="TFT313" t="str">
        <f>BS!$E$5</f>
        <v>31 March 2025</v>
      </c>
      <c r="TGA313" t="str">
        <f>BS!$D$5</f>
        <v>31 March 2026</v>
      </c>
      <c r="TGB313" t="str">
        <f>BS!$E$5</f>
        <v>31 March 2025</v>
      </c>
      <c r="TGI313" t="str">
        <f>BS!$D$5</f>
        <v>31 March 2026</v>
      </c>
      <c r="TGJ313" t="str">
        <f>BS!$E$5</f>
        <v>31 March 2025</v>
      </c>
      <c r="TGQ313" t="str">
        <f>BS!$D$5</f>
        <v>31 March 2026</v>
      </c>
      <c r="TGR313" t="str">
        <f>BS!$E$5</f>
        <v>31 March 2025</v>
      </c>
      <c r="TGY313" t="str">
        <f>BS!$D$5</f>
        <v>31 March 2026</v>
      </c>
      <c r="TGZ313" t="str">
        <f>BS!$E$5</f>
        <v>31 March 2025</v>
      </c>
      <c r="THG313" t="str">
        <f>BS!$D$5</f>
        <v>31 March 2026</v>
      </c>
      <c r="THH313" t="str">
        <f>BS!$E$5</f>
        <v>31 March 2025</v>
      </c>
      <c r="THO313" t="str">
        <f>BS!$D$5</f>
        <v>31 March 2026</v>
      </c>
      <c r="THP313" t="str">
        <f>BS!$E$5</f>
        <v>31 March 2025</v>
      </c>
      <c r="THW313" t="str">
        <f>BS!$D$5</f>
        <v>31 March 2026</v>
      </c>
      <c r="THX313" t="str">
        <f>BS!$E$5</f>
        <v>31 March 2025</v>
      </c>
      <c r="TIE313" t="str">
        <f>BS!$D$5</f>
        <v>31 March 2026</v>
      </c>
      <c r="TIF313" t="str">
        <f>BS!$E$5</f>
        <v>31 March 2025</v>
      </c>
      <c r="TIM313" t="str">
        <f>BS!$D$5</f>
        <v>31 March 2026</v>
      </c>
      <c r="TIN313" t="str">
        <f>BS!$E$5</f>
        <v>31 March 2025</v>
      </c>
      <c r="TIU313" t="str">
        <f>BS!$D$5</f>
        <v>31 March 2026</v>
      </c>
      <c r="TIV313" t="str">
        <f>BS!$E$5</f>
        <v>31 March 2025</v>
      </c>
      <c r="TJC313" t="str">
        <f>BS!$D$5</f>
        <v>31 March 2026</v>
      </c>
      <c r="TJD313" t="str">
        <f>BS!$E$5</f>
        <v>31 March 2025</v>
      </c>
      <c r="TJK313" t="str">
        <f>BS!$D$5</f>
        <v>31 March 2026</v>
      </c>
      <c r="TJL313" t="str">
        <f>BS!$E$5</f>
        <v>31 March 2025</v>
      </c>
      <c r="TJS313" t="str">
        <f>BS!$D$5</f>
        <v>31 March 2026</v>
      </c>
      <c r="TJT313" t="str">
        <f>BS!$E$5</f>
        <v>31 March 2025</v>
      </c>
      <c r="TKA313" t="str">
        <f>BS!$D$5</f>
        <v>31 March 2026</v>
      </c>
      <c r="TKB313" t="str">
        <f>BS!$E$5</f>
        <v>31 March 2025</v>
      </c>
      <c r="TKI313" t="str">
        <f>BS!$D$5</f>
        <v>31 March 2026</v>
      </c>
      <c r="TKJ313" t="str">
        <f>BS!$E$5</f>
        <v>31 March 2025</v>
      </c>
      <c r="TKQ313" t="str">
        <f>BS!$D$5</f>
        <v>31 March 2026</v>
      </c>
      <c r="TKR313" t="str">
        <f>BS!$E$5</f>
        <v>31 March 2025</v>
      </c>
      <c r="TKY313" t="str">
        <f>BS!$D$5</f>
        <v>31 March 2026</v>
      </c>
      <c r="TKZ313" t="str">
        <f>BS!$E$5</f>
        <v>31 March 2025</v>
      </c>
      <c r="TLG313" t="str">
        <f>BS!$D$5</f>
        <v>31 March 2026</v>
      </c>
      <c r="TLH313" t="str">
        <f>BS!$E$5</f>
        <v>31 March 2025</v>
      </c>
      <c r="TLO313" t="str">
        <f>BS!$D$5</f>
        <v>31 March 2026</v>
      </c>
      <c r="TLP313" t="str">
        <f>BS!$E$5</f>
        <v>31 March 2025</v>
      </c>
      <c r="TLW313" t="str">
        <f>BS!$D$5</f>
        <v>31 March 2026</v>
      </c>
      <c r="TLX313" t="str">
        <f>BS!$E$5</f>
        <v>31 March 2025</v>
      </c>
      <c r="TME313" t="str">
        <f>BS!$D$5</f>
        <v>31 March 2026</v>
      </c>
      <c r="TMF313" t="str">
        <f>BS!$E$5</f>
        <v>31 March 2025</v>
      </c>
      <c r="TMM313" t="str">
        <f>BS!$D$5</f>
        <v>31 March 2026</v>
      </c>
      <c r="TMN313" t="str">
        <f>BS!$E$5</f>
        <v>31 March 2025</v>
      </c>
      <c r="TMU313" t="str">
        <f>BS!$D$5</f>
        <v>31 March 2026</v>
      </c>
      <c r="TMV313" t="str">
        <f>BS!$E$5</f>
        <v>31 March 2025</v>
      </c>
      <c r="TNC313" t="str">
        <f>BS!$D$5</f>
        <v>31 March 2026</v>
      </c>
      <c r="TND313" t="str">
        <f>BS!$E$5</f>
        <v>31 March 2025</v>
      </c>
      <c r="TNK313" t="str">
        <f>BS!$D$5</f>
        <v>31 March 2026</v>
      </c>
      <c r="TNL313" t="str">
        <f>BS!$E$5</f>
        <v>31 March 2025</v>
      </c>
      <c r="TNS313" t="str">
        <f>BS!$D$5</f>
        <v>31 March 2026</v>
      </c>
      <c r="TNT313" t="str">
        <f>BS!$E$5</f>
        <v>31 March 2025</v>
      </c>
      <c r="TOA313" t="str">
        <f>BS!$D$5</f>
        <v>31 March 2026</v>
      </c>
      <c r="TOB313" t="str">
        <f>BS!$E$5</f>
        <v>31 March 2025</v>
      </c>
      <c r="TOI313" t="str">
        <f>BS!$D$5</f>
        <v>31 March 2026</v>
      </c>
      <c r="TOJ313" t="str">
        <f>BS!$E$5</f>
        <v>31 March 2025</v>
      </c>
      <c r="TOQ313" t="str">
        <f>BS!$D$5</f>
        <v>31 March 2026</v>
      </c>
      <c r="TOR313" t="str">
        <f>BS!$E$5</f>
        <v>31 March 2025</v>
      </c>
      <c r="TOY313" t="str">
        <f>BS!$D$5</f>
        <v>31 March 2026</v>
      </c>
      <c r="TOZ313" t="str">
        <f>BS!$E$5</f>
        <v>31 March 2025</v>
      </c>
      <c r="TPG313" t="str">
        <f>BS!$D$5</f>
        <v>31 March 2026</v>
      </c>
      <c r="TPH313" t="str">
        <f>BS!$E$5</f>
        <v>31 March 2025</v>
      </c>
      <c r="TPO313" t="str">
        <f>BS!$D$5</f>
        <v>31 March 2026</v>
      </c>
      <c r="TPP313" t="str">
        <f>BS!$E$5</f>
        <v>31 March 2025</v>
      </c>
      <c r="TPW313" t="str">
        <f>BS!$D$5</f>
        <v>31 March 2026</v>
      </c>
      <c r="TPX313" t="str">
        <f>BS!$E$5</f>
        <v>31 March 2025</v>
      </c>
      <c r="TQE313" t="str">
        <f>BS!$D$5</f>
        <v>31 March 2026</v>
      </c>
      <c r="TQF313" t="str">
        <f>BS!$E$5</f>
        <v>31 March 2025</v>
      </c>
      <c r="TQM313" t="str">
        <f>BS!$D$5</f>
        <v>31 March 2026</v>
      </c>
      <c r="TQN313" t="str">
        <f>BS!$E$5</f>
        <v>31 March 2025</v>
      </c>
      <c r="TQU313" t="str">
        <f>BS!$D$5</f>
        <v>31 March 2026</v>
      </c>
      <c r="TQV313" t="str">
        <f>BS!$E$5</f>
        <v>31 March 2025</v>
      </c>
      <c r="TRC313" t="str">
        <f>BS!$D$5</f>
        <v>31 March 2026</v>
      </c>
      <c r="TRD313" t="str">
        <f>BS!$E$5</f>
        <v>31 March 2025</v>
      </c>
      <c r="TRK313" t="str">
        <f>BS!$D$5</f>
        <v>31 March 2026</v>
      </c>
      <c r="TRL313" t="str">
        <f>BS!$E$5</f>
        <v>31 March 2025</v>
      </c>
      <c r="TRS313" t="str">
        <f>BS!$D$5</f>
        <v>31 March 2026</v>
      </c>
      <c r="TRT313" t="str">
        <f>BS!$E$5</f>
        <v>31 March 2025</v>
      </c>
      <c r="TSA313" t="str">
        <f>BS!$D$5</f>
        <v>31 March 2026</v>
      </c>
      <c r="TSB313" t="str">
        <f>BS!$E$5</f>
        <v>31 March 2025</v>
      </c>
      <c r="TSI313" t="str">
        <f>BS!$D$5</f>
        <v>31 March 2026</v>
      </c>
      <c r="TSJ313" t="str">
        <f>BS!$E$5</f>
        <v>31 March 2025</v>
      </c>
      <c r="TSQ313" t="str">
        <f>BS!$D$5</f>
        <v>31 March 2026</v>
      </c>
      <c r="TSR313" t="str">
        <f>BS!$E$5</f>
        <v>31 March 2025</v>
      </c>
      <c r="TSY313" t="str">
        <f>BS!$D$5</f>
        <v>31 March 2026</v>
      </c>
      <c r="TSZ313" t="str">
        <f>BS!$E$5</f>
        <v>31 March 2025</v>
      </c>
      <c r="TTG313" t="str">
        <f>BS!$D$5</f>
        <v>31 March 2026</v>
      </c>
      <c r="TTH313" t="str">
        <f>BS!$E$5</f>
        <v>31 March 2025</v>
      </c>
      <c r="TTO313" t="str">
        <f>BS!$D$5</f>
        <v>31 March 2026</v>
      </c>
      <c r="TTP313" t="str">
        <f>BS!$E$5</f>
        <v>31 March 2025</v>
      </c>
      <c r="TTW313" t="str">
        <f>BS!$D$5</f>
        <v>31 March 2026</v>
      </c>
      <c r="TTX313" t="str">
        <f>BS!$E$5</f>
        <v>31 March 2025</v>
      </c>
      <c r="TUE313" t="str">
        <f>BS!$D$5</f>
        <v>31 March 2026</v>
      </c>
      <c r="TUF313" t="str">
        <f>BS!$E$5</f>
        <v>31 March 2025</v>
      </c>
      <c r="TUM313" t="str">
        <f>BS!$D$5</f>
        <v>31 March 2026</v>
      </c>
      <c r="TUN313" t="str">
        <f>BS!$E$5</f>
        <v>31 March 2025</v>
      </c>
      <c r="TUU313" t="str">
        <f>BS!$D$5</f>
        <v>31 March 2026</v>
      </c>
      <c r="TUV313" t="str">
        <f>BS!$E$5</f>
        <v>31 March 2025</v>
      </c>
      <c r="TVC313" t="str">
        <f>BS!$D$5</f>
        <v>31 March 2026</v>
      </c>
      <c r="TVD313" t="str">
        <f>BS!$E$5</f>
        <v>31 March 2025</v>
      </c>
      <c r="TVK313" t="str">
        <f>BS!$D$5</f>
        <v>31 March 2026</v>
      </c>
      <c r="TVL313" t="str">
        <f>BS!$E$5</f>
        <v>31 March 2025</v>
      </c>
      <c r="TVS313" t="str">
        <f>BS!$D$5</f>
        <v>31 March 2026</v>
      </c>
      <c r="TVT313" t="str">
        <f>BS!$E$5</f>
        <v>31 March 2025</v>
      </c>
      <c r="TWA313" t="str">
        <f>BS!$D$5</f>
        <v>31 March 2026</v>
      </c>
      <c r="TWB313" t="str">
        <f>BS!$E$5</f>
        <v>31 March 2025</v>
      </c>
      <c r="TWI313" t="str">
        <f>BS!$D$5</f>
        <v>31 March 2026</v>
      </c>
      <c r="TWJ313" t="str">
        <f>BS!$E$5</f>
        <v>31 March 2025</v>
      </c>
      <c r="TWQ313" t="str">
        <f>BS!$D$5</f>
        <v>31 March 2026</v>
      </c>
      <c r="TWR313" t="str">
        <f>BS!$E$5</f>
        <v>31 March 2025</v>
      </c>
      <c r="TWY313" t="str">
        <f>BS!$D$5</f>
        <v>31 March 2026</v>
      </c>
      <c r="TWZ313" t="str">
        <f>BS!$E$5</f>
        <v>31 March 2025</v>
      </c>
      <c r="TXG313" t="str">
        <f>BS!$D$5</f>
        <v>31 March 2026</v>
      </c>
      <c r="TXH313" t="str">
        <f>BS!$E$5</f>
        <v>31 March 2025</v>
      </c>
      <c r="TXO313" t="str">
        <f>BS!$D$5</f>
        <v>31 March 2026</v>
      </c>
      <c r="TXP313" t="str">
        <f>BS!$E$5</f>
        <v>31 March 2025</v>
      </c>
      <c r="TXW313" t="str">
        <f>BS!$D$5</f>
        <v>31 March 2026</v>
      </c>
      <c r="TXX313" t="str">
        <f>BS!$E$5</f>
        <v>31 March 2025</v>
      </c>
      <c r="TYE313" t="str">
        <f>BS!$D$5</f>
        <v>31 March 2026</v>
      </c>
      <c r="TYF313" t="str">
        <f>BS!$E$5</f>
        <v>31 March 2025</v>
      </c>
      <c r="TYM313" t="str">
        <f>BS!$D$5</f>
        <v>31 March 2026</v>
      </c>
      <c r="TYN313" t="str">
        <f>BS!$E$5</f>
        <v>31 March 2025</v>
      </c>
      <c r="TYU313" t="str">
        <f>BS!$D$5</f>
        <v>31 March 2026</v>
      </c>
      <c r="TYV313" t="str">
        <f>BS!$E$5</f>
        <v>31 March 2025</v>
      </c>
      <c r="TZC313" t="str">
        <f>BS!$D$5</f>
        <v>31 March 2026</v>
      </c>
      <c r="TZD313" t="str">
        <f>BS!$E$5</f>
        <v>31 March 2025</v>
      </c>
      <c r="TZK313" t="str">
        <f>BS!$D$5</f>
        <v>31 March 2026</v>
      </c>
      <c r="TZL313" t="str">
        <f>BS!$E$5</f>
        <v>31 March 2025</v>
      </c>
      <c r="TZS313" t="str">
        <f>BS!$D$5</f>
        <v>31 March 2026</v>
      </c>
      <c r="TZT313" t="str">
        <f>BS!$E$5</f>
        <v>31 March 2025</v>
      </c>
      <c r="UAA313" t="str">
        <f>BS!$D$5</f>
        <v>31 March 2026</v>
      </c>
      <c r="UAB313" t="str">
        <f>BS!$E$5</f>
        <v>31 March 2025</v>
      </c>
      <c r="UAI313" t="str">
        <f>BS!$D$5</f>
        <v>31 March 2026</v>
      </c>
      <c r="UAJ313" t="str">
        <f>BS!$E$5</f>
        <v>31 March 2025</v>
      </c>
      <c r="UAQ313" t="str">
        <f>BS!$D$5</f>
        <v>31 March 2026</v>
      </c>
      <c r="UAR313" t="str">
        <f>BS!$E$5</f>
        <v>31 March 2025</v>
      </c>
      <c r="UAY313" t="str">
        <f>BS!$D$5</f>
        <v>31 March 2026</v>
      </c>
      <c r="UAZ313" t="str">
        <f>BS!$E$5</f>
        <v>31 March 2025</v>
      </c>
      <c r="UBG313" t="str">
        <f>BS!$D$5</f>
        <v>31 March 2026</v>
      </c>
      <c r="UBH313" t="str">
        <f>BS!$E$5</f>
        <v>31 March 2025</v>
      </c>
      <c r="UBO313" t="str">
        <f>BS!$D$5</f>
        <v>31 March 2026</v>
      </c>
      <c r="UBP313" t="str">
        <f>BS!$E$5</f>
        <v>31 March 2025</v>
      </c>
      <c r="UBW313" t="str">
        <f>BS!$D$5</f>
        <v>31 March 2026</v>
      </c>
      <c r="UBX313" t="str">
        <f>BS!$E$5</f>
        <v>31 March 2025</v>
      </c>
      <c r="UCE313" t="str">
        <f>BS!$D$5</f>
        <v>31 March 2026</v>
      </c>
      <c r="UCF313" t="str">
        <f>BS!$E$5</f>
        <v>31 March 2025</v>
      </c>
      <c r="UCM313" t="str">
        <f>BS!$D$5</f>
        <v>31 March 2026</v>
      </c>
      <c r="UCN313" t="str">
        <f>BS!$E$5</f>
        <v>31 March 2025</v>
      </c>
      <c r="UCU313" t="str">
        <f>BS!$D$5</f>
        <v>31 March 2026</v>
      </c>
      <c r="UCV313" t="str">
        <f>BS!$E$5</f>
        <v>31 March 2025</v>
      </c>
      <c r="UDC313" t="str">
        <f>BS!$D$5</f>
        <v>31 March 2026</v>
      </c>
      <c r="UDD313" t="str">
        <f>BS!$E$5</f>
        <v>31 March 2025</v>
      </c>
      <c r="UDK313" t="str">
        <f>BS!$D$5</f>
        <v>31 March 2026</v>
      </c>
      <c r="UDL313" t="str">
        <f>BS!$E$5</f>
        <v>31 March 2025</v>
      </c>
      <c r="UDS313" t="str">
        <f>BS!$D$5</f>
        <v>31 March 2026</v>
      </c>
      <c r="UDT313" t="str">
        <f>BS!$E$5</f>
        <v>31 March 2025</v>
      </c>
      <c r="UEA313" t="str">
        <f>BS!$D$5</f>
        <v>31 March 2026</v>
      </c>
      <c r="UEB313" t="str">
        <f>BS!$E$5</f>
        <v>31 March 2025</v>
      </c>
      <c r="UEI313" t="str">
        <f>BS!$D$5</f>
        <v>31 March 2026</v>
      </c>
      <c r="UEJ313" t="str">
        <f>BS!$E$5</f>
        <v>31 March 2025</v>
      </c>
      <c r="UEQ313" t="str">
        <f>BS!$D$5</f>
        <v>31 March 2026</v>
      </c>
      <c r="UER313" t="str">
        <f>BS!$E$5</f>
        <v>31 March 2025</v>
      </c>
      <c r="UEY313" t="str">
        <f>BS!$D$5</f>
        <v>31 March 2026</v>
      </c>
      <c r="UEZ313" t="str">
        <f>BS!$E$5</f>
        <v>31 March 2025</v>
      </c>
      <c r="UFG313" t="str">
        <f>BS!$D$5</f>
        <v>31 March 2026</v>
      </c>
      <c r="UFH313" t="str">
        <f>BS!$E$5</f>
        <v>31 March 2025</v>
      </c>
      <c r="UFO313" t="str">
        <f>BS!$D$5</f>
        <v>31 March 2026</v>
      </c>
      <c r="UFP313" t="str">
        <f>BS!$E$5</f>
        <v>31 March 2025</v>
      </c>
      <c r="UFW313" t="str">
        <f>BS!$D$5</f>
        <v>31 March 2026</v>
      </c>
      <c r="UFX313" t="str">
        <f>BS!$E$5</f>
        <v>31 March 2025</v>
      </c>
      <c r="UGE313" t="str">
        <f>BS!$D$5</f>
        <v>31 March 2026</v>
      </c>
      <c r="UGF313" t="str">
        <f>BS!$E$5</f>
        <v>31 March 2025</v>
      </c>
      <c r="UGM313" t="str">
        <f>BS!$D$5</f>
        <v>31 March 2026</v>
      </c>
      <c r="UGN313" t="str">
        <f>BS!$E$5</f>
        <v>31 March 2025</v>
      </c>
      <c r="UGU313" t="str">
        <f>BS!$D$5</f>
        <v>31 March 2026</v>
      </c>
      <c r="UGV313" t="str">
        <f>BS!$E$5</f>
        <v>31 March 2025</v>
      </c>
      <c r="UHC313" t="str">
        <f>BS!$D$5</f>
        <v>31 March 2026</v>
      </c>
      <c r="UHD313" t="str">
        <f>BS!$E$5</f>
        <v>31 March 2025</v>
      </c>
      <c r="UHK313" t="str">
        <f>BS!$D$5</f>
        <v>31 March 2026</v>
      </c>
      <c r="UHL313" t="str">
        <f>BS!$E$5</f>
        <v>31 March 2025</v>
      </c>
      <c r="UHS313" t="str">
        <f>BS!$D$5</f>
        <v>31 March 2026</v>
      </c>
      <c r="UHT313" t="str">
        <f>BS!$E$5</f>
        <v>31 March 2025</v>
      </c>
      <c r="UIA313" t="str">
        <f>BS!$D$5</f>
        <v>31 March 2026</v>
      </c>
      <c r="UIB313" t="str">
        <f>BS!$E$5</f>
        <v>31 March 2025</v>
      </c>
      <c r="UII313" t="str">
        <f>BS!$D$5</f>
        <v>31 March 2026</v>
      </c>
      <c r="UIJ313" t="str">
        <f>BS!$E$5</f>
        <v>31 March 2025</v>
      </c>
      <c r="UIQ313" t="str">
        <f>BS!$D$5</f>
        <v>31 March 2026</v>
      </c>
      <c r="UIR313" t="str">
        <f>BS!$E$5</f>
        <v>31 March 2025</v>
      </c>
      <c r="UIY313" t="str">
        <f>BS!$D$5</f>
        <v>31 March 2026</v>
      </c>
      <c r="UIZ313" t="str">
        <f>BS!$E$5</f>
        <v>31 March 2025</v>
      </c>
      <c r="UJG313" t="str">
        <f>BS!$D$5</f>
        <v>31 March 2026</v>
      </c>
      <c r="UJH313" t="str">
        <f>BS!$E$5</f>
        <v>31 March 2025</v>
      </c>
      <c r="UJO313" t="str">
        <f>BS!$D$5</f>
        <v>31 March 2026</v>
      </c>
      <c r="UJP313" t="str">
        <f>BS!$E$5</f>
        <v>31 March 2025</v>
      </c>
      <c r="UJW313" t="str">
        <f>BS!$D$5</f>
        <v>31 March 2026</v>
      </c>
      <c r="UJX313" t="str">
        <f>BS!$E$5</f>
        <v>31 March 2025</v>
      </c>
      <c r="UKE313" t="str">
        <f>BS!$D$5</f>
        <v>31 March 2026</v>
      </c>
      <c r="UKF313" t="str">
        <f>BS!$E$5</f>
        <v>31 March 2025</v>
      </c>
      <c r="UKM313" t="str">
        <f>BS!$D$5</f>
        <v>31 March 2026</v>
      </c>
      <c r="UKN313" t="str">
        <f>BS!$E$5</f>
        <v>31 March 2025</v>
      </c>
      <c r="UKU313" t="str">
        <f>BS!$D$5</f>
        <v>31 March 2026</v>
      </c>
      <c r="UKV313" t="str">
        <f>BS!$E$5</f>
        <v>31 March 2025</v>
      </c>
      <c r="ULC313" t="str">
        <f>BS!$D$5</f>
        <v>31 March 2026</v>
      </c>
      <c r="ULD313" t="str">
        <f>BS!$E$5</f>
        <v>31 March 2025</v>
      </c>
      <c r="ULK313" t="str">
        <f>BS!$D$5</f>
        <v>31 March 2026</v>
      </c>
      <c r="ULL313" t="str">
        <f>BS!$E$5</f>
        <v>31 March 2025</v>
      </c>
      <c r="ULS313" t="str">
        <f>BS!$D$5</f>
        <v>31 March 2026</v>
      </c>
      <c r="ULT313" t="str">
        <f>BS!$E$5</f>
        <v>31 March 2025</v>
      </c>
      <c r="UMA313" t="str">
        <f>BS!$D$5</f>
        <v>31 March 2026</v>
      </c>
      <c r="UMB313" t="str">
        <f>BS!$E$5</f>
        <v>31 March 2025</v>
      </c>
      <c r="UMI313" t="str">
        <f>BS!$D$5</f>
        <v>31 March 2026</v>
      </c>
      <c r="UMJ313" t="str">
        <f>BS!$E$5</f>
        <v>31 March 2025</v>
      </c>
      <c r="UMQ313" t="str">
        <f>BS!$D$5</f>
        <v>31 March 2026</v>
      </c>
      <c r="UMR313" t="str">
        <f>BS!$E$5</f>
        <v>31 March 2025</v>
      </c>
      <c r="UMY313" t="str">
        <f>BS!$D$5</f>
        <v>31 March 2026</v>
      </c>
      <c r="UMZ313" t="str">
        <f>BS!$E$5</f>
        <v>31 March 2025</v>
      </c>
      <c r="UNG313" t="str">
        <f>BS!$D$5</f>
        <v>31 March 2026</v>
      </c>
      <c r="UNH313" t="str">
        <f>BS!$E$5</f>
        <v>31 March 2025</v>
      </c>
      <c r="UNO313" t="str">
        <f>BS!$D$5</f>
        <v>31 March 2026</v>
      </c>
      <c r="UNP313" t="str">
        <f>BS!$E$5</f>
        <v>31 March 2025</v>
      </c>
      <c r="UNW313" t="str">
        <f>BS!$D$5</f>
        <v>31 March 2026</v>
      </c>
      <c r="UNX313" t="str">
        <f>BS!$E$5</f>
        <v>31 March 2025</v>
      </c>
      <c r="UOE313" t="str">
        <f>BS!$D$5</f>
        <v>31 March 2026</v>
      </c>
      <c r="UOF313" t="str">
        <f>BS!$E$5</f>
        <v>31 March 2025</v>
      </c>
      <c r="UOM313" t="str">
        <f>BS!$D$5</f>
        <v>31 March 2026</v>
      </c>
      <c r="UON313" t="str">
        <f>BS!$E$5</f>
        <v>31 March 2025</v>
      </c>
      <c r="UOU313" t="str">
        <f>BS!$D$5</f>
        <v>31 March 2026</v>
      </c>
      <c r="UOV313" t="str">
        <f>BS!$E$5</f>
        <v>31 March 2025</v>
      </c>
      <c r="UPC313" t="str">
        <f>BS!$D$5</f>
        <v>31 March 2026</v>
      </c>
      <c r="UPD313" t="str">
        <f>BS!$E$5</f>
        <v>31 March 2025</v>
      </c>
      <c r="UPK313" t="str">
        <f>BS!$D$5</f>
        <v>31 March 2026</v>
      </c>
      <c r="UPL313" t="str">
        <f>BS!$E$5</f>
        <v>31 March 2025</v>
      </c>
      <c r="UPS313" t="str">
        <f>BS!$D$5</f>
        <v>31 March 2026</v>
      </c>
      <c r="UPT313" t="str">
        <f>BS!$E$5</f>
        <v>31 March 2025</v>
      </c>
      <c r="UQA313" t="str">
        <f>BS!$D$5</f>
        <v>31 March 2026</v>
      </c>
      <c r="UQB313" t="str">
        <f>BS!$E$5</f>
        <v>31 March 2025</v>
      </c>
      <c r="UQI313" t="str">
        <f>BS!$D$5</f>
        <v>31 March 2026</v>
      </c>
      <c r="UQJ313" t="str">
        <f>BS!$E$5</f>
        <v>31 March 2025</v>
      </c>
      <c r="UQQ313" t="str">
        <f>BS!$D$5</f>
        <v>31 March 2026</v>
      </c>
      <c r="UQR313" t="str">
        <f>BS!$E$5</f>
        <v>31 March 2025</v>
      </c>
      <c r="UQY313" t="str">
        <f>BS!$D$5</f>
        <v>31 March 2026</v>
      </c>
      <c r="UQZ313" t="str">
        <f>BS!$E$5</f>
        <v>31 March 2025</v>
      </c>
      <c r="URG313" t="str">
        <f>BS!$D$5</f>
        <v>31 March 2026</v>
      </c>
      <c r="URH313" t="str">
        <f>BS!$E$5</f>
        <v>31 March 2025</v>
      </c>
      <c r="URO313" t="str">
        <f>BS!$D$5</f>
        <v>31 March 2026</v>
      </c>
      <c r="URP313" t="str">
        <f>BS!$E$5</f>
        <v>31 March 2025</v>
      </c>
      <c r="URW313" t="str">
        <f>BS!$D$5</f>
        <v>31 March 2026</v>
      </c>
      <c r="URX313" t="str">
        <f>BS!$E$5</f>
        <v>31 March 2025</v>
      </c>
      <c r="USE313" t="str">
        <f>BS!$D$5</f>
        <v>31 March 2026</v>
      </c>
      <c r="USF313" t="str">
        <f>BS!$E$5</f>
        <v>31 March 2025</v>
      </c>
      <c r="USM313" t="str">
        <f>BS!$D$5</f>
        <v>31 March 2026</v>
      </c>
      <c r="USN313" t="str">
        <f>BS!$E$5</f>
        <v>31 March 2025</v>
      </c>
      <c r="USU313" t="str">
        <f>BS!$D$5</f>
        <v>31 March 2026</v>
      </c>
      <c r="USV313" t="str">
        <f>BS!$E$5</f>
        <v>31 March 2025</v>
      </c>
      <c r="UTC313" t="str">
        <f>BS!$D$5</f>
        <v>31 March 2026</v>
      </c>
      <c r="UTD313" t="str">
        <f>BS!$E$5</f>
        <v>31 March 2025</v>
      </c>
      <c r="UTK313" t="str">
        <f>BS!$D$5</f>
        <v>31 March 2026</v>
      </c>
      <c r="UTL313" t="str">
        <f>BS!$E$5</f>
        <v>31 March 2025</v>
      </c>
      <c r="UTS313" t="str">
        <f>BS!$D$5</f>
        <v>31 March 2026</v>
      </c>
      <c r="UTT313" t="str">
        <f>BS!$E$5</f>
        <v>31 March 2025</v>
      </c>
      <c r="UUA313" t="str">
        <f>BS!$D$5</f>
        <v>31 March 2026</v>
      </c>
      <c r="UUB313" t="str">
        <f>BS!$E$5</f>
        <v>31 March 2025</v>
      </c>
      <c r="UUI313" t="str">
        <f>BS!$D$5</f>
        <v>31 March 2026</v>
      </c>
      <c r="UUJ313" t="str">
        <f>BS!$E$5</f>
        <v>31 March 2025</v>
      </c>
      <c r="UUQ313" t="str">
        <f>BS!$D$5</f>
        <v>31 March 2026</v>
      </c>
      <c r="UUR313" t="str">
        <f>BS!$E$5</f>
        <v>31 March 2025</v>
      </c>
      <c r="UUY313" t="str">
        <f>BS!$D$5</f>
        <v>31 March 2026</v>
      </c>
      <c r="UUZ313" t="str">
        <f>BS!$E$5</f>
        <v>31 March 2025</v>
      </c>
      <c r="UVG313" t="str">
        <f>BS!$D$5</f>
        <v>31 March 2026</v>
      </c>
      <c r="UVH313" t="str">
        <f>BS!$E$5</f>
        <v>31 March 2025</v>
      </c>
      <c r="UVO313" t="str">
        <f>BS!$D$5</f>
        <v>31 March 2026</v>
      </c>
      <c r="UVP313" t="str">
        <f>BS!$E$5</f>
        <v>31 March 2025</v>
      </c>
      <c r="UVW313" t="str">
        <f>BS!$D$5</f>
        <v>31 March 2026</v>
      </c>
      <c r="UVX313" t="str">
        <f>BS!$E$5</f>
        <v>31 March 2025</v>
      </c>
      <c r="UWE313" t="str">
        <f>BS!$D$5</f>
        <v>31 March 2026</v>
      </c>
      <c r="UWF313" t="str">
        <f>BS!$E$5</f>
        <v>31 March 2025</v>
      </c>
      <c r="UWM313" t="str">
        <f>BS!$D$5</f>
        <v>31 March 2026</v>
      </c>
      <c r="UWN313" t="str">
        <f>BS!$E$5</f>
        <v>31 March 2025</v>
      </c>
      <c r="UWU313" t="str">
        <f>BS!$D$5</f>
        <v>31 March 2026</v>
      </c>
      <c r="UWV313" t="str">
        <f>BS!$E$5</f>
        <v>31 March 2025</v>
      </c>
      <c r="UXC313" t="str">
        <f>BS!$D$5</f>
        <v>31 March 2026</v>
      </c>
      <c r="UXD313" t="str">
        <f>BS!$E$5</f>
        <v>31 March 2025</v>
      </c>
      <c r="UXK313" t="str">
        <f>BS!$D$5</f>
        <v>31 March 2026</v>
      </c>
      <c r="UXL313" t="str">
        <f>BS!$E$5</f>
        <v>31 March 2025</v>
      </c>
      <c r="UXS313" t="str">
        <f>BS!$D$5</f>
        <v>31 March 2026</v>
      </c>
      <c r="UXT313" t="str">
        <f>BS!$E$5</f>
        <v>31 March 2025</v>
      </c>
      <c r="UYA313" t="str">
        <f>BS!$D$5</f>
        <v>31 March 2026</v>
      </c>
      <c r="UYB313" t="str">
        <f>BS!$E$5</f>
        <v>31 March 2025</v>
      </c>
      <c r="UYI313" t="str">
        <f>BS!$D$5</f>
        <v>31 March 2026</v>
      </c>
      <c r="UYJ313" t="str">
        <f>BS!$E$5</f>
        <v>31 March 2025</v>
      </c>
      <c r="UYQ313" t="str">
        <f>BS!$D$5</f>
        <v>31 March 2026</v>
      </c>
      <c r="UYR313" t="str">
        <f>BS!$E$5</f>
        <v>31 March 2025</v>
      </c>
      <c r="UYY313" t="str">
        <f>BS!$D$5</f>
        <v>31 March 2026</v>
      </c>
      <c r="UYZ313" t="str">
        <f>BS!$E$5</f>
        <v>31 March 2025</v>
      </c>
      <c r="UZG313" t="str">
        <f>BS!$D$5</f>
        <v>31 March 2026</v>
      </c>
      <c r="UZH313" t="str">
        <f>BS!$E$5</f>
        <v>31 March 2025</v>
      </c>
      <c r="UZO313" t="str">
        <f>BS!$D$5</f>
        <v>31 March 2026</v>
      </c>
      <c r="UZP313" t="str">
        <f>BS!$E$5</f>
        <v>31 March 2025</v>
      </c>
      <c r="UZW313" t="str">
        <f>BS!$D$5</f>
        <v>31 March 2026</v>
      </c>
      <c r="UZX313" t="str">
        <f>BS!$E$5</f>
        <v>31 March 2025</v>
      </c>
      <c r="VAE313" t="str">
        <f>BS!$D$5</f>
        <v>31 March 2026</v>
      </c>
      <c r="VAF313" t="str">
        <f>BS!$E$5</f>
        <v>31 March 2025</v>
      </c>
      <c r="VAM313" t="str">
        <f>BS!$D$5</f>
        <v>31 March 2026</v>
      </c>
      <c r="VAN313" t="str">
        <f>BS!$E$5</f>
        <v>31 March 2025</v>
      </c>
      <c r="VAU313" t="str">
        <f>BS!$D$5</f>
        <v>31 March 2026</v>
      </c>
      <c r="VAV313" t="str">
        <f>BS!$E$5</f>
        <v>31 March 2025</v>
      </c>
      <c r="VBC313" t="str">
        <f>BS!$D$5</f>
        <v>31 March 2026</v>
      </c>
      <c r="VBD313" t="str">
        <f>BS!$E$5</f>
        <v>31 March 2025</v>
      </c>
      <c r="VBK313" t="str">
        <f>BS!$D$5</f>
        <v>31 March 2026</v>
      </c>
      <c r="VBL313" t="str">
        <f>BS!$E$5</f>
        <v>31 March 2025</v>
      </c>
      <c r="VBS313" t="str">
        <f>BS!$D$5</f>
        <v>31 March 2026</v>
      </c>
      <c r="VBT313" t="str">
        <f>BS!$E$5</f>
        <v>31 March 2025</v>
      </c>
      <c r="VCA313" t="str">
        <f>BS!$D$5</f>
        <v>31 March 2026</v>
      </c>
      <c r="VCB313" t="str">
        <f>BS!$E$5</f>
        <v>31 March 2025</v>
      </c>
      <c r="VCI313" t="str">
        <f>BS!$D$5</f>
        <v>31 March 2026</v>
      </c>
      <c r="VCJ313" t="str">
        <f>BS!$E$5</f>
        <v>31 March 2025</v>
      </c>
      <c r="VCQ313" t="str">
        <f>BS!$D$5</f>
        <v>31 March 2026</v>
      </c>
      <c r="VCR313" t="str">
        <f>BS!$E$5</f>
        <v>31 March 2025</v>
      </c>
      <c r="VCY313" t="str">
        <f>BS!$D$5</f>
        <v>31 March 2026</v>
      </c>
      <c r="VCZ313" t="str">
        <f>BS!$E$5</f>
        <v>31 March 2025</v>
      </c>
      <c r="VDG313" t="str">
        <f>BS!$D$5</f>
        <v>31 March 2026</v>
      </c>
      <c r="VDH313" t="str">
        <f>BS!$E$5</f>
        <v>31 March 2025</v>
      </c>
      <c r="VDO313" t="str">
        <f>BS!$D$5</f>
        <v>31 March 2026</v>
      </c>
      <c r="VDP313" t="str">
        <f>BS!$E$5</f>
        <v>31 March 2025</v>
      </c>
      <c r="VDW313" t="str">
        <f>BS!$D$5</f>
        <v>31 March 2026</v>
      </c>
      <c r="VDX313" t="str">
        <f>BS!$E$5</f>
        <v>31 March 2025</v>
      </c>
      <c r="VEE313" t="str">
        <f>BS!$D$5</f>
        <v>31 March 2026</v>
      </c>
      <c r="VEF313" t="str">
        <f>BS!$E$5</f>
        <v>31 March 2025</v>
      </c>
      <c r="VEM313" t="str">
        <f>BS!$D$5</f>
        <v>31 March 2026</v>
      </c>
      <c r="VEN313" t="str">
        <f>BS!$E$5</f>
        <v>31 March 2025</v>
      </c>
      <c r="VEU313" t="str">
        <f>BS!$D$5</f>
        <v>31 March 2026</v>
      </c>
      <c r="VEV313" t="str">
        <f>BS!$E$5</f>
        <v>31 March 2025</v>
      </c>
      <c r="VFC313" t="str">
        <f>BS!$D$5</f>
        <v>31 March 2026</v>
      </c>
      <c r="VFD313" t="str">
        <f>BS!$E$5</f>
        <v>31 March 2025</v>
      </c>
      <c r="VFK313" t="str">
        <f>BS!$D$5</f>
        <v>31 March 2026</v>
      </c>
      <c r="VFL313" t="str">
        <f>BS!$E$5</f>
        <v>31 March 2025</v>
      </c>
      <c r="VFS313" t="str">
        <f>BS!$D$5</f>
        <v>31 March 2026</v>
      </c>
      <c r="VFT313" t="str">
        <f>BS!$E$5</f>
        <v>31 March 2025</v>
      </c>
      <c r="VGA313" t="str">
        <f>BS!$D$5</f>
        <v>31 March 2026</v>
      </c>
      <c r="VGB313" t="str">
        <f>BS!$E$5</f>
        <v>31 March 2025</v>
      </c>
      <c r="VGI313" t="str">
        <f>BS!$D$5</f>
        <v>31 March 2026</v>
      </c>
      <c r="VGJ313" t="str">
        <f>BS!$E$5</f>
        <v>31 March 2025</v>
      </c>
      <c r="VGQ313" t="str">
        <f>BS!$D$5</f>
        <v>31 March 2026</v>
      </c>
      <c r="VGR313" t="str">
        <f>BS!$E$5</f>
        <v>31 March 2025</v>
      </c>
      <c r="VGY313" t="str">
        <f>BS!$D$5</f>
        <v>31 March 2026</v>
      </c>
      <c r="VGZ313" t="str">
        <f>BS!$E$5</f>
        <v>31 March 2025</v>
      </c>
      <c r="VHG313" t="str">
        <f>BS!$D$5</f>
        <v>31 March 2026</v>
      </c>
      <c r="VHH313" t="str">
        <f>BS!$E$5</f>
        <v>31 March 2025</v>
      </c>
      <c r="VHO313" t="str">
        <f>BS!$D$5</f>
        <v>31 March 2026</v>
      </c>
      <c r="VHP313" t="str">
        <f>BS!$E$5</f>
        <v>31 March 2025</v>
      </c>
      <c r="VHW313" t="str">
        <f>BS!$D$5</f>
        <v>31 March 2026</v>
      </c>
      <c r="VHX313" t="str">
        <f>BS!$E$5</f>
        <v>31 March 2025</v>
      </c>
      <c r="VIE313" t="str">
        <f>BS!$D$5</f>
        <v>31 March 2026</v>
      </c>
      <c r="VIF313" t="str">
        <f>BS!$E$5</f>
        <v>31 March 2025</v>
      </c>
      <c r="VIM313" t="str">
        <f>BS!$D$5</f>
        <v>31 March 2026</v>
      </c>
      <c r="VIN313" t="str">
        <f>BS!$E$5</f>
        <v>31 March 2025</v>
      </c>
      <c r="VIU313" t="str">
        <f>BS!$D$5</f>
        <v>31 March 2026</v>
      </c>
      <c r="VIV313" t="str">
        <f>BS!$E$5</f>
        <v>31 March 2025</v>
      </c>
      <c r="VJC313" t="str">
        <f>BS!$D$5</f>
        <v>31 March 2026</v>
      </c>
      <c r="VJD313" t="str">
        <f>BS!$E$5</f>
        <v>31 March 2025</v>
      </c>
      <c r="VJK313" t="str">
        <f>BS!$D$5</f>
        <v>31 March 2026</v>
      </c>
      <c r="VJL313" t="str">
        <f>BS!$E$5</f>
        <v>31 March 2025</v>
      </c>
      <c r="VJS313" t="str">
        <f>BS!$D$5</f>
        <v>31 March 2026</v>
      </c>
      <c r="VJT313" t="str">
        <f>BS!$E$5</f>
        <v>31 March 2025</v>
      </c>
      <c r="VKA313" t="str">
        <f>BS!$D$5</f>
        <v>31 March 2026</v>
      </c>
      <c r="VKB313" t="str">
        <f>BS!$E$5</f>
        <v>31 March 2025</v>
      </c>
      <c r="VKI313" t="str">
        <f>BS!$D$5</f>
        <v>31 March 2026</v>
      </c>
      <c r="VKJ313" t="str">
        <f>BS!$E$5</f>
        <v>31 March 2025</v>
      </c>
      <c r="VKQ313" t="str">
        <f>BS!$D$5</f>
        <v>31 March 2026</v>
      </c>
      <c r="VKR313" t="str">
        <f>BS!$E$5</f>
        <v>31 March 2025</v>
      </c>
      <c r="VKY313" t="str">
        <f>BS!$D$5</f>
        <v>31 March 2026</v>
      </c>
      <c r="VKZ313" t="str">
        <f>BS!$E$5</f>
        <v>31 March 2025</v>
      </c>
      <c r="VLG313" t="str">
        <f>BS!$D$5</f>
        <v>31 March 2026</v>
      </c>
      <c r="VLH313" t="str">
        <f>BS!$E$5</f>
        <v>31 March 2025</v>
      </c>
      <c r="VLO313" t="str">
        <f>BS!$D$5</f>
        <v>31 March 2026</v>
      </c>
      <c r="VLP313" t="str">
        <f>BS!$E$5</f>
        <v>31 March 2025</v>
      </c>
      <c r="VLW313" t="str">
        <f>BS!$D$5</f>
        <v>31 March 2026</v>
      </c>
      <c r="VLX313" t="str">
        <f>BS!$E$5</f>
        <v>31 March 2025</v>
      </c>
      <c r="VME313" t="str">
        <f>BS!$D$5</f>
        <v>31 March 2026</v>
      </c>
      <c r="VMF313" t="str">
        <f>BS!$E$5</f>
        <v>31 March 2025</v>
      </c>
      <c r="VMM313" t="str">
        <f>BS!$D$5</f>
        <v>31 March 2026</v>
      </c>
      <c r="VMN313" t="str">
        <f>BS!$E$5</f>
        <v>31 March 2025</v>
      </c>
      <c r="VMU313" t="str">
        <f>BS!$D$5</f>
        <v>31 March 2026</v>
      </c>
      <c r="VMV313" t="str">
        <f>BS!$E$5</f>
        <v>31 March 2025</v>
      </c>
      <c r="VNC313" t="str">
        <f>BS!$D$5</f>
        <v>31 March 2026</v>
      </c>
      <c r="VND313" t="str">
        <f>BS!$E$5</f>
        <v>31 March 2025</v>
      </c>
      <c r="VNK313" t="str">
        <f>BS!$D$5</f>
        <v>31 March 2026</v>
      </c>
      <c r="VNL313" t="str">
        <f>BS!$E$5</f>
        <v>31 March 2025</v>
      </c>
      <c r="VNS313" t="str">
        <f>BS!$D$5</f>
        <v>31 March 2026</v>
      </c>
      <c r="VNT313" t="str">
        <f>BS!$E$5</f>
        <v>31 March 2025</v>
      </c>
      <c r="VOA313" t="str">
        <f>BS!$D$5</f>
        <v>31 March 2026</v>
      </c>
      <c r="VOB313" t="str">
        <f>BS!$E$5</f>
        <v>31 March 2025</v>
      </c>
      <c r="VOI313" t="str">
        <f>BS!$D$5</f>
        <v>31 March 2026</v>
      </c>
      <c r="VOJ313" t="str">
        <f>BS!$E$5</f>
        <v>31 March 2025</v>
      </c>
      <c r="VOQ313" t="str">
        <f>BS!$D$5</f>
        <v>31 March 2026</v>
      </c>
      <c r="VOR313" t="str">
        <f>BS!$E$5</f>
        <v>31 March 2025</v>
      </c>
      <c r="VOY313" t="str">
        <f>BS!$D$5</f>
        <v>31 March 2026</v>
      </c>
      <c r="VOZ313" t="str">
        <f>BS!$E$5</f>
        <v>31 March 2025</v>
      </c>
      <c r="VPG313" t="str">
        <f>BS!$D$5</f>
        <v>31 March 2026</v>
      </c>
      <c r="VPH313" t="str">
        <f>BS!$E$5</f>
        <v>31 March 2025</v>
      </c>
      <c r="VPO313" t="str">
        <f>BS!$D$5</f>
        <v>31 March 2026</v>
      </c>
      <c r="VPP313" t="str">
        <f>BS!$E$5</f>
        <v>31 March 2025</v>
      </c>
      <c r="VPW313" t="str">
        <f>BS!$D$5</f>
        <v>31 March 2026</v>
      </c>
      <c r="VPX313" t="str">
        <f>BS!$E$5</f>
        <v>31 March 2025</v>
      </c>
      <c r="VQE313" t="str">
        <f>BS!$D$5</f>
        <v>31 March 2026</v>
      </c>
      <c r="VQF313" t="str">
        <f>BS!$E$5</f>
        <v>31 March 2025</v>
      </c>
      <c r="VQM313" t="str">
        <f>BS!$D$5</f>
        <v>31 March 2026</v>
      </c>
      <c r="VQN313" t="str">
        <f>BS!$E$5</f>
        <v>31 March 2025</v>
      </c>
      <c r="VQU313" t="str">
        <f>BS!$D$5</f>
        <v>31 March 2026</v>
      </c>
      <c r="VQV313" t="str">
        <f>BS!$E$5</f>
        <v>31 March 2025</v>
      </c>
      <c r="VRC313" t="str">
        <f>BS!$D$5</f>
        <v>31 March 2026</v>
      </c>
      <c r="VRD313" t="str">
        <f>BS!$E$5</f>
        <v>31 March 2025</v>
      </c>
      <c r="VRK313" t="str">
        <f>BS!$D$5</f>
        <v>31 March 2026</v>
      </c>
      <c r="VRL313" t="str">
        <f>BS!$E$5</f>
        <v>31 March 2025</v>
      </c>
      <c r="VRS313" t="str">
        <f>BS!$D$5</f>
        <v>31 March 2026</v>
      </c>
      <c r="VRT313" t="str">
        <f>BS!$E$5</f>
        <v>31 March 2025</v>
      </c>
      <c r="VSA313" t="str">
        <f>BS!$D$5</f>
        <v>31 March 2026</v>
      </c>
      <c r="VSB313" t="str">
        <f>BS!$E$5</f>
        <v>31 March 2025</v>
      </c>
      <c r="VSI313" t="str">
        <f>BS!$D$5</f>
        <v>31 March 2026</v>
      </c>
      <c r="VSJ313" t="str">
        <f>BS!$E$5</f>
        <v>31 March 2025</v>
      </c>
      <c r="VSQ313" t="str">
        <f>BS!$D$5</f>
        <v>31 March 2026</v>
      </c>
      <c r="VSR313" t="str">
        <f>BS!$E$5</f>
        <v>31 March 2025</v>
      </c>
      <c r="VSY313" t="str">
        <f>BS!$D$5</f>
        <v>31 March 2026</v>
      </c>
      <c r="VSZ313" t="str">
        <f>BS!$E$5</f>
        <v>31 March 2025</v>
      </c>
      <c r="VTG313" t="str">
        <f>BS!$D$5</f>
        <v>31 March 2026</v>
      </c>
      <c r="VTH313" t="str">
        <f>BS!$E$5</f>
        <v>31 March 2025</v>
      </c>
      <c r="VTO313" t="str">
        <f>BS!$D$5</f>
        <v>31 March 2026</v>
      </c>
      <c r="VTP313" t="str">
        <f>BS!$E$5</f>
        <v>31 March 2025</v>
      </c>
      <c r="VTW313" t="str">
        <f>BS!$D$5</f>
        <v>31 March 2026</v>
      </c>
      <c r="VTX313" t="str">
        <f>BS!$E$5</f>
        <v>31 March 2025</v>
      </c>
      <c r="VUE313" t="str">
        <f>BS!$D$5</f>
        <v>31 March 2026</v>
      </c>
      <c r="VUF313" t="str">
        <f>BS!$E$5</f>
        <v>31 March 2025</v>
      </c>
      <c r="VUM313" t="str">
        <f>BS!$D$5</f>
        <v>31 March 2026</v>
      </c>
      <c r="VUN313" t="str">
        <f>BS!$E$5</f>
        <v>31 March 2025</v>
      </c>
      <c r="VUU313" t="str">
        <f>BS!$D$5</f>
        <v>31 March 2026</v>
      </c>
      <c r="VUV313" t="str">
        <f>BS!$E$5</f>
        <v>31 March 2025</v>
      </c>
      <c r="VVC313" t="str">
        <f>BS!$D$5</f>
        <v>31 March 2026</v>
      </c>
      <c r="VVD313" t="str">
        <f>BS!$E$5</f>
        <v>31 March 2025</v>
      </c>
      <c r="VVK313" t="str">
        <f>BS!$D$5</f>
        <v>31 March 2026</v>
      </c>
      <c r="VVL313" t="str">
        <f>BS!$E$5</f>
        <v>31 March 2025</v>
      </c>
      <c r="VVS313" t="str">
        <f>BS!$D$5</f>
        <v>31 March 2026</v>
      </c>
      <c r="VVT313" t="str">
        <f>BS!$E$5</f>
        <v>31 March 2025</v>
      </c>
      <c r="VWA313" t="str">
        <f>BS!$D$5</f>
        <v>31 March 2026</v>
      </c>
      <c r="VWB313" t="str">
        <f>BS!$E$5</f>
        <v>31 March 2025</v>
      </c>
      <c r="VWI313" t="str">
        <f>BS!$D$5</f>
        <v>31 March 2026</v>
      </c>
      <c r="VWJ313" t="str">
        <f>BS!$E$5</f>
        <v>31 March 2025</v>
      </c>
      <c r="VWQ313" t="str">
        <f>BS!$D$5</f>
        <v>31 March 2026</v>
      </c>
      <c r="VWR313" t="str">
        <f>BS!$E$5</f>
        <v>31 March 2025</v>
      </c>
      <c r="VWY313" t="str">
        <f>BS!$D$5</f>
        <v>31 March 2026</v>
      </c>
      <c r="VWZ313" t="str">
        <f>BS!$E$5</f>
        <v>31 March 2025</v>
      </c>
      <c r="VXG313" t="str">
        <f>BS!$D$5</f>
        <v>31 March 2026</v>
      </c>
      <c r="VXH313" t="str">
        <f>BS!$E$5</f>
        <v>31 March 2025</v>
      </c>
      <c r="VXO313" t="str">
        <f>BS!$D$5</f>
        <v>31 March 2026</v>
      </c>
      <c r="VXP313" t="str">
        <f>BS!$E$5</f>
        <v>31 March 2025</v>
      </c>
      <c r="VXW313" t="str">
        <f>BS!$D$5</f>
        <v>31 March 2026</v>
      </c>
      <c r="VXX313" t="str">
        <f>BS!$E$5</f>
        <v>31 March 2025</v>
      </c>
      <c r="VYE313" t="str">
        <f>BS!$D$5</f>
        <v>31 March 2026</v>
      </c>
      <c r="VYF313" t="str">
        <f>BS!$E$5</f>
        <v>31 March 2025</v>
      </c>
      <c r="VYM313" t="str">
        <f>BS!$D$5</f>
        <v>31 March 2026</v>
      </c>
      <c r="VYN313" t="str">
        <f>BS!$E$5</f>
        <v>31 March 2025</v>
      </c>
      <c r="VYU313" t="str">
        <f>BS!$D$5</f>
        <v>31 March 2026</v>
      </c>
      <c r="VYV313" t="str">
        <f>BS!$E$5</f>
        <v>31 March 2025</v>
      </c>
      <c r="VZC313" t="str">
        <f>BS!$D$5</f>
        <v>31 March 2026</v>
      </c>
      <c r="VZD313" t="str">
        <f>BS!$E$5</f>
        <v>31 March 2025</v>
      </c>
      <c r="VZK313" t="str">
        <f>BS!$D$5</f>
        <v>31 March 2026</v>
      </c>
      <c r="VZL313" t="str">
        <f>BS!$E$5</f>
        <v>31 March 2025</v>
      </c>
      <c r="VZS313" t="str">
        <f>BS!$D$5</f>
        <v>31 March 2026</v>
      </c>
      <c r="VZT313" t="str">
        <f>BS!$E$5</f>
        <v>31 March 2025</v>
      </c>
      <c r="WAA313" t="str">
        <f>BS!$D$5</f>
        <v>31 March 2026</v>
      </c>
      <c r="WAB313" t="str">
        <f>BS!$E$5</f>
        <v>31 March 2025</v>
      </c>
      <c r="WAI313" t="str">
        <f>BS!$D$5</f>
        <v>31 March 2026</v>
      </c>
      <c r="WAJ313" t="str">
        <f>BS!$E$5</f>
        <v>31 March 2025</v>
      </c>
      <c r="WAQ313" t="str">
        <f>BS!$D$5</f>
        <v>31 March 2026</v>
      </c>
      <c r="WAR313" t="str">
        <f>BS!$E$5</f>
        <v>31 March 2025</v>
      </c>
      <c r="WAY313" t="str">
        <f>BS!$D$5</f>
        <v>31 March 2026</v>
      </c>
      <c r="WAZ313" t="str">
        <f>BS!$E$5</f>
        <v>31 March 2025</v>
      </c>
      <c r="WBG313" t="str">
        <f>BS!$D$5</f>
        <v>31 March 2026</v>
      </c>
      <c r="WBH313" t="str">
        <f>BS!$E$5</f>
        <v>31 March 2025</v>
      </c>
      <c r="WBO313" t="str">
        <f>BS!$D$5</f>
        <v>31 March 2026</v>
      </c>
      <c r="WBP313" t="str">
        <f>BS!$E$5</f>
        <v>31 March 2025</v>
      </c>
      <c r="WBW313" t="str">
        <f>BS!$D$5</f>
        <v>31 March 2026</v>
      </c>
      <c r="WBX313" t="str">
        <f>BS!$E$5</f>
        <v>31 March 2025</v>
      </c>
      <c r="WCE313" t="str">
        <f>BS!$D$5</f>
        <v>31 March 2026</v>
      </c>
      <c r="WCF313" t="str">
        <f>BS!$E$5</f>
        <v>31 March 2025</v>
      </c>
      <c r="WCM313" t="str">
        <f>BS!$D$5</f>
        <v>31 March 2026</v>
      </c>
      <c r="WCN313" t="str">
        <f>BS!$E$5</f>
        <v>31 March 2025</v>
      </c>
      <c r="WCU313" t="str">
        <f>BS!$D$5</f>
        <v>31 March 2026</v>
      </c>
      <c r="WCV313" t="str">
        <f>BS!$E$5</f>
        <v>31 March 2025</v>
      </c>
      <c r="WDC313" t="str">
        <f>BS!$D$5</f>
        <v>31 March 2026</v>
      </c>
      <c r="WDD313" t="str">
        <f>BS!$E$5</f>
        <v>31 March 2025</v>
      </c>
      <c r="WDK313" t="str">
        <f>BS!$D$5</f>
        <v>31 March 2026</v>
      </c>
      <c r="WDL313" t="str">
        <f>BS!$E$5</f>
        <v>31 March 2025</v>
      </c>
      <c r="WDS313" t="str">
        <f>BS!$D$5</f>
        <v>31 March 2026</v>
      </c>
      <c r="WDT313" t="str">
        <f>BS!$E$5</f>
        <v>31 March 2025</v>
      </c>
      <c r="WEA313" t="str">
        <f>BS!$D$5</f>
        <v>31 March 2026</v>
      </c>
      <c r="WEB313" t="str">
        <f>BS!$E$5</f>
        <v>31 March 2025</v>
      </c>
      <c r="WEI313" t="str">
        <f>BS!$D$5</f>
        <v>31 March 2026</v>
      </c>
      <c r="WEJ313" t="str">
        <f>BS!$E$5</f>
        <v>31 March 2025</v>
      </c>
      <c r="WEQ313" t="str">
        <f>BS!$D$5</f>
        <v>31 March 2026</v>
      </c>
      <c r="WER313" t="str">
        <f>BS!$E$5</f>
        <v>31 March 2025</v>
      </c>
      <c r="WEY313" t="str">
        <f>BS!$D$5</f>
        <v>31 March 2026</v>
      </c>
      <c r="WEZ313" t="str">
        <f>BS!$E$5</f>
        <v>31 March 2025</v>
      </c>
      <c r="WFG313" t="str">
        <f>BS!$D$5</f>
        <v>31 March 2026</v>
      </c>
      <c r="WFH313" t="str">
        <f>BS!$E$5</f>
        <v>31 March 2025</v>
      </c>
      <c r="WFO313" t="str">
        <f>BS!$D$5</f>
        <v>31 March 2026</v>
      </c>
      <c r="WFP313" t="str">
        <f>BS!$E$5</f>
        <v>31 March 2025</v>
      </c>
      <c r="WFW313" t="str">
        <f>BS!$D$5</f>
        <v>31 March 2026</v>
      </c>
      <c r="WFX313" t="str">
        <f>BS!$E$5</f>
        <v>31 March 2025</v>
      </c>
      <c r="WGE313" t="str">
        <f>BS!$D$5</f>
        <v>31 March 2026</v>
      </c>
      <c r="WGF313" t="str">
        <f>BS!$E$5</f>
        <v>31 March 2025</v>
      </c>
      <c r="WGM313" t="str">
        <f>BS!$D$5</f>
        <v>31 March 2026</v>
      </c>
      <c r="WGN313" t="str">
        <f>BS!$E$5</f>
        <v>31 March 2025</v>
      </c>
      <c r="WGU313" t="str">
        <f>BS!$D$5</f>
        <v>31 March 2026</v>
      </c>
      <c r="WGV313" t="str">
        <f>BS!$E$5</f>
        <v>31 March 2025</v>
      </c>
      <c r="WHC313" t="str">
        <f>BS!$D$5</f>
        <v>31 March 2026</v>
      </c>
      <c r="WHD313" t="str">
        <f>BS!$E$5</f>
        <v>31 March 2025</v>
      </c>
      <c r="WHK313" t="str">
        <f>BS!$D$5</f>
        <v>31 March 2026</v>
      </c>
      <c r="WHL313" t="str">
        <f>BS!$E$5</f>
        <v>31 March 2025</v>
      </c>
      <c r="WHS313" t="str">
        <f>BS!$D$5</f>
        <v>31 March 2026</v>
      </c>
      <c r="WHT313" t="str">
        <f>BS!$E$5</f>
        <v>31 March 2025</v>
      </c>
      <c r="WIA313" t="str">
        <f>BS!$D$5</f>
        <v>31 March 2026</v>
      </c>
      <c r="WIB313" t="str">
        <f>BS!$E$5</f>
        <v>31 March 2025</v>
      </c>
      <c r="WII313" t="str">
        <f>BS!$D$5</f>
        <v>31 March 2026</v>
      </c>
      <c r="WIJ313" t="str">
        <f>BS!$E$5</f>
        <v>31 March 2025</v>
      </c>
      <c r="WIQ313" t="str">
        <f>BS!$D$5</f>
        <v>31 March 2026</v>
      </c>
      <c r="WIR313" t="str">
        <f>BS!$E$5</f>
        <v>31 March 2025</v>
      </c>
      <c r="WIY313" t="str">
        <f>BS!$D$5</f>
        <v>31 March 2026</v>
      </c>
      <c r="WIZ313" t="str">
        <f>BS!$E$5</f>
        <v>31 March 2025</v>
      </c>
      <c r="WJG313" t="str">
        <f>BS!$D$5</f>
        <v>31 March 2026</v>
      </c>
      <c r="WJH313" t="str">
        <f>BS!$E$5</f>
        <v>31 March 2025</v>
      </c>
      <c r="WJO313" t="str">
        <f>BS!$D$5</f>
        <v>31 March 2026</v>
      </c>
      <c r="WJP313" t="str">
        <f>BS!$E$5</f>
        <v>31 March 2025</v>
      </c>
      <c r="WJW313" t="str">
        <f>BS!$D$5</f>
        <v>31 March 2026</v>
      </c>
      <c r="WJX313" t="str">
        <f>BS!$E$5</f>
        <v>31 March 2025</v>
      </c>
      <c r="WKE313" t="str">
        <f>BS!$D$5</f>
        <v>31 March 2026</v>
      </c>
      <c r="WKF313" t="str">
        <f>BS!$E$5</f>
        <v>31 March 2025</v>
      </c>
      <c r="WKM313" t="str">
        <f>BS!$D$5</f>
        <v>31 March 2026</v>
      </c>
      <c r="WKN313" t="str">
        <f>BS!$E$5</f>
        <v>31 March 2025</v>
      </c>
      <c r="WKU313" t="str">
        <f>BS!$D$5</f>
        <v>31 March 2026</v>
      </c>
      <c r="WKV313" t="str">
        <f>BS!$E$5</f>
        <v>31 March 2025</v>
      </c>
      <c r="WLC313" t="str">
        <f>BS!$D$5</f>
        <v>31 March 2026</v>
      </c>
      <c r="WLD313" t="str">
        <f>BS!$E$5</f>
        <v>31 March 2025</v>
      </c>
      <c r="WLK313" t="str">
        <f>BS!$D$5</f>
        <v>31 March 2026</v>
      </c>
      <c r="WLL313" t="str">
        <f>BS!$E$5</f>
        <v>31 March 2025</v>
      </c>
      <c r="WLS313" t="str">
        <f>BS!$D$5</f>
        <v>31 March 2026</v>
      </c>
      <c r="WLT313" t="str">
        <f>BS!$E$5</f>
        <v>31 March 2025</v>
      </c>
      <c r="WMA313" t="str">
        <f>BS!$D$5</f>
        <v>31 March 2026</v>
      </c>
      <c r="WMB313" t="str">
        <f>BS!$E$5</f>
        <v>31 March 2025</v>
      </c>
      <c r="WMI313" t="str">
        <f>BS!$D$5</f>
        <v>31 March 2026</v>
      </c>
      <c r="WMJ313" t="str">
        <f>BS!$E$5</f>
        <v>31 March 2025</v>
      </c>
      <c r="WMQ313" t="str">
        <f>BS!$D$5</f>
        <v>31 March 2026</v>
      </c>
      <c r="WMR313" t="str">
        <f>BS!$E$5</f>
        <v>31 March 2025</v>
      </c>
      <c r="WMY313" t="str">
        <f>BS!$D$5</f>
        <v>31 March 2026</v>
      </c>
      <c r="WMZ313" t="str">
        <f>BS!$E$5</f>
        <v>31 March 2025</v>
      </c>
      <c r="WNG313" t="str">
        <f>BS!$D$5</f>
        <v>31 March 2026</v>
      </c>
      <c r="WNH313" t="str">
        <f>BS!$E$5</f>
        <v>31 March 2025</v>
      </c>
      <c r="WNO313" t="str">
        <f>BS!$D$5</f>
        <v>31 March 2026</v>
      </c>
      <c r="WNP313" t="str">
        <f>BS!$E$5</f>
        <v>31 March 2025</v>
      </c>
      <c r="WNW313" t="str">
        <f>BS!$D$5</f>
        <v>31 March 2026</v>
      </c>
      <c r="WNX313" t="str">
        <f>BS!$E$5</f>
        <v>31 March 2025</v>
      </c>
      <c r="WOE313" t="str">
        <f>BS!$D$5</f>
        <v>31 March 2026</v>
      </c>
      <c r="WOF313" t="str">
        <f>BS!$E$5</f>
        <v>31 March 2025</v>
      </c>
      <c r="WOM313" t="str">
        <f>BS!$D$5</f>
        <v>31 March 2026</v>
      </c>
      <c r="WON313" t="str">
        <f>BS!$E$5</f>
        <v>31 March 2025</v>
      </c>
      <c r="WOU313" t="str">
        <f>BS!$D$5</f>
        <v>31 March 2026</v>
      </c>
      <c r="WOV313" t="str">
        <f>BS!$E$5</f>
        <v>31 March 2025</v>
      </c>
      <c r="WPC313" t="str">
        <f>BS!$D$5</f>
        <v>31 March 2026</v>
      </c>
      <c r="WPD313" t="str">
        <f>BS!$E$5</f>
        <v>31 March 2025</v>
      </c>
      <c r="WPK313" t="str">
        <f>BS!$D$5</f>
        <v>31 March 2026</v>
      </c>
      <c r="WPL313" t="str">
        <f>BS!$E$5</f>
        <v>31 March 2025</v>
      </c>
      <c r="WPS313" t="str">
        <f>BS!$D$5</f>
        <v>31 March 2026</v>
      </c>
      <c r="WPT313" t="str">
        <f>BS!$E$5</f>
        <v>31 March 2025</v>
      </c>
      <c r="WQA313" t="str">
        <f>BS!$D$5</f>
        <v>31 March 2026</v>
      </c>
      <c r="WQB313" t="str">
        <f>BS!$E$5</f>
        <v>31 March 2025</v>
      </c>
      <c r="WQI313" t="str">
        <f>BS!$D$5</f>
        <v>31 March 2026</v>
      </c>
      <c r="WQJ313" t="str">
        <f>BS!$E$5</f>
        <v>31 March 2025</v>
      </c>
      <c r="WQQ313" t="str">
        <f>BS!$D$5</f>
        <v>31 March 2026</v>
      </c>
      <c r="WQR313" t="str">
        <f>BS!$E$5</f>
        <v>31 March 2025</v>
      </c>
      <c r="WQY313" t="str">
        <f>BS!$D$5</f>
        <v>31 March 2026</v>
      </c>
      <c r="WQZ313" t="str">
        <f>BS!$E$5</f>
        <v>31 March 2025</v>
      </c>
      <c r="WRG313" t="str">
        <f>BS!$D$5</f>
        <v>31 March 2026</v>
      </c>
      <c r="WRH313" t="str">
        <f>BS!$E$5</f>
        <v>31 March 2025</v>
      </c>
      <c r="WRO313" t="str">
        <f>BS!$D$5</f>
        <v>31 March 2026</v>
      </c>
      <c r="WRP313" t="str">
        <f>BS!$E$5</f>
        <v>31 March 2025</v>
      </c>
      <c r="WRW313" t="str">
        <f>BS!$D$5</f>
        <v>31 March 2026</v>
      </c>
      <c r="WRX313" t="str">
        <f>BS!$E$5</f>
        <v>31 March 2025</v>
      </c>
      <c r="WSE313" t="str">
        <f>BS!$D$5</f>
        <v>31 March 2026</v>
      </c>
      <c r="WSF313" t="str">
        <f>BS!$E$5</f>
        <v>31 March 2025</v>
      </c>
      <c r="WSM313" t="str">
        <f>BS!$D$5</f>
        <v>31 March 2026</v>
      </c>
      <c r="WSN313" t="str">
        <f>BS!$E$5</f>
        <v>31 March 2025</v>
      </c>
      <c r="WSU313" t="str">
        <f>BS!$D$5</f>
        <v>31 March 2026</v>
      </c>
      <c r="WSV313" t="str">
        <f>BS!$E$5</f>
        <v>31 March 2025</v>
      </c>
      <c r="WTC313" t="str">
        <f>BS!$D$5</f>
        <v>31 March 2026</v>
      </c>
      <c r="WTD313" t="str">
        <f>BS!$E$5</f>
        <v>31 March 2025</v>
      </c>
      <c r="WTK313" t="str">
        <f>BS!$D$5</f>
        <v>31 March 2026</v>
      </c>
      <c r="WTL313" t="str">
        <f>BS!$E$5</f>
        <v>31 March 2025</v>
      </c>
      <c r="WTS313" t="str">
        <f>BS!$D$5</f>
        <v>31 March 2026</v>
      </c>
      <c r="WTT313" t="str">
        <f>BS!$E$5</f>
        <v>31 March 2025</v>
      </c>
      <c r="WUA313" t="str">
        <f>BS!$D$5</f>
        <v>31 March 2026</v>
      </c>
      <c r="WUB313" t="str">
        <f>BS!$E$5</f>
        <v>31 March 2025</v>
      </c>
      <c r="WUI313" t="str">
        <f>BS!$D$5</f>
        <v>31 March 2026</v>
      </c>
      <c r="WUJ313" t="str">
        <f>BS!$E$5</f>
        <v>31 March 2025</v>
      </c>
      <c r="WUQ313" t="str">
        <f>BS!$D$5</f>
        <v>31 March 2026</v>
      </c>
      <c r="WUR313" t="str">
        <f>BS!$E$5</f>
        <v>31 March 2025</v>
      </c>
      <c r="WUY313" t="str">
        <f>BS!$D$5</f>
        <v>31 March 2026</v>
      </c>
      <c r="WUZ313" t="str">
        <f>BS!$E$5</f>
        <v>31 March 2025</v>
      </c>
      <c r="WVG313" t="str">
        <f>BS!$D$5</f>
        <v>31 March 2026</v>
      </c>
      <c r="WVH313" t="str">
        <f>BS!$E$5</f>
        <v>31 March 2025</v>
      </c>
      <c r="WVO313" t="str">
        <f>BS!$D$5</f>
        <v>31 March 2026</v>
      </c>
      <c r="WVP313" t="str">
        <f>BS!$E$5</f>
        <v>31 March 2025</v>
      </c>
      <c r="WVW313" t="str">
        <f>BS!$D$5</f>
        <v>31 March 2026</v>
      </c>
      <c r="WVX313" t="str">
        <f>BS!$E$5</f>
        <v>31 March 2025</v>
      </c>
      <c r="WWE313" t="str">
        <f>BS!$D$5</f>
        <v>31 March 2026</v>
      </c>
      <c r="WWF313" t="str">
        <f>BS!$E$5</f>
        <v>31 March 2025</v>
      </c>
      <c r="WWM313" t="str">
        <f>BS!$D$5</f>
        <v>31 March 2026</v>
      </c>
      <c r="WWN313" t="str">
        <f>BS!$E$5</f>
        <v>31 March 2025</v>
      </c>
      <c r="WWU313" t="str">
        <f>BS!$D$5</f>
        <v>31 March 2026</v>
      </c>
      <c r="WWV313" t="str">
        <f>BS!$E$5</f>
        <v>31 March 2025</v>
      </c>
      <c r="WXC313" t="str">
        <f>BS!$D$5</f>
        <v>31 March 2026</v>
      </c>
      <c r="WXD313" t="str">
        <f>BS!$E$5</f>
        <v>31 March 2025</v>
      </c>
      <c r="WXK313" t="str">
        <f>BS!$D$5</f>
        <v>31 March 2026</v>
      </c>
      <c r="WXL313" t="str">
        <f>BS!$E$5</f>
        <v>31 March 2025</v>
      </c>
      <c r="WXS313" t="str">
        <f>BS!$D$5</f>
        <v>31 March 2026</v>
      </c>
      <c r="WXT313" t="str">
        <f>BS!$E$5</f>
        <v>31 March 2025</v>
      </c>
      <c r="WYA313" t="str">
        <f>BS!$D$5</f>
        <v>31 March 2026</v>
      </c>
      <c r="WYB313" t="str">
        <f>BS!$E$5</f>
        <v>31 March 2025</v>
      </c>
      <c r="WYI313" t="str">
        <f>BS!$D$5</f>
        <v>31 March 2026</v>
      </c>
      <c r="WYJ313" t="str">
        <f>BS!$E$5</f>
        <v>31 March 2025</v>
      </c>
      <c r="WYQ313" t="str">
        <f>BS!$D$5</f>
        <v>31 March 2026</v>
      </c>
      <c r="WYR313" t="str">
        <f>BS!$E$5</f>
        <v>31 March 2025</v>
      </c>
      <c r="WYY313" t="str">
        <f>BS!$D$5</f>
        <v>31 March 2026</v>
      </c>
      <c r="WYZ313" t="str">
        <f>BS!$E$5</f>
        <v>31 March 2025</v>
      </c>
      <c r="WZG313" t="str">
        <f>BS!$D$5</f>
        <v>31 March 2026</v>
      </c>
      <c r="WZH313" t="str">
        <f>BS!$E$5</f>
        <v>31 March 2025</v>
      </c>
      <c r="WZO313" t="str">
        <f>BS!$D$5</f>
        <v>31 March 2026</v>
      </c>
      <c r="WZP313" t="str">
        <f>BS!$E$5</f>
        <v>31 March 2025</v>
      </c>
      <c r="WZW313" t="str">
        <f>BS!$D$5</f>
        <v>31 March 2026</v>
      </c>
      <c r="WZX313" t="str">
        <f>BS!$E$5</f>
        <v>31 March 2025</v>
      </c>
      <c r="XAE313" t="str">
        <f>BS!$D$5</f>
        <v>31 March 2026</v>
      </c>
      <c r="XAF313" t="str">
        <f>BS!$E$5</f>
        <v>31 March 2025</v>
      </c>
      <c r="XAM313" t="str">
        <f>BS!$D$5</f>
        <v>31 March 2026</v>
      </c>
      <c r="XAN313" t="str">
        <f>BS!$E$5</f>
        <v>31 March 2025</v>
      </c>
      <c r="XAU313" t="str">
        <f>BS!$D$5</f>
        <v>31 March 2026</v>
      </c>
      <c r="XAV313" t="str">
        <f>BS!$E$5</f>
        <v>31 March 2025</v>
      </c>
      <c r="XBC313" t="str">
        <f>BS!$D$5</f>
        <v>31 March 2026</v>
      </c>
      <c r="XBD313" t="str">
        <f>BS!$E$5</f>
        <v>31 March 2025</v>
      </c>
      <c r="XBK313" t="str">
        <f>BS!$D$5</f>
        <v>31 March 2026</v>
      </c>
      <c r="XBL313" t="str">
        <f>BS!$E$5</f>
        <v>31 March 2025</v>
      </c>
      <c r="XBS313" t="str">
        <f>BS!$D$5</f>
        <v>31 March 2026</v>
      </c>
      <c r="XBT313" t="str">
        <f>BS!$E$5</f>
        <v>31 March 2025</v>
      </c>
      <c r="XCA313" t="str">
        <f>BS!$D$5</f>
        <v>31 March 2026</v>
      </c>
      <c r="XCB313" t="str">
        <f>BS!$E$5</f>
        <v>31 March 2025</v>
      </c>
      <c r="XCI313" t="str">
        <f>BS!$D$5</f>
        <v>31 March 2026</v>
      </c>
      <c r="XCJ313" t="str">
        <f>BS!$E$5</f>
        <v>31 March 2025</v>
      </c>
      <c r="XCQ313" t="str">
        <f>BS!$D$5</f>
        <v>31 March 2026</v>
      </c>
      <c r="XCR313" t="str">
        <f>BS!$E$5</f>
        <v>31 March 2025</v>
      </c>
      <c r="XCY313" t="str">
        <f>BS!$D$5</f>
        <v>31 March 2026</v>
      </c>
      <c r="XCZ313" t="str">
        <f>BS!$E$5</f>
        <v>31 March 2025</v>
      </c>
      <c r="XDG313" t="str">
        <f>BS!$D$5</f>
        <v>31 March 2026</v>
      </c>
      <c r="XDH313" t="str">
        <f>BS!$E$5</f>
        <v>31 March 2025</v>
      </c>
      <c r="XDO313" t="str">
        <f>BS!$D$5</f>
        <v>31 March 2026</v>
      </c>
      <c r="XDP313" t="str">
        <f>BS!$E$5</f>
        <v>31 March 2025</v>
      </c>
      <c r="XDW313" t="str">
        <f>BS!$D$5</f>
        <v>31 March 2026</v>
      </c>
      <c r="XDX313" t="str">
        <f>BS!$E$5</f>
        <v>31 March 2025</v>
      </c>
      <c r="XEE313" t="str">
        <f>BS!$D$5</f>
        <v>31 March 2026</v>
      </c>
      <c r="XEF313" t="str">
        <f>BS!$E$5</f>
        <v>31 March 2025</v>
      </c>
      <c r="XEM313" t="str">
        <f>BS!$D$5</f>
        <v>31 March 2026</v>
      </c>
      <c r="XEN313" t="str">
        <f>BS!$E$5</f>
        <v>31 March 2025</v>
      </c>
      <c r="XEU313" t="str">
        <f>BS!$D$5</f>
        <v>31 March 2026</v>
      </c>
      <c r="XEV313" t="str">
        <f>BS!$E$5</f>
        <v>31 March 2025</v>
      </c>
      <c r="XFC313" t="str">
        <f>BS!$D$5</f>
        <v>31 March 2026</v>
      </c>
      <c r="XFD313" t="str">
        <f>BS!$E$5</f>
        <v>31 March 2025</v>
      </c>
    </row>
    <row r="315">
      <c r="A315" t="str">
        <v>NOTE 16</v>
      </c>
    </row>
    <row r="316">
      <c r="A316" t="str">
        <f>UPPER("Deferred Tax Assets / Liabilities (Net)")</f>
        <v>DEFERRED TAX ASSETS / LIABILITIES (NET)</v>
      </c>
    </row>
    <row r="317">
      <c r="A317" t="str">
        <v>Deferred Tax Assets</v>
      </c>
    </row>
    <row r="318">
      <c r="A318" t="str">
        <v>Carried forward losses</v>
      </c>
      <c r="G318">
        <f>H334</f>
        <v>844.7546973896706</v>
      </c>
      <c r="H318">
        <f>H350</f>
        <v>99.7316882632425</v>
      </c>
      <c r="I318">
        <v>0</v>
      </c>
    </row>
    <row r="319">
      <c r="A319" t="str">
        <v>Unabsorbed depreciation</v>
      </c>
      <c r="G319">
        <f>H336</f>
        <v>1748.098360008</v>
      </c>
      <c r="H319">
        <f>H352</f>
        <v>664.4301349328</v>
      </c>
    </row>
    <row r="320">
      <c r="A320" t="str">
        <v>Allowance for Expected Credit Loss</v>
      </c>
      <c r="G320">
        <f>H338</f>
        <v>2.565468048</v>
      </c>
    </row>
    <row r="321">
      <c r="A321" t="str">
        <v>Employee Benefits - Provisions for Gratuity and Compensated absences</v>
      </c>
      <c r="G321">
        <f>H337</f>
        <v>25.666755971999997</v>
      </c>
      <c r="H321">
        <v>0</v>
      </c>
    </row>
    <row r="322">
      <c r="A322" t="str">
        <v>Total (A)</v>
      </c>
      <c r="G322">
        <f>SUM(G318:G321)</f>
        <v>2621.0852814176706</v>
      </c>
      <c r="H322">
        <f>SUM(H318:H321)</f>
        <v>764.1618231960425</v>
      </c>
      <c r="I322">
        <f>SUM(I317:I318)</f>
        <v>0</v>
      </c>
    </row>
    <row r="324">
      <c r="A324" t="str">
        <v>Deferred Tax Liabilities</v>
      </c>
    </row>
    <row r="325">
      <c r="A325" t="str">
        <v>Employee Benefits - Provisions for Gratuity and Compensated absences</v>
      </c>
      <c r="G325">
        <f>H341</f>
        <v>0</v>
      </c>
      <c r="H325">
        <f>H355</f>
        <v>6.773697921599999</v>
      </c>
      <c r="I325">
        <f>-ROUND(SUMIF('TB BVS 31.3.22'!$E:$E,A325,'TB BVS 31.3.22'!$N:$N)/Input!$C$2,Input!$E$2)</f>
        <v>0</v>
      </c>
    </row>
    <row r="326">
      <c r="A326" t="str">
        <v>Property, plant and equipment</v>
      </c>
      <c r="G326">
        <f>H342</f>
        <v>1034.7006203408882</v>
      </c>
      <c r="H326">
        <f>H356</f>
        <v>477.7396937499037</v>
      </c>
    </row>
    <row r="327">
      <c r="A327" t="str">
        <v>Total (B)</v>
      </c>
      <c r="G327">
        <f>G325+G326</f>
        <v>1034.7006203408882</v>
      </c>
      <c r="H327">
        <f>H325+H326</f>
        <v>484.5133916715037</v>
      </c>
      <c r="I327">
        <f>SUM(I325:I325)</f>
        <v>0</v>
      </c>
    </row>
    <row r="328">
      <c r="A328" t="str">
        <v>Deferred Tax Assets / (Liabilities) (Net) (A-B)</v>
      </c>
      <c r="G328">
        <f>(G322-G327)</f>
        <v>1586.3846610767823</v>
      </c>
      <c r="H328">
        <f>H322-H327</f>
        <v>279.6484315245388</v>
      </c>
      <c r="I328">
        <f>I322-I327</f>
        <v>0</v>
      </c>
    </row>
    <row r="329">
      <c r="A329" t="str">
        <v>Deferred Tax Asset recognized</v>
      </c>
      <c r="G329">
        <f>G328</f>
        <v>1586.3846610767823</v>
      </c>
      <c r="H329">
        <v>0</v>
      </c>
    </row>
    <row r="331">
      <c r="A331" t="str">
        <v>(a) Deferred tax balances and movement for the year ended 31 March 2026</v>
      </c>
    </row>
    <row r="332" xml:space="preserve">
      <c r="A332" t="str">
        <v>Particulars</v>
      </c>
      <c r="E332" t="str">
        <v>Balance as on 31 March 2025</v>
      </c>
      <c r="F332" t="str">
        <v>Recognised in profit or loss</v>
      </c>
      <c r="G332" t="str">
        <v>Recognised in Equity</v>
      </c>
      <c r="H332" t="str" xml:space="preserve">
        <v xml:space="preserve">Balance as on _x000d_
31 March 2026</v>
      </c>
    </row>
    <row r="333">
      <c r="A333" t="str">
        <v>Deferred Tax Assets</v>
      </c>
    </row>
    <row r="334">
      <c r="A334" t="str">
        <v>Carried forward losses</v>
      </c>
      <c r="E334">
        <f>H350</f>
        <v>99.7316882632425</v>
      </c>
      <c r="F334">
        <f>H334-E334</f>
        <v>745.0230091264281</v>
      </c>
      <c r="G334">
        <v>0</v>
      </c>
      <c r="H334">
        <f>-'DT-FY26'!C7</f>
        <v>844.7546973896706</v>
      </c>
    </row>
    <row r="335">
      <c r="A335" t="str">
        <v>Employee Benefits - Provisions for Gratuity and Compensated absences</v>
      </c>
      <c r="E335">
        <v>0</v>
      </c>
      <c r="F335">
        <v>0</v>
      </c>
      <c r="G335">
        <v>0</v>
      </c>
    </row>
    <row r="336">
      <c r="A336" t="str">
        <v>Unabsorbed depreciation</v>
      </c>
      <c r="E336">
        <f>H352</f>
        <v>664.4301349328</v>
      </c>
      <c r="F336">
        <f>H336-E336</f>
        <v>1083.6682250752</v>
      </c>
      <c r="G336">
        <v>0</v>
      </c>
      <c r="H336">
        <f>-'DT-FY26'!C12</f>
        <v>1748.098360008</v>
      </c>
    </row>
    <row r="337">
      <c r="A337" t="str">
        <v>Employee Benefits - Provisions for Gratuity and Compensated absences</v>
      </c>
      <c r="E337">
        <f>-H355</f>
        <v>-6.773697921599999</v>
      </c>
      <c r="F337">
        <f>H337-E337-G337</f>
        <v>34.440453893599994</v>
      </c>
      <c r="G337">
        <f>PL!D31</f>
        <v>-2</v>
      </c>
      <c r="H337">
        <f>-SUM('DT-FY26'!E24:E26)/100000</f>
        <v>25.666755971999997</v>
      </c>
    </row>
    <row r="338">
      <c r="A338" t="str">
        <v>Allowance for Expected Credit Loss</v>
      </c>
      <c r="E338">
        <v>0</v>
      </c>
      <c r="F338">
        <f>H338-E338</f>
        <v>2.565468048</v>
      </c>
      <c r="G338">
        <v>0</v>
      </c>
      <c r="H338">
        <f>-'DT-FY26'!E27/100000</f>
        <v>2.565468048</v>
      </c>
    </row>
    <row r="339">
      <c r="A339" t="str">
        <v>Total (A)</v>
      </c>
      <c r="E339">
        <f>SUM(E334:E338)</f>
        <v>757.3881252744425</v>
      </c>
      <c r="F339">
        <f>SUM(F334:F338)</f>
        <v>1865.697156143228</v>
      </c>
      <c r="G339">
        <f>SUM(G334:G338)</f>
        <v>-2</v>
      </c>
      <c r="H339">
        <f>SUM(H334:H338)</f>
        <v>2621.0852814176706</v>
      </c>
    </row>
    <row r="340">
      <c r="A340" t="str">
        <v>Deferred Tax Liabilities</v>
      </c>
    </row>
    <row r="341">
      <c r="A341" t="str">
        <v>Employee Benefits - Provisions for Gratuity and Compensated absences</v>
      </c>
      <c r="D341" t="str">
        <v>`</v>
      </c>
    </row>
    <row r="342">
      <c r="A342" t="str">
        <v>Property, plant and equipment (including ROU)</v>
      </c>
      <c r="E342">
        <f>H356</f>
        <v>477.7396937499037</v>
      </c>
      <c r="F342">
        <f>H342-E342</f>
        <v>556.9609265909845</v>
      </c>
      <c r="G342">
        <v>0</v>
      </c>
      <c r="H342">
        <f>-'DT-FY26'!F22</f>
        <v>1034.7006203408882</v>
      </c>
    </row>
    <row r="343">
      <c r="A343" t="str">
        <v>Total (B)</v>
      </c>
      <c r="E343">
        <f>E341+E342</f>
        <v>477.7396937499037</v>
      </c>
      <c r="F343">
        <f>F341+F342</f>
        <v>556.9609265909845</v>
      </c>
      <c r="G343">
        <f>G341+G342</f>
        <v>0</v>
      </c>
      <c r="H343">
        <f>H341+H342</f>
        <v>1034.7006203408882</v>
      </c>
    </row>
    <row r="344">
      <c r="A344" t="str">
        <v>Deferred Tax Liabilities (Net) (A-B)</v>
      </c>
      <c r="E344">
        <f>E339-E343</f>
        <v>279.64843152453875</v>
      </c>
      <c r="F344">
        <f>(F339-F343)</f>
        <v>1308.7362295522435</v>
      </c>
      <c r="G344">
        <f>G339-G343</f>
        <v>-2</v>
      </c>
      <c r="H344">
        <f>H339-H343</f>
        <v>1586.3846610767823</v>
      </c>
    </row>
    <row r="345">
      <c r="A345" t="str">
        <v>(Deferred Tax Liability)/Deferred Tax Asset recognized</v>
      </c>
      <c r="E345">
        <v>0</v>
      </c>
      <c r="F345">
        <f>E344+F344</f>
        <v>1588.3846610767823</v>
      </c>
      <c r="G345">
        <f>G344</f>
        <v>-2</v>
      </c>
      <c r="H345">
        <f>H344</f>
        <v>1586.3846610767823</v>
      </c>
    </row>
    <row r="347">
      <c r="A347" t="str">
        <v>(b) Deferred tax balances and movement for the year ended 31 March 2025</v>
      </c>
    </row>
    <row r="348" xml:space="preserve">
      <c r="A348" t="str">
        <v>Particulars</v>
      </c>
      <c r="E348" t="str">
        <v>Balance as on 31 March 2024</v>
      </c>
      <c r="F348" t="str">
        <v>Recognised in profit or loss</v>
      </c>
      <c r="G348" t="str">
        <v>Recognised in Equity</v>
      </c>
      <c r="H348" t="str" xml:space="preserve">
        <v xml:space="preserve">Balance as on _x000d_
31 March 2025</v>
      </c>
    </row>
    <row r="349">
      <c r="A349" t="str">
        <v>Deferred Tax Assets</v>
      </c>
    </row>
    <row r="350">
      <c r="A350" t="str">
        <v>Carried forward losses</v>
      </c>
      <c r="E350">
        <f>H364/100</f>
        <v>53.741058131299596</v>
      </c>
      <c r="F350">
        <f>H350-E350</f>
        <v>45.99063013194291</v>
      </c>
      <c r="G350">
        <v>0</v>
      </c>
      <c r="H350">
        <f>-'DT_V1-Final'!B7/100000</f>
        <v>99.7316882632425</v>
      </c>
    </row>
    <row r="351">
      <c r="A351" t="str">
        <v>Employee Benefits - Provisions for Gratuity and Compensated absences</v>
      </c>
      <c r="E351">
        <v>0</v>
      </c>
      <c r="F351">
        <v>0</v>
      </c>
      <c r="G351">
        <v>0</v>
      </c>
      <c r="H351">
        <v>0</v>
      </c>
    </row>
    <row r="352">
      <c r="A352" t="str">
        <v>Unabsorbed depreciation</v>
      </c>
      <c r="E352">
        <v>0</v>
      </c>
      <c r="F352">
        <f>H352-E352</f>
        <v>664.4301349328</v>
      </c>
      <c r="G352">
        <v>0</v>
      </c>
      <c r="H352">
        <f>-'DT_V1-Final'!B12/100000</f>
        <v>664.4301349328</v>
      </c>
    </row>
    <row r="353">
      <c r="A353" t="str">
        <v>Total (A)</v>
      </c>
      <c r="E353">
        <f>SUM(E350:E352)</f>
        <v>53.741058131299596</v>
      </c>
      <c r="F353">
        <f>SUM(F350:F352)</f>
        <v>710.4207650647429</v>
      </c>
      <c r="G353">
        <f>SUM(G350:G352)</f>
        <v>0</v>
      </c>
      <c r="H353">
        <f>SUM(H350:H352)</f>
        <v>764.1618231960425</v>
      </c>
    </row>
    <row r="354">
      <c r="A354" t="str">
        <v>Deferred Tax Liabilities</v>
      </c>
    </row>
    <row r="355">
      <c r="A355" t="str">
        <v>Employee Benefits - Provisions for Gratuity and Compensated absences</v>
      </c>
      <c r="E355">
        <f>H368</f>
        <v>0</v>
      </c>
      <c r="F355">
        <f>('DT_V1-Final'!K25+'DT_V1-Final'!K26)/10^5</f>
        <v>6.773697921599999</v>
      </c>
      <c r="G355">
        <v>0</v>
      </c>
      <c r="H355">
        <f>E355+F355+G355</f>
        <v>6.773697921599999</v>
      </c>
    </row>
    <row r="356">
      <c r="A356" t="str">
        <v>Property, plant and equipment</v>
      </c>
      <c r="E356">
        <f>H369/100</f>
        <v>55.16712207321257</v>
      </c>
      <c r="F356">
        <f>H356-E356</f>
        <v>422.57257167669115</v>
      </c>
      <c r="G356">
        <v>0</v>
      </c>
      <c r="H356">
        <f>-'DT_V1-Final'!K23/100000</f>
        <v>477.7396937499037</v>
      </c>
    </row>
    <row r="357">
      <c r="A357" t="str">
        <v>Total (B)</v>
      </c>
      <c r="E357">
        <f>E355+E356</f>
        <v>55.16712207321257</v>
      </c>
      <c r="F357">
        <f>F355+F356</f>
        <v>429.34626959829114</v>
      </c>
      <c r="G357">
        <f>G355+G356</f>
        <v>0</v>
      </c>
      <c r="H357">
        <f>H355+H356</f>
        <v>484.5133916715037</v>
      </c>
    </row>
    <row r="358">
      <c r="A358" t="str">
        <v>Deferred Tax Liabilities (Net) (A-B)</v>
      </c>
      <c r="E358">
        <f>E353-E357</f>
        <v>-1.4260639419129717</v>
      </c>
      <c r="F358">
        <f>(F353-F357)</f>
        <v>281.07449546645176</v>
      </c>
      <c r="G358">
        <f>G353-G357</f>
        <v>0</v>
      </c>
      <c r="H358">
        <f>H353-H357</f>
        <v>279.6484315245388</v>
      </c>
    </row>
    <row r="359">
      <c r="A359" t="str">
        <v>(Deferred Tax Liability)/Deferred Tax Asset recognized</v>
      </c>
      <c r="E359">
        <f>E358</f>
        <v>-1.4260639419129717</v>
      </c>
      <c r="F359">
        <f>E359</f>
        <v>-1.4260639419129717</v>
      </c>
      <c r="G359">
        <v>0</v>
      </c>
      <c r="H359">
        <v>0</v>
      </c>
    </row>
    <row r="360">
      <c r="A360" t="str">
        <v>Note: Deferred tax assets have been recognised to the extent of Deferred tax liabilities only as at 31 March 2025, the Company has not recognised Deferred tax assets aggregating to ₹ 280 Lakhs on unabsorbed business loss and unabsorbed depreciation in absence of certainty and its realisation in the forseeable future.</v>
      </c>
    </row>
    <row r="361">
      <c r="A361" t="str">
        <v>(b) Deferred tax balances and movement for the year ended 31 March 2024</v>
      </c>
    </row>
    <row r="362">
      <c r="A362" t="str">
        <v>Particulars</v>
      </c>
      <c r="E362" t="str">
        <f>CONCATENATE("Balance as on ",Input!$C$5)</f>
        <v>Balance as on 31 March 2023</v>
      </c>
      <c r="F362" t="str">
        <v>Recognised in profit or loss</v>
      </c>
      <c r="G362" t="str">
        <v>Recognised in Equity</v>
      </c>
      <c r="H362" t="str">
        <f>CONCATENATE("Balance as on ",Input!$C$4)</f>
        <v>Balance as on 31 March 2024</v>
      </c>
    </row>
    <row r="363">
      <c r="A363" t="str">
        <v>Deferred Tax Assets</v>
      </c>
    </row>
    <row r="364">
      <c r="A364" t="str">
        <v>Carried forward losses</v>
      </c>
      <c r="E364">
        <f>H376</f>
        <v>96</v>
      </c>
      <c r="F364">
        <v>5278.10581312996</v>
      </c>
      <c r="G364">
        <v>0</v>
      </c>
      <c r="H364">
        <f>E364+F364</f>
        <v>5374.10581312996</v>
      </c>
    </row>
    <row r="365">
      <c r="A365" t="str">
        <v>Employee Benefits - Provisions for Gratuity and Compensated absences</v>
      </c>
      <c r="E365">
        <v>0</v>
      </c>
      <c r="F365">
        <f>H365</f>
        <v>25.666755971999997</v>
      </c>
      <c r="G365">
        <v>0</v>
      </c>
      <c r="H365">
        <f>G321</f>
        <v>25.666755971999997</v>
      </c>
    </row>
    <row r="366">
      <c r="A366" t="str">
        <v>Total (A)</v>
      </c>
      <c r="E366">
        <f>SUM(E364:E365)</f>
        <v>96</v>
      </c>
      <c r="F366">
        <f>SUM(F364:F365)</f>
        <v>5303.77256910196</v>
      </c>
      <c r="G366">
        <f>SUM(G364:G365)</f>
        <v>0</v>
      </c>
      <c r="H366">
        <f>SUM(H364:H365)</f>
        <v>5399.77256910196</v>
      </c>
    </row>
    <row r="367">
      <c r="A367" t="str">
        <v>Deferred Tax Liabilities</v>
      </c>
    </row>
    <row r="368">
      <c r="A368" t="str">
        <v>Optionally convertible redeemable preference shares</v>
      </c>
      <c r="E368">
        <v>25203</v>
      </c>
      <c r="F368">
        <v>0</v>
      </c>
      <c r="G368">
        <v>-25203</v>
      </c>
      <c r="H368">
        <f>E368+F368+G368</f>
        <v>0</v>
      </c>
      <c r="L368">
        <v>13200000</v>
      </c>
      <c r="M368">
        <f>L368*15%/2</f>
        <v>990000</v>
      </c>
      <c r="N368">
        <f>L368-M368</f>
        <v>12210000</v>
      </c>
    </row>
    <row r="369">
      <c r="A369" t="str">
        <v>Property, plant and equipment</v>
      </c>
      <c r="E369">
        <v>0</v>
      </c>
      <c r="F369">
        <v>5516.712207321257</v>
      </c>
      <c r="G369">
        <v>0</v>
      </c>
      <c r="H369">
        <f>E369+F369+G369</f>
        <v>5516.712207321257</v>
      </c>
      <c r="L369">
        <f>F369*1000</f>
        <v>5516712.207321256</v>
      </c>
    </row>
    <row r="370">
      <c r="A370" t="str">
        <v>Total (B)</v>
      </c>
      <c r="E370">
        <f>E368+E369</f>
        <v>25203</v>
      </c>
      <c r="F370">
        <f>F368+F369</f>
        <v>5516.712207321257</v>
      </c>
      <c r="G370">
        <f>G368+G369</f>
        <v>-25203</v>
      </c>
      <c r="H370">
        <f>H368+H369</f>
        <v>5516.712207321257</v>
      </c>
    </row>
    <row r="371">
      <c r="A371" t="str">
        <v>Deferred Tax Liabilities (Net) (A-B)</v>
      </c>
      <c r="E371">
        <f>E366-E370</f>
        <v>-25107</v>
      </c>
      <c r="F371">
        <f>F366-F370</f>
        <v>-212.9396382192972</v>
      </c>
      <c r="G371">
        <f>G366-G370</f>
        <v>25203</v>
      </c>
      <c r="H371">
        <f>H366-H370</f>
        <v>-116.9396382192972</v>
      </c>
    </row>
    <row r="373">
      <c r="A373" t="str">
        <v>(c) Deferred tax balances and movement for the year ended 31 March 2023</v>
      </c>
    </row>
    <row r="374">
      <c r="A374" t="str">
        <v>Particulars</v>
      </c>
      <c r="E374" t="str">
        <f>CONCATENATE("Balance as on ",Input!$C$6)</f>
        <v>Balance as on 31 March 2022</v>
      </c>
      <c r="F374" t="str">
        <v>Recognised in profit or loss</v>
      </c>
      <c r="G374" t="str">
        <v>Recognised in Equity</v>
      </c>
      <c r="H374" t="str">
        <f>CONCATENATE("Balance as on ",Input!$C$5)</f>
        <v>Balance as on 31 March 2023</v>
      </c>
    </row>
    <row r="375">
      <c r="A375" t="str">
        <v>Deferred Tax Assets</v>
      </c>
    </row>
    <row r="376">
      <c r="A376" t="str">
        <f>A318</f>
        <v>Carried forward losses</v>
      </c>
      <c r="E376">
        <v>0</v>
      </c>
      <c r="F376">
        <f>H376-E376</f>
        <v>96</v>
      </c>
      <c r="G376">
        <v>0</v>
      </c>
      <c r="H376">
        <v>96</v>
      </c>
    </row>
    <row r="377">
      <c r="A377" t="str">
        <v>Total (A)</v>
      </c>
      <c r="E377">
        <f>SUM(E376)</f>
        <v>0</v>
      </c>
      <c r="F377">
        <f>SUM(F376)</f>
        <v>96</v>
      </c>
      <c r="G377">
        <f>SUM(G376)</f>
        <v>0</v>
      </c>
      <c r="H377">
        <f>SUM(H376)</f>
        <v>96</v>
      </c>
    </row>
    <row r="378">
      <c r="A378" t="str">
        <v>Deferred Tax Liabilities</v>
      </c>
    </row>
    <row r="379">
      <c r="A379" t="str">
        <f>A325</f>
        <v>Employee Benefits - Provisions for Gratuity and Compensated absences</v>
      </c>
      <c r="E379">
        <f>H389</f>
        <v>0</v>
      </c>
      <c r="F379">
        <f>H379-E379</f>
        <v>484.5133916715037</v>
      </c>
      <c r="H379">
        <f>H327</f>
        <v>484.5133916715037</v>
      </c>
    </row>
    <row r="380">
      <c r="A380" t="str">
        <v>Total (B)</v>
      </c>
      <c r="E380">
        <f>SUM(E379)</f>
        <v>0</v>
      </c>
      <c r="F380">
        <f>SUM(F379)</f>
        <v>484.5133916715037</v>
      </c>
      <c r="G380">
        <f>SUM(G379)</f>
        <v>0</v>
      </c>
      <c r="H380">
        <f>SUM(H379)</f>
        <v>484.5133916715037</v>
      </c>
    </row>
    <row r="381">
      <c r="A381" t="str">
        <v>Deferred Tax Liabilities (Net) (A-B)</v>
      </c>
      <c r="E381">
        <f>E377-E380</f>
        <v>0</v>
      </c>
      <c r="F381">
        <f>F377-F380</f>
        <v>-388.5133916715037</v>
      </c>
      <c r="G381">
        <f>G377-G380</f>
        <v>0</v>
      </c>
      <c r="H381">
        <f>H377-H380</f>
        <v>-388.5133916715037</v>
      </c>
    </row>
    <row r="383">
      <c r="A383" t="str">
        <f>CONCATENATE("(c) Deferred tax balances and movement for the year ended ",Input!$C$6)</f>
        <v>(c) Deferred tax balances and movement for the year ended 31 March 2022</v>
      </c>
    </row>
    <row r="384">
      <c r="A384" t="str">
        <v>Particulars</v>
      </c>
      <c r="E384" t="str">
        <f>CONCATENATE("Balance as on ",Input!$C$8)</f>
        <v>Balance as on 1 April 2021</v>
      </c>
      <c r="F384" t="str">
        <v>Recognised in profit or loss</v>
      </c>
      <c r="G384" t="str">
        <v>Recognised in Equity</v>
      </c>
      <c r="H384" t="str">
        <f>CONCATENATE("Balance as on ",Input!$C$6)</f>
        <v>Balance as on 31 March 2022</v>
      </c>
    </row>
    <row r="385">
      <c r="A385" t="str">
        <v>Deferred Tax Assets</v>
      </c>
    </row>
    <row r="386">
      <c r="A386" t="str">
        <f>A376</f>
        <v>Carried forward losses</v>
      </c>
      <c r="E386">
        <v>0</v>
      </c>
      <c r="F386">
        <f>H386</f>
        <v>0</v>
      </c>
      <c r="G386">
        <v>0</v>
      </c>
      <c r="H386">
        <f>I322</f>
        <v>0</v>
      </c>
    </row>
    <row r="387">
      <c r="A387" t="str">
        <v>Total (A)</v>
      </c>
      <c r="E387">
        <f>SUM(E386)</f>
        <v>0</v>
      </c>
      <c r="F387">
        <f>SUM(F386)</f>
        <v>0</v>
      </c>
      <c r="G387">
        <f>SUM(G386)</f>
        <v>0</v>
      </c>
      <c r="H387">
        <f>SUM(H386)</f>
        <v>0</v>
      </c>
    </row>
    <row r="388">
      <c r="A388" t="str">
        <v>Deferred Tax Liabilities</v>
      </c>
    </row>
    <row r="389">
      <c r="A389" t="str">
        <f>A379</f>
        <v>Employee Benefits - Provisions for Gratuity and Compensated absences</v>
      </c>
      <c r="E389">
        <v>0</v>
      </c>
      <c r="F389">
        <f>H389-G389</f>
        <v>-259</v>
      </c>
      <c r="G389">
        <f>-ROUND('TB BVS 31.3.22'!L31/Input!$C$2,Input!$E$2)</f>
        <v>259</v>
      </c>
      <c r="H389">
        <f>I327</f>
        <v>0</v>
      </c>
    </row>
    <row r="390">
      <c r="A390" t="str">
        <v>Total (B)</v>
      </c>
      <c r="E390">
        <f>SUM(E389)</f>
        <v>0</v>
      </c>
      <c r="F390">
        <f>SUM(F389)</f>
        <v>-259</v>
      </c>
      <c r="G390">
        <f>SUM(G389)</f>
        <v>259</v>
      </c>
      <c r="H390">
        <f>SUM(H389)</f>
        <v>0</v>
      </c>
    </row>
    <row r="391">
      <c r="A391" t="str">
        <v>Deferred Tax Liabilities (Net) (A-B)</v>
      </c>
      <c r="E391">
        <f>E387-E390</f>
        <v>0</v>
      </c>
      <c r="F391">
        <f>F387-F390</f>
        <v>259</v>
      </c>
      <c r="G391">
        <f>G387-G390</f>
        <v>-259</v>
      </c>
      <c r="H391">
        <f>H387-H390</f>
        <v>0</v>
      </c>
    </row>
    <row r="393">
      <c r="A393" t="str">
        <v>(c) Tax expenses  Amounts recognised in the Statement of Profit and Loss:</v>
      </c>
    </row>
    <row r="394">
      <c r="A394" t="str">
        <v>Particulars</v>
      </c>
      <c r="G394" t="str">
        <v>For the year ended 31 March 2026</v>
      </c>
      <c r="H394" t="str">
        <v>For the year ended 31 March 2025</v>
      </c>
      <c r="I394" t="str">
        <f>CONCATENATE("For the year ended ",Input!$C$6)</f>
        <v>For the year ended 31 March 2022</v>
      </c>
    </row>
    <row r="395">
      <c r="A395" t="str">
        <v>Current tax</v>
      </c>
    </row>
    <row r="396">
      <c r="A396" t="str">
        <v>Current income tax</v>
      </c>
      <c r="G396">
        <f>PL!D23</f>
        <v>0</v>
      </c>
      <c r="H396">
        <f>PL!E23</f>
        <v>0</v>
      </c>
      <c r="I396">
        <v>0</v>
      </c>
    </row>
    <row r="397">
      <c r="A397" t="str">
        <v>Total - A</v>
      </c>
      <c r="G397">
        <f>SUM(G396)</f>
        <v>0</v>
      </c>
      <c r="H397">
        <f>SUM(H396)</f>
        <v>0</v>
      </c>
      <c r="I397">
        <f>SUM(I396:I396)</f>
        <v>0</v>
      </c>
    </row>
    <row r="398">
      <c r="A398" t="str">
        <v>Deferred Tax</v>
      </c>
    </row>
    <row r="399">
      <c r="A399" t="str">
        <v>Deferred tax expenses / (income) - net</v>
      </c>
    </row>
    <row r="400">
      <c r="A400" t="str">
        <v>In respect of current year, origination and reversal of temporary differences</v>
      </c>
      <c r="G400">
        <f>PL!D24</f>
        <v>-1588</v>
      </c>
      <c r="H400">
        <v>-1.43</v>
      </c>
      <c r="I400">
        <f>F389</f>
        <v>-259</v>
      </c>
    </row>
    <row r="401">
      <c r="A401" t="str">
        <v>Total - B</v>
      </c>
      <c r="G401">
        <f>SUM(G400)</f>
        <v>-1588</v>
      </c>
      <c r="H401">
        <f>SUM(H400)</f>
        <v>-1.43</v>
      </c>
      <c r="I401">
        <f>SUM(I400:I400)</f>
        <v>-259</v>
      </c>
    </row>
    <row r="402">
      <c r="A402" t="str">
        <v>Tax expenses for the year (A + B)</v>
      </c>
      <c r="G402">
        <f>G397+G401</f>
        <v>-1588</v>
      </c>
      <c r="H402">
        <f>H397+H401</f>
        <v>-1.43</v>
      </c>
      <c r="I402">
        <f>I397+I401</f>
        <v>-259</v>
      </c>
    </row>
    <row r="404">
      <c r="A404" t="str">
        <v>(d) Reconciliation of tax expenses and the accounting profit multiplied by India's tax rate:</v>
      </c>
    </row>
    <row r="405">
      <c r="A405" t="str">
        <v>Particulars</v>
      </c>
      <c r="G405" t="str">
        <v>2025-26</v>
      </c>
      <c r="H405" t="str">
        <v>2024-25</v>
      </c>
      <c r="I405" t="str">
        <f>Input!$H$6</f>
        <v>2021-22</v>
      </c>
    </row>
    <row r="406">
      <c r="A406" t="str">
        <v>Accounting profit before income tax expenses</v>
      </c>
      <c r="G406">
        <f>PL!D21</f>
        <v>-7540.239960800001</v>
      </c>
      <c r="H406">
        <f>PL!E21</f>
        <v>-2030.4612199999947</v>
      </c>
      <c r="I406" t="e">
        <f>PL!F21</f>
        <v>#REF!</v>
      </c>
    </row>
    <row r="407">
      <c r="A407" t="str">
        <v>Tax expenses at statutory tax rate of 17.16% (Previous Year 17.16%)</v>
      </c>
      <c r="G407">
        <f>ROUND(G406*0.1716,0)</f>
        <v>-1294</v>
      </c>
      <c r="H407">
        <f>ROUND(H406*0.1716,0)</f>
        <v>-348</v>
      </c>
      <c r="I407" t="e">
        <f>ROUND(I406*0.1716,0)</f>
        <v>#REF!</v>
      </c>
      <c r="K407">
        <f>+G407*1000</f>
        <v>-1294000</v>
      </c>
    </row>
    <row r="409">
      <c r="A409" t="str">
        <v>Tax effects of amounts which are not deductible (taxable) in calculating the taxable income:</v>
      </c>
    </row>
    <row r="410">
      <c r="A410" t="str">
        <v>Deferred Tax asset not recognized on business loss and unabsorbed depreciation</v>
      </c>
      <c r="G410">
        <v>0</v>
      </c>
      <c r="H410">
        <v>338.4</v>
      </c>
      <c r="I410">
        <v>0</v>
      </c>
    </row>
    <row r="411">
      <c r="A411" t="str">
        <v>Deferred Tax asset recognized during the year which was not recognized previously</v>
      </c>
      <c r="G411">
        <f>-E344</f>
        <v>-279.64843152453875</v>
      </c>
      <c r="H411">
        <v>0</v>
      </c>
    </row>
    <row r="412">
      <c r="A412" t="str">
        <v>Expenses disallowed</v>
      </c>
      <c r="G412">
        <v>0</v>
      </c>
      <c r="H412">
        <v>8.6</v>
      </c>
    </row>
    <row r="413">
      <c r="A413" t="str">
        <v>Difference in tax rate for certain income</v>
      </c>
      <c r="G413">
        <v>0</v>
      </c>
      <c r="H413">
        <v>0</v>
      </c>
    </row>
    <row r="414">
      <c r="A414" t="str">
        <v>Others</v>
      </c>
      <c r="G414">
        <f>-(G407-G402)-G411-G413-G412</f>
        <v>-14.35156847546125</v>
      </c>
      <c r="H414">
        <v>0</v>
      </c>
      <c r="I414" t="e">
        <f>-(I407-I402)</f>
        <v>#REF!</v>
      </c>
    </row>
    <row r="415">
      <c r="A415" t="str">
        <v>Tax expenses at effective income tax rate</v>
      </c>
      <c r="G415">
        <f>SUM(G407:G414)</f>
        <v>-1588</v>
      </c>
      <c r="H415">
        <f>SUM(H407:H414)</f>
        <v>-1.000000000000023</v>
      </c>
      <c r="I415" t="e">
        <f>SUM(I407:I414)</f>
        <v>#REF!</v>
      </c>
      <c r="J415">
        <f>PL!E25-'BS  Notes  4-19'!H415</f>
        <v>-0.42606394191294683</v>
      </c>
      <c r="K415" t="e">
        <f>PL!F25-'BS  Notes  4-19'!I415</f>
        <v>#REF!</v>
      </c>
      <c r="L415" t="str">
        <v>Check</v>
      </c>
    </row>
    <row r="416">
      <c r="A416" t="str">
        <v>Particulars</v>
      </c>
      <c r="G416" t="str">
        <v>As at</v>
      </c>
      <c r="H416" t="str">
        <v>As at</v>
      </c>
      <c r="I416" t="str">
        <v>Particulars</v>
      </c>
      <c r="O416" t="str">
        <v>As at</v>
      </c>
      <c r="P416" t="str">
        <v>As at</v>
      </c>
      <c r="Q416" t="str">
        <v>Particulars</v>
      </c>
      <c r="W416" t="str">
        <v>As at</v>
      </c>
      <c r="X416" t="str">
        <v>As at</v>
      </c>
      <c r="Y416" t="str">
        <v>Particulars</v>
      </c>
      <c r="AE416" t="str">
        <v>As at</v>
      </c>
      <c r="AF416" t="str">
        <v>As at</v>
      </c>
      <c r="AG416" t="str">
        <v>Particulars</v>
      </c>
      <c r="AM416" t="str">
        <v>As at</v>
      </c>
      <c r="AN416" t="str">
        <v>As at</v>
      </c>
      <c r="AO416" t="str">
        <v>Particulars</v>
      </c>
      <c r="AU416" t="str">
        <v>As at</v>
      </c>
      <c r="AV416" t="str">
        <v>As at</v>
      </c>
      <c r="AW416" t="str">
        <v>Particulars</v>
      </c>
      <c r="BC416" t="str">
        <v>As at</v>
      </c>
      <c r="BD416" t="str">
        <v>As at</v>
      </c>
      <c r="BE416" t="str">
        <v>Particulars</v>
      </c>
      <c r="BK416" t="str">
        <v>As at</v>
      </c>
      <c r="BL416" t="str">
        <v>As at</v>
      </c>
      <c r="BM416" t="str">
        <v>Particulars</v>
      </c>
      <c r="BS416" t="str">
        <v>As at</v>
      </c>
      <c r="BT416" t="str">
        <v>As at</v>
      </c>
      <c r="BU416" t="str">
        <v>Particulars</v>
      </c>
      <c r="CA416" t="str">
        <v>As at</v>
      </c>
      <c r="CB416" t="str">
        <v>As at</v>
      </c>
      <c r="CC416" t="str">
        <v>Particulars</v>
      </c>
      <c r="CI416" t="str">
        <v>As at</v>
      </c>
      <c r="CJ416" t="str">
        <v>As at</v>
      </c>
      <c r="CK416" t="str">
        <v>Particulars</v>
      </c>
      <c r="CQ416" t="str">
        <v>As at</v>
      </c>
      <c r="CR416" t="str">
        <v>As at</v>
      </c>
      <c r="CS416" t="str">
        <v>Particulars</v>
      </c>
      <c r="CY416" t="str">
        <v>As at</v>
      </c>
      <c r="CZ416" t="str">
        <v>As at</v>
      </c>
      <c r="DA416" t="str">
        <v>Particulars</v>
      </c>
      <c r="DG416" t="str">
        <v>As at</v>
      </c>
      <c r="DH416" t="str">
        <v>As at</v>
      </c>
      <c r="DI416" t="str">
        <v>Particulars</v>
      </c>
      <c r="DO416" t="str">
        <v>As at</v>
      </c>
      <c r="DP416" t="str">
        <v>As at</v>
      </c>
      <c r="DQ416" t="str">
        <v>Particulars</v>
      </c>
      <c r="DW416" t="str">
        <v>As at</v>
      </c>
      <c r="DX416" t="str">
        <v>As at</v>
      </c>
      <c r="DY416" t="str">
        <v>Particulars</v>
      </c>
      <c r="EE416" t="str">
        <v>As at</v>
      </c>
      <c r="EF416" t="str">
        <v>As at</v>
      </c>
      <c r="EG416" t="str">
        <v>Particulars</v>
      </c>
      <c r="EM416" t="str">
        <v>As at</v>
      </c>
      <c r="EN416" t="str">
        <v>As at</v>
      </c>
      <c r="EO416" t="str">
        <v>Particulars</v>
      </c>
      <c r="EU416" t="str">
        <v>As at</v>
      </c>
      <c r="EV416" t="str">
        <v>As at</v>
      </c>
      <c r="EW416" t="str">
        <v>Particulars</v>
      </c>
      <c r="FC416" t="str">
        <v>As at</v>
      </c>
      <c r="FD416" t="str">
        <v>As at</v>
      </c>
      <c r="FE416" t="str">
        <v>Particulars</v>
      </c>
      <c r="FK416" t="str">
        <v>As at</v>
      </c>
      <c r="FL416" t="str">
        <v>As at</v>
      </c>
      <c r="FM416" t="str">
        <v>Particulars</v>
      </c>
      <c r="FS416" t="str">
        <v>As at</v>
      </c>
      <c r="FT416" t="str">
        <v>As at</v>
      </c>
      <c r="FU416" t="str">
        <v>Particulars</v>
      </c>
      <c r="GA416" t="str">
        <v>As at</v>
      </c>
      <c r="GB416" t="str">
        <v>As at</v>
      </c>
      <c r="GC416" t="str">
        <v>Particulars</v>
      </c>
      <c r="GI416" t="str">
        <v>As at</v>
      </c>
      <c r="GJ416" t="str">
        <v>As at</v>
      </c>
      <c r="GK416" t="str">
        <v>Particulars</v>
      </c>
      <c r="GQ416" t="str">
        <v>As at</v>
      </c>
      <c r="GR416" t="str">
        <v>As at</v>
      </c>
      <c r="GS416" t="str">
        <v>Particulars</v>
      </c>
      <c r="GY416" t="str">
        <v>As at</v>
      </c>
      <c r="GZ416" t="str">
        <v>As at</v>
      </c>
      <c r="HA416" t="str">
        <v>Particulars</v>
      </c>
      <c r="HG416" t="str">
        <v>As at</v>
      </c>
      <c r="HH416" t="str">
        <v>As at</v>
      </c>
      <c r="HI416" t="str">
        <v>Particulars</v>
      </c>
      <c r="HO416" t="str">
        <v>As at</v>
      </c>
      <c r="HP416" t="str">
        <v>As at</v>
      </c>
      <c r="HQ416" t="str">
        <v>Particulars</v>
      </c>
      <c r="HW416" t="str">
        <v>As at</v>
      </c>
      <c r="HX416" t="str">
        <v>As at</v>
      </c>
      <c r="HY416" t="str">
        <v>Particulars</v>
      </c>
      <c r="IE416" t="str">
        <v>As at</v>
      </c>
      <c r="IF416" t="str">
        <v>As at</v>
      </c>
      <c r="IG416" t="str">
        <v>Particulars</v>
      </c>
      <c r="IM416" t="str">
        <v>As at</v>
      </c>
      <c r="IN416" t="str">
        <v>As at</v>
      </c>
      <c r="IO416" t="str">
        <v>Particulars</v>
      </c>
      <c r="IU416" t="str">
        <v>As at</v>
      </c>
      <c r="IV416" t="str">
        <v>As at</v>
      </c>
      <c r="IW416" t="str">
        <v>Particulars</v>
      </c>
      <c r="JC416" t="str">
        <v>As at</v>
      </c>
      <c r="JD416" t="str">
        <v>As at</v>
      </c>
      <c r="JE416" t="str">
        <v>Particulars</v>
      </c>
      <c r="JK416" t="str">
        <v>As at</v>
      </c>
      <c r="JL416" t="str">
        <v>As at</v>
      </c>
      <c r="JM416" t="str">
        <v>Particulars</v>
      </c>
      <c r="JS416" t="str">
        <v>As at</v>
      </c>
      <c r="JT416" t="str">
        <v>As at</v>
      </c>
      <c r="JU416" t="str">
        <v>Particulars</v>
      </c>
      <c r="KA416" t="str">
        <v>As at</v>
      </c>
      <c r="KB416" t="str">
        <v>As at</v>
      </c>
      <c r="KC416" t="str">
        <v>Particulars</v>
      </c>
      <c r="KI416" t="str">
        <v>As at</v>
      </c>
      <c r="KJ416" t="str">
        <v>As at</v>
      </c>
      <c r="KK416" t="str">
        <v>Particulars</v>
      </c>
      <c r="KQ416" t="str">
        <v>As at</v>
      </c>
      <c r="KR416" t="str">
        <v>As at</v>
      </c>
      <c r="KS416" t="str">
        <v>Particulars</v>
      </c>
      <c r="KY416" t="str">
        <v>As at</v>
      </c>
      <c r="KZ416" t="str">
        <v>As at</v>
      </c>
      <c r="LA416" t="str">
        <v>Particulars</v>
      </c>
      <c r="LG416" t="str">
        <v>As at</v>
      </c>
      <c r="LH416" t="str">
        <v>As at</v>
      </c>
      <c r="LI416" t="str">
        <v>Particulars</v>
      </c>
      <c r="LO416" t="str">
        <v>As at</v>
      </c>
      <c r="LP416" t="str">
        <v>As at</v>
      </c>
      <c r="LQ416" t="str">
        <v>Particulars</v>
      </c>
      <c r="LW416" t="str">
        <v>As at</v>
      </c>
      <c r="LX416" t="str">
        <v>As at</v>
      </c>
      <c r="LY416" t="str">
        <v>Particulars</v>
      </c>
      <c r="ME416" t="str">
        <v>As at</v>
      </c>
      <c r="MF416" t="str">
        <v>As at</v>
      </c>
      <c r="MG416" t="str">
        <v>Particulars</v>
      </c>
      <c r="MM416" t="str">
        <v>As at</v>
      </c>
      <c r="MN416" t="str">
        <v>As at</v>
      </c>
      <c r="MO416" t="str">
        <v>Particulars</v>
      </c>
      <c r="MU416" t="str">
        <v>As at</v>
      </c>
      <c r="MV416" t="str">
        <v>As at</v>
      </c>
      <c r="MW416" t="str">
        <v>Particulars</v>
      </c>
      <c r="NC416" t="str">
        <v>As at</v>
      </c>
      <c r="ND416" t="str">
        <v>As at</v>
      </c>
      <c r="NE416" t="str">
        <v>Particulars</v>
      </c>
      <c r="NK416" t="str">
        <v>As at</v>
      </c>
      <c r="NL416" t="str">
        <v>As at</v>
      </c>
      <c r="NM416" t="str">
        <v>Particulars</v>
      </c>
      <c r="NS416" t="str">
        <v>As at</v>
      </c>
      <c r="NT416" t="str">
        <v>As at</v>
      </c>
      <c r="NU416" t="str">
        <v>Particulars</v>
      </c>
      <c r="OA416" t="str">
        <v>As at</v>
      </c>
      <c r="OB416" t="str">
        <v>As at</v>
      </c>
      <c r="OC416" t="str">
        <v>Particulars</v>
      </c>
      <c r="OI416" t="str">
        <v>As at</v>
      </c>
      <c r="OJ416" t="str">
        <v>As at</v>
      </c>
      <c r="OK416" t="str">
        <v>Particulars</v>
      </c>
      <c r="OQ416" t="str">
        <v>As at</v>
      </c>
      <c r="OR416" t="str">
        <v>As at</v>
      </c>
      <c r="OS416" t="str">
        <v>Particulars</v>
      </c>
      <c r="OY416" t="str">
        <v>As at</v>
      </c>
      <c r="OZ416" t="str">
        <v>As at</v>
      </c>
      <c r="PA416" t="str">
        <v>Particulars</v>
      </c>
      <c r="PG416" t="str">
        <v>As at</v>
      </c>
      <c r="PH416" t="str">
        <v>As at</v>
      </c>
      <c r="PI416" t="str">
        <v>Particulars</v>
      </c>
      <c r="PO416" t="str">
        <v>As at</v>
      </c>
      <c r="PP416" t="str">
        <v>As at</v>
      </c>
      <c r="PQ416" t="str">
        <v>Particulars</v>
      </c>
      <c r="PW416" t="str">
        <v>As at</v>
      </c>
      <c r="PX416" t="str">
        <v>As at</v>
      </c>
      <c r="PY416" t="str">
        <v>Particulars</v>
      </c>
      <c r="QE416" t="str">
        <v>As at</v>
      </c>
      <c r="QF416" t="str">
        <v>As at</v>
      </c>
      <c r="QG416" t="str">
        <v>Particulars</v>
      </c>
      <c r="QM416" t="str">
        <v>As at</v>
      </c>
      <c r="QN416" t="str">
        <v>As at</v>
      </c>
      <c r="QO416" t="str">
        <v>Particulars</v>
      </c>
      <c r="QU416" t="str">
        <v>As at</v>
      </c>
      <c r="QV416" t="str">
        <v>As at</v>
      </c>
      <c r="QW416" t="str">
        <v>Particulars</v>
      </c>
      <c r="RC416" t="str">
        <v>As at</v>
      </c>
      <c r="RD416" t="str">
        <v>As at</v>
      </c>
      <c r="RE416" t="str">
        <v>Particulars</v>
      </c>
      <c r="RK416" t="str">
        <v>As at</v>
      </c>
      <c r="RL416" t="str">
        <v>As at</v>
      </c>
      <c r="RM416" t="str">
        <v>Particulars</v>
      </c>
      <c r="RS416" t="str">
        <v>As at</v>
      </c>
      <c r="RT416" t="str">
        <v>As at</v>
      </c>
      <c r="RU416" t="str">
        <v>Particulars</v>
      </c>
      <c r="SA416" t="str">
        <v>As at</v>
      </c>
      <c r="SB416" t="str">
        <v>As at</v>
      </c>
      <c r="SC416" t="str">
        <v>Particulars</v>
      </c>
      <c r="SI416" t="str">
        <v>As at</v>
      </c>
      <c r="SJ416" t="str">
        <v>As at</v>
      </c>
      <c r="SK416" t="str">
        <v>Particulars</v>
      </c>
      <c r="SQ416" t="str">
        <v>As at</v>
      </c>
      <c r="SR416" t="str">
        <v>As at</v>
      </c>
      <c r="SS416" t="str">
        <v>Particulars</v>
      </c>
      <c r="SY416" t="str">
        <v>As at</v>
      </c>
      <c r="SZ416" t="str">
        <v>As at</v>
      </c>
      <c r="TA416" t="str">
        <v>Particulars</v>
      </c>
      <c r="TG416" t="str">
        <v>As at</v>
      </c>
      <c r="TH416" t="str">
        <v>As at</v>
      </c>
      <c r="TI416" t="str">
        <v>Particulars</v>
      </c>
      <c r="TO416" t="str">
        <v>As at</v>
      </c>
      <c r="TP416" t="str">
        <v>As at</v>
      </c>
      <c r="TQ416" t="str">
        <v>Particulars</v>
      </c>
      <c r="TW416" t="str">
        <v>As at</v>
      </c>
      <c r="TX416" t="str">
        <v>As at</v>
      </c>
      <c r="TY416" t="str">
        <v>Particulars</v>
      </c>
      <c r="UE416" t="str">
        <v>As at</v>
      </c>
      <c r="UF416" t="str">
        <v>As at</v>
      </c>
      <c r="UG416" t="str">
        <v>Particulars</v>
      </c>
      <c r="UM416" t="str">
        <v>As at</v>
      </c>
      <c r="UN416" t="str">
        <v>As at</v>
      </c>
      <c r="UO416" t="str">
        <v>Particulars</v>
      </c>
      <c r="UU416" t="str">
        <v>As at</v>
      </c>
      <c r="UV416" t="str">
        <v>As at</v>
      </c>
      <c r="UW416" t="str">
        <v>Particulars</v>
      </c>
      <c r="VC416" t="str">
        <v>As at</v>
      </c>
      <c r="VD416" t="str">
        <v>As at</v>
      </c>
      <c r="VE416" t="str">
        <v>Particulars</v>
      </c>
      <c r="VK416" t="str">
        <v>As at</v>
      </c>
      <c r="VL416" t="str">
        <v>As at</v>
      </c>
      <c r="VM416" t="str">
        <v>Particulars</v>
      </c>
      <c r="VS416" t="str">
        <v>As at</v>
      </c>
      <c r="VT416" t="str">
        <v>As at</v>
      </c>
      <c r="VU416" t="str">
        <v>Particulars</v>
      </c>
      <c r="WA416" t="str">
        <v>As at</v>
      </c>
      <c r="WB416" t="str">
        <v>As at</v>
      </c>
      <c r="WC416" t="str">
        <v>Particulars</v>
      </c>
      <c r="WI416" t="str">
        <v>As at</v>
      </c>
      <c r="WJ416" t="str">
        <v>As at</v>
      </c>
      <c r="WK416" t="str">
        <v>Particulars</v>
      </c>
      <c r="WQ416" t="str">
        <v>As at</v>
      </c>
      <c r="WR416" t="str">
        <v>As at</v>
      </c>
      <c r="WS416" t="str">
        <v>Particulars</v>
      </c>
      <c r="WY416" t="str">
        <v>As at</v>
      </c>
      <c r="WZ416" t="str">
        <v>As at</v>
      </c>
      <c r="XA416" t="str">
        <v>Particulars</v>
      </c>
      <c r="XG416" t="str">
        <v>As at</v>
      </c>
      <c r="XH416" t="str">
        <v>As at</v>
      </c>
      <c r="XI416" t="str">
        <v>Particulars</v>
      </c>
      <c r="XO416" t="str">
        <v>As at</v>
      </c>
      <c r="XP416" t="str">
        <v>As at</v>
      </c>
      <c r="XQ416" t="str">
        <v>Particulars</v>
      </c>
      <c r="XW416" t="str">
        <v>As at</v>
      </c>
      <c r="XX416" t="str">
        <v>As at</v>
      </c>
      <c r="XY416" t="str">
        <v>Particulars</v>
      </c>
      <c r="YE416" t="str">
        <v>As at</v>
      </c>
      <c r="YF416" t="str">
        <v>As at</v>
      </c>
      <c r="YG416" t="str">
        <v>Particulars</v>
      </c>
      <c r="YM416" t="str">
        <v>As at</v>
      </c>
      <c r="YN416" t="str">
        <v>As at</v>
      </c>
      <c r="YO416" t="str">
        <v>Particulars</v>
      </c>
      <c r="YU416" t="str">
        <v>As at</v>
      </c>
      <c r="YV416" t="str">
        <v>As at</v>
      </c>
      <c r="YW416" t="str">
        <v>Particulars</v>
      </c>
      <c r="ZC416" t="str">
        <v>As at</v>
      </c>
      <c r="ZD416" t="str">
        <v>As at</v>
      </c>
      <c r="ZE416" t="str">
        <v>Particulars</v>
      </c>
      <c r="ZK416" t="str">
        <v>As at</v>
      </c>
      <c r="ZL416" t="str">
        <v>As at</v>
      </c>
      <c r="ZM416" t="str">
        <v>Particulars</v>
      </c>
      <c r="ZS416" t="str">
        <v>As at</v>
      </c>
      <c r="ZT416" t="str">
        <v>As at</v>
      </c>
      <c r="ZU416" t="str">
        <v>Particulars</v>
      </c>
      <c r="AAA416" t="str">
        <v>As at</v>
      </c>
      <c r="AAB416" t="str">
        <v>As at</v>
      </c>
      <c r="AAC416" t="str">
        <v>Particulars</v>
      </c>
      <c r="AAI416" t="str">
        <v>As at</v>
      </c>
      <c r="AAJ416" t="str">
        <v>As at</v>
      </c>
      <c r="AAK416" t="str">
        <v>Particulars</v>
      </c>
      <c r="AAQ416" t="str">
        <v>As at</v>
      </c>
      <c r="AAR416" t="str">
        <v>As at</v>
      </c>
      <c r="AAS416" t="str">
        <v>Particulars</v>
      </c>
      <c r="AAY416" t="str">
        <v>As at</v>
      </c>
      <c r="AAZ416" t="str">
        <v>As at</v>
      </c>
      <c r="ABA416" t="str">
        <v>Particulars</v>
      </c>
      <c r="ABG416" t="str">
        <v>As at</v>
      </c>
      <c r="ABH416" t="str">
        <v>As at</v>
      </c>
      <c r="ABI416" t="str">
        <v>Particulars</v>
      </c>
      <c r="ABO416" t="str">
        <v>As at</v>
      </c>
      <c r="ABP416" t="str">
        <v>As at</v>
      </c>
      <c r="ABQ416" t="str">
        <v>Particulars</v>
      </c>
      <c r="ABW416" t="str">
        <v>As at</v>
      </c>
      <c r="ABX416" t="str">
        <v>As at</v>
      </c>
      <c r="ABY416" t="str">
        <v>Particulars</v>
      </c>
      <c r="ACE416" t="str">
        <v>As at</v>
      </c>
      <c r="ACF416" t="str">
        <v>As at</v>
      </c>
      <c r="ACG416" t="str">
        <v>Particulars</v>
      </c>
      <c r="ACM416" t="str">
        <v>As at</v>
      </c>
      <c r="ACN416" t="str">
        <v>As at</v>
      </c>
      <c r="ACO416" t="str">
        <v>Particulars</v>
      </c>
      <c r="ACU416" t="str">
        <v>As at</v>
      </c>
      <c r="ACV416" t="str">
        <v>As at</v>
      </c>
      <c r="ACW416" t="str">
        <v>Particulars</v>
      </c>
      <c r="ADC416" t="str">
        <v>As at</v>
      </c>
      <c r="ADD416" t="str">
        <v>As at</v>
      </c>
      <c r="ADE416" t="str">
        <v>Particulars</v>
      </c>
      <c r="ADK416" t="str">
        <v>As at</v>
      </c>
      <c r="ADL416" t="str">
        <v>As at</v>
      </c>
      <c r="ADM416" t="str">
        <v>Particulars</v>
      </c>
      <c r="ADS416" t="str">
        <v>As at</v>
      </c>
      <c r="ADT416" t="str">
        <v>As at</v>
      </c>
      <c r="ADU416" t="str">
        <v>Particulars</v>
      </c>
      <c r="AEA416" t="str">
        <v>As at</v>
      </c>
      <c r="AEB416" t="str">
        <v>As at</v>
      </c>
      <c r="AEC416" t="str">
        <v>Particulars</v>
      </c>
      <c r="AEI416" t="str">
        <v>As at</v>
      </c>
      <c r="AEJ416" t="str">
        <v>As at</v>
      </c>
      <c r="AEK416" t="str">
        <v>Particulars</v>
      </c>
      <c r="AEQ416" t="str">
        <v>As at</v>
      </c>
      <c r="AER416" t="str">
        <v>As at</v>
      </c>
      <c r="AES416" t="str">
        <v>Particulars</v>
      </c>
      <c r="AEY416" t="str">
        <v>As at</v>
      </c>
      <c r="AEZ416" t="str">
        <v>As at</v>
      </c>
      <c r="AFA416" t="str">
        <v>Particulars</v>
      </c>
      <c r="AFG416" t="str">
        <v>As at</v>
      </c>
      <c r="AFH416" t="str">
        <v>As at</v>
      </c>
      <c r="AFI416" t="str">
        <v>Particulars</v>
      </c>
      <c r="AFO416" t="str">
        <v>As at</v>
      </c>
      <c r="AFP416" t="str">
        <v>As at</v>
      </c>
      <c r="AFQ416" t="str">
        <v>Particulars</v>
      </c>
      <c r="AFW416" t="str">
        <v>As at</v>
      </c>
      <c r="AFX416" t="str">
        <v>As at</v>
      </c>
      <c r="AFY416" t="str">
        <v>Particulars</v>
      </c>
      <c r="AGE416" t="str">
        <v>As at</v>
      </c>
      <c r="AGF416" t="str">
        <v>As at</v>
      </c>
      <c r="AGG416" t="str">
        <v>Particulars</v>
      </c>
      <c r="AGM416" t="str">
        <v>As at</v>
      </c>
      <c r="AGN416" t="str">
        <v>As at</v>
      </c>
      <c r="AGO416" t="str">
        <v>Particulars</v>
      </c>
      <c r="AGU416" t="str">
        <v>As at</v>
      </c>
      <c r="AGV416" t="str">
        <v>As at</v>
      </c>
      <c r="AGW416" t="str">
        <v>Particulars</v>
      </c>
      <c r="AHC416" t="str">
        <v>As at</v>
      </c>
      <c r="AHD416" t="str">
        <v>As at</v>
      </c>
      <c r="AHE416" t="str">
        <v>Particulars</v>
      </c>
      <c r="AHK416" t="str">
        <v>As at</v>
      </c>
      <c r="AHL416" t="str">
        <v>As at</v>
      </c>
      <c r="AHM416" t="str">
        <v>Particulars</v>
      </c>
      <c r="AHS416" t="str">
        <v>As at</v>
      </c>
      <c r="AHT416" t="str">
        <v>As at</v>
      </c>
      <c r="AHU416" t="str">
        <v>Particulars</v>
      </c>
      <c r="AIA416" t="str">
        <v>As at</v>
      </c>
      <c r="AIB416" t="str">
        <v>As at</v>
      </c>
      <c r="AIC416" t="str">
        <v>Particulars</v>
      </c>
      <c r="AII416" t="str">
        <v>As at</v>
      </c>
      <c r="AIJ416" t="str">
        <v>As at</v>
      </c>
      <c r="AIK416" t="str">
        <v>Particulars</v>
      </c>
      <c r="AIQ416" t="str">
        <v>As at</v>
      </c>
      <c r="AIR416" t="str">
        <v>As at</v>
      </c>
      <c r="AIS416" t="str">
        <v>Particulars</v>
      </c>
      <c r="AIY416" t="str">
        <v>As at</v>
      </c>
      <c r="AIZ416" t="str">
        <v>As at</v>
      </c>
      <c r="AJA416" t="str">
        <v>Particulars</v>
      </c>
      <c r="AJG416" t="str">
        <v>As at</v>
      </c>
      <c r="AJH416" t="str">
        <v>As at</v>
      </c>
      <c r="AJI416" t="str">
        <v>Particulars</v>
      </c>
      <c r="AJO416" t="str">
        <v>As at</v>
      </c>
      <c r="AJP416" t="str">
        <v>As at</v>
      </c>
      <c r="AJQ416" t="str">
        <v>Particulars</v>
      </c>
      <c r="AJW416" t="str">
        <v>As at</v>
      </c>
      <c r="AJX416" t="str">
        <v>As at</v>
      </c>
      <c r="AJY416" t="str">
        <v>Particulars</v>
      </c>
      <c r="AKE416" t="str">
        <v>As at</v>
      </c>
      <c r="AKF416" t="str">
        <v>As at</v>
      </c>
      <c r="AKG416" t="str">
        <v>Particulars</v>
      </c>
      <c r="AKM416" t="str">
        <v>As at</v>
      </c>
      <c r="AKN416" t="str">
        <v>As at</v>
      </c>
      <c r="AKO416" t="str">
        <v>Particulars</v>
      </c>
      <c r="AKU416" t="str">
        <v>As at</v>
      </c>
      <c r="AKV416" t="str">
        <v>As at</v>
      </c>
      <c r="AKW416" t="str">
        <v>Particulars</v>
      </c>
      <c r="ALC416" t="str">
        <v>As at</v>
      </c>
      <c r="ALD416" t="str">
        <v>As at</v>
      </c>
      <c r="ALE416" t="str">
        <v>Particulars</v>
      </c>
      <c r="ALK416" t="str">
        <v>As at</v>
      </c>
      <c r="ALL416" t="str">
        <v>As at</v>
      </c>
      <c r="ALM416" t="str">
        <v>Particulars</v>
      </c>
      <c r="ALS416" t="str">
        <v>As at</v>
      </c>
      <c r="ALT416" t="str">
        <v>As at</v>
      </c>
      <c r="ALU416" t="str">
        <v>Particulars</v>
      </c>
      <c r="AMA416" t="str">
        <v>As at</v>
      </c>
      <c r="AMB416" t="str">
        <v>As at</v>
      </c>
      <c r="AMC416" t="str">
        <v>Particulars</v>
      </c>
      <c r="AMI416" t="str">
        <v>As at</v>
      </c>
      <c r="AMJ416" t="str">
        <v>As at</v>
      </c>
      <c r="AMK416" t="str">
        <v>Particulars</v>
      </c>
      <c r="AMQ416" t="str">
        <v>As at</v>
      </c>
      <c r="AMR416" t="str">
        <v>As at</v>
      </c>
      <c r="AMS416" t="str">
        <v>Particulars</v>
      </c>
      <c r="AMY416" t="str">
        <v>As at</v>
      </c>
      <c r="AMZ416" t="str">
        <v>As at</v>
      </c>
      <c r="ANA416" t="str">
        <v>Particulars</v>
      </c>
      <c r="ANG416" t="str">
        <v>As at</v>
      </c>
      <c r="ANH416" t="str">
        <v>As at</v>
      </c>
      <c r="ANI416" t="str">
        <v>Particulars</v>
      </c>
      <c r="ANO416" t="str">
        <v>As at</v>
      </c>
      <c r="ANP416" t="str">
        <v>As at</v>
      </c>
      <c r="ANQ416" t="str">
        <v>Particulars</v>
      </c>
      <c r="ANW416" t="str">
        <v>As at</v>
      </c>
      <c r="ANX416" t="str">
        <v>As at</v>
      </c>
      <c r="ANY416" t="str">
        <v>Particulars</v>
      </c>
      <c r="AOE416" t="str">
        <v>As at</v>
      </c>
      <c r="AOF416" t="str">
        <v>As at</v>
      </c>
      <c r="AOG416" t="str">
        <v>Particulars</v>
      </c>
      <c r="AOM416" t="str">
        <v>As at</v>
      </c>
      <c r="AON416" t="str">
        <v>As at</v>
      </c>
      <c r="AOO416" t="str">
        <v>Particulars</v>
      </c>
      <c r="AOU416" t="str">
        <v>As at</v>
      </c>
      <c r="AOV416" t="str">
        <v>As at</v>
      </c>
      <c r="AOW416" t="str">
        <v>Particulars</v>
      </c>
      <c r="APC416" t="str">
        <v>As at</v>
      </c>
      <c r="APD416" t="str">
        <v>As at</v>
      </c>
      <c r="APE416" t="str">
        <v>Particulars</v>
      </c>
      <c r="APK416" t="str">
        <v>As at</v>
      </c>
      <c r="APL416" t="str">
        <v>As at</v>
      </c>
      <c r="APM416" t="str">
        <v>Particulars</v>
      </c>
      <c r="APS416" t="str">
        <v>As at</v>
      </c>
      <c r="APT416" t="str">
        <v>As at</v>
      </c>
      <c r="APU416" t="str">
        <v>Particulars</v>
      </c>
      <c r="AQA416" t="str">
        <v>As at</v>
      </c>
      <c r="AQB416" t="str">
        <v>As at</v>
      </c>
      <c r="AQC416" t="str">
        <v>Particulars</v>
      </c>
      <c r="AQI416" t="str">
        <v>As at</v>
      </c>
      <c r="AQJ416" t="str">
        <v>As at</v>
      </c>
      <c r="AQK416" t="str">
        <v>Particulars</v>
      </c>
      <c r="AQQ416" t="str">
        <v>As at</v>
      </c>
      <c r="AQR416" t="str">
        <v>As at</v>
      </c>
      <c r="AQS416" t="str">
        <v>Particulars</v>
      </c>
      <c r="AQY416" t="str">
        <v>As at</v>
      </c>
      <c r="AQZ416" t="str">
        <v>As at</v>
      </c>
      <c r="ARA416" t="str">
        <v>Particulars</v>
      </c>
      <c r="ARG416" t="str">
        <v>As at</v>
      </c>
      <c r="ARH416" t="str">
        <v>As at</v>
      </c>
      <c r="ARI416" t="str">
        <v>Particulars</v>
      </c>
      <c r="ARO416" t="str">
        <v>As at</v>
      </c>
      <c r="ARP416" t="str">
        <v>As at</v>
      </c>
      <c r="ARQ416" t="str">
        <v>Particulars</v>
      </c>
      <c r="ARW416" t="str">
        <v>As at</v>
      </c>
      <c r="ARX416" t="str">
        <v>As at</v>
      </c>
      <c r="ARY416" t="str">
        <v>Particulars</v>
      </c>
      <c r="ASE416" t="str">
        <v>As at</v>
      </c>
      <c r="ASF416" t="str">
        <v>As at</v>
      </c>
      <c r="ASG416" t="str">
        <v>Particulars</v>
      </c>
      <c r="ASM416" t="str">
        <v>As at</v>
      </c>
      <c r="ASN416" t="str">
        <v>As at</v>
      </c>
      <c r="ASO416" t="str">
        <v>Particulars</v>
      </c>
      <c r="ASU416" t="str">
        <v>As at</v>
      </c>
      <c r="ASV416" t="str">
        <v>As at</v>
      </c>
      <c r="ASW416" t="str">
        <v>Particulars</v>
      </c>
      <c r="ATC416" t="str">
        <v>As at</v>
      </c>
      <c r="ATD416" t="str">
        <v>As at</v>
      </c>
      <c r="ATE416" t="str">
        <v>Particulars</v>
      </c>
      <c r="ATK416" t="str">
        <v>As at</v>
      </c>
      <c r="ATL416" t="str">
        <v>As at</v>
      </c>
      <c r="ATM416" t="str">
        <v>Particulars</v>
      </c>
      <c r="ATS416" t="str">
        <v>As at</v>
      </c>
      <c r="ATT416" t="str">
        <v>As at</v>
      </c>
      <c r="ATU416" t="str">
        <v>Particulars</v>
      </c>
      <c r="AUA416" t="str">
        <v>As at</v>
      </c>
      <c r="AUB416" t="str">
        <v>As at</v>
      </c>
      <c r="AUC416" t="str">
        <v>Particulars</v>
      </c>
      <c r="AUI416" t="str">
        <v>As at</v>
      </c>
      <c r="AUJ416" t="str">
        <v>As at</v>
      </c>
      <c r="AUK416" t="str">
        <v>Particulars</v>
      </c>
      <c r="AUQ416" t="str">
        <v>As at</v>
      </c>
      <c r="AUR416" t="str">
        <v>As at</v>
      </c>
      <c r="AUS416" t="str">
        <v>Particulars</v>
      </c>
      <c r="AUY416" t="str">
        <v>As at</v>
      </c>
      <c r="AUZ416" t="str">
        <v>As at</v>
      </c>
      <c r="AVA416" t="str">
        <v>Particulars</v>
      </c>
      <c r="AVG416" t="str">
        <v>As at</v>
      </c>
      <c r="AVH416" t="str">
        <v>As at</v>
      </c>
      <c r="AVI416" t="str">
        <v>Particulars</v>
      </c>
      <c r="AVO416" t="str">
        <v>As at</v>
      </c>
      <c r="AVP416" t="str">
        <v>As at</v>
      </c>
      <c r="AVQ416" t="str">
        <v>Particulars</v>
      </c>
      <c r="AVW416" t="str">
        <v>As at</v>
      </c>
      <c r="AVX416" t="str">
        <v>As at</v>
      </c>
      <c r="AVY416" t="str">
        <v>Particulars</v>
      </c>
      <c r="AWE416" t="str">
        <v>As at</v>
      </c>
      <c r="AWF416" t="str">
        <v>As at</v>
      </c>
      <c r="AWG416" t="str">
        <v>Particulars</v>
      </c>
      <c r="AWM416" t="str">
        <v>As at</v>
      </c>
      <c r="AWN416" t="str">
        <v>As at</v>
      </c>
      <c r="AWO416" t="str">
        <v>Particulars</v>
      </c>
      <c r="AWU416" t="str">
        <v>As at</v>
      </c>
      <c r="AWV416" t="str">
        <v>As at</v>
      </c>
      <c r="AWW416" t="str">
        <v>Particulars</v>
      </c>
      <c r="AXC416" t="str">
        <v>As at</v>
      </c>
      <c r="AXD416" t="str">
        <v>As at</v>
      </c>
      <c r="AXE416" t="str">
        <v>Particulars</v>
      </c>
      <c r="AXK416" t="str">
        <v>As at</v>
      </c>
      <c r="AXL416" t="str">
        <v>As at</v>
      </c>
      <c r="AXM416" t="str">
        <v>Particulars</v>
      </c>
      <c r="AXS416" t="str">
        <v>As at</v>
      </c>
      <c r="AXT416" t="str">
        <v>As at</v>
      </c>
      <c r="AXU416" t="str">
        <v>Particulars</v>
      </c>
      <c r="AYA416" t="str">
        <v>As at</v>
      </c>
      <c r="AYB416" t="str">
        <v>As at</v>
      </c>
      <c r="AYC416" t="str">
        <v>Particulars</v>
      </c>
      <c r="AYI416" t="str">
        <v>As at</v>
      </c>
      <c r="AYJ416" t="str">
        <v>As at</v>
      </c>
      <c r="AYK416" t="str">
        <v>Particulars</v>
      </c>
      <c r="AYQ416" t="str">
        <v>As at</v>
      </c>
      <c r="AYR416" t="str">
        <v>As at</v>
      </c>
      <c r="AYS416" t="str">
        <v>Particulars</v>
      </c>
      <c r="AYY416" t="str">
        <v>As at</v>
      </c>
      <c r="AYZ416" t="str">
        <v>As at</v>
      </c>
      <c r="AZA416" t="str">
        <v>Particulars</v>
      </c>
      <c r="AZG416" t="str">
        <v>As at</v>
      </c>
      <c r="AZH416" t="str">
        <v>As at</v>
      </c>
      <c r="AZI416" t="str">
        <v>Particulars</v>
      </c>
      <c r="AZO416" t="str">
        <v>As at</v>
      </c>
      <c r="AZP416" t="str">
        <v>As at</v>
      </c>
      <c r="AZQ416" t="str">
        <v>Particulars</v>
      </c>
      <c r="AZW416" t="str">
        <v>As at</v>
      </c>
      <c r="AZX416" t="str">
        <v>As at</v>
      </c>
      <c r="AZY416" t="str">
        <v>Particulars</v>
      </c>
      <c r="BAE416" t="str">
        <v>As at</v>
      </c>
      <c r="BAF416" t="str">
        <v>As at</v>
      </c>
      <c r="BAG416" t="str">
        <v>Particulars</v>
      </c>
      <c r="BAM416" t="str">
        <v>As at</v>
      </c>
      <c r="BAN416" t="str">
        <v>As at</v>
      </c>
      <c r="BAO416" t="str">
        <v>Particulars</v>
      </c>
      <c r="BAU416" t="str">
        <v>As at</v>
      </c>
      <c r="BAV416" t="str">
        <v>As at</v>
      </c>
      <c r="BAW416" t="str">
        <v>Particulars</v>
      </c>
      <c r="BBC416" t="str">
        <v>As at</v>
      </c>
      <c r="BBD416" t="str">
        <v>As at</v>
      </c>
      <c r="BBE416" t="str">
        <v>Particulars</v>
      </c>
      <c r="BBK416" t="str">
        <v>As at</v>
      </c>
      <c r="BBL416" t="str">
        <v>As at</v>
      </c>
      <c r="BBM416" t="str">
        <v>Particulars</v>
      </c>
      <c r="BBS416" t="str">
        <v>As at</v>
      </c>
      <c r="BBT416" t="str">
        <v>As at</v>
      </c>
      <c r="BBU416" t="str">
        <v>Particulars</v>
      </c>
      <c r="BCA416" t="str">
        <v>As at</v>
      </c>
      <c r="BCB416" t="str">
        <v>As at</v>
      </c>
      <c r="BCC416" t="str">
        <v>Particulars</v>
      </c>
      <c r="BCI416" t="str">
        <v>As at</v>
      </c>
      <c r="BCJ416" t="str">
        <v>As at</v>
      </c>
      <c r="BCK416" t="str">
        <v>Particulars</v>
      </c>
      <c r="BCQ416" t="str">
        <v>As at</v>
      </c>
      <c r="BCR416" t="str">
        <v>As at</v>
      </c>
      <c r="BCS416" t="str">
        <v>Particulars</v>
      </c>
      <c r="BCY416" t="str">
        <v>As at</v>
      </c>
      <c r="BCZ416" t="str">
        <v>As at</v>
      </c>
      <c r="BDA416" t="str">
        <v>Particulars</v>
      </c>
      <c r="BDG416" t="str">
        <v>As at</v>
      </c>
      <c r="BDH416" t="str">
        <v>As at</v>
      </c>
      <c r="BDI416" t="str">
        <v>Particulars</v>
      </c>
      <c r="BDO416" t="str">
        <v>As at</v>
      </c>
      <c r="BDP416" t="str">
        <v>As at</v>
      </c>
      <c r="BDQ416" t="str">
        <v>Particulars</v>
      </c>
      <c r="BDW416" t="str">
        <v>As at</v>
      </c>
      <c r="BDX416" t="str">
        <v>As at</v>
      </c>
      <c r="BDY416" t="str">
        <v>Particulars</v>
      </c>
      <c r="BEE416" t="str">
        <v>As at</v>
      </c>
      <c r="BEF416" t="str">
        <v>As at</v>
      </c>
      <c r="BEG416" t="str">
        <v>Particulars</v>
      </c>
      <c r="BEM416" t="str">
        <v>As at</v>
      </c>
      <c r="BEN416" t="str">
        <v>As at</v>
      </c>
      <c r="BEO416" t="str">
        <v>Particulars</v>
      </c>
      <c r="BEU416" t="str">
        <v>As at</v>
      </c>
      <c r="BEV416" t="str">
        <v>As at</v>
      </c>
      <c r="BEW416" t="str">
        <v>Particulars</v>
      </c>
      <c r="BFC416" t="str">
        <v>As at</v>
      </c>
      <c r="BFD416" t="str">
        <v>As at</v>
      </c>
      <c r="BFE416" t="str">
        <v>Particulars</v>
      </c>
      <c r="BFK416" t="str">
        <v>As at</v>
      </c>
      <c r="BFL416" t="str">
        <v>As at</v>
      </c>
      <c r="BFM416" t="str">
        <v>Particulars</v>
      </c>
      <c r="BFS416" t="str">
        <v>As at</v>
      </c>
      <c r="BFT416" t="str">
        <v>As at</v>
      </c>
      <c r="BFU416" t="str">
        <v>Particulars</v>
      </c>
      <c r="BGA416" t="str">
        <v>As at</v>
      </c>
      <c r="BGB416" t="str">
        <v>As at</v>
      </c>
      <c r="BGC416" t="str">
        <v>Particulars</v>
      </c>
      <c r="BGI416" t="str">
        <v>As at</v>
      </c>
      <c r="BGJ416" t="str">
        <v>As at</v>
      </c>
      <c r="BGK416" t="str">
        <v>Particulars</v>
      </c>
      <c r="BGQ416" t="str">
        <v>As at</v>
      </c>
      <c r="BGR416" t="str">
        <v>As at</v>
      </c>
      <c r="BGS416" t="str">
        <v>Particulars</v>
      </c>
      <c r="BGY416" t="str">
        <v>As at</v>
      </c>
      <c r="BGZ416" t="str">
        <v>As at</v>
      </c>
      <c r="BHA416" t="str">
        <v>Particulars</v>
      </c>
      <c r="BHG416" t="str">
        <v>As at</v>
      </c>
      <c r="BHH416" t="str">
        <v>As at</v>
      </c>
      <c r="BHI416" t="str">
        <v>Particulars</v>
      </c>
      <c r="BHO416" t="str">
        <v>As at</v>
      </c>
      <c r="BHP416" t="str">
        <v>As at</v>
      </c>
      <c r="BHQ416" t="str">
        <v>Particulars</v>
      </c>
      <c r="BHW416" t="str">
        <v>As at</v>
      </c>
      <c r="BHX416" t="str">
        <v>As at</v>
      </c>
      <c r="BHY416" t="str">
        <v>Particulars</v>
      </c>
      <c r="BIE416" t="str">
        <v>As at</v>
      </c>
      <c r="BIF416" t="str">
        <v>As at</v>
      </c>
      <c r="BIG416" t="str">
        <v>Particulars</v>
      </c>
      <c r="BIM416" t="str">
        <v>As at</v>
      </c>
      <c r="BIN416" t="str">
        <v>As at</v>
      </c>
      <c r="BIO416" t="str">
        <v>Particulars</v>
      </c>
      <c r="BIU416" t="str">
        <v>As at</v>
      </c>
      <c r="BIV416" t="str">
        <v>As at</v>
      </c>
      <c r="BIW416" t="str">
        <v>Particulars</v>
      </c>
      <c r="BJC416" t="str">
        <v>As at</v>
      </c>
      <c r="BJD416" t="str">
        <v>As at</v>
      </c>
      <c r="BJE416" t="str">
        <v>Particulars</v>
      </c>
      <c r="BJK416" t="str">
        <v>As at</v>
      </c>
      <c r="BJL416" t="str">
        <v>As at</v>
      </c>
      <c r="BJM416" t="str">
        <v>Particulars</v>
      </c>
      <c r="BJS416" t="str">
        <v>As at</v>
      </c>
      <c r="BJT416" t="str">
        <v>As at</v>
      </c>
      <c r="BJU416" t="str">
        <v>Particulars</v>
      </c>
      <c r="BKA416" t="str">
        <v>As at</v>
      </c>
      <c r="BKB416" t="str">
        <v>As at</v>
      </c>
      <c r="BKC416" t="str">
        <v>Particulars</v>
      </c>
      <c r="BKI416" t="str">
        <v>As at</v>
      </c>
      <c r="BKJ416" t="str">
        <v>As at</v>
      </c>
      <c r="BKK416" t="str">
        <v>Particulars</v>
      </c>
      <c r="BKQ416" t="str">
        <v>As at</v>
      </c>
      <c r="BKR416" t="str">
        <v>As at</v>
      </c>
      <c r="BKS416" t="str">
        <v>Particulars</v>
      </c>
      <c r="BKY416" t="str">
        <v>As at</v>
      </c>
      <c r="BKZ416" t="str">
        <v>As at</v>
      </c>
      <c r="BLA416" t="str">
        <v>Particulars</v>
      </c>
      <c r="BLG416" t="str">
        <v>As at</v>
      </c>
      <c r="BLH416" t="str">
        <v>As at</v>
      </c>
      <c r="BLI416" t="str">
        <v>Particulars</v>
      </c>
      <c r="BLO416" t="str">
        <v>As at</v>
      </c>
      <c r="BLP416" t="str">
        <v>As at</v>
      </c>
      <c r="BLQ416" t="str">
        <v>Particulars</v>
      </c>
      <c r="BLW416" t="str">
        <v>As at</v>
      </c>
      <c r="BLX416" t="str">
        <v>As at</v>
      </c>
      <c r="BLY416" t="str">
        <v>Particulars</v>
      </c>
      <c r="BME416" t="str">
        <v>As at</v>
      </c>
      <c r="BMF416" t="str">
        <v>As at</v>
      </c>
      <c r="BMG416" t="str">
        <v>Particulars</v>
      </c>
      <c r="BMM416" t="str">
        <v>As at</v>
      </c>
      <c r="BMN416" t="str">
        <v>As at</v>
      </c>
      <c r="BMO416" t="str">
        <v>Particulars</v>
      </c>
      <c r="BMU416" t="str">
        <v>As at</v>
      </c>
      <c r="BMV416" t="str">
        <v>As at</v>
      </c>
      <c r="BMW416" t="str">
        <v>Particulars</v>
      </c>
      <c r="BNC416" t="str">
        <v>As at</v>
      </c>
      <c r="BND416" t="str">
        <v>As at</v>
      </c>
      <c r="BNE416" t="str">
        <v>Particulars</v>
      </c>
      <c r="BNK416" t="str">
        <v>As at</v>
      </c>
      <c r="BNL416" t="str">
        <v>As at</v>
      </c>
      <c r="BNM416" t="str">
        <v>Particulars</v>
      </c>
      <c r="BNS416" t="str">
        <v>As at</v>
      </c>
      <c r="BNT416" t="str">
        <v>As at</v>
      </c>
      <c r="BNU416" t="str">
        <v>Particulars</v>
      </c>
      <c r="BOA416" t="str">
        <v>As at</v>
      </c>
      <c r="BOB416" t="str">
        <v>As at</v>
      </c>
      <c r="BOC416" t="str">
        <v>Particulars</v>
      </c>
      <c r="BOI416" t="str">
        <v>As at</v>
      </c>
      <c r="BOJ416" t="str">
        <v>As at</v>
      </c>
      <c r="BOK416" t="str">
        <v>Particulars</v>
      </c>
      <c r="BOQ416" t="str">
        <v>As at</v>
      </c>
      <c r="BOR416" t="str">
        <v>As at</v>
      </c>
      <c r="BOS416" t="str">
        <v>Particulars</v>
      </c>
      <c r="BOY416" t="str">
        <v>As at</v>
      </c>
      <c r="BOZ416" t="str">
        <v>As at</v>
      </c>
      <c r="BPA416" t="str">
        <v>Particulars</v>
      </c>
      <c r="BPG416" t="str">
        <v>As at</v>
      </c>
      <c r="BPH416" t="str">
        <v>As at</v>
      </c>
      <c r="BPI416" t="str">
        <v>Particulars</v>
      </c>
      <c r="BPO416" t="str">
        <v>As at</v>
      </c>
      <c r="BPP416" t="str">
        <v>As at</v>
      </c>
      <c r="BPQ416" t="str">
        <v>Particulars</v>
      </c>
      <c r="BPW416" t="str">
        <v>As at</v>
      </c>
      <c r="BPX416" t="str">
        <v>As at</v>
      </c>
      <c r="BPY416" t="str">
        <v>Particulars</v>
      </c>
      <c r="BQE416" t="str">
        <v>As at</v>
      </c>
      <c r="BQF416" t="str">
        <v>As at</v>
      </c>
      <c r="BQG416" t="str">
        <v>Particulars</v>
      </c>
      <c r="BQM416" t="str">
        <v>As at</v>
      </c>
      <c r="BQN416" t="str">
        <v>As at</v>
      </c>
      <c r="BQO416" t="str">
        <v>Particulars</v>
      </c>
      <c r="BQU416" t="str">
        <v>As at</v>
      </c>
      <c r="BQV416" t="str">
        <v>As at</v>
      </c>
      <c r="BQW416" t="str">
        <v>Particulars</v>
      </c>
      <c r="BRC416" t="str">
        <v>As at</v>
      </c>
      <c r="BRD416" t="str">
        <v>As at</v>
      </c>
      <c r="BRE416" t="str">
        <v>Particulars</v>
      </c>
      <c r="BRK416" t="str">
        <v>As at</v>
      </c>
      <c r="BRL416" t="str">
        <v>As at</v>
      </c>
      <c r="BRM416" t="str">
        <v>Particulars</v>
      </c>
      <c r="BRS416" t="str">
        <v>As at</v>
      </c>
      <c r="BRT416" t="str">
        <v>As at</v>
      </c>
      <c r="BRU416" t="str">
        <v>Particulars</v>
      </c>
      <c r="BSA416" t="str">
        <v>As at</v>
      </c>
      <c r="BSB416" t="str">
        <v>As at</v>
      </c>
      <c r="BSC416" t="str">
        <v>Particulars</v>
      </c>
      <c r="BSI416" t="str">
        <v>As at</v>
      </c>
      <c r="BSJ416" t="str">
        <v>As at</v>
      </c>
      <c r="BSK416" t="str">
        <v>Particulars</v>
      </c>
      <c r="BSQ416" t="str">
        <v>As at</v>
      </c>
      <c r="BSR416" t="str">
        <v>As at</v>
      </c>
      <c r="BSS416" t="str">
        <v>Particulars</v>
      </c>
      <c r="BSY416" t="str">
        <v>As at</v>
      </c>
      <c r="BSZ416" t="str">
        <v>As at</v>
      </c>
      <c r="BTA416" t="str">
        <v>Particulars</v>
      </c>
      <c r="BTG416" t="str">
        <v>As at</v>
      </c>
      <c r="BTH416" t="str">
        <v>As at</v>
      </c>
      <c r="BTI416" t="str">
        <v>Particulars</v>
      </c>
      <c r="BTO416" t="str">
        <v>As at</v>
      </c>
      <c r="BTP416" t="str">
        <v>As at</v>
      </c>
      <c r="BTQ416" t="str">
        <v>Particulars</v>
      </c>
      <c r="BTW416" t="str">
        <v>As at</v>
      </c>
      <c r="BTX416" t="str">
        <v>As at</v>
      </c>
      <c r="BTY416" t="str">
        <v>Particulars</v>
      </c>
      <c r="BUE416" t="str">
        <v>As at</v>
      </c>
      <c r="BUF416" t="str">
        <v>As at</v>
      </c>
      <c r="BUG416" t="str">
        <v>Particulars</v>
      </c>
      <c r="BUM416" t="str">
        <v>As at</v>
      </c>
      <c r="BUN416" t="str">
        <v>As at</v>
      </c>
      <c r="BUO416" t="str">
        <v>Particulars</v>
      </c>
      <c r="BUU416" t="str">
        <v>As at</v>
      </c>
      <c r="BUV416" t="str">
        <v>As at</v>
      </c>
      <c r="BUW416" t="str">
        <v>Particulars</v>
      </c>
      <c r="BVC416" t="str">
        <v>As at</v>
      </c>
      <c r="BVD416" t="str">
        <v>As at</v>
      </c>
      <c r="BVE416" t="str">
        <v>Particulars</v>
      </c>
      <c r="BVK416" t="str">
        <v>As at</v>
      </c>
      <c r="BVL416" t="str">
        <v>As at</v>
      </c>
      <c r="BVM416" t="str">
        <v>Particulars</v>
      </c>
      <c r="BVS416" t="str">
        <v>As at</v>
      </c>
      <c r="BVT416" t="str">
        <v>As at</v>
      </c>
      <c r="BVU416" t="str">
        <v>Particulars</v>
      </c>
      <c r="BWA416" t="str">
        <v>As at</v>
      </c>
      <c r="BWB416" t="str">
        <v>As at</v>
      </c>
      <c r="BWC416" t="str">
        <v>Particulars</v>
      </c>
      <c r="BWI416" t="str">
        <v>As at</v>
      </c>
      <c r="BWJ416" t="str">
        <v>As at</v>
      </c>
      <c r="BWK416" t="str">
        <v>Particulars</v>
      </c>
      <c r="BWQ416" t="str">
        <v>As at</v>
      </c>
      <c r="BWR416" t="str">
        <v>As at</v>
      </c>
      <c r="BWS416" t="str">
        <v>Particulars</v>
      </c>
      <c r="BWY416" t="str">
        <v>As at</v>
      </c>
      <c r="BWZ416" t="str">
        <v>As at</v>
      </c>
      <c r="BXA416" t="str">
        <v>Particulars</v>
      </c>
      <c r="BXG416" t="str">
        <v>As at</v>
      </c>
      <c r="BXH416" t="str">
        <v>As at</v>
      </c>
      <c r="BXI416" t="str">
        <v>Particulars</v>
      </c>
      <c r="BXO416" t="str">
        <v>As at</v>
      </c>
      <c r="BXP416" t="str">
        <v>As at</v>
      </c>
      <c r="BXQ416" t="str">
        <v>Particulars</v>
      </c>
      <c r="BXW416" t="str">
        <v>As at</v>
      </c>
      <c r="BXX416" t="str">
        <v>As at</v>
      </c>
      <c r="BXY416" t="str">
        <v>Particulars</v>
      </c>
      <c r="BYE416" t="str">
        <v>As at</v>
      </c>
      <c r="BYF416" t="str">
        <v>As at</v>
      </c>
      <c r="BYG416" t="str">
        <v>Particulars</v>
      </c>
      <c r="BYM416" t="str">
        <v>As at</v>
      </c>
      <c r="BYN416" t="str">
        <v>As at</v>
      </c>
      <c r="BYO416" t="str">
        <v>Particulars</v>
      </c>
      <c r="BYU416" t="str">
        <v>As at</v>
      </c>
      <c r="BYV416" t="str">
        <v>As at</v>
      </c>
      <c r="BYW416" t="str">
        <v>Particulars</v>
      </c>
      <c r="BZC416" t="str">
        <v>As at</v>
      </c>
      <c r="BZD416" t="str">
        <v>As at</v>
      </c>
      <c r="BZE416" t="str">
        <v>Particulars</v>
      </c>
      <c r="BZK416" t="str">
        <v>As at</v>
      </c>
      <c r="BZL416" t="str">
        <v>As at</v>
      </c>
      <c r="BZM416" t="str">
        <v>Particulars</v>
      </c>
      <c r="BZS416" t="str">
        <v>As at</v>
      </c>
      <c r="BZT416" t="str">
        <v>As at</v>
      </c>
      <c r="BZU416" t="str">
        <v>Particulars</v>
      </c>
      <c r="CAA416" t="str">
        <v>As at</v>
      </c>
      <c r="CAB416" t="str">
        <v>As at</v>
      </c>
      <c r="CAC416" t="str">
        <v>Particulars</v>
      </c>
      <c r="CAI416" t="str">
        <v>As at</v>
      </c>
      <c r="CAJ416" t="str">
        <v>As at</v>
      </c>
      <c r="CAK416" t="str">
        <v>Particulars</v>
      </c>
      <c r="CAQ416" t="str">
        <v>As at</v>
      </c>
      <c r="CAR416" t="str">
        <v>As at</v>
      </c>
      <c r="CAS416" t="str">
        <v>Particulars</v>
      </c>
      <c r="CAY416" t="str">
        <v>As at</v>
      </c>
      <c r="CAZ416" t="str">
        <v>As at</v>
      </c>
      <c r="CBA416" t="str">
        <v>Particulars</v>
      </c>
      <c r="CBG416" t="str">
        <v>As at</v>
      </c>
      <c r="CBH416" t="str">
        <v>As at</v>
      </c>
      <c r="CBI416" t="str">
        <v>Particulars</v>
      </c>
      <c r="CBO416" t="str">
        <v>As at</v>
      </c>
      <c r="CBP416" t="str">
        <v>As at</v>
      </c>
      <c r="CBQ416" t="str">
        <v>Particulars</v>
      </c>
      <c r="CBW416" t="str">
        <v>As at</v>
      </c>
      <c r="CBX416" t="str">
        <v>As at</v>
      </c>
      <c r="CBY416" t="str">
        <v>Particulars</v>
      </c>
      <c r="CCE416" t="str">
        <v>As at</v>
      </c>
      <c r="CCF416" t="str">
        <v>As at</v>
      </c>
      <c r="CCG416" t="str">
        <v>Particulars</v>
      </c>
      <c r="CCM416" t="str">
        <v>As at</v>
      </c>
      <c r="CCN416" t="str">
        <v>As at</v>
      </c>
      <c r="CCO416" t="str">
        <v>Particulars</v>
      </c>
      <c r="CCU416" t="str">
        <v>As at</v>
      </c>
      <c r="CCV416" t="str">
        <v>As at</v>
      </c>
      <c r="CCW416" t="str">
        <v>Particulars</v>
      </c>
      <c r="CDC416" t="str">
        <v>As at</v>
      </c>
      <c r="CDD416" t="str">
        <v>As at</v>
      </c>
      <c r="CDE416" t="str">
        <v>Particulars</v>
      </c>
      <c r="CDK416" t="str">
        <v>As at</v>
      </c>
      <c r="CDL416" t="str">
        <v>As at</v>
      </c>
      <c r="CDM416" t="str">
        <v>Particulars</v>
      </c>
      <c r="CDS416" t="str">
        <v>As at</v>
      </c>
      <c r="CDT416" t="str">
        <v>As at</v>
      </c>
      <c r="CDU416" t="str">
        <v>Particulars</v>
      </c>
      <c r="CEA416" t="str">
        <v>As at</v>
      </c>
      <c r="CEB416" t="str">
        <v>As at</v>
      </c>
      <c r="CEC416" t="str">
        <v>Particulars</v>
      </c>
      <c r="CEI416" t="str">
        <v>As at</v>
      </c>
      <c r="CEJ416" t="str">
        <v>As at</v>
      </c>
      <c r="CEK416" t="str">
        <v>Particulars</v>
      </c>
      <c r="CEQ416" t="str">
        <v>As at</v>
      </c>
      <c r="CER416" t="str">
        <v>As at</v>
      </c>
      <c r="CES416" t="str">
        <v>Particulars</v>
      </c>
      <c r="CEY416" t="str">
        <v>As at</v>
      </c>
      <c r="CEZ416" t="str">
        <v>As at</v>
      </c>
      <c r="CFA416" t="str">
        <v>Particulars</v>
      </c>
      <c r="CFG416" t="str">
        <v>As at</v>
      </c>
      <c r="CFH416" t="str">
        <v>As at</v>
      </c>
      <c r="CFI416" t="str">
        <v>Particulars</v>
      </c>
      <c r="CFO416" t="str">
        <v>As at</v>
      </c>
      <c r="CFP416" t="str">
        <v>As at</v>
      </c>
      <c r="CFQ416" t="str">
        <v>Particulars</v>
      </c>
      <c r="CFW416" t="str">
        <v>As at</v>
      </c>
      <c r="CFX416" t="str">
        <v>As at</v>
      </c>
      <c r="CFY416" t="str">
        <v>Particulars</v>
      </c>
      <c r="CGE416" t="str">
        <v>As at</v>
      </c>
      <c r="CGF416" t="str">
        <v>As at</v>
      </c>
      <c r="CGG416" t="str">
        <v>Particulars</v>
      </c>
      <c r="CGM416" t="str">
        <v>As at</v>
      </c>
      <c r="CGN416" t="str">
        <v>As at</v>
      </c>
      <c r="CGO416" t="str">
        <v>Particulars</v>
      </c>
      <c r="CGU416" t="str">
        <v>As at</v>
      </c>
      <c r="CGV416" t="str">
        <v>As at</v>
      </c>
      <c r="CGW416" t="str">
        <v>Particulars</v>
      </c>
      <c r="CHC416" t="str">
        <v>As at</v>
      </c>
      <c r="CHD416" t="str">
        <v>As at</v>
      </c>
      <c r="CHE416" t="str">
        <v>Particulars</v>
      </c>
      <c r="CHK416" t="str">
        <v>As at</v>
      </c>
      <c r="CHL416" t="str">
        <v>As at</v>
      </c>
      <c r="CHM416" t="str">
        <v>Particulars</v>
      </c>
      <c r="CHS416" t="str">
        <v>As at</v>
      </c>
      <c r="CHT416" t="str">
        <v>As at</v>
      </c>
      <c r="CHU416" t="str">
        <v>Particulars</v>
      </c>
      <c r="CIA416" t="str">
        <v>As at</v>
      </c>
      <c r="CIB416" t="str">
        <v>As at</v>
      </c>
      <c r="CIC416" t="str">
        <v>Particulars</v>
      </c>
      <c r="CII416" t="str">
        <v>As at</v>
      </c>
      <c r="CIJ416" t="str">
        <v>As at</v>
      </c>
      <c r="CIK416" t="str">
        <v>Particulars</v>
      </c>
      <c r="CIQ416" t="str">
        <v>As at</v>
      </c>
      <c r="CIR416" t="str">
        <v>As at</v>
      </c>
      <c r="CIS416" t="str">
        <v>Particulars</v>
      </c>
      <c r="CIY416" t="str">
        <v>As at</v>
      </c>
      <c r="CIZ416" t="str">
        <v>As at</v>
      </c>
      <c r="CJA416" t="str">
        <v>Particulars</v>
      </c>
      <c r="CJG416" t="str">
        <v>As at</v>
      </c>
      <c r="CJH416" t="str">
        <v>As at</v>
      </c>
      <c r="CJI416" t="str">
        <v>Particulars</v>
      </c>
      <c r="CJO416" t="str">
        <v>As at</v>
      </c>
      <c r="CJP416" t="str">
        <v>As at</v>
      </c>
      <c r="CJQ416" t="str">
        <v>Particulars</v>
      </c>
      <c r="CJW416" t="str">
        <v>As at</v>
      </c>
      <c r="CJX416" t="str">
        <v>As at</v>
      </c>
      <c r="CJY416" t="str">
        <v>Particulars</v>
      </c>
      <c r="CKE416" t="str">
        <v>As at</v>
      </c>
      <c r="CKF416" t="str">
        <v>As at</v>
      </c>
      <c r="CKG416" t="str">
        <v>Particulars</v>
      </c>
      <c r="CKM416" t="str">
        <v>As at</v>
      </c>
      <c r="CKN416" t="str">
        <v>As at</v>
      </c>
      <c r="CKO416" t="str">
        <v>Particulars</v>
      </c>
      <c r="CKU416" t="str">
        <v>As at</v>
      </c>
      <c r="CKV416" t="str">
        <v>As at</v>
      </c>
      <c r="CKW416" t="str">
        <v>Particulars</v>
      </c>
      <c r="CLC416" t="str">
        <v>As at</v>
      </c>
      <c r="CLD416" t="str">
        <v>As at</v>
      </c>
      <c r="CLE416" t="str">
        <v>Particulars</v>
      </c>
      <c r="CLK416" t="str">
        <v>As at</v>
      </c>
      <c r="CLL416" t="str">
        <v>As at</v>
      </c>
      <c r="CLM416" t="str">
        <v>Particulars</v>
      </c>
      <c r="CLS416" t="str">
        <v>As at</v>
      </c>
      <c r="CLT416" t="str">
        <v>As at</v>
      </c>
      <c r="CLU416" t="str">
        <v>Particulars</v>
      </c>
      <c r="CMA416" t="str">
        <v>As at</v>
      </c>
      <c r="CMB416" t="str">
        <v>As at</v>
      </c>
      <c r="CMC416" t="str">
        <v>Particulars</v>
      </c>
      <c r="CMI416" t="str">
        <v>As at</v>
      </c>
      <c r="CMJ416" t="str">
        <v>As at</v>
      </c>
      <c r="CMK416" t="str">
        <v>Particulars</v>
      </c>
      <c r="CMQ416" t="str">
        <v>As at</v>
      </c>
      <c r="CMR416" t="str">
        <v>As at</v>
      </c>
      <c r="CMS416" t="str">
        <v>Particulars</v>
      </c>
      <c r="CMY416" t="str">
        <v>As at</v>
      </c>
      <c r="CMZ416" t="str">
        <v>As at</v>
      </c>
      <c r="CNA416" t="str">
        <v>Particulars</v>
      </c>
      <c r="CNG416" t="str">
        <v>As at</v>
      </c>
      <c r="CNH416" t="str">
        <v>As at</v>
      </c>
      <c r="CNI416" t="str">
        <v>Particulars</v>
      </c>
      <c r="CNO416" t="str">
        <v>As at</v>
      </c>
      <c r="CNP416" t="str">
        <v>As at</v>
      </c>
      <c r="CNQ416" t="str">
        <v>Particulars</v>
      </c>
      <c r="CNW416" t="str">
        <v>As at</v>
      </c>
      <c r="CNX416" t="str">
        <v>As at</v>
      </c>
      <c r="CNY416" t="str">
        <v>Particulars</v>
      </c>
      <c r="COE416" t="str">
        <v>As at</v>
      </c>
      <c r="COF416" t="str">
        <v>As at</v>
      </c>
      <c r="COG416" t="str">
        <v>Particulars</v>
      </c>
      <c r="COM416" t="str">
        <v>As at</v>
      </c>
      <c r="CON416" t="str">
        <v>As at</v>
      </c>
      <c r="COO416" t="str">
        <v>Particulars</v>
      </c>
      <c r="COU416" t="str">
        <v>As at</v>
      </c>
      <c r="COV416" t="str">
        <v>As at</v>
      </c>
      <c r="COW416" t="str">
        <v>Particulars</v>
      </c>
      <c r="CPC416" t="str">
        <v>As at</v>
      </c>
      <c r="CPD416" t="str">
        <v>As at</v>
      </c>
      <c r="CPE416" t="str">
        <v>Particulars</v>
      </c>
      <c r="CPK416" t="str">
        <v>As at</v>
      </c>
      <c r="CPL416" t="str">
        <v>As at</v>
      </c>
      <c r="CPM416" t="str">
        <v>Particulars</v>
      </c>
      <c r="CPS416" t="str">
        <v>As at</v>
      </c>
      <c r="CPT416" t="str">
        <v>As at</v>
      </c>
      <c r="CPU416" t="str">
        <v>Particulars</v>
      </c>
      <c r="CQA416" t="str">
        <v>As at</v>
      </c>
      <c r="CQB416" t="str">
        <v>As at</v>
      </c>
      <c r="CQC416" t="str">
        <v>Particulars</v>
      </c>
      <c r="CQI416" t="str">
        <v>As at</v>
      </c>
      <c r="CQJ416" t="str">
        <v>As at</v>
      </c>
      <c r="CQK416" t="str">
        <v>Particulars</v>
      </c>
      <c r="CQQ416" t="str">
        <v>As at</v>
      </c>
      <c r="CQR416" t="str">
        <v>As at</v>
      </c>
      <c r="CQS416" t="str">
        <v>Particulars</v>
      </c>
      <c r="CQY416" t="str">
        <v>As at</v>
      </c>
      <c r="CQZ416" t="str">
        <v>As at</v>
      </c>
      <c r="CRA416" t="str">
        <v>Particulars</v>
      </c>
      <c r="CRG416" t="str">
        <v>As at</v>
      </c>
      <c r="CRH416" t="str">
        <v>As at</v>
      </c>
      <c r="CRI416" t="str">
        <v>Particulars</v>
      </c>
      <c r="CRO416" t="str">
        <v>As at</v>
      </c>
      <c r="CRP416" t="str">
        <v>As at</v>
      </c>
      <c r="CRQ416" t="str">
        <v>Particulars</v>
      </c>
      <c r="CRW416" t="str">
        <v>As at</v>
      </c>
      <c r="CRX416" t="str">
        <v>As at</v>
      </c>
      <c r="CRY416" t="str">
        <v>Particulars</v>
      </c>
      <c r="CSE416" t="str">
        <v>As at</v>
      </c>
      <c r="CSF416" t="str">
        <v>As at</v>
      </c>
      <c r="CSG416" t="str">
        <v>Particulars</v>
      </c>
      <c r="CSM416" t="str">
        <v>As at</v>
      </c>
      <c r="CSN416" t="str">
        <v>As at</v>
      </c>
      <c r="CSO416" t="str">
        <v>Particulars</v>
      </c>
      <c r="CSU416" t="str">
        <v>As at</v>
      </c>
      <c r="CSV416" t="str">
        <v>As at</v>
      </c>
      <c r="CSW416" t="str">
        <v>Particulars</v>
      </c>
      <c r="CTC416" t="str">
        <v>As at</v>
      </c>
      <c r="CTD416" t="str">
        <v>As at</v>
      </c>
      <c r="CTE416" t="str">
        <v>Particulars</v>
      </c>
      <c r="CTK416" t="str">
        <v>As at</v>
      </c>
      <c r="CTL416" t="str">
        <v>As at</v>
      </c>
      <c r="CTM416" t="str">
        <v>Particulars</v>
      </c>
      <c r="CTS416" t="str">
        <v>As at</v>
      </c>
      <c r="CTT416" t="str">
        <v>As at</v>
      </c>
      <c r="CTU416" t="str">
        <v>Particulars</v>
      </c>
      <c r="CUA416" t="str">
        <v>As at</v>
      </c>
      <c r="CUB416" t="str">
        <v>As at</v>
      </c>
      <c r="CUC416" t="str">
        <v>Particulars</v>
      </c>
      <c r="CUI416" t="str">
        <v>As at</v>
      </c>
      <c r="CUJ416" t="str">
        <v>As at</v>
      </c>
      <c r="CUK416" t="str">
        <v>Particulars</v>
      </c>
      <c r="CUQ416" t="str">
        <v>As at</v>
      </c>
      <c r="CUR416" t="str">
        <v>As at</v>
      </c>
      <c r="CUS416" t="str">
        <v>Particulars</v>
      </c>
      <c r="CUY416" t="str">
        <v>As at</v>
      </c>
      <c r="CUZ416" t="str">
        <v>As at</v>
      </c>
      <c r="CVA416" t="str">
        <v>Particulars</v>
      </c>
      <c r="CVG416" t="str">
        <v>As at</v>
      </c>
      <c r="CVH416" t="str">
        <v>As at</v>
      </c>
      <c r="CVI416" t="str">
        <v>Particulars</v>
      </c>
      <c r="CVO416" t="str">
        <v>As at</v>
      </c>
      <c r="CVP416" t="str">
        <v>As at</v>
      </c>
      <c r="CVQ416" t="str">
        <v>Particulars</v>
      </c>
      <c r="CVW416" t="str">
        <v>As at</v>
      </c>
      <c r="CVX416" t="str">
        <v>As at</v>
      </c>
      <c r="CVY416" t="str">
        <v>Particulars</v>
      </c>
      <c r="CWE416" t="str">
        <v>As at</v>
      </c>
      <c r="CWF416" t="str">
        <v>As at</v>
      </c>
      <c r="CWG416" t="str">
        <v>Particulars</v>
      </c>
      <c r="CWM416" t="str">
        <v>As at</v>
      </c>
      <c r="CWN416" t="str">
        <v>As at</v>
      </c>
      <c r="CWO416" t="str">
        <v>Particulars</v>
      </c>
      <c r="CWU416" t="str">
        <v>As at</v>
      </c>
      <c r="CWV416" t="str">
        <v>As at</v>
      </c>
      <c r="CWW416" t="str">
        <v>Particulars</v>
      </c>
      <c r="CXC416" t="str">
        <v>As at</v>
      </c>
      <c r="CXD416" t="str">
        <v>As at</v>
      </c>
      <c r="CXE416" t="str">
        <v>Particulars</v>
      </c>
      <c r="CXK416" t="str">
        <v>As at</v>
      </c>
      <c r="CXL416" t="str">
        <v>As at</v>
      </c>
      <c r="CXM416" t="str">
        <v>Particulars</v>
      </c>
      <c r="CXS416" t="str">
        <v>As at</v>
      </c>
      <c r="CXT416" t="str">
        <v>As at</v>
      </c>
      <c r="CXU416" t="str">
        <v>Particulars</v>
      </c>
      <c r="CYA416" t="str">
        <v>As at</v>
      </c>
      <c r="CYB416" t="str">
        <v>As at</v>
      </c>
      <c r="CYC416" t="str">
        <v>Particulars</v>
      </c>
      <c r="CYI416" t="str">
        <v>As at</v>
      </c>
      <c r="CYJ416" t="str">
        <v>As at</v>
      </c>
      <c r="CYK416" t="str">
        <v>Particulars</v>
      </c>
      <c r="CYQ416" t="str">
        <v>As at</v>
      </c>
      <c r="CYR416" t="str">
        <v>As at</v>
      </c>
      <c r="CYS416" t="str">
        <v>Particulars</v>
      </c>
      <c r="CYY416" t="str">
        <v>As at</v>
      </c>
      <c r="CYZ416" t="str">
        <v>As at</v>
      </c>
      <c r="CZA416" t="str">
        <v>Particulars</v>
      </c>
      <c r="CZG416" t="str">
        <v>As at</v>
      </c>
      <c r="CZH416" t="str">
        <v>As at</v>
      </c>
      <c r="CZI416" t="str">
        <v>Particulars</v>
      </c>
      <c r="CZO416" t="str">
        <v>As at</v>
      </c>
      <c r="CZP416" t="str">
        <v>As at</v>
      </c>
      <c r="CZQ416" t="str">
        <v>Particulars</v>
      </c>
      <c r="CZW416" t="str">
        <v>As at</v>
      </c>
      <c r="CZX416" t="str">
        <v>As at</v>
      </c>
      <c r="CZY416" t="str">
        <v>Particulars</v>
      </c>
      <c r="DAE416" t="str">
        <v>As at</v>
      </c>
      <c r="DAF416" t="str">
        <v>As at</v>
      </c>
      <c r="DAG416" t="str">
        <v>Particulars</v>
      </c>
      <c r="DAM416" t="str">
        <v>As at</v>
      </c>
      <c r="DAN416" t="str">
        <v>As at</v>
      </c>
      <c r="DAO416" t="str">
        <v>Particulars</v>
      </c>
      <c r="DAU416" t="str">
        <v>As at</v>
      </c>
      <c r="DAV416" t="str">
        <v>As at</v>
      </c>
      <c r="DAW416" t="str">
        <v>Particulars</v>
      </c>
      <c r="DBC416" t="str">
        <v>As at</v>
      </c>
      <c r="DBD416" t="str">
        <v>As at</v>
      </c>
      <c r="DBE416" t="str">
        <v>Particulars</v>
      </c>
      <c r="DBK416" t="str">
        <v>As at</v>
      </c>
      <c r="DBL416" t="str">
        <v>As at</v>
      </c>
      <c r="DBM416" t="str">
        <v>Particulars</v>
      </c>
      <c r="DBS416" t="str">
        <v>As at</v>
      </c>
      <c r="DBT416" t="str">
        <v>As at</v>
      </c>
      <c r="DBU416" t="str">
        <v>Particulars</v>
      </c>
      <c r="DCA416" t="str">
        <v>As at</v>
      </c>
      <c r="DCB416" t="str">
        <v>As at</v>
      </c>
      <c r="DCC416" t="str">
        <v>Particulars</v>
      </c>
      <c r="DCI416" t="str">
        <v>As at</v>
      </c>
      <c r="DCJ416" t="str">
        <v>As at</v>
      </c>
      <c r="DCK416" t="str">
        <v>Particulars</v>
      </c>
      <c r="DCQ416" t="str">
        <v>As at</v>
      </c>
      <c r="DCR416" t="str">
        <v>As at</v>
      </c>
      <c r="DCS416" t="str">
        <v>Particulars</v>
      </c>
      <c r="DCY416" t="str">
        <v>As at</v>
      </c>
      <c r="DCZ416" t="str">
        <v>As at</v>
      </c>
      <c r="DDA416" t="str">
        <v>Particulars</v>
      </c>
      <c r="DDG416" t="str">
        <v>As at</v>
      </c>
      <c r="DDH416" t="str">
        <v>As at</v>
      </c>
      <c r="DDI416" t="str">
        <v>Particulars</v>
      </c>
      <c r="DDO416" t="str">
        <v>As at</v>
      </c>
      <c r="DDP416" t="str">
        <v>As at</v>
      </c>
      <c r="DDQ416" t="str">
        <v>Particulars</v>
      </c>
      <c r="DDW416" t="str">
        <v>As at</v>
      </c>
      <c r="DDX416" t="str">
        <v>As at</v>
      </c>
      <c r="DDY416" t="str">
        <v>Particulars</v>
      </c>
      <c r="DEE416" t="str">
        <v>As at</v>
      </c>
      <c r="DEF416" t="str">
        <v>As at</v>
      </c>
      <c r="DEG416" t="str">
        <v>Particulars</v>
      </c>
      <c r="DEM416" t="str">
        <v>As at</v>
      </c>
      <c r="DEN416" t="str">
        <v>As at</v>
      </c>
      <c r="DEO416" t="str">
        <v>Particulars</v>
      </c>
      <c r="DEU416" t="str">
        <v>As at</v>
      </c>
      <c r="DEV416" t="str">
        <v>As at</v>
      </c>
      <c r="DEW416" t="str">
        <v>Particulars</v>
      </c>
      <c r="DFC416" t="str">
        <v>As at</v>
      </c>
      <c r="DFD416" t="str">
        <v>As at</v>
      </c>
      <c r="DFE416" t="str">
        <v>Particulars</v>
      </c>
      <c r="DFK416" t="str">
        <v>As at</v>
      </c>
      <c r="DFL416" t="str">
        <v>As at</v>
      </c>
      <c r="DFM416" t="str">
        <v>Particulars</v>
      </c>
      <c r="DFS416" t="str">
        <v>As at</v>
      </c>
      <c r="DFT416" t="str">
        <v>As at</v>
      </c>
      <c r="DFU416" t="str">
        <v>Particulars</v>
      </c>
      <c r="DGA416" t="str">
        <v>As at</v>
      </c>
      <c r="DGB416" t="str">
        <v>As at</v>
      </c>
      <c r="DGC416" t="str">
        <v>Particulars</v>
      </c>
      <c r="DGI416" t="str">
        <v>As at</v>
      </c>
      <c r="DGJ416" t="str">
        <v>As at</v>
      </c>
      <c r="DGK416" t="str">
        <v>Particulars</v>
      </c>
      <c r="DGQ416" t="str">
        <v>As at</v>
      </c>
      <c r="DGR416" t="str">
        <v>As at</v>
      </c>
      <c r="DGS416" t="str">
        <v>Particulars</v>
      </c>
      <c r="DGY416" t="str">
        <v>As at</v>
      </c>
      <c r="DGZ416" t="str">
        <v>As at</v>
      </c>
      <c r="DHA416" t="str">
        <v>Particulars</v>
      </c>
      <c r="DHG416" t="str">
        <v>As at</v>
      </c>
      <c r="DHH416" t="str">
        <v>As at</v>
      </c>
      <c r="DHI416" t="str">
        <v>Particulars</v>
      </c>
      <c r="DHO416" t="str">
        <v>As at</v>
      </c>
      <c r="DHP416" t="str">
        <v>As at</v>
      </c>
      <c r="DHQ416" t="str">
        <v>Particulars</v>
      </c>
      <c r="DHW416" t="str">
        <v>As at</v>
      </c>
      <c r="DHX416" t="str">
        <v>As at</v>
      </c>
      <c r="DHY416" t="str">
        <v>Particulars</v>
      </c>
      <c r="DIE416" t="str">
        <v>As at</v>
      </c>
      <c r="DIF416" t="str">
        <v>As at</v>
      </c>
      <c r="DIG416" t="str">
        <v>Particulars</v>
      </c>
      <c r="DIM416" t="str">
        <v>As at</v>
      </c>
      <c r="DIN416" t="str">
        <v>As at</v>
      </c>
      <c r="DIO416" t="str">
        <v>Particulars</v>
      </c>
      <c r="DIU416" t="str">
        <v>As at</v>
      </c>
      <c r="DIV416" t="str">
        <v>As at</v>
      </c>
      <c r="DIW416" t="str">
        <v>Particulars</v>
      </c>
      <c r="DJC416" t="str">
        <v>As at</v>
      </c>
      <c r="DJD416" t="str">
        <v>As at</v>
      </c>
      <c r="DJE416" t="str">
        <v>Particulars</v>
      </c>
      <c r="DJK416" t="str">
        <v>As at</v>
      </c>
      <c r="DJL416" t="str">
        <v>As at</v>
      </c>
      <c r="DJM416" t="str">
        <v>Particulars</v>
      </c>
      <c r="DJS416" t="str">
        <v>As at</v>
      </c>
      <c r="DJT416" t="str">
        <v>As at</v>
      </c>
      <c r="DJU416" t="str">
        <v>Particulars</v>
      </c>
      <c r="DKA416" t="str">
        <v>As at</v>
      </c>
      <c r="DKB416" t="str">
        <v>As at</v>
      </c>
      <c r="DKC416" t="str">
        <v>Particulars</v>
      </c>
      <c r="DKI416" t="str">
        <v>As at</v>
      </c>
      <c r="DKJ416" t="str">
        <v>As at</v>
      </c>
      <c r="DKK416" t="str">
        <v>Particulars</v>
      </c>
      <c r="DKQ416" t="str">
        <v>As at</v>
      </c>
      <c r="DKR416" t="str">
        <v>As at</v>
      </c>
      <c r="DKS416" t="str">
        <v>Particulars</v>
      </c>
      <c r="DKY416" t="str">
        <v>As at</v>
      </c>
      <c r="DKZ416" t="str">
        <v>As at</v>
      </c>
      <c r="DLA416" t="str">
        <v>Particulars</v>
      </c>
      <c r="DLG416" t="str">
        <v>As at</v>
      </c>
      <c r="DLH416" t="str">
        <v>As at</v>
      </c>
      <c r="DLI416" t="str">
        <v>Particulars</v>
      </c>
      <c r="DLO416" t="str">
        <v>As at</v>
      </c>
      <c r="DLP416" t="str">
        <v>As at</v>
      </c>
      <c r="DLQ416" t="str">
        <v>Particulars</v>
      </c>
      <c r="DLW416" t="str">
        <v>As at</v>
      </c>
      <c r="DLX416" t="str">
        <v>As at</v>
      </c>
      <c r="DLY416" t="str">
        <v>Particulars</v>
      </c>
      <c r="DME416" t="str">
        <v>As at</v>
      </c>
      <c r="DMF416" t="str">
        <v>As at</v>
      </c>
      <c r="DMG416" t="str">
        <v>Particulars</v>
      </c>
      <c r="DMM416" t="str">
        <v>As at</v>
      </c>
      <c r="DMN416" t="str">
        <v>As at</v>
      </c>
      <c r="DMO416" t="str">
        <v>Particulars</v>
      </c>
      <c r="DMU416" t="str">
        <v>As at</v>
      </c>
      <c r="DMV416" t="str">
        <v>As at</v>
      </c>
      <c r="DMW416" t="str">
        <v>Particulars</v>
      </c>
      <c r="DNC416" t="str">
        <v>As at</v>
      </c>
      <c r="DND416" t="str">
        <v>As at</v>
      </c>
      <c r="DNE416" t="str">
        <v>Particulars</v>
      </c>
      <c r="DNK416" t="str">
        <v>As at</v>
      </c>
      <c r="DNL416" t="str">
        <v>As at</v>
      </c>
      <c r="DNM416" t="str">
        <v>Particulars</v>
      </c>
      <c r="DNS416" t="str">
        <v>As at</v>
      </c>
      <c r="DNT416" t="str">
        <v>As at</v>
      </c>
      <c r="DNU416" t="str">
        <v>Particulars</v>
      </c>
      <c r="DOA416" t="str">
        <v>As at</v>
      </c>
      <c r="DOB416" t="str">
        <v>As at</v>
      </c>
      <c r="DOC416" t="str">
        <v>Particulars</v>
      </c>
      <c r="DOI416" t="str">
        <v>As at</v>
      </c>
      <c r="DOJ416" t="str">
        <v>As at</v>
      </c>
      <c r="DOK416" t="str">
        <v>Particulars</v>
      </c>
      <c r="DOQ416" t="str">
        <v>As at</v>
      </c>
      <c r="DOR416" t="str">
        <v>As at</v>
      </c>
      <c r="DOS416" t="str">
        <v>Particulars</v>
      </c>
      <c r="DOY416" t="str">
        <v>As at</v>
      </c>
      <c r="DOZ416" t="str">
        <v>As at</v>
      </c>
      <c r="DPA416" t="str">
        <v>Particulars</v>
      </c>
      <c r="DPG416" t="str">
        <v>As at</v>
      </c>
      <c r="DPH416" t="str">
        <v>As at</v>
      </c>
      <c r="DPI416" t="str">
        <v>Particulars</v>
      </c>
      <c r="DPO416" t="str">
        <v>As at</v>
      </c>
      <c r="DPP416" t="str">
        <v>As at</v>
      </c>
      <c r="DPQ416" t="str">
        <v>Particulars</v>
      </c>
      <c r="DPW416" t="str">
        <v>As at</v>
      </c>
      <c r="DPX416" t="str">
        <v>As at</v>
      </c>
      <c r="DPY416" t="str">
        <v>Particulars</v>
      </c>
      <c r="DQE416" t="str">
        <v>As at</v>
      </c>
      <c r="DQF416" t="str">
        <v>As at</v>
      </c>
      <c r="DQG416" t="str">
        <v>Particulars</v>
      </c>
      <c r="DQM416" t="str">
        <v>As at</v>
      </c>
      <c r="DQN416" t="str">
        <v>As at</v>
      </c>
      <c r="DQO416" t="str">
        <v>Particulars</v>
      </c>
      <c r="DQU416" t="str">
        <v>As at</v>
      </c>
      <c r="DQV416" t="str">
        <v>As at</v>
      </c>
      <c r="DQW416" t="str">
        <v>Particulars</v>
      </c>
      <c r="DRC416" t="str">
        <v>As at</v>
      </c>
      <c r="DRD416" t="str">
        <v>As at</v>
      </c>
      <c r="DRE416" t="str">
        <v>Particulars</v>
      </c>
      <c r="DRK416" t="str">
        <v>As at</v>
      </c>
      <c r="DRL416" t="str">
        <v>As at</v>
      </c>
      <c r="DRM416" t="str">
        <v>Particulars</v>
      </c>
      <c r="DRS416" t="str">
        <v>As at</v>
      </c>
      <c r="DRT416" t="str">
        <v>As at</v>
      </c>
      <c r="DRU416" t="str">
        <v>Particulars</v>
      </c>
      <c r="DSA416" t="str">
        <v>As at</v>
      </c>
      <c r="DSB416" t="str">
        <v>As at</v>
      </c>
      <c r="DSC416" t="str">
        <v>Particulars</v>
      </c>
      <c r="DSI416" t="str">
        <v>As at</v>
      </c>
      <c r="DSJ416" t="str">
        <v>As at</v>
      </c>
      <c r="DSK416" t="str">
        <v>Particulars</v>
      </c>
      <c r="DSQ416" t="str">
        <v>As at</v>
      </c>
      <c r="DSR416" t="str">
        <v>As at</v>
      </c>
      <c r="DSS416" t="str">
        <v>Particulars</v>
      </c>
      <c r="DSY416" t="str">
        <v>As at</v>
      </c>
      <c r="DSZ416" t="str">
        <v>As at</v>
      </c>
      <c r="DTA416" t="str">
        <v>Particulars</v>
      </c>
      <c r="DTG416" t="str">
        <v>As at</v>
      </c>
      <c r="DTH416" t="str">
        <v>As at</v>
      </c>
      <c r="DTI416" t="str">
        <v>Particulars</v>
      </c>
      <c r="DTO416" t="str">
        <v>As at</v>
      </c>
      <c r="DTP416" t="str">
        <v>As at</v>
      </c>
      <c r="DTQ416" t="str">
        <v>Particulars</v>
      </c>
      <c r="DTW416" t="str">
        <v>As at</v>
      </c>
      <c r="DTX416" t="str">
        <v>As at</v>
      </c>
      <c r="DTY416" t="str">
        <v>Particulars</v>
      </c>
      <c r="DUE416" t="str">
        <v>As at</v>
      </c>
      <c r="DUF416" t="str">
        <v>As at</v>
      </c>
      <c r="DUG416" t="str">
        <v>Particulars</v>
      </c>
      <c r="DUM416" t="str">
        <v>As at</v>
      </c>
      <c r="DUN416" t="str">
        <v>As at</v>
      </c>
      <c r="DUO416" t="str">
        <v>Particulars</v>
      </c>
      <c r="DUU416" t="str">
        <v>As at</v>
      </c>
      <c r="DUV416" t="str">
        <v>As at</v>
      </c>
      <c r="DUW416" t="str">
        <v>Particulars</v>
      </c>
      <c r="DVC416" t="str">
        <v>As at</v>
      </c>
      <c r="DVD416" t="str">
        <v>As at</v>
      </c>
      <c r="DVE416" t="str">
        <v>Particulars</v>
      </c>
      <c r="DVK416" t="str">
        <v>As at</v>
      </c>
      <c r="DVL416" t="str">
        <v>As at</v>
      </c>
      <c r="DVM416" t="str">
        <v>Particulars</v>
      </c>
      <c r="DVS416" t="str">
        <v>As at</v>
      </c>
      <c r="DVT416" t="str">
        <v>As at</v>
      </c>
      <c r="DVU416" t="str">
        <v>Particulars</v>
      </c>
      <c r="DWA416" t="str">
        <v>As at</v>
      </c>
      <c r="DWB416" t="str">
        <v>As at</v>
      </c>
      <c r="DWC416" t="str">
        <v>Particulars</v>
      </c>
      <c r="DWI416" t="str">
        <v>As at</v>
      </c>
      <c r="DWJ416" t="str">
        <v>As at</v>
      </c>
      <c r="DWK416" t="str">
        <v>Particulars</v>
      </c>
      <c r="DWQ416" t="str">
        <v>As at</v>
      </c>
      <c r="DWR416" t="str">
        <v>As at</v>
      </c>
      <c r="DWS416" t="str">
        <v>Particulars</v>
      </c>
      <c r="DWY416" t="str">
        <v>As at</v>
      </c>
      <c r="DWZ416" t="str">
        <v>As at</v>
      </c>
      <c r="DXA416" t="str">
        <v>Particulars</v>
      </c>
      <c r="DXG416" t="str">
        <v>As at</v>
      </c>
      <c r="DXH416" t="str">
        <v>As at</v>
      </c>
      <c r="DXI416" t="str">
        <v>Particulars</v>
      </c>
      <c r="DXO416" t="str">
        <v>As at</v>
      </c>
      <c r="DXP416" t="str">
        <v>As at</v>
      </c>
      <c r="DXQ416" t="str">
        <v>Particulars</v>
      </c>
      <c r="DXW416" t="str">
        <v>As at</v>
      </c>
      <c r="DXX416" t="str">
        <v>As at</v>
      </c>
      <c r="DXY416" t="str">
        <v>Particulars</v>
      </c>
      <c r="DYE416" t="str">
        <v>As at</v>
      </c>
      <c r="DYF416" t="str">
        <v>As at</v>
      </c>
      <c r="DYG416" t="str">
        <v>Particulars</v>
      </c>
      <c r="DYM416" t="str">
        <v>As at</v>
      </c>
      <c r="DYN416" t="str">
        <v>As at</v>
      </c>
      <c r="DYO416" t="str">
        <v>Particulars</v>
      </c>
      <c r="DYU416" t="str">
        <v>As at</v>
      </c>
      <c r="DYV416" t="str">
        <v>As at</v>
      </c>
      <c r="DYW416" t="str">
        <v>Particulars</v>
      </c>
      <c r="DZC416" t="str">
        <v>As at</v>
      </c>
      <c r="DZD416" t="str">
        <v>As at</v>
      </c>
      <c r="DZE416" t="str">
        <v>Particulars</v>
      </c>
      <c r="DZK416" t="str">
        <v>As at</v>
      </c>
      <c r="DZL416" t="str">
        <v>As at</v>
      </c>
      <c r="DZM416" t="str">
        <v>Particulars</v>
      </c>
      <c r="DZS416" t="str">
        <v>As at</v>
      </c>
      <c r="DZT416" t="str">
        <v>As at</v>
      </c>
      <c r="DZU416" t="str">
        <v>Particulars</v>
      </c>
      <c r="EAA416" t="str">
        <v>As at</v>
      </c>
      <c r="EAB416" t="str">
        <v>As at</v>
      </c>
      <c r="EAC416" t="str">
        <v>Particulars</v>
      </c>
      <c r="EAI416" t="str">
        <v>As at</v>
      </c>
      <c r="EAJ416" t="str">
        <v>As at</v>
      </c>
      <c r="EAK416" t="str">
        <v>Particulars</v>
      </c>
      <c r="EAQ416" t="str">
        <v>As at</v>
      </c>
      <c r="EAR416" t="str">
        <v>As at</v>
      </c>
      <c r="EAS416" t="str">
        <v>Particulars</v>
      </c>
      <c r="EAY416" t="str">
        <v>As at</v>
      </c>
      <c r="EAZ416" t="str">
        <v>As at</v>
      </c>
      <c r="EBA416" t="str">
        <v>Particulars</v>
      </c>
      <c r="EBG416" t="str">
        <v>As at</v>
      </c>
      <c r="EBH416" t="str">
        <v>As at</v>
      </c>
      <c r="EBI416" t="str">
        <v>Particulars</v>
      </c>
      <c r="EBO416" t="str">
        <v>As at</v>
      </c>
      <c r="EBP416" t="str">
        <v>As at</v>
      </c>
      <c r="EBQ416" t="str">
        <v>Particulars</v>
      </c>
      <c r="EBW416" t="str">
        <v>As at</v>
      </c>
      <c r="EBX416" t="str">
        <v>As at</v>
      </c>
      <c r="EBY416" t="str">
        <v>Particulars</v>
      </c>
      <c r="ECE416" t="str">
        <v>As at</v>
      </c>
      <c r="ECF416" t="str">
        <v>As at</v>
      </c>
      <c r="ECG416" t="str">
        <v>Particulars</v>
      </c>
      <c r="ECM416" t="str">
        <v>As at</v>
      </c>
      <c r="ECN416" t="str">
        <v>As at</v>
      </c>
      <c r="ECO416" t="str">
        <v>Particulars</v>
      </c>
      <c r="ECU416" t="str">
        <v>As at</v>
      </c>
      <c r="ECV416" t="str">
        <v>As at</v>
      </c>
      <c r="ECW416" t="str">
        <v>Particulars</v>
      </c>
      <c r="EDC416" t="str">
        <v>As at</v>
      </c>
      <c r="EDD416" t="str">
        <v>As at</v>
      </c>
      <c r="EDE416" t="str">
        <v>Particulars</v>
      </c>
      <c r="EDK416" t="str">
        <v>As at</v>
      </c>
      <c r="EDL416" t="str">
        <v>As at</v>
      </c>
      <c r="EDM416" t="str">
        <v>Particulars</v>
      </c>
      <c r="EDS416" t="str">
        <v>As at</v>
      </c>
      <c r="EDT416" t="str">
        <v>As at</v>
      </c>
      <c r="EDU416" t="str">
        <v>Particulars</v>
      </c>
      <c r="EEA416" t="str">
        <v>As at</v>
      </c>
      <c r="EEB416" t="str">
        <v>As at</v>
      </c>
      <c r="EEC416" t="str">
        <v>Particulars</v>
      </c>
      <c r="EEI416" t="str">
        <v>As at</v>
      </c>
      <c r="EEJ416" t="str">
        <v>As at</v>
      </c>
      <c r="EEK416" t="str">
        <v>Particulars</v>
      </c>
      <c r="EEQ416" t="str">
        <v>As at</v>
      </c>
      <c r="EER416" t="str">
        <v>As at</v>
      </c>
      <c r="EES416" t="str">
        <v>Particulars</v>
      </c>
      <c r="EEY416" t="str">
        <v>As at</v>
      </c>
      <c r="EEZ416" t="str">
        <v>As at</v>
      </c>
      <c r="EFA416" t="str">
        <v>Particulars</v>
      </c>
      <c r="EFG416" t="str">
        <v>As at</v>
      </c>
      <c r="EFH416" t="str">
        <v>As at</v>
      </c>
      <c r="EFI416" t="str">
        <v>Particulars</v>
      </c>
      <c r="EFO416" t="str">
        <v>As at</v>
      </c>
      <c r="EFP416" t="str">
        <v>As at</v>
      </c>
      <c r="EFQ416" t="str">
        <v>Particulars</v>
      </c>
      <c r="EFW416" t="str">
        <v>As at</v>
      </c>
      <c r="EFX416" t="str">
        <v>As at</v>
      </c>
      <c r="EFY416" t="str">
        <v>Particulars</v>
      </c>
      <c r="EGE416" t="str">
        <v>As at</v>
      </c>
      <c r="EGF416" t="str">
        <v>As at</v>
      </c>
      <c r="EGG416" t="str">
        <v>Particulars</v>
      </c>
      <c r="EGM416" t="str">
        <v>As at</v>
      </c>
      <c r="EGN416" t="str">
        <v>As at</v>
      </c>
      <c r="EGO416" t="str">
        <v>Particulars</v>
      </c>
      <c r="EGU416" t="str">
        <v>As at</v>
      </c>
      <c r="EGV416" t="str">
        <v>As at</v>
      </c>
      <c r="EGW416" t="str">
        <v>Particulars</v>
      </c>
      <c r="EHC416" t="str">
        <v>As at</v>
      </c>
      <c r="EHD416" t="str">
        <v>As at</v>
      </c>
      <c r="EHE416" t="str">
        <v>Particulars</v>
      </c>
      <c r="EHK416" t="str">
        <v>As at</v>
      </c>
      <c r="EHL416" t="str">
        <v>As at</v>
      </c>
      <c r="EHM416" t="str">
        <v>Particulars</v>
      </c>
      <c r="EHS416" t="str">
        <v>As at</v>
      </c>
      <c r="EHT416" t="str">
        <v>As at</v>
      </c>
      <c r="EHU416" t="str">
        <v>Particulars</v>
      </c>
      <c r="EIA416" t="str">
        <v>As at</v>
      </c>
      <c r="EIB416" t="str">
        <v>As at</v>
      </c>
      <c r="EIC416" t="str">
        <v>Particulars</v>
      </c>
      <c r="EII416" t="str">
        <v>As at</v>
      </c>
      <c r="EIJ416" t="str">
        <v>As at</v>
      </c>
      <c r="EIK416" t="str">
        <v>Particulars</v>
      </c>
      <c r="EIQ416" t="str">
        <v>As at</v>
      </c>
      <c r="EIR416" t="str">
        <v>As at</v>
      </c>
      <c r="EIS416" t="str">
        <v>Particulars</v>
      </c>
      <c r="EIY416" t="str">
        <v>As at</v>
      </c>
      <c r="EIZ416" t="str">
        <v>As at</v>
      </c>
      <c r="EJA416" t="str">
        <v>Particulars</v>
      </c>
      <c r="EJG416" t="str">
        <v>As at</v>
      </c>
      <c r="EJH416" t="str">
        <v>As at</v>
      </c>
      <c r="EJI416" t="str">
        <v>Particulars</v>
      </c>
      <c r="EJO416" t="str">
        <v>As at</v>
      </c>
      <c r="EJP416" t="str">
        <v>As at</v>
      </c>
      <c r="EJQ416" t="str">
        <v>Particulars</v>
      </c>
      <c r="EJW416" t="str">
        <v>As at</v>
      </c>
      <c r="EJX416" t="str">
        <v>As at</v>
      </c>
      <c r="EJY416" t="str">
        <v>Particulars</v>
      </c>
      <c r="EKE416" t="str">
        <v>As at</v>
      </c>
      <c r="EKF416" t="str">
        <v>As at</v>
      </c>
      <c r="EKG416" t="str">
        <v>Particulars</v>
      </c>
      <c r="EKM416" t="str">
        <v>As at</v>
      </c>
      <c r="EKN416" t="str">
        <v>As at</v>
      </c>
      <c r="EKO416" t="str">
        <v>Particulars</v>
      </c>
      <c r="EKU416" t="str">
        <v>As at</v>
      </c>
      <c r="EKV416" t="str">
        <v>As at</v>
      </c>
      <c r="EKW416" t="str">
        <v>Particulars</v>
      </c>
      <c r="ELC416" t="str">
        <v>As at</v>
      </c>
      <c r="ELD416" t="str">
        <v>As at</v>
      </c>
      <c r="ELE416" t="str">
        <v>Particulars</v>
      </c>
      <c r="ELK416" t="str">
        <v>As at</v>
      </c>
      <c r="ELL416" t="str">
        <v>As at</v>
      </c>
      <c r="ELM416" t="str">
        <v>Particulars</v>
      </c>
      <c r="ELS416" t="str">
        <v>As at</v>
      </c>
      <c r="ELT416" t="str">
        <v>As at</v>
      </c>
      <c r="ELU416" t="str">
        <v>Particulars</v>
      </c>
      <c r="EMA416" t="str">
        <v>As at</v>
      </c>
      <c r="EMB416" t="str">
        <v>As at</v>
      </c>
      <c r="EMC416" t="str">
        <v>Particulars</v>
      </c>
      <c r="EMI416" t="str">
        <v>As at</v>
      </c>
      <c r="EMJ416" t="str">
        <v>As at</v>
      </c>
      <c r="EMK416" t="str">
        <v>Particulars</v>
      </c>
      <c r="EMQ416" t="str">
        <v>As at</v>
      </c>
      <c r="EMR416" t="str">
        <v>As at</v>
      </c>
      <c r="EMS416" t="str">
        <v>Particulars</v>
      </c>
      <c r="EMY416" t="str">
        <v>As at</v>
      </c>
      <c r="EMZ416" t="str">
        <v>As at</v>
      </c>
      <c r="ENA416" t="str">
        <v>Particulars</v>
      </c>
      <c r="ENG416" t="str">
        <v>As at</v>
      </c>
      <c r="ENH416" t="str">
        <v>As at</v>
      </c>
      <c r="ENI416" t="str">
        <v>Particulars</v>
      </c>
      <c r="ENO416" t="str">
        <v>As at</v>
      </c>
      <c r="ENP416" t="str">
        <v>As at</v>
      </c>
      <c r="ENQ416" t="str">
        <v>Particulars</v>
      </c>
      <c r="ENW416" t="str">
        <v>As at</v>
      </c>
      <c r="ENX416" t="str">
        <v>As at</v>
      </c>
      <c r="ENY416" t="str">
        <v>Particulars</v>
      </c>
      <c r="EOE416" t="str">
        <v>As at</v>
      </c>
      <c r="EOF416" t="str">
        <v>As at</v>
      </c>
      <c r="EOG416" t="str">
        <v>Particulars</v>
      </c>
      <c r="EOM416" t="str">
        <v>As at</v>
      </c>
      <c r="EON416" t="str">
        <v>As at</v>
      </c>
      <c r="EOO416" t="str">
        <v>Particulars</v>
      </c>
      <c r="EOU416" t="str">
        <v>As at</v>
      </c>
      <c r="EOV416" t="str">
        <v>As at</v>
      </c>
      <c r="EOW416" t="str">
        <v>Particulars</v>
      </c>
      <c r="EPC416" t="str">
        <v>As at</v>
      </c>
      <c r="EPD416" t="str">
        <v>As at</v>
      </c>
      <c r="EPE416" t="str">
        <v>Particulars</v>
      </c>
      <c r="EPK416" t="str">
        <v>As at</v>
      </c>
      <c r="EPL416" t="str">
        <v>As at</v>
      </c>
      <c r="EPM416" t="str">
        <v>Particulars</v>
      </c>
      <c r="EPS416" t="str">
        <v>As at</v>
      </c>
      <c r="EPT416" t="str">
        <v>As at</v>
      </c>
      <c r="EPU416" t="str">
        <v>Particulars</v>
      </c>
      <c r="EQA416" t="str">
        <v>As at</v>
      </c>
      <c r="EQB416" t="str">
        <v>As at</v>
      </c>
      <c r="EQC416" t="str">
        <v>Particulars</v>
      </c>
      <c r="EQI416" t="str">
        <v>As at</v>
      </c>
      <c r="EQJ416" t="str">
        <v>As at</v>
      </c>
      <c r="EQK416" t="str">
        <v>Particulars</v>
      </c>
      <c r="EQQ416" t="str">
        <v>As at</v>
      </c>
      <c r="EQR416" t="str">
        <v>As at</v>
      </c>
      <c r="EQS416" t="str">
        <v>Particulars</v>
      </c>
      <c r="EQY416" t="str">
        <v>As at</v>
      </c>
      <c r="EQZ416" t="str">
        <v>As at</v>
      </c>
      <c r="ERA416" t="str">
        <v>Particulars</v>
      </c>
      <c r="ERG416" t="str">
        <v>As at</v>
      </c>
      <c r="ERH416" t="str">
        <v>As at</v>
      </c>
      <c r="ERI416" t="str">
        <v>Particulars</v>
      </c>
      <c r="ERO416" t="str">
        <v>As at</v>
      </c>
      <c r="ERP416" t="str">
        <v>As at</v>
      </c>
      <c r="ERQ416" t="str">
        <v>Particulars</v>
      </c>
      <c r="ERW416" t="str">
        <v>As at</v>
      </c>
      <c r="ERX416" t="str">
        <v>As at</v>
      </c>
      <c r="ERY416" t="str">
        <v>Particulars</v>
      </c>
      <c r="ESE416" t="str">
        <v>As at</v>
      </c>
      <c r="ESF416" t="str">
        <v>As at</v>
      </c>
      <c r="ESG416" t="str">
        <v>Particulars</v>
      </c>
      <c r="ESM416" t="str">
        <v>As at</v>
      </c>
      <c r="ESN416" t="str">
        <v>As at</v>
      </c>
      <c r="ESO416" t="str">
        <v>Particulars</v>
      </c>
      <c r="ESU416" t="str">
        <v>As at</v>
      </c>
      <c r="ESV416" t="str">
        <v>As at</v>
      </c>
      <c r="ESW416" t="str">
        <v>Particulars</v>
      </c>
      <c r="ETC416" t="str">
        <v>As at</v>
      </c>
      <c r="ETD416" t="str">
        <v>As at</v>
      </c>
      <c r="ETE416" t="str">
        <v>Particulars</v>
      </c>
      <c r="ETK416" t="str">
        <v>As at</v>
      </c>
      <c r="ETL416" t="str">
        <v>As at</v>
      </c>
      <c r="ETM416" t="str">
        <v>Particulars</v>
      </c>
      <c r="ETS416" t="str">
        <v>As at</v>
      </c>
      <c r="ETT416" t="str">
        <v>As at</v>
      </c>
      <c r="ETU416" t="str">
        <v>Particulars</v>
      </c>
      <c r="EUA416" t="str">
        <v>As at</v>
      </c>
      <c r="EUB416" t="str">
        <v>As at</v>
      </c>
      <c r="EUC416" t="str">
        <v>Particulars</v>
      </c>
      <c r="EUI416" t="str">
        <v>As at</v>
      </c>
      <c r="EUJ416" t="str">
        <v>As at</v>
      </c>
      <c r="EUK416" t="str">
        <v>Particulars</v>
      </c>
      <c r="EUQ416" t="str">
        <v>As at</v>
      </c>
      <c r="EUR416" t="str">
        <v>As at</v>
      </c>
      <c r="EUS416" t="str">
        <v>Particulars</v>
      </c>
      <c r="EUY416" t="str">
        <v>As at</v>
      </c>
      <c r="EUZ416" t="str">
        <v>As at</v>
      </c>
      <c r="EVA416" t="str">
        <v>Particulars</v>
      </c>
      <c r="EVG416" t="str">
        <v>As at</v>
      </c>
      <c r="EVH416" t="str">
        <v>As at</v>
      </c>
      <c r="EVI416" t="str">
        <v>Particulars</v>
      </c>
      <c r="EVO416" t="str">
        <v>As at</v>
      </c>
      <c r="EVP416" t="str">
        <v>As at</v>
      </c>
      <c r="EVQ416" t="str">
        <v>Particulars</v>
      </c>
      <c r="EVW416" t="str">
        <v>As at</v>
      </c>
      <c r="EVX416" t="str">
        <v>As at</v>
      </c>
      <c r="EVY416" t="str">
        <v>Particulars</v>
      </c>
      <c r="EWE416" t="str">
        <v>As at</v>
      </c>
      <c r="EWF416" t="str">
        <v>As at</v>
      </c>
      <c r="EWG416" t="str">
        <v>Particulars</v>
      </c>
      <c r="EWM416" t="str">
        <v>As at</v>
      </c>
      <c r="EWN416" t="str">
        <v>As at</v>
      </c>
      <c r="EWO416" t="str">
        <v>Particulars</v>
      </c>
      <c r="EWU416" t="str">
        <v>As at</v>
      </c>
      <c r="EWV416" t="str">
        <v>As at</v>
      </c>
      <c r="EWW416" t="str">
        <v>Particulars</v>
      </c>
      <c r="EXC416" t="str">
        <v>As at</v>
      </c>
      <c r="EXD416" t="str">
        <v>As at</v>
      </c>
      <c r="EXE416" t="str">
        <v>Particulars</v>
      </c>
      <c r="EXK416" t="str">
        <v>As at</v>
      </c>
      <c r="EXL416" t="str">
        <v>As at</v>
      </c>
      <c r="EXM416" t="str">
        <v>Particulars</v>
      </c>
      <c r="EXS416" t="str">
        <v>As at</v>
      </c>
      <c r="EXT416" t="str">
        <v>As at</v>
      </c>
      <c r="EXU416" t="str">
        <v>Particulars</v>
      </c>
      <c r="EYA416" t="str">
        <v>As at</v>
      </c>
      <c r="EYB416" t="str">
        <v>As at</v>
      </c>
      <c r="EYC416" t="str">
        <v>Particulars</v>
      </c>
      <c r="EYI416" t="str">
        <v>As at</v>
      </c>
      <c r="EYJ416" t="str">
        <v>As at</v>
      </c>
      <c r="EYK416" t="str">
        <v>Particulars</v>
      </c>
      <c r="EYQ416" t="str">
        <v>As at</v>
      </c>
      <c r="EYR416" t="str">
        <v>As at</v>
      </c>
      <c r="EYS416" t="str">
        <v>Particulars</v>
      </c>
      <c r="EYY416" t="str">
        <v>As at</v>
      </c>
      <c r="EYZ416" t="str">
        <v>As at</v>
      </c>
      <c r="EZA416" t="str">
        <v>Particulars</v>
      </c>
      <c r="EZG416" t="str">
        <v>As at</v>
      </c>
      <c r="EZH416" t="str">
        <v>As at</v>
      </c>
      <c r="EZI416" t="str">
        <v>Particulars</v>
      </c>
      <c r="EZO416" t="str">
        <v>As at</v>
      </c>
      <c r="EZP416" t="str">
        <v>As at</v>
      </c>
      <c r="EZQ416" t="str">
        <v>Particulars</v>
      </c>
      <c r="EZW416" t="str">
        <v>As at</v>
      </c>
      <c r="EZX416" t="str">
        <v>As at</v>
      </c>
      <c r="EZY416" t="str">
        <v>Particulars</v>
      </c>
      <c r="FAE416" t="str">
        <v>As at</v>
      </c>
      <c r="FAF416" t="str">
        <v>As at</v>
      </c>
      <c r="FAG416" t="str">
        <v>Particulars</v>
      </c>
      <c r="FAM416" t="str">
        <v>As at</v>
      </c>
      <c r="FAN416" t="str">
        <v>As at</v>
      </c>
      <c r="FAO416" t="str">
        <v>Particulars</v>
      </c>
      <c r="FAU416" t="str">
        <v>As at</v>
      </c>
      <c r="FAV416" t="str">
        <v>As at</v>
      </c>
      <c r="FAW416" t="str">
        <v>Particulars</v>
      </c>
      <c r="FBC416" t="str">
        <v>As at</v>
      </c>
      <c r="FBD416" t="str">
        <v>As at</v>
      </c>
      <c r="FBE416" t="str">
        <v>Particulars</v>
      </c>
      <c r="FBK416" t="str">
        <v>As at</v>
      </c>
      <c r="FBL416" t="str">
        <v>As at</v>
      </c>
      <c r="FBM416" t="str">
        <v>Particulars</v>
      </c>
      <c r="FBS416" t="str">
        <v>As at</v>
      </c>
      <c r="FBT416" t="str">
        <v>As at</v>
      </c>
      <c r="FBU416" t="str">
        <v>Particulars</v>
      </c>
      <c r="FCA416" t="str">
        <v>As at</v>
      </c>
      <c r="FCB416" t="str">
        <v>As at</v>
      </c>
      <c r="FCC416" t="str">
        <v>Particulars</v>
      </c>
      <c r="FCI416" t="str">
        <v>As at</v>
      </c>
      <c r="FCJ416" t="str">
        <v>As at</v>
      </c>
      <c r="FCK416" t="str">
        <v>Particulars</v>
      </c>
      <c r="FCQ416" t="str">
        <v>As at</v>
      </c>
      <c r="FCR416" t="str">
        <v>As at</v>
      </c>
      <c r="FCS416" t="str">
        <v>Particulars</v>
      </c>
      <c r="FCY416" t="str">
        <v>As at</v>
      </c>
      <c r="FCZ416" t="str">
        <v>As at</v>
      </c>
      <c r="FDA416" t="str">
        <v>Particulars</v>
      </c>
      <c r="FDG416" t="str">
        <v>As at</v>
      </c>
      <c r="FDH416" t="str">
        <v>As at</v>
      </c>
      <c r="FDI416" t="str">
        <v>Particulars</v>
      </c>
      <c r="FDO416" t="str">
        <v>As at</v>
      </c>
      <c r="FDP416" t="str">
        <v>As at</v>
      </c>
      <c r="FDQ416" t="str">
        <v>Particulars</v>
      </c>
      <c r="FDW416" t="str">
        <v>As at</v>
      </c>
      <c r="FDX416" t="str">
        <v>As at</v>
      </c>
      <c r="FDY416" t="str">
        <v>Particulars</v>
      </c>
      <c r="FEE416" t="str">
        <v>As at</v>
      </c>
      <c r="FEF416" t="str">
        <v>As at</v>
      </c>
      <c r="FEG416" t="str">
        <v>Particulars</v>
      </c>
      <c r="FEM416" t="str">
        <v>As at</v>
      </c>
      <c r="FEN416" t="str">
        <v>As at</v>
      </c>
      <c r="FEO416" t="str">
        <v>Particulars</v>
      </c>
      <c r="FEU416" t="str">
        <v>As at</v>
      </c>
      <c r="FEV416" t="str">
        <v>As at</v>
      </c>
      <c r="FEW416" t="str">
        <v>Particulars</v>
      </c>
      <c r="FFC416" t="str">
        <v>As at</v>
      </c>
      <c r="FFD416" t="str">
        <v>As at</v>
      </c>
      <c r="FFE416" t="str">
        <v>Particulars</v>
      </c>
      <c r="FFK416" t="str">
        <v>As at</v>
      </c>
      <c r="FFL416" t="str">
        <v>As at</v>
      </c>
      <c r="FFM416" t="str">
        <v>Particulars</v>
      </c>
      <c r="FFS416" t="str">
        <v>As at</v>
      </c>
      <c r="FFT416" t="str">
        <v>As at</v>
      </c>
      <c r="FFU416" t="str">
        <v>Particulars</v>
      </c>
      <c r="FGA416" t="str">
        <v>As at</v>
      </c>
      <c r="FGB416" t="str">
        <v>As at</v>
      </c>
      <c r="FGC416" t="str">
        <v>Particulars</v>
      </c>
      <c r="FGI416" t="str">
        <v>As at</v>
      </c>
      <c r="FGJ416" t="str">
        <v>As at</v>
      </c>
      <c r="FGK416" t="str">
        <v>Particulars</v>
      </c>
      <c r="FGQ416" t="str">
        <v>As at</v>
      </c>
      <c r="FGR416" t="str">
        <v>As at</v>
      </c>
      <c r="FGS416" t="str">
        <v>Particulars</v>
      </c>
      <c r="FGY416" t="str">
        <v>As at</v>
      </c>
      <c r="FGZ416" t="str">
        <v>As at</v>
      </c>
      <c r="FHA416" t="str">
        <v>Particulars</v>
      </c>
      <c r="FHG416" t="str">
        <v>As at</v>
      </c>
      <c r="FHH416" t="str">
        <v>As at</v>
      </c>
      <c r="FHI416" t="str">
        <v>Particulars</v>
      </c>
      <c r="FHO416" t="str">
        <v>As at</v>
      </c>
      <c r="FHP416" t="str">
        <v>As at</v>
      </c>
      <c r="FHQ416" t="str">
        <v>Particulars</v>
      </c>
      <c r="FHW416" t="str">
        <v>As at</v>
      </c>
      <c r="FHX416" t="str">
        <v>As at</v>
      </c>
      <c r="FHY416" t="str">
        <v>Particulars</v>
      </c>
      <c r="FIE416" t="str">
        <v>As at</v>
      </c>
      <c r="FIF416" t="str">
        <v>As at</v>
      </c>
      <c r="FIG416" t="str">
        <v>Particulars</v>
      </c>
      <c r="FIM416" t="str">
        <v>As at</v>
      </c>
      <c r="FIN416" t="str">
        <v>As at</v>
      </c>
      <c r="FIO416" t="str">
        <v>Particulars</v>
      </c>
      <c r="FIU416" t="str">
        <v>As at</v>
      </c>
      <c r="FIV416" t="str">
        <v>As at</v>
      </c>
      <c r="FIW416" t="str">
        <v>Particulars</v>
      </c>
      <c r="FJC416" t="str">
        <v>As at</v>
      </c>
      <c r="FJD416" t="str">
        <v>As at</v>
      </c>
      <c r="FJE416" t="str">
        <v>Particulars</v>
      </c>
      <c r="FJK416" t="str">
        <v>As at</v>
      </c>
      <c r="FJL416" t="str">
        <v>As at</v>
      </c>
      <c r="FJM416" t="str">
        <v>Particulars</v>
      </c>
      <c r="FJS416" t="str">
        <v>As at</v>
      </c>
      <c r="FJT416" t="str">
        <v>As at</v>
      </c>
      <c r="FJU416" t="str">
        <v>Particulars</v>
      </c>
      <c r="FKA416" t="str">
        <v>As at</v>
      </c>
      <c r="FKB416" t="str">
        <v>As at</v>
      </c>
      <c r="FKC416" t="str">
        <v>Particulars</v>
      </c>
      <c r="FKI416" t="str">
        <v>As at</v>
      </c>
      <c r="FKJ416" t="str">
        <v>As at</v>
      </c>
      <c r="FKK416" t="str">
        <v>Particulars</v>
      </c>
      <c r="FKQ416" t="str">
        <v>As at</v>
      </c>
      <c r="FKR416" t="str">
        <v>As at</v>
      </c>
      <c r="FKS416" t="str">
        <v>Particulars</v>
      </c>
      <c r="FKY416" t="str">
        <v>As at</v>
      </c>
      <c r="FKZ416" t="str">
        <v>As at</v>
      </c>
      <c r="FLA416" t="str">
        <v>Particulars</v>
      </c>
      <c r="FLG416" t="str">
        <v>As at</v>
      </c>
      <c r="FLH416" t="str">
        <v>As at</v>
      </c>
      <c r="FLI416" t="str">
        <v>Particulars</v>
      </c>
      <c r="FLO416" t="str">
        <v>As at</v>
      </c>
      <c r="FLP416" t="str">
        <v>As at</v>
      </c>
      <c r="FLQ416" t="str">
        <v>Particulars</v>
      </c>
      <c r="FLW416" t="str">
        <v>As at</v>
      </c>
      <c r="FLX416" t="str">
        <v>As at</v>
      </c>
      <c r="FLY416" t="str">
        <v>Particulars</v>
      </c>
      <c r="FME416" t="str">
        <v>As at</v>
      </c>
      <c r="FMF416" t="str">
        <v>As at</v>
      </c>
      <c r="FMG416" t="str">
        <v>Particulars</v>
      </c>
      <c r="FMM416" t="str">
        <v>As at</v>
      </c>
      <c r="FMN416" t="str">
        <v>As at</v>
      </c>
      <c r="FMO416" t="str">
        <v>Particulars</v>
      </c>
      <c r="FMU416" t="str">
        <v>As at</v>
      </c>
      <c r="FMV416" t="str">
        <v>As at</v>
      </c>
      <c r="FMW416" t="str">
        <v>Particulars</v>
      </c>
      <c r="FNC416" t="str">
        <v>As at</v>
      </c>
      <c r="FND416" t="str">
        <v>As at</v>
      </c>
      <c r="FNE416" t="str">
        <v>Particulars</v>
      </c>
      <c r="FNK416" t="str">
        <v>As at</v>
      </c>
      <c r="FNL416" t="str">
        <v>As at</v>
      </c>
      <c r="FNM416" t="str">
        <v>Particulars</v>
      </c>
      <c r="FNS416" t="str">
        <v>As at</v>
      </c>
      <c r="FNT416" t="str">
        <v>As at</v>
      </c>
      <c r="FNU416" t="str">
        <v>Particulars</v>
      </c>
      <c r="FOA416" t="str">
        <v>As at</v>
      </c>
      <c r="FOB416" t="str">
        <v>As at</v>
      </c>
      <c r="FOC416" t="str">
        <v>Particulars</v>
      </c>
      <c r="FOI416" t="str">
        <v>As at</v>
      </c>
      <c r="FOJ416" t="str">
        <v>As at</v>
      </c>
      <c r="FOK416" t="str">
        <v>Particulars</v>
      </c>
      <c r="FOQ416" t="str">
        <v>As at</v>
      </c>
      <c r="FOR416" t="str">
        <v>As at</v>
      </c>
      <c r="FOS416" t="str">
        <v>Particulars</v>
      </c>
      <c r="FOY416" t="str">
        <v>As at</v>
      </c>
      <c r="FOZ416" t="str">
        <v>As at</v>
      </c>
      <c r="FPA416" t="str">
        <v>Particulars</v>
      </c>
      <c r="FPG416" t="str">
        <v>As at</v>
      </c>
      <c r="FPH416" t="str">
        <v>As at</v>
      </c>
      <c r="FPI416" t="str">
        <v>Particulars</v>
      </c>
      <c r="FPO416" t="str">
        <v>As at</v>
      </c>
      <c r="FPP416" t="str">
        <v>As at</v>
      </c>
      <c r="FPQ416" t="str">
        <v>Particulars</v>
      </c>
      <c r="FPW416" t="str">
        <v>As at</v>
      </c>
      <c r="FPX416" t="str">
        <v>As at</v>
      </c>
      <c r="FPY416" t="str">
        <v>Particulars</v>
      </c>
      <c r="FQE416" t="str">
        <v>As at</v>
      </c>
      <c r="FQF416" t="str">
        <v>As at</v>
      </c>
      <c r="FQG416" t="str">
        <v>Particulars</v>
      </c>
      <c r="FQM416" t="str">
        <v>As at</v>
      </c>
      <c r="FQN416" t="str">
        <v>As at</v>
      </c>
      <c r="FQO416" t="str">
        <v>Particulars</v>
      </c>
      <c r="FQU416" t="str">
        <v>As at</v>
      </c>
      <c r="FQV416" t="str">
        <v>As at</v>
      </c>
      <c r="FQW416" t="str">
        <v>Particulars</v>
      </c>
      <c r="FRC416" t="str">
        <v>As at</v>
      </c>
      <c r="FRD416" t="str">
        <v>As at</v>
      </c>
      <c r="FRE416" t="str">
        <v>Particulars</v>
      </c>
      <c r="FRK416" t="str">
        <v>As at</v>
      </c>
      <c r="FRL416" t="str">
        <v>As at</v>
      </c>
      <c r="FRM416" t="str">
        <v>Particulars</v>
      </c>
      <c r="FRS416" t="str">
        <v>As at</v>
      </c>
      <c r="FRT416" t="str">
        <v>As at</v>
      </c>
      <c r="FRU416" t="str">
        <v>Particulars</v>
      </c>
      <c r="FSA416" t="str">
        <v>As at</v>
      </c>
      <c r="FSB416" t="str">
        <v>As at</v>
      </c>
      <c r="FSC416" t="str">
        <v>Particulars</v>
      </c>
      <c r="FSI416" t="str">
        <v>As at</v>
      </c>
      <c r="FSJ416" t="str">
        <v>As at</v>
      </c>
      <c r="FSK416" t="str">
        <v>Particulars</v>
      </c>
      <c r="FSQ416" t="str">
        <v>As at</v>
      </c>
      <c r="FSR416" t="str">
        <v>As at</v>
      </c>
      <c r="FSS416" t="str">
        <v>Particulars</v>
      </c>
      <c r="FSY416" t="str">
        <v>As at</v>
      </c>
      <c r="FSZ416" t="str">
        <v>As at</v>
      </c>
      <c r="FTA416" t="str">
        <v>Particulars</v>
      </c>
      <c r="FTG416" t="str">
        <v>As at</v>
      </c>
      <c r="FTH416" t="str">
        <v>As at</v>
      </c>
      <c r="FTI416" t="str">
        <v>Particulars</v>
      </c>
      <c r="FTO416" t="str">
        <v>As at</v>
      </c>
      <c r="FTP416" t="str">
        <v>As at</v>
      </c>
      <c r="FTQ416" t="str">
        <v>Particulars</v>
      </c>
      <c r="FTW416" t="str">
        <v>As at</v>
      </c>
      <c r="FTX416" t="str">
        <v>As at</v>
      </c>
      <c r="FTY416" t="str">
        <v>Particulars</v>
      </c>
      <c r="FUE416" t="str">
        <v>As at</v>
      </c>
      <c r="FUF416" t="str">
        <v>As at</v>
      </c>
      <c r="FUG416" t="str">
        <v>Particulars</v>
      </c>
      <c r="FUM416" t="str">
        <v>As at</v>
      </c>
      <c r="FUN416" t="str">
        <v>As at</v>
      </c>
      <c r="FUO416" t="str">
        <v>Particulars</v>
      </c>
      <c r="FUU416" t="str">
        <v>As at</v>
      </c>
      <c r="FUV416" t="str">
        <v>As at</v>
      </c>
      <c r="FUW416" t="str">
        <v>Particulars</v>
      </c>
      <c r="FVC416" t="str">
        <v>As at</v>
      </c>
      <c r="FVD416" t="str">
        <v>As at</v>
      </c>
      <c r="FVE416" t="str">
        <v>Particulars</v>
      </c>
      <c r="FVK416" t="str">
        <v>As at</v>
      </c>
      <c r="FVL416" t="str">
        <v>As at</v>
      </c>
      <c r="FVM416" t="str">
        <v>Particulars</v>
      </c>
      <c r="FVS416" t="str">
        <v>As at</v>
      </c>
      <c r="FVT416" t="str">
        <v>As at</v>
      </c>
      <c r="FVU416" t="str">
        <v>Particulars</v>
      </c>
      <c r="FWA416" t="str">
        <v>As at</v>
      </c>
      <c r="FWB416" t="str">
        <v>As at</v>
      </c>
      <c r="FWC416" t="str">
        <v>Particulars</v>
      </c>
      <c r="FWI416" t="str">
        <v>As at</v>
      </c>
      <c r="FWJ416" t="str">
        <v>As at</v>
      </c>
      <c r="FWK416" t="str">
        <v>Particulars</v>
      </c>
      <c r="FWQ416" t="str">
        <v>As at</v>
      </c>
      <c r="FWR416" t="str">
        <v>As at</v>
      </c>
      <c r="FWS416" t="str">
        <v>Particulars</v>
      </c>
      <c r="FWY416" t="str">
        <v>As at</v>
      </c>
      <c r="FWZ416" t="str">
        <v>As at</v>
      </c>
      <c r="FXA416" t="str">
        <v>Particulars</v>
      </c>
      <c r="FXG416" t="str">
        <v>As at</v>
      </c>
      <c r="FXH416" t="str">
        <v>As at</v>
      </c>
      <c r="FXI416" t="str">
        <v>Particulars</v>
      </c>
      <c r="FXO416" t="str">
        <v>As at</v>
      </c>
      <c r="FXP416" t="str">
        <v>As at</v>
      </c>
      <c r="FXQ416" t="str">
        <v>Particulars</v>
      </c>
      <c r="FXW416" t="str">
        <v>As at</v>
      </c>
      <c r="FXX416" t="str">
        <v>As at</v>
      </c>
      <c r="FXY416" t="str">
        <v>Particulars</v>
      </c>
      <c r="FYE416" t="str">
        <v>As at</v>
      </c>
      <c r="FYF416" t="str">
        <v>As at</v>
      </c>
      <c r="FYG416" t="str">
        <v>Particulars</v>
      </c>
      <c r="FYM416" t="str">
        <v>As at</v>
      </c>
      <c r="FYN416" t="str">
        <v>As at</v>
      </c>
      <c r="FYO416" t="str">
        <v>Particulars</v>
      </c>
      <c r="FYU416" t="str">
        <v>As at</v>
      </c>
      <c r="FYV416" t="str">
        <v>As at</v>
      </c>
      <c r="FYW416" t="str">
        <v>Particulars</v>
      </c>
      <c r="FZC416" t="str">
        <v>As at</v>
      </c>
      <c r="FZD416" t="str">
        <v>As at</v>
      </c>
      <c r="FZE416" t="str">
        <v>Particulars</v>
      </c>
      <c r="FZK416" t="str">
        <v>As at</v>
      </c>
      <c r="FZL416" t="str">
        <v>As at</v>
      </c>
      <c r="FZM416" t="str">
        <v>Particulars</v>
      </c>
      <c r="FZS416" t="str">
        <v>As at</v>
      </c>
      <c r="FZT416" t="str">
        <v>As at</v>
      </c>
      <c r="FZU416" t="str">
        <v>Particulars</v>
      </c>
      <c r="GAA416" t="str">
        <v>As at</v>
      </c>
      <c r="GAB416" t="str">
        <v>As at</v>
      </c>
      <c r="GAC416" t="str">
        <v>Particulars</v>
      </c>
      <c r="GAI416" t="str">
        <v>As at</v>
      </c>
      <c r="GAJ416" t="str">
        <v>As at</v>
      </c>
      <c r="GAK416" t="str">
        <v>Particulars</v>
      </c>
      <c r="GAQ416" t="str">
        <v>As at</v>
      </c>
      <c r="GAR416" t="str">
        <v>As at</v>
      </c>
      <c r="GAS416" t="str">
        <v>Particulars</v>
      </c>
      <c r="GAY416" t="str">
        <v>As at</v>
      </c>
      <c r="GAZ416" t="str">
        <v>As at</v>
      </c>
      <c r="GBA416" t="str">
        <v>Particulars</v>
      </c>
      <c r="GBG416" t="str">
        <v>As at</v>
      </c>
      <c r="GBH416" t="str">
        <v>As at</v>
      </c>
      <c r="GBI416" t="str">
        <v>Particulars</v>
      </c>
      <c r="GBO416" t="str">
        <v>As at</v>
      </c>
      <c r="GBP416" t="str">
        <v>As at</v>
      </c>
      <c r="GBQ416" t="str">
        <v>Particulars</v>
      </c>
      <c r="GBW416" t="str">
        <v>As at</v>
      </c>
      <c r="GBX416" t="str">
        <v>As at</v>
      </c>
      <c r="GBY416" t="str">
        <v>Particulars</v>
      </c>
      <c r="GCE416" t="str">
        <v>As at</v>
      </c>
      <c r="GCF416" t="str">
        <v>As at</v>
      </c>
      <c r="GCG416" t="str">
        <v>Particulars</v>
      </c>
      <c r="GCM416" t="str">
        <v>As at</v>
      </c>
      <c r="GCN416" t="str">
        <v>As at</v>
      </c>
      <c r="GCO416" t="str">
        <v>Particulars</v>
      </c>
      <c r="GCU416" t="str">
        <v>As at</v>
      </c>
      <c r="GCV416" t="str">
        <v>As at</v>
      </c>
      <c r="GCW416" t="str">
        <v>Particulars</v>
      </c>
      <c r="GDC416" t="str">
        <v>As at</v>
      </c>
      <c r="GDD416" t="str">
        <v>As at</v>
      </c>
      <c r="GDE416" t="str">
        <v>Particulars</v>
      </c>
      <c r="GDK416" t="str">
        <v>As at</v>
      </c>
      <c r="GDL416" t="str">
        <v>As at</v>
      </c>
      <c r="GDM416" t="str">
        <v>Particulars</v>
      </c>
      <c r="GDS416" t="str">
        <v>As at</v>
      </c>
      <c r="GDT416" t="str">
        <v>As at</v>
      </c>
      <c r="GDU416" t="str">
        <v>Particulars</v>
      </c>
      <c r="GEA416" t="str">
        <v>As at</v>
      </c>
      <c r="GEB416" t="str">
        <v>As at</v>
      </c>
      <c r="GEC416" t="str">
        <v>Particulars</v>
      </c>
      <c r="GEI416" t="str">
        <v>As at</v>
      </c>
      <c r="GEJ416" t="str">
        <v>As at</v>
      </c>
      <c r="GEK416" t="str">
        <v>Particulars</v>
      </c>
      <c r="GEQ416" t="str">
        <v>As at</v>
      </c>
      <c r="GER416" t="str">
        <v>As at</v>
      </c>
      <c r="GES416" t="str">
        <v>Particulars</v>
      </c>
      <c r="GEY416" t="str">
        <v>As at</v>
      </c>
      <c r="GEZ416" t="str">
        <v>As at</v>
      </c>
      <c r="GFA416" t="str">
        <v>Particulars</v>
      </c>
      <c r="GFG416" t="str">
        <v>As at</v>
      </c>
      <c r="GFH416" t="str">
        <v>As at</v>
      </c>
      <c r="GFI416" t="str">
        <v>Particulars</v>
      </c>
      <c r="GFO416" t="str">
        <v>As at</v>
      </c>
      <c r="GFP416" t="str">
        <v>As at</v>
      </c>
      <c r="GFQ416" t="str">
        <v>Particulars</v>
      </c>
      <c r="GFW416" t="str">
        <v>As at</v>
      </c>
      <c r="GFX416" t="str">
        <v>As at</v>
      </c>
      <c r="GFY416" t="str">
        <v>Particulars</v>
      </c>
      <c r="GGE416" t="str">
        <v>As at</v>
      </c>
      <c r="GGF416" t="str">
        <v>As at</v>
      </c>
      <c r="GGG416" t="str">
        <v>Particulars</v>
      </c>
      <c r="GGM416" t="str">
        <v>As at</v>
      </c>
      <c r="GGN416" t="str">
        <v>As at</v>
      </c>
      <c r="GGO416" t="str">
        <v>Particulars</v>
      </c>
      <c r="GGU416" t="str">
        <v>As at</v>
      </c>
      <c r="GGV416" t="str">
        <v>As at</v>
      </c>
      <c r="GGW416" t="str">
        <v>Particulars</v>
      </c>
      <c r="GHC416" t="str">
        <v>As at</v>
      </c>
      <c r="GHD416" t="str">
        <v>As at</v>
      </c>
      <c r="GHE416" t="str">
        <v>Particulars</v>
      </c>
      <c r="GHK416" t="str">
        <v>As at</v>
      </c>
      <c r="GHL416" t="str">
        <v>As at</v>
      </c>
      <c r="GHM416" t="str">
        <v>Particulars</v>
      </c>
      <c r="GHS416" t="str">
        <v>As at</v>
      </c>
      <c r="GHT416" t="str">
        <v>As at</v>
      </c>
      <c r="GHU416" t="str">
        <v>Particulars</v>
      </c>
      <c r="GIA416" t="str">
        <v>As at</v>
      </c>
      <c r="GIB416" t="str">
        <v>As at</v>
      </c>
      <c r="GIC416" t="str">
        <v>Particulars</v>
      </c>
      <c r="GII416" t="str">
        <v>As at</v>
      </c>
      <c r="GIJ416" t="str">
        <v>As at</v>
      </c>
      <c r="GIK416" t="str">
        <v>Particulars</v>
      </c>
      <c r="GIQ416" t="str">
        <v>As at</v>
      </c>
      <c r="GIR416" t="str">
        <v>As at</v>
      </c>
      <c r="GIS416" t="str">
        <v>Particulars</v>
      </c>
      <c r="GIY416" t="str">
        <v>As at</v>
      </c>
      <c r="GIZ416" t="str">
        <v>As at</v>
      </c>
      <c r="GJA416" t="str">
        <v>Particulars</v>
      </c>
      <c r="GJG416" t="str">
        <v>As at</v>
      </c>
      <c r="GJH416" t="str">
        <v>As at</v>
      </c>
      <c r="GJI416" t="str">
        <v>Particulars</v>
      </c>
      <c r="GJO416" t="str">
        <v>As at</v>
      </c>
      <c r="GJP416" t="str">
        <v>As at</v>
      </c>
      <c r="GJQ416" t="str">
        <v>Particulars</v>
      </c>
      <c r="GJW416" t="str">
        <v>As at</v>
      </c>
      <c r="GJX416" t="str">
        <v>As at</v>
      </c>
      <c r="GJY416" t="str">
        <v>Particulars</v>
      </c>
      <c r="GKE416" t="str">
        <v>As at</v>
      </c>
      <c r="GKF416" t="str">
        <v>As at</v>
      </c>
      <c r="GKG416" t="str">
        <v>Particulars</v>
      </c>
      <c r="GKM416" t="str">
        <v>As at</v>
      </c>
      <c r="GKN416" t="str">
        <v>As at</v>
      </c>
      <c r="GKO416" t="str">
        <v>Particulars</v>
      </c>
      <c r="GKU416" t="str">
        <v>As at</v>
      </c>
      <c r="GKV416" t="str">
        <v>As at</v>
      </c>
      <c r="GKW416" t="str">
        <v>Particulars</v>
      </c>
      <c r="GLC416" t="str">
        <v>As at</v>
      </c>
      <c r="GLD416" t="str">
        <v>As at</v>
      </c>
      <c r="GLE416" t="str">
        <v>Particulars</v>
      </c>
      <c r="GLK416" t="str">
        <v>As at</v>
      </c>
      <c r="GLL416" t="str">
        <v>As at</v>
      </c>
      <c r="GLM416" t="str">
        <v>Particulars</v>
      </c>
      <c r="GLS416" t="str">
        <v>As at</v>
      </c>
      <c r="GLT416" t="str">
        <v>As at</v>
      </c>
      <c r="GLU416" t="str">
        <v>Particulars</v>
      </c>
      <c r="GMA416" t="str">
        <v>As at</v>
      </c>
      <c r="GMB416" t="str">
        <v>As at</v>
      </c>
      <c r="GMC416" t="str">
        <v>Particulars</v>
      </c>
      <c r="GMI416" t="str">
        <v>As at</v>
      </c>
      <c r="GMJ416" t="str">
        <v>As at</v>
      </c>
      <c r="GMK416" t="str">
        <v>Particulars</v>
      </c>
      <c r="GMQ416" t="str">
        <v>As at</v>
      </c>
      <c r="GMR416" t="str">
        <v>As at</v>
      </c>
      <c r="GMS416" t="str">
        <v>Particulars</v>
      </c>
      <c r="GMY416" t="str">
        <v>As at</v>
      </c>
      <c r="GMZ416" t="str">
        <v>As at</v>
      </c>
      <c r="GNA416" t="str">
        <v>Particulars</v>
      </c>
      <c r="GNG416" t="str">
        <v>As at</v>
      </c>
      <c r="GNH416" t="str">
        <v>As at</v>
      </c>
      <c r="GNI416" t="str">
        <v>Particulars</v>
      </c>
      <c r="GNO416" t="str">
        <v>As at</v>
      </c>
      <c r="GNP416" t="str">
        <v>As at</v>
      </c>
      <c r="GNQ416" t="str">
        <v>Particulars</v>
      </c>
      <c r="GNW416" t="str">
        <v>As at</v>
      </c>
      <c r="GNX416" t="str">
        <v>As at</v>
      </c>
      <c r="GNY416" t="str">
        <v>Particulars</v>
      </c>
      <c r="GOE416" t="str">
        <v>As at</v>
      </c>
      <c r="GOF416" t="str">
        <v>As at</v>
      </c>
      <c r="GOG416" t="str">
        <v>Particulars</v>
      </c>
      <c r="GOM416" t="str">
        <v>As at</v>
      </c>
      <c r="GON416" t="str">
        <v>As at</v>
      </c>
      <c r="GOO416" t="str">
        <v>Particulars</v>
      </c>
      <c r="GOU416" t="str">
        <v>As at</v>
      </c>
      <c r="GOV416" t="str">
        <v>As at</v>
      </c>
      <c r="GOW416" t="str">
        <v>Particulars</v>
      </c>
      <c r="GPC416" t="str">
        <v>As at</v>
      </c>
      <c r="GPD416" t="str">
        <v>As at</v>
      </c>
      <c r="GPE416" t="str">
        <v>Particulars</v>
      </c>
      <c r="GPK416" t="str">
        <v>As at</v>
      </c>
      <c r="GPL416" t="str">
        <v>As at</v>
      </c>
      <c r="GPM416" t="str">
        <v>Particulars</v>
      </c>
      <c r="GPS416" t="str">
        <v>As at</v>
      </c>
      <c r="GPT416" t="str">
        <v>As at</v>
      </c>
      <c r="GPU416" t="str">
        <v>Particulars</v>
      </c>
      <c r="GQA416" t="str">
        <v>As at</v>
      </c>
      <c r="GQB416" t="str">
        <v>As at</v>
      </c>
      <c r="GQC416" t="str">
        <v>Particulars</v>
      </c>
      <c r="GQI416" t="str">
        <v>As at</v>
      </c>
      <c r="GQJ416" t="str">
        <v>As at</v>
      </c>
      <c r="GQK416" t="str">
        <v>Particulars</v>
      </c>
      <c r="GQQ416" t="str">
        <v>As at</v>
      </c>
      <c r="GQR416" t="str">
        <v>As at</v>
      </c>
      <c r="GQS416" t="str">
        <v>Particulars</v>
      </c>
      <c r="GQY416" t="str">
        <v>As at</v>
      </c>
      <c r="GQZ416" t="str">
        <v>As at</v>
      </c>
      <c r="GRA416" t="str">
        <v>Particulars</v>
      </c>
      <c r="GRG416" t="str">
        <v>As at</v>
      </c>
      <c r="GRH416" t="str">
        <v>As at</v>
      </c>
      <c r="GRI416" t="str">
        <v>Particulars</v>
      </c>
      <c r="GRO416" t="str">
        <v>As at</v>
      </c>
      <c r="GRP416" t="str">
        <v>As at</v>
      </c>
      <c r="GRQ416" t="str">
        <v>Particulars</v>
      </c>
      <c r="GRW416" t="str">
        <v>As at</v>
      </c>
      <c r="GRX416" t="str">
        <v>As at</v>
      </c>
      <c r="GRY416" t="str">
        <v>Particulars</v>
      </c>
      <c r="GSE416" t="str">
        <v>As at</v>
      </c>
      <c r="GSF416" t="str">
        <v>As at</v>
      </c>
      <c r="GSG416" t="str">
        <v>Particulars</v>
      </c>
      <c r="GSM416" t="str">
        <v>As at</v>
      </c>
      <c r="GSN416" t="str">
        <v>As at</v>
      </c>
      <c r="GSO416" t="str">
        <v>Particulars</v>
      </c>
      <c r="GSU416" t="str">
        <v>As at</v>
      </c>
      <c r="GSV416" t="str">
        <v>As at</v>
      </c>
      <c r="GSW416" t="str">
        <v>Particulars</v>
      </c>
      <c r="GTC416" t="str">
        <v>As at</v>
      </c>
      <c r="GTD416" t="str">
        <v>As at</v>
      </c>
      <c r="GTE416" t="str">
        <v>Particulars</v>
      </c>
      <c r="GTK416" t="str">
        <v>As at</v>
      </c>
      <c r="GTL416" t="str">
        <v>As at</v>
      </c>
      <c r="GTM416" t="str">
        <v>Particulars</v>
      </c>
      <c r="GTS416" t="str">
        <v>As at</v>
      </c>
      <c r="GTT416" t="str">
        <v>As at</v>
      </c>
      <c r="GTU416" t="str">
        <v>Particulars</v>
      </c>
      <c r="GUA416" t="str">
        <v>As at</v>
      </c>
      <c r="GUB416" t="str">
        <v>As at</v>
      </c>
      <c r="GUC416" t="str">
        <v>Particulars</v>
      </c>
      <c r="GUI416" t="str">
        <v>As at</v>
      </c>
      <c r="GUJ416" t="str">
        <v>As at</v>
      </c>
      <c r="GUK416" t="str">
        <v>Particulars</v>
      </c>
      <c r="GUQ416" t="str">
        <v>As at</v>
      </c>
      <c r="GUR416" t="str">
        <v>As at</v>
      </c>
      <c r="GUS416" t="str">
        <v>Particulars</v>
      </c>
      <c r="GUY416" t="str">
        <v>As at</v>
      </c>
      <c r="GUZ416" t="str">
        <v>As at</v>
      </c>
      <c r="GVA416" t="str">
        <v>Particulars</v>
      </c>
      <c r="GVG416" t="str">
        <v>As at</v>
      </c>
      <c r="GVH416" t="str">
        <v>As at</v>
      </c>
      <c r="GVI416" t="str">
        <v>Particulars</v>
      </c>
      <c r="GVO416" t="str">
        <v>As at</v>
      </c>
      <c r="GVP416" t="str">
        <v>As at</v>
      </c>
      <c r="GVQ416" t="str">
        <v>Particulars</v>
      </c>
      <c r="GVW416" t="str">
        <v>As at</v>
      </c>
      <c r="GVX416" t="str">
        <v>As at</v>
      </c>
      <c r="GVY416" t="str">
        <v>Particulars</v>
      </c>
      <c r="GWE416" t="str">
        <v>As at</v>
      </c>
      <c r="GWF416" t="str">
        <v>As at</v>
      </c>
      <c r="GWG416" t="str">
        <v>Particulars</v>
      </c>
      <c r="GWM416" t="str">
        <v>As at</v>
      </c>
      <c r="GWN416" t="str">
        <v>As at</v>
      </c>
      <c r="GWO416" t="str">
        <v>Particulars</v>
      </c>
      <c r="GWU416" t="str">
        <v>As at</v>
      </c>
      <c r="GWV416" t="str">
        <v>As at</v>
      </c>
      <c r="GWW416" t="str">
        <v>Particulars</v>
      </c>
      <c r="GXC416" t="str">
        <v>As at</v>
      </c>
      <c r="GXD416" t="str">
        <v>As at</v>
      </c>
      <c r="GXE416" t="str">
        <v>Particulars</v>
      </c>
      <c r="GXK416" t="str">
        <v>As at</v>
      </c>
      <c r="GXL416" t="str">
        <v>As at</v>
      </c>
      <c r="GXM416" t="str">
        <v>Particulars</v>
      </c>
      <c r="GXS416" t="str">
        <v>As at</v>
      </c>
      <c r="GXT416" t="str">
        <v>As at</v>
      </c>
      <c r="GXU416" t="str">
        <v>Particulars</v>
      </c>
      <c r="GYA416" t="str">
        <v>As at</v>
      </c>
      <c r="GYB416" t="str">
        <v>As at</v>
      </c>
      <c r="GYC416" t="str">
        <v>Particulars</v>
      </c>
      <c r="GYI416" t="str">
        <v>As at</v>
      </c>
      <c r="GYJ416" t="str">
        <v>As at</v>
      </c>
      <c r="GYK416" t="str">
        <v>Particulars</v>
      </c>
      <c r="GYQ416" t="str">
        <v>As at</v>
      </c>
      <c r="GYR416" t="str">
        <v>As at</v>
      </c>
      <c r="GYS416" t="str">
        <v>Particulars</v>
      </c>
      <c r="GYY416" t="str">
        <v>As at</v>
      </c>
      <c r="GYZ416" t="str">
        <v>As at</v>
      </c>
      <c r="GZA416" t="str">
        <v>Particulars</v>
      </c>
      <c r="GZG416" t="str">
        <v>As at</v>
      </c>
      <c r="GZH416" t="str">
        <v>As at</v>
      </c>
      <c r="GZI416" t="str">
        <v>Particulars</v>
      </c>
      <c r="GZO416" t="str">
        <v>As at</v>
      </c>
      <c r="GZP416" t="str">
        <v>As at</v>
      </c>
      <c r="GZQ416" t="str">
        <v>Particulars</v>
      </c>
      <c r="GZW416" t="str">
        <v>As at</v>
      </c>
      <c r="GZX416" t="str">
        <v>As at</v>
      </c>
      <c r="GZY416" t="str">
        <v>Particulars</v>
      </c>
      <c r="HAE416" t="str">
        <v>As at</v>
      </c>
      <c r="HAF416" t="str">
        <v>As at</v>
      </c>
      <c r="HAG416" t="str">
        <v>Particulars</v>
      </c>
      <c r="HAM416" t="str">
        <v>As at</v>
      </c>
      <c r="HAN416" t="str">
        <v>As at</v>
      </c>
      <c r="HAO416" t="str">
        <v>Particulars</v>
      </c>
      <c r="HAU416" t="str">
        <v>As at</v>
      </c>
      <c r="HAV416" t="str">
        <v>As at</v>
      </c>
      <c r="HAW416" t="str">
        <v>Particulars</v>
      </c>
      <c r="HBC416" t="str">
        <v>As at</v>
      </c>
      <c r="HBD416" t="str">
        <v>As at</v>
      </c>
      <c r="HBE416" t="str">
        <v>Particulars</v>
      </c>
      <c r="HBK416" t="str">
        <v>As at</v>
      </c>
      <c r="HBL416" t="str">
        <v>As at</v>
      </c>
      <c r="HBM416" t="str">
        <v>Particulars</v>
      </c>
      <c r="HBS416" t="str">
        <v>As at</v>
      </c>
      <c r="HBT416" t="str">
        <v>As at</v>
      </c>
      <c r="HBU416" t="str">
        <v>Particulars</v>
      </c>
      <c r="HCA416" t="str">
        <v>As at</v>
      </c>
      <c r="HCB416" t="str">
        <v>As at</v>
      </c>
      <c r="HCC416" t="str">
        <v>Particulars</v>
      </c>
      <c r="HCI416" t="str">
        <v>As at</v>
      </c>
      <c r="HCJ416" t="str">
        <v>As at</v>
      </c>
      <c r="HCK416" t="str">
        <v>Particulars</v>
      </c>
      <c r="HCQ416" t="str">
        <v>As at</v>
      </c>
      <c r="HCR416" t="str">
        <v>As at</v>
      </c>
      <c r="HCS416" t="str">
        <v>Particulars</v>
      </c>
      <c r="HCY416" t="str">
        <v>As at</v>
      </c>
      <c r="HCZ416" t="str">
        <v>As at</v>
      </c>
      <c r="HDA416" t="str">
        <v>Particulars</v>
      </c>
      <c r="HDG416" t="str">
        <v>As at</v>
      </c>
      <c r="HDH416" t="str">
        <v>As at</v>
      </c>
      <c r="HDI416" t="str">
        <v>Particulars</v>
      </c>
      <c r="HDO416" t="str">
        <v>As at</v>
      </c>
      <c r="HDP416" t="str">
        <v>As at</v>
      </c>
      <c r="HDQ416" t="str">
        <v>Particulars</v>
      </c>
      <c r="HDW416" t="str">
        <v>As at</v>
      </c>
      <c r="HDX416" t="str">
        <v>As at</v>
      </c>
      <c r="HDY416" t="str">
        <v>Particulars</v>
      </c>
      <c r="HEE416" t="str">
        <v>As at</v>
      </c>
      <c r="HEF416" t="str">
        <v>As at</v>
      </c>
      <c r="HEG416" t="str">
        <v>Particulars</v>
      </c>
      <c r="HEM416" t="str">
        <v>As at</v>
      </c>
      <c r="HEN416" t="str">
        <v>As at</v>
      </c>
      <c r="HEO416" t="str">
        <v>Particulars</v>
      </c>
      <c r="HEU416" t="str">
        <v>As at</v>
      </c>
      <c r="HEV416" t="str">
        <v>As at</v>
      </c>
      <c r="HEW416" t="str">
        <v>Particulars</v>
      </c>
      <c r="HFC416" t="str">
        <v>As at</v>
      </c>
      <c r="HFD416" t="str">
        <v>As at</v>
      </c>
      <c r="HFE416" t="str">
        <v>Particulars</v>
      </c>
      <c r="HFK416" t="str">
        <v>As at</v>
      </c>
      <c r="HFL416" t="str">
        <v>As at</v>
      </c>
      <c r="HFM416" t="str">
        <v>Particulars</v>
      </c>
      <c r="HFS416" t="str">
        <v>As at</v>
      </c>
      <c r="HFT416" t="str">
        <v>As at</v>
      </c>
      <c r="HFU416" t="str">
        <v>Particulars</v>
      </c>
      <c r="HGA416" t="str">
        <v>As at</v>
      </c>
      <c r="HGB416" t="str">
        <v>As at</v>
      </c>
      <c r="HGC416" t="str">
        <v>Particulars</v>
      </c>
      <c r="HGI416" t="str">
        <v>As at</v>
      </c>
      <c r="HGJ416" t="str">
        <v>As at</v>
      </c>
      <c r="HGK416" t="str">
        <v>Particulars</v>
      </c>
      <c r="HGQ416" t="str">
        <v>As at</v>
      </c>
      <c r="HGR416" t="str">
        <v>As at</v>
      </c>
      <c r="HGS416" t="str">
        <v>Particulars</v>
      </c>
      <c r="HGY416" t="str">
        <v>As at</v>
      </c>
      <c r="HGZ416" t="str">
        <v>As at</v>
      </c>
      <c r="HHA416" t="str">
        <v>Particulars</v>
      </c>
      <c r="HHG416" t="str">
        <v>As at</v>
      </c>
      <c r="HHH416" t="str">
        <v>As at</v>
      </c>
      <c r="HHI416" t="str">
        <v>Particulars</v>
      </c>
      <c r="HHO416" t="str">
        <v>As at</v>
      </c>
      <c r="HHP416" t="str">
        <v>As at</v>
      </c>
      <c r="HHQ416" t="str">
        <v>Particulars</v>
      </c>
      <c r="HHW416" t="str">
        <v>As at</v>
      </c>
      <c r="HHX416" t="str">
        <v>As at</v>
      </c>
      <c r="HHY416" t="str">
        <v>Particulars</v>
      </c>
      <c r="HIE416" t="str">
        <v>As at</v>
      </c>
      <c r="HIF416" t="str">
        <v>As at</v>
      </c>
      <c r="HIG416" t="str">
        <v>Particulars</v>
      </c>
      <c r="HIM416" t="str">
        <v>As at</v>
      </c>
      <c r="HIN416" t="str">
        <v>As at</v>
      </c>
      <c r="HIO416" t="str">
        <v>Particulars</v>
      </c>
      <c r="HIU416" t="str">
        <v>As at</v>
      </c>
      <c r="HIV416" t="str">
        <v>As at</v>
      </c>
      <c r="HIW416" t="str">
        <v>Particulars</v>
      </c>
      <c r="HJC416" t="str">
        <v>As at</v>
      </c>
      <c r="HJD416" t="str">
        <v>As at</v>
      </c>
      <c r="HJE416" t="str">
        <v>Particulars</v>
      </c>
      <c r="HJK416" t="str">
        <v>As at</v>
      </c>
      <c r="HJL416" t="str">
        <v>As at</v>
      </c>
      <c r="HJM416" t="str">
        <v>Particulars</v>
      </c>
      <c r="HJS416" t="str">
        <v>As at</v>
      </c>
      <c r="HJT416" t="str">
        <v>As at</v>
      </c>
      <c r="HJU416" t="str">
        <v>Particulars</v>
      </c>
      <c r="HKA416" t="str">
        <v>As at</v>
      </c>
      <c r="HKB416" t="str">
        <v>As at</v>
      </c>
      <c r="HKC416" t="str">
        <v>Particulars</v>
      </c>
      <c r="HKI416" t="str">
        <v>As at</v>
      </c>
      <c r="HKJ416" t="str">
        <v>As at</v>
      </c>
      <c r="HKK416" t="str">
        <v>Particulars</v>
      </c>
      <c r="HKQ416" t="str">
        <v>As at</v>
      </c>
      <c r="HKR416" t="str">
        <v>As at</v>
      </c>
      <c r="HKS416" t="str">
        <v>Particulars</v>
      </c>
      <c r="HKY416" t="str">
        <v>As at</v>
      </c>
      <c r="HKZ416" t="str">
        <v>As at</v>
      </c>
      <c r="HLA416" t="str">
        <v>Particulars</v>
      </c>
      <c r="HLG416" t="str">
        <v>As at</v>
      </c>
      <c r="HLH416" t="str">
        <v>As at</v>
      </c>
      <c r="HLI416" t="str">
        <v>Particulars</v>
      </c>
      <c r="HLO416" t="str">
        <v>As at</v>
      </c>
      <c r="HLP416" t="str">
        <v>As at</v>
      </c>
      <c r="HLQ416" t="str">
        <v>Particulars</v>
      </c>
      <c r="HLW416" t="str">
        <v>As at</v>
      </c>
      <c r="HLX416" t="str">
        <v>As at</v>
      </c>
      <c r="HLY416" t="str">
        <v>Particulars</v>
      </c>
      <c r="HME416" t="str">
        <v>As at</v>
      </c>
      <c r="HMF416" t="str">
        <v>As at</v>
      </c>
      <c r="HMG416" t="str">
        <v>Particulars</v>
      </c>
      <c r="HMM416" t="str">
        <v>As at</v>
      </c>
      <c r="HMN416" t="str">
        <v>As at</v>
      </c>
      <c r="HMO416" t="str">
        <v>Particulars</v>
      </c>
      <c r="HMU416" t="str">
        <v>As at</v>
      </c>
      <c r="HMV416" t="str">
        <v>As at</v>
      </c>
      <c r="HMW416" t="str">
        <v>Particulars</v>
      </c>
      <c r="HNC416" t="str">
        <v>As at</v>
      </c>
      <c r="HND416" t="str">
        <v>As at</v>
      </c>
      <c r="HNE416" t="str">
        <v>Particulars</v>
      </c>
      <c r="HNK416" t="str">
        <v>As at</v>
      </c>
      <c r="HNL416" t="str">
        <v>As at</v>
      </c>
      <c r="HNM416" t="str">
        <v>Particulars</v>
      </c>
      <c r="HNS416" t="str">
        <v>As at</v>
      </c>
      <c r="HNT416" t="str">
        <v>As at</v>
      </c>
      <c r="HNU416" t="str">
        <v>Particulars</v>
      </c>
      <c r="HOA416" t="str">
        <v>As at</v>
      </c>
      <c r="HOB416" t="str">
        <v>As at</v>
      </c>
      <c r="HOC416" t="str">
        <v>Particulars</v>
      </c>
      <c r="HOI416" t="str">
        <v>As at</v>
      </c>
      <c r="HOJ416" t="str">
        <v>As at</v>
      </c>
      <c r="HOK416" t="str">
        <v>Particulars</v>
      </c>
      <c r="HOQ416" t="str">
        <v>As at</v>
      </c>
      <c r="HOR416" t="str">
        <v>As at</v>
      </c>
      <c r="HOS416" t="str">
        <v>Particulars</v>
      </c>
      <c r="HOY416" t="str">
        <v>As at</v>
      </c>
      <c r="HOZ416" t="str">
        <v>As at</v>
      </c>
      <c r="HPA416" t="str">
        <v>Particulars</v>
      </c>
      <c r="HPG416" t="str">
        <v>As at</v>
      </c>
      <c r="HPH416" t="str">
        <v>As at</v>
      </c>
      <c r="HPI416" t="str">
        <v>Particulars</v>
      </c>
      <c r="HPO416" t="str">
        <v>As at</v>
      </c>
      <c r="HPP416" t="str">
        <v>As at</v>
      </c>
      <c r="HPQ416" t="str">
        <v>Particulars</v>
      </c>
      <c r="HPW416" t="str">
        <v>As at</v>
      </c>
      <c r="HPX416" t="str">
        <v>As at</v>
      </c>
      <c r="HPY416" t="str">
        <v>Particulars</v>
      </c>
      <c r="HQE416" t="str">
        <v>As at</v>
      </c>
      <c r="HQF416" t="str">
        <v>As at</v>
      </c>
      <c r="HQG416" t="str">
        <v>Particulars</v>
      </c>
      <c r="HQM416" t="str">
        <v>As at</v>
      </c>
      <c r="HQN416" t="str">
        <v>As at</v>
      </c>
      <c r="HQO416" t="str">
        <v>Particulars</v>
      </c>
      <c r="HQU416" t="str">
        <v>As at</v>
      </c>
      <c r="HQV416" t="str">
        <v>As at</v>
      </c>
      <c r="HQW416" t="str">
        <v>Particulars</v>
      </c>
      <c r="HRC416" t="str">
        <v>As at</v>
      </c>
      <c r="HRD416" t="str">
        <v>As at</v>
      </c>
      <c r="HRE416" t="str">
        <v>Particulars</v>
      </c>
      <c r="HRK416" t="str">
        <v>As at</v>
      </c>
      <c r="HRL416" t="str">
        <v>As at</v>
      </c>
      <c r="HRM416" t="str">
        <v>Particulars</v>
      </c>
      <c r="HRS416" t="str">
        <v>As at</v>
      </c>
      <c r="HRT416" t="str">
        <v>As at</v>
      </c>
      <c r="HRU416" t="str">
        <v>Particulars</v>
      </c>
      <c r="HSA416" t="str">
        <v>As at</v>
      </c>
      <c r="HSB416" t="str">
        <v>As at</v>
      </c>
      <c r="HSC416" t="str">
        <v>Particulars</v>
      </c>
      <c r="HSI416" t="str">
        <v>As at</v>
      </c>
      <c r="HSJ416" t="str">
        <v>As at</v>
      </c>
      <c r="HSK416" t="str">
        <v>Particulars</v>
      </c>
      <c r="HSQ416" t="str">
        <v>As at</v>
      </c>
      <c r="HSR416" t="str">
        <v>As at</v>
      </c>
      <c r="HSS416" t="str">
        <v>Particulars</v>
      </c>
      <c r="HSY416" t="str">
        <v>As at</v>
      </c>
      <c r="HSZ416" t="str">
        <v>As at</v>
      </c>
      <c r="HTA416" t="str">
        <v>Particulars</v>
      </c>
      <c r="HTG416" t="str">
        <v>As at</v>
      </c>
      <c r="HTH416" t="str">
        <v>As at</v>
      </c>
      <c r="HTI416" t="str">
        <v>Particulars</v>
      </c>
      <c r="HTO416" t="str">
        <v>As at</v>
      </c>
      <c r="HTP416" t="str">
        <v>As at</v>
      </c>
      <c r="HTQ416" t="str">
        <v>Particulars</v>
      </c>
      <c r="HTW416" t="str">
        <v>As at</v>
      </c>
      <c r="HTX416" t="str">
        <v>As at</v>
      </c>
      <c r="HTY416" t="str">
        <v>Particulars</v>
      </c>
      <c r="HUE416" t="str">
        <v>As at</v>
      </c>
      <c r="HUF416" t="str">
        <v>As at</v>
      </c>
      <c r="HUG416" t="str">
        <v>Particulars</v>
      </c>
      <c r="HUM416" t="str">
        <v>As at</v>
      </c>
      <c r="HUN416" t="str">
        <v>As at</v>
      </c>
      <c r="HUO416" t="str">
        <v>Particulars</v>
      </c>
      <c r="HUU416" t="str">
        <v>As at</v>
      </c>
      <c r="HUV416" t="str">
        <v>As at</v>
      </c>
      <c r="HUW416" t="str">
        <v>Particulars</v>
      </c>
      <c r="HVC416" t="str">
        <v>As at</v>
      </c>
      <c r="HVD416" t="str">
        <v>As at</v>
      </c>
      <c r="HVE416" t="str">
        <v>Particulars</v>
      </c>
      <c r="HVK416" t="str">
        <v>As at</v>
      </c>
      <c r="HVL416" t="str">
        <v>As at</v>
      </c>
      <c r="HVM416" t="str">
        <v>Particulars</v>
      </c>
      <c r="HVS416" t="str">
        <v>As at</v>
      </c>
      <c r="HVT416" t="str">
        <v>As at</v>
      </c>
      <c r="HVU416" t="str">
        <v>Particulars</v>
      </c>
      <c r="HWA416" t="str">
        <v>As at</v>
      </c>
      <c r="HWB416" t="str">
        <v>As at</v>
      </c>
      <c r="HWC416" t="str">
        <v>Particulars</v>
      </c>
      <c r="HWI416" t="str">
        <v>As at</v>
      </c>
      <c r="HWJ416" t="str">
        <v>As at</v>
      </c>
      <c r="HWK416" t="str">
        <v>Particulars</v>
      </c>
      <c r="HWQ416" t="str">
        <v>As at</v>
      </c>
      <c r="HWR416" t="str">
        <v>As at</v>
      </c>
      <c r="HWS416" t="str">
        <v>Particulars</v>
      </c>
      <c r="HWY416" t="str">
        <v>As at</v>
      </c>
      <c r="HWZ416" t="str">
        <v>As at</v>
      </c>
      <c r="HXA416" t="str">
        <v>Particulars</v>
      </c>
      <c r="HXG416" t="str">
        <v>As at</v>
      </c>
      <c r="HXH416" t="str">
        <v>As at</v>
      </c>
      <c r="HXI416" t="str">
        <v>Particulars</v>
      </c>
      <c r="HXO416" t="str">
        <v>As at</v>
      </c>
      <c r="HXP416" t="str">
        <v>As at</v>
      </c>
      <c r="HXQ416" t="str">
        <v>Particulars</v>
      </c>
      <c r="HXW416" t="str">
        <v>As at</v>
      </c>
      <c r="HXX416" t="str">
        <v>As at</v>
      </c>
      <c r="HXY416" t="str">
        <v>Particulars</v>
      </c>
      <c r="HYE416" t="str">
        <v>As at</v>
      </c>
      <c r="HYF416" t="str">
        <v>As at</v>
      </c>
      <c r="HYG416" t="str">
        <v>Particulars</v>
      </c>
      <c r="HYM416" t="str">
        <v>As at</v>
      </c>
      <c r="HYN416" t="str">
        <v>As at</v>
      </c>
      <c r="HYO416" t="str">
        <v>Particulars</v>
      </c>
      <c r="HYU416" t="str">
        <v>As at</v>
      </c>
      <c r="HYV416" t="str">
        <v>As at</v>
      </c>
      <c r="HYW416" t="str">
        <v>Particulars</v>
      </c>
      <c r="HZC416" t="str">
        <v>As at</v>
      </c>
      <c r="HZD416" t="str">
        <v>As at</v>
      </c>
      <c r="HZE416" t="str">
        <v>Particulars</v>
      </c>
      <c r="HZK416" t="str">
        <v>As at</v>
      </c>
      <c r="HZL416" t="str">
        <v>As at</v>
      </c>
      <c r="HZM416" t="str">
        <v>Particulars</v>
      </c>
      <c r="HZS416" t="str">
        <v>As at</v>
      </c>
      <c r="HZT416" t="str">
        <v>As at</v>
      </c>
      <c r="HZU416" t="str">
        <v>Particulars</v>
      </c>
      <c r="IAA416" t="str">
        <v>As at</v>
      </c>
      <c r="IAB416" t="str">
        <v>As at</v>
      </c>
      <c r="IAC416" t="str">
        <v>Particulars</v>
      </c>
      <c r="IAI416" t="str">
        <v>As at</v>
      </c>
      <c r="IAJ416" t="str">
        <v>As at</v>
      </c>
      <c r="IAK416" t="str">
        <v>Particulars</v>
      </c>
      <c r="IAQ416" t="str">
        <v>As at</v>
      </c>
      <c r="IAR416" t="str">
        <v>As at</v>
      </c>
      <c r="IAS416" t="str">
        <v>Particulars</v>
      </c>
      <c r="IAY416" t="str">
        <v>As at</v>
      </c>
      <c r="IAZ416" t="str">
        <v>As at</v>
      </c>
      <c r="IBA416" t="str">
        <v>Particulars</v>
      </c>
      <c r="IBG416" t="str">
        <v>As at</v>
      </c>
      <c r="IBH416" t="str">
        <v>As at</v>
      </c>
      <c r="IBI416" t="str">
        <v>Particulars</v>
      </c>
      <c r="IBO416" t="str">
        <v>As at</v>
      </c>
      <c r="IBP416" t="str">
        <v>As at</v>
      </c>
      <c r="IBQ416" t="str">
        <v>Particulars</v>
      </c>
      <c r="IBW416" t="str">
        <v>As at</v>
      </c>
      <c r="IBX416" t="str">
        <v>As at</v>
      </c>
      <c r="IBY416" t="str">
        <v>Particulars</v>
      </c>
      <c r="ICE416" t="str">
        <v>As at</v>
      </c>
      <c r="ICF416" t="str">
        <v>As at</v>
      </c>
      <c r="ICG416" t="str">
        <v>Particulars</v>
      </c>
      <c r="ICM416" t="str">
        <v>As at</v>
      </c>
      <c r="ICN416" t="str">
        <v>As at</v>
      </c>
      <c r="ICO416" t="str">
        <v>Particulars</v>
      </c>
      <c r="ICU416" t="str">
        <v>As at</v>
      </c>
      <c r="ICV416" t="str">
        <v>As at</v>
      </c>
      <c r="ICW416" t="str">
        <v>Particulars</v>
      </c>
      <c r="IDC416" t="str">
        <v>As at</v>
      </c>
      <c r="IDD416" t="str">
        <v>As at</v>
      </c>
      <c r="IDE416" t="str">
        <v>Particulars</v>
      </c>
      <c r="IDK416" t="str">
        <v>As at</v>
      </c>
      <c r="IDL416" t="str">
        <v>As at</v>
      </c>
      <c r="IDM416" t="str">
        <v>Particulars</v>
      </c>
      <c r="IDS416" t="str">
        <v>As at</v>
      </c>
      <c r="IDT416" t="str">
        <v>As at</v>
      </c>
      <c r="IDU416" t="str">
        <v>Particulars</v>
      </c>
      <c r="IEA416" t="str">
        <v>As at</v>
      </c>
      <c r="IEB416" t="str">
        <v>As at</v>
      </c>
      <c r="IEC416" t="str">
        <v>Particulars</v>
      </c>
      <c r="IEI416" t="str">
        <v>As at</v>
      </c>
      <c r="IEJ416" t="str">
        <v>As at</v>
      </c>
      <c r="IEK416" t="str">
        <v>Particulars</v>
      </c>
      <c r="IEQ416" t="str">
        <v>As at</v>
      </c>
      <c r="IER416" t="str">
        <v>As at</v>
      </c>
      <c r="IES416" t="str">
        <v>Particulars</v>
      </c>
      <c r="IEY416" t="str">
        <v>As at</v>
      </c>
      <c r="IEZ416" t="str">
        <v>As at</v>
      </c>
      <c r="IFA416" t="str">
        <v>Particulars</v>
      </c>
      <c r="IFG416" t="str">
        <v>As at</v>
      </c>
      <c r="IFH416" t="str">
        <v>As at</v>
      </c>
      <c r="IFI416" t="str">
        <v>Particulars</v>
      </c>
      <c r="IFO416" t="str">
        <v>As at</v>
      </c>
      <c r="IFP416" t="str">
        <v>As at</v>
      </c>
      <c r="IFQ416" t="str">
        <v>Particulars</v>
      </c>
      <c r="IFW416" t="str">
        <v>As at</v>
      </c>
      <c r="IFX416" t="str">
        <v>As at</v>
      </c>
      <c r="IFY416" t="str">
        <v>Particulars</v>
      </c>
      <c r="IGE416" t="str">
        <v>As at</v>
      </c>
      <c r="IGF416" t="str">
        <v>As at</v>
      </c>
      <c r="IGG416" t="str">
        <v>Particulars</v>
      </c>
      <c r="IGM416" t="str">
        <v>As at</v>
      </c>
      <c r="IGN416" t="str">
        <v>As at</v>
      </c>
      <c r="IGO416" t="str">
        <v>Particulars</v>
      </c>
      <c r="IGU416" t="str">
        <v>As at</v>
      </c>
      <c r="IGV416" t="str">
        <v>As at</v>
      </c>
      <c r="IGW416" t="str">
        <v>Particulars</v>
      </c>
      <c r="IHC416" t="str">
        <v>As at</v>
      </c>
      <c r="IHD416" t="str">
        <v>As at</v>
      </c>
      <c r="IHE416" t="str">
        <v>Particulars</v>
      </c>
      <c r="IHK416" t="str">
        <v>As at</v>
      </c>
      <c r="IHL416" t="str">
        <v>As at</v>
      </c>
      <c r="IHM416" t="str">
        <v>Particulars</v>
      </c>
      <c r="IHS416" t="str">
        <v>As at</v>
      </c>
      <c r="IHT416" t="str">
        <v>As at</v>
      </c>
      <c r="IHU416" t="str">
        <v>Particulars</v>
      </c>
      <c r="IIA416" t="str">
        <v>As at</v>
      </c>
      <c r="IIB416" t="str">
        <v>As at</v>
      </c>
      <c r="IIC416" t="str">
        <v>Particulars</v>
      </c>
      <c r="III416" t="str">
        <v>As at</v>
      </c>
      <c r="IIJ416" t="str">
        <v>As at</v>
      </c>
      <c r="IIK416" t="str">
        <v>Particulars</v>
      </c>
      <c r="IIQ416" t="str">
        <v>As at</v>
      </c>
      <c r="IIR416" t="str">
        <v>As at</v>
      </c>
      <c r="IIS416" t="str">
        <v>Particulars</v>
      </c>
      <c r="IIY416" t="str">
        <v>As at</v>
      </c>
      <c r="IIZ416" t="str">
        <v>As at</v>
      </c>
      <c r="IJA416" t="str">
        <v>Particulars</v>
      </c>
      <c r="IJG416" t="str">
        <v>As at</v>
      </c>
      <c r="IJH416" t="str">
        <v>As at</v>
      </c>
      <c r="IJI416" t="str">
        <v>Particulars</v>
      </c>
      <c r="IJO416" t="str">
        <v>As at</v>
      </c>
      <c r="IJP416" t="str">
        <v>As at</v>
      </c>
      <c r="IJQ416" t="str">
        <v>Particulars</v>
      </c>
      <c r="IJW416" t="str">
        <v>As at</v>
      </c>
      <c r="IJX416" t="str">
        <v>As at</v>
      </c>
      <c r="IJY416" t="str">
        <v>Particulars</v>
      </c>
      <c r="IKE416" t="str">
        <v>As at</v>
      </c>
      <c r="IKF416" t="str">
        <v>As at</v>
      </c>
      <c r="IKG416" t="str">
        <v>Particulars</v>
      </c>
      <c r="IKM416" t="str">
        <v>As at</v>
      </c>
      <c r="IKN416" t="str">
        <v>As at</v>
      </c>
      <c r="IKO416" t="str">
        <v>Particulars</v>
      </c>
      <c r="IKU416" t="str">
        <v>As at</v>
      </c>
      <c r="IKV416" t="str">
        <v>As at</v>
      </c>
      <c r="IKW416" t="str">
        <v>Particulars</v>
      </c>
      <c r="ILC416" t="str">
        <v>As at</v>
      </c>
      <c r="ILD416" t="str">
        <v>As at</v>
      </c>
      <c r="ILE416" t="str">
        <v>Particulars</v>
      </c>
      <c r="ILK416" t="str">
        <v>As at</v>
      </c>
      <c r="ILL416" t="str">
        <v>As at</v>
      </c>
      <c r="ILM416" t="str">
        <v>Particulars</v>
      </c>
      <c r="ILS416" t="str">
        <v>As at</v>
      </c>
      <c r="ILT416" t="str">
        <v>As at</v>
      </c>
      <c r="ILU416" t="str">
        <v>Particulars</v>
      </c>
      <c r="IMA416" t="str">
        <v>As at</v>
      </c>
      <c r="IMB416" t="str">
        <v>As at</v>
      </c>
      <c r="IMC416" t="str">
        <v>Particulars</v>
      </c>
      <c r="IMI416" t="str">
        <v>As at</v>
      </c>
      <c r="IMJ416" t="str">
        <v>As at</v>
      </c>
      <c r="IMK416" t="str">
        <v>Particulars</v>
      </c>
      <c r="IMQ416" t="str">
        <v>As at</v>
      </c>
      <c r="IMR416" t="str">
        <v>As at</v>
      </c>
      <c r="IMS416" t="str">
        <v>Particulars</v>
      </c>
      <c r="IMY416" t="str">
        <v>As at</v>
      </c>
      <c r="IMZ416" t="str">
        <v>As at</v>
      </c>
      <c r="INA416" t="str">
        <v>Particulars</v>
      </c>
      <c r="ING416" t="str">
        <v>As at</v>
      </c>
      <c r="INH416" t="str">
        <v>As at</v>
      </c>
      <c r="INI416" t="str">
        <v>Particulars</v>
      </c>
      <c r="INO416" t="str">
        <v>As at</v>
      </c>
      <c r="INP416" t="str">
        <v>As at</v>
      </c>
      <c r="INQ416" t="str">
        <v>Particulars</v>
      </c>
      <c r="INW416" t="str">
        <v>As at</v>
      </c>
      <c r="INX416" t="str">
        <v>As at</v>
      </c>
      <c r="INY416" t="str">
        <v>Particulars</v>
      </c>
      <c r="IOE416" t="str">
        <v>As at</v>
      </c>
      <c r="IOF416" t="str">
        <v>As at</v>
      </c>
      <c r="IOG416" t="str">
        <v>Particulars</v>
      </c>
      <c r="IOM416" t="str">
        <v>As at</v>
      </c>
      <c r="ION416" t="str">
        <v>As at</v>
      </c>
      <c r="IOO416" t="str">
        <v>Particulars</v>
      </c>
      <c r="IOU416" t="str">
        <v>As at</v>
      </c>
      <c r="IOV416" t="str">
        <v>As at</v>
      </c>
      <c r="IOW416" t="str">
        <v>Particulars</v>
      </c>
      <c r="IPC416" t="str">
        <v>As at</v>
      </c>
      <c r="IPD416" t="str">
        <v>As at</v>
      </c>
      <c r="IPE416" t="str">
        <v>Particulars</v>
      </c>
      <c r="IPK416" t="str">
        <v>As at</v>
      </c>
      <c r="IPL416" t="str">
        <v>As at</v>
      </c>
      <c r="IPM416" t="str">
        <v>Particulars</v>
      </c>
      <c r="IPS416" t="str">
        <v>As at</v>
      </c>
      <c r="IPT416" t="str">
        <v>As at</v>
      </c>
      <c r="IPU416" t="str">
        <v>Particulars</v>
      </c>
      <c r="IQA416" t="str">
        <v>As at</v>
      </c>
      <c r="IQB416" t="str">
        <v>As at</v>
      </c>
      <c r="IQC416" t="str">
        <v>Particulars</v>
      </c>
      <c r="IQI416" t="str">
        <v>As at</v>
      </c>
      <c r="IQJ416" t="str">
        <v>As at</v>
      </c>
      <c r="IQK416" t="str">
        <v>Particulars</v>
      </c>
      <c r="IQQ416" t="str">
        <v>As at</v>
      </c>
      <c r="IQR416" t="str">
        <v>As at</v>
      </c>
      <c r="IQS416" t="str">
        <v>Particulars</v>
      </c>
      <c r="IQY416" t="str">
        <v>As at</v>
      </c>
      <c r="IQZ416" t="str">
        <v>As at</v>
      </c>
      <c r="IRA416" t="str">
        <v>Particulars</v>
      </c>
      <c r="IRG416" t="str">
        <v>As at</v>
      </c>
      <c r="IRH416" t="str">
        <v>As at</v>
      </c>
      <c r="IRI416" t="str">
        <v>Particulars</v>
      </c>
      <c r="IRO416" t="str">
        <v>As at</v>
      </c>
      <c r="IRP416" t="str">
        <v>As at</v>
      </c>
      <c r="IRQ416" t="str">
        <v>Particulars</v>
      </c>
      <c r="IRW416" t="str">
        <v>As at</v>
      </c>
      <c r="IRX416" t="str">
        <v>As at</v>
      </c>
      <c r="IRY416" t="str">
        <v>Particulars</v>
      </c>
      <c r="ISE416" t="str">
        <v>As at</v>
      </c>
      <c r="ISF416" t="str">
        <v>As at</v>
      </c>
      <c r="ISG416" t="str">
        <v>Particulars</v>
      </c>
      <c r="ISM416" t="str">
        <v>As at</v>
      </c>
      <c r="ISN416" t="str">
        <v>As at</v>
      </c>
      <c r="ISO416" t="str">
        <v>Particulars</v>
      </c>
      <c r="ISU416" t="str">
        <v>As at</v>
      </c>
      <c r="ISV416" t="str">
        <v>As at</v>
      </c>
      <c r="ISW416" t="str">
        <v>Particulars</v>
      </c>
      <c r="ITC416" t="str">
        <v>As at</v>
      </c>
      <c r="ITD416" t="str">
        <v>As at</v>
      </c>
      <c r="ITE416" t="str">
        <v>Particulars</v>
      </c>
      <c r="ITK416" t="str">
        <v>As at</v>
      </c>
      <c r="ITL416" t="str">
        <v>As at</v>
      </c>
      <c r="ITM416" t="str">
        <v>Particulars</v>
      </c>
      <c r="ITS416" t="str">
        <v>As at</v>
      </c>
      <c r="ITT416" t="str">
        <v>As at</v>
      </c>
      <c r="ITU416" t="str">
        <v>Particulars</v>
      </c>
      <c r="IUA416" t="str">
        <v>As at</v>
      </c>
      <c r="IUB416" t="str">
        <v>As at</v>
      </c>
      <c r="IUC416" t="str">
        <v>Particulars</v>
      </c>
      <c r="IUI416" t="str">
        <v>As at</v>
      </c>
      <c r="IUJ416" t="str">
        <v>As at</v>
      </c>
      <c r="IUK416" t="str">
        <v>Particulars</v>
      </c>
      <c r="IUQ416" t="str">
        <v>As at</v>
      </c>
      <c r="IUR416" t="str">
        <v>As at</v>
      </c>
      <c r="IUS416" t="str">
        <v>Particulars</v>
      </c>
      <c r="IUY416" t="str">
        <v>As at</v>
      </c>
      <c r="IUZ416" t="str">
        <v>As at</v>
      </c>
      <c r="IVA416" t="str">
        <v>Particulars</v>
      </c>
      <c r="IVG416" t="str">
        <v>As at</v>
      </c>
      <c r="IVH416" t="str">
        <v>As at</v>
      </c>
      <c r="IVI416" t="str">
        <v>Particulars</v>
      </c>
      <c r="IVO416" t="str">
        <v>As at</v>
      </c>
      <c r="IVP416" t="str">
        <v>As at</v>
      </c>
      <c r="IVQ416" t="str">
        <v>Particulars</v>
      </c>
      <c r="IVW416" t="str">
        <v>As at</v>
      </c>
      <c r="IVX416" t="str">
        <v>As at</v>
      </c>
      <c r="IVY416" t="str">
        <v>Particulars</v>
      </c>
      <c r="IWE416" t="str">
        <v>As at</v>
      </c>
      <c r="IWF416" t="str">
        <v>As at</v>
      </c>
      <c r="IWG416" t="str">
        <v>Particulars</v>
      </c>
      <c r="IWM416" t="str">
        <v>As at</v>
      </c>
      <c r="IWN416" t="str">
        <v>As at</v>
      </c>
      <c r="IWO416" t="str">
        <v>Particulars</v>
      </c>
      <c r="IWU416" t="str">
        <v>As at</v>
      </c>
      <c r="IWV416" t="str">
        <v>As at</v>
      </c>
      <c r="IWW416" t="str">
        <v>Particulars</v>
      </c>
      <c r="IXC416" t="str">
        <v>As at</v>
      </c>
      <c r="IXD416" t="str">
        <v>As at</v>
      </c>
      <c r="IXE416" t="str">
        <v>Particulars</v>
      </c>
      <c r="IXK416" t="str">
        <v>As at</v>
      </c>
      <c r="IXL416" t="str">
        <v>As at</v>
      </c>
      <c r="IXM416" t="str">
        <v>Particulars</v>
      </c>
      <c r="IXS416" t="str">
        <v>As at</v>
      </c>
      <c r="IXT416" t="str">
        <v>As at</v>
      </c>
      <c r="IXU416" t="str">
        <v>Particulars</v>
      </c>
      <c r="IYA416" t="str">
        <v>As at</v>
      </c>
      <c r="IYB416" t="str">
        <v>As at</v>
      </c>
      <c r="IYC416" t="str">
        <v>Particulars</v>
      </c>
      <c r="IYI416" t="str">
        <v>As at</v>
      </c>
      <c r="IYJ416" t="str">
        <v>As at</v>
      </c>
      <c r="IYK416" t="str">
        <v>Particulars</v>
      </c>
      <c r="IYQ416" t="str">
        <v>As at</v>
      </c>
      <c r="IYR416" t="str">
        <v>As at</v>
      </c>
      <c r="IYS416" t="str">
        <v>Particulars</v>
      </c>
      <c r="IYY416" t="str">
        <v>As at</v>
      </c>
      <c r="IYZ416" t="str">
        <v>As at</v>
      </c>
      <c r="IZA416" t="str">
        <v>Particulars</v>
      </c>
      <c r="IZG416" t="str">
        <v>As at</v>
      </c>
      <c r="IZH416" t="str">
        <v>As at</v>
      </c>
      <c r="IZI416" t="str">
        <v>Particulars</v>
      </c>
      <c r="IZO416" t="str">
        <v>As at</v>
      </c>
      <c r="IZP416" t="str">
        <v>As at</v>
      </c>
      <c r="IZQ416" t="str">
        <v>Particulars</v>
      </c>
      <c r="IZW416" t="str">
        <v>As at</v>
      </c>
      <c r="IZX416" t="str">
        <v>As at</v>
      </c>
      <c r="IZY416" t="str">
        <v>Particulars</v>
      </c>
      <c r="JAE416" t="str">
        <v>As at</v>
      </c>
      <c r="JAF416" t="str">
        <v>As at</v>
      </c>
      <c r="JAG416" t="str">
        <v>Particulars</v>
      </c>
      <c r="JAM416" t="str">
        <v>As at</v>
      </c>
      <c r="JAN416" t="str">
        <v>As at</v>
      </c>
      <c r="JAO416" t="str">
        <v>Particulars</v>
      </c>
      <c r="JAU416" t="str">
        <v>As at</v>
      </c>
      <c r="JAV416" t="str">
        <v>As at</v>
      </c>
      <c r="JAW416" t="str">
        <v>Particulars</v>
      </c>
      <c r="JBC416" t="str">
        <v>As at</v>
      </c>
      <c r="JBD416" t="str">
        <v>As at</v>
      </c>
      <c r="JBE416" t="str">
        <v>Particulars</v>
      </c>
      <c r="JBK416" t="str">
        <v>As at</v>
      </c>
      <c r="JBL416" t="str">
        <v>As at</v>
      </c>
      <c r="JBM416" t="str">
        <v>Particulars</v>
      </c>
      <c r="JBS416" t="str">
        <v>As at</v>
      </c>
      <c r="JBT416" t="str">
        <v>As at</v>
      </c>
      <c r="JBU416" t="str">
        <v>Particulars</v>
      </c>
      <c r="JCA416" t="str">
        <v>As at</v>
      </c>
      <c r="JCB416" t="str">
        <v>As at</v>
      </c>
      <c r="JCC416" t="str">
        <v>Particulars</v>
      </c>
      <c r="JCI416" t="str">
        <v>As at</v>
      </c>
      <c r="JCJ416" t="str">
        <v>As at</v>
      </c>
      <c r="JCK416" t="str">
        <v>Particulars</v>
      </c>
      <c r="JCQ416" t="str">
        <v>As at</v>
      </c>
      <c r="JCR416" t="str">
        <v>As at</v>
      </c>
      <c r="JCS416" t="str">
        <v>Particulars</v>
      </c>
      <c r="JCY416" t="str">
        <v>As at</v>
      </c>
      <c r="JCZ416" t="str">
        <v>As at</v>
      </c>
      <c r="JDA416" t="str">
        <v>Particulars</v>
      </c>
      <c r="JDG416" t="str">
        <v>As at</v>
      </c>
      <c r="JDH416" t="str">
        <v>As at</v>
      </c>
      <c r="JDI416" t="str">
        <v>Particulars</v>
      </c>
      <c r="JDO416" t="str">
        <v>As at</v>
      </c>
      <c r="JDP416" t="str">
        <v>As at</v>
      </c>
      <c r="JDQ416" t="str">
        <v>Particulars</v>
      </c>
      <c r="JDW416" t="str">
        <v>As at</v>
      </c>
      <c r="JDX416" t="str">
        <v>As at</v>
      </c>
      <c r="JDY416" t="str">
        <v>Particulars</v>
      </c>
      <c r="JEE416" t="str">
        <v>As at</v>
      </c>
      <c r="JEF416" t="str">
        <v>As at</v>
      </c>
      <c r="JEG416" t="str">
        <v>Particulars</v>
      </c>
      <c r="JEM416" t="str">
        <v>As at</v>
      </c>
      <c r="JEN416" t="str">
        <v>As at</v>
      </c>
      <c r="JEO416" t="str">
        <v>Particulars</v>
      </c>
      <c r="JEU416" t="str">
        <v>As at</v>
      </c>
      <c r="JEV416" t="str">
        <v>As at</v>
      </c>
      <c r="JEW416" t="str">
        <v>Particulars</v>
      </c>
      <c r="JFC416" t="str">
        <v>As at</v>
      </c>
      <c r="JFD416" t="str">
        <v>As at</v>
      </c>
      <c r="JFE416" t="str">
        <v>Particulars</v>
      </c>
      <c r="JFK416" t="str">
        <v>As at</v>
      </c>
      <c r="JFL416" t="str">
        <v>As at</v>
      </c>
      <c r="JFM416" t="str">
        <v>Particulars</v>
      </c>
      <c r="JFS416" t="str">
        <v>As at</v>
      </c>
      <c r="JFT416" t="str">
        <v>As at</v>
      </c>
      <c r="JFU416" t="str">
        <v>Particulars</v>
      </c>
      <c r="JGA416" t="str">
        <v>As at</v>
      </c>
      <c r="JGB416" t="str">
        <v>As at</v>
      </c>
      <c r="JGC416" t="str">
        <v>Particulars</v>
      </c>
      <c r="JGI416" t="str">
        <v>As at</v>
      </c>
      <c r="JGJ416" t="str">
        <v>As at</v>
      </c>
      <c r="JGK416" t="str">
        <v>Particulars</v>
      </c>
      <c r="JGQ416" t="str">
        <v>As at</v>
      </c>
      <c r="JGR416" t="str">
        <v>As at</v>
      </c>
      <c r="JGS416" t="str">
        <v>Particulars</v>
      </c>
      <c r="JGY416" t="str">
        <v>As at</v>
      </c>
      <c r="JGZ416" t="str">
        <v>As at</v>
      </c>
      <c r="JHA416" t="str">
        <v>Particulars</v>
      </c>
      <c r="JHG416" t="str">
        <v>As at</v>
      </c>
      <c r="JHH416" t="str">
        <v>As at</v>
      </c>
      <c r="JHI416" t="str">
        <v>Particulars</v>
      </c>
      <c r="JHO416" t="str">
        <v>As at</v>
      </c>
      <c r="JHP416" t="str">
        <v>As at</v>
      </c>
      <c r="JHQ416" t="str">
        <v>Particulars</v>
      </c>
      <c r="JHW416" t="str">
        <v>As at</v>
      </c>
      <c r="JHX416" t="str">
        <v>As at</v>
      </c>
      <c r="JHY416" t="str">
        <v>Particulars</v>
      </c>
      <c r="JIE416" t="str">
        <v>As at</v>
      </c>
      <c r="JIF416" t="str">
        <v>As at</v>
      </c>
      <c r="JIG416" t="str">
        <v>Particulars</v>
      </c>
      <c r="JIM416" t="str">
        <v>As at</v>
      </c>
      <c r="JIN416" t="str">
        <v>As at</v>
      </c>
      <c r="JIO416" t="str">
        <v>Particulars</v>
      </c>
      <c r="JIU416" t="str">
        <v>As at</v>
      </c>
      <c r="JIV416" t="str">
        <v>As at</v>
      </c>
      <c r="JIW416" t="str">
        <v>Particulars</v>
      </c>
      <c r="JJC416" t="str">
        <v>As at</v>
      </c>
      <c r="JJD416" t="str">
        <v>As at</v>
      </c>
      <c r="JJE416" t="str">
        <v>Particulars</v>
      </c>
      <c r="JJK416" t="str">
        <v>As at</v>
      </c>
      <c r="JJL416" t="str">
        <v>As at</v>
      </c>
      <c r="JJM416" t="str">
        <v>Particulars</v>
      </c>
      <c r="JJS416" t="str">
        <v>As at</v>
      </c>
      <c r="JJT416" t="str">
        <v>As at</v>
      </c>
      <c r="JJU416" t="str">
        <v>Particulars</v>
      </c>
      <c r="JKA416" t="str">
        <v>As at</v>
      </c>
      <c r="JKB416" t="str">
        <v>As at</v>
      </c>
      <c r="JKC416" t="str">
        <v>Particulars</v>
      </c>
      <c r="JKI416" t="str">
        <v>As at</v>
      </c>
      <c r="JKJ416" t="str">
        <v>As at</v>
      </c>
      <c r="JKK416" t="str">
        <v>Particulars</v>
      </c>
      <c r="JKQ416" t="str">
        <v>As at</v>
      </c>
      <c r="JKR416" t="str">
        <v>As at</v>
      </c>
      <c r="JKS416" t="str">
        <v>Particulars</v>
      </c>
      <c r="JKY416" t="str">
        <v>As at</v>
      </c>
      <c r="JKZ416" t="str">
        <v>As at</v>
      </c>
      <c r="JLA416" t="str">
        <v>Particulars</v>
      </c>
      <c r="JLG416" t="str">
        <v>As at</v>
      </c>
      <c r="JLH416" t="str">
        <v>As at</v>
      </c>
      <c r="JLI416" t="str">
        <v>Particulars</v>
      </c>
      <c r="JLO416" t="str">
        <v>As at</v>
      </c>
      <c r="JLP416" t="str">
        <v>As at</v>
      </c>
      <c r="JLQ416" t="str">
        <v>Particulars</v>
      </c>
      <c r="JLW416" t="str">
        <v>As at</v>
      </c>
      <c r="JLX416" t="str">
        <v>As at</v>
      </c>
      <c r="JLY416" t="str">
        <v>Particulars</v>
      </c>
      <c r="JME416" t="str">
        <v>As at</v>
      </c>
      <c r="JMF416" t="str">
        <v>As at</v>
      </c>
      <c r="JMG416" t="str">
        <v>Particulars</v>
      </c>
      <c r="JMM416" t="str">
        <v>As at</v>
      </c>
      <c r="JMN416" t="str">
        <v>As at</v>
      </c>
      <c r="JMO416" t="str">
        <v>Particulars</v>
      </c>
      <c r="JMU416" t="str">
        <v>As at</v>
      </c>
      <c r="JMV416" t="str">
        <v>As at</v>
      </c>
      <c r="JMW416" t="str">
        <v>Particulars</v>
      </c>
      <c r="JNC416" t="str">
        <v>As at</v>
      </c>
      <c r="JND416" t="str">
        <v>As at</v>
      </c>
      <c r="JNE416" t="str">
        <v>Particulars</v>
      </c>
      <c r="JNK416" t="str">
        <v>As at</v>
      </c>
      <c r="JNL416" t="str">
        <v>As at</v>
      </c>
      <c r="JNM416" t="str">
        <v>Particulars</v>
      </c>
      <c r="JNS416" t="str">
        <v>As at</v>
      </c>
      <c r="JNT416" t="str">
        <v>As at</v>
      </c>
      <c r="JNU416" t="str">
        <v>Particulars</v>
      </c>
      <c r="JOA416" t="str">
        <v>As at</v>
      </c>
      <c r="JOB416" t="str">
        <v>As at</v>
      </c>
      <c r="JOC416" t="str">
        <v>Particulars</v>
      </c>
      <c r="JOI416" t="str">
        <v>As at</v>
      </c>
      <c r="JOJ416" t="str">
        <v>As at</v>
      </c>
      <c r="JOK416" t="str">
        <v>Particulars</v>
      </c>
      <c r="JOQ416" t="str">
        <v>As at</v>
      </c>
      <c r="JOR416" t="str">
        <v>As at</v>
      </c>
      <c r="JOS416" t="str">
        <v>Particulars</v>
      </c>
      <c r="JOY416" t="str">
        <v>As at</v>
      </c>
      <c r="JOZ416" t="str">
        <v>As at</v>
      </c>
      <c r="JPA416" t="str">
        <v>Particulars</v>
      </c>
      <c r="JPG416" t="str">
        <v>As at</v>
      </c>
      <c r="JPH416" t="str">
        <v>As at</v>
      </c>
      <c r="JPI416" t="str">
        <v>Particulars</v>
      </c>
      <c r="JPO416" t="str">
        <v>As at</v>
      </c>
      <c r="JPP416" t="str">
        <v>As at</v>
      </c>
      <c r="JPQ416" t="str">
        <v>Particulars</v>
      </c>
      <c r="JPW416" t="str">
        <v>As at</v>
      </c>
      <c r="JPX416" t="str">
        <v>As at</v>
      </c>
      <c r="JPY416" t="str">
        <v>Particulars</v>
      </c>
      <c r="JQE416" t="str">
        <v>As at</v>
      </c>
      <c r="JQF416" t="str">
        <v>As at</v>
      </c>
      <c r="JQG416" t="str">
        <v>Particulars</v>
      </c>
      <c r="JQM416" t="str">
        <v>As at</v>
      </c>
      <c r="JQN416" t="str">
        <v>As at</v>
      </c>
      <c r="JQO416" t="str">
        <v>Particulars</v>
      </c>
      <c r="JQU416" t="str">
        <v>As at</v>
      </c>
      <c r="JQV416" t="str">
        <v>As at</v>
      </c>
      <c r="JQW416" t="str">
        <v>Particulars</v>
      </c>
      <c r="JRC416" t="str">
        <v>As at</v>
      </c>
      <c r="JRD416" t="str">
        <v>As at</v>
      </c>
      <c r="JRE416" t="str">
        <v>Particulars</v>
      </c>
      <c r="JRK416" t="str">
        <v>As at</v>
      </c>
      <c r="JRL416" t="str">
        <v>As at</v>
      </c>
      <c r="JRM416" t="str">
        <v>Particulars</v>
      </c>
      <c r="JRS416" t="str">
        <v>As at</v>
      </c>
      <c r="JRT416" t="str">
        <v>As at</v>
      </c>
      <c r="JRU416" t="str">
        <v>Particulars</v>
      </c>
      <c r="JSA416" t="str">
        <v>As at</v>
      </c>
      <c r="JSB416" t="str">
        <v>As at</v>
      </c>
      <c r="JSC416" t="str">
        <v>Particulars</v>
      </c>
      <c r="JSI416" t="str">
        <v>As at</v>
      </c>
      <c r="JSJ416" t="str">
        <v>As at</v>
      </c>
      <c r="JSK416" t="str">
        <v>Particulars</v>
      </c>
      <c r="JSQ416" t="str">
        <v>As at</v>
      </c>
      <c r="JSR416" t="str">
        <v>As at</v>
      </c>
      <c r="JSS416" t="str">
        <v>Particulars</v>
      </c>
      <c r="JSY416" t="str">
        <v>As at</v>
      </c>
      <c r="JSZ416" t="str">
        <v>As at</v>
      </c>
      <c r="JTA416" t="str">
        <v>Particulars</v>
      </c>
      <c r="JTG416" t="str">
        <v>As at</v>
      </c>
      <c r="JTH416" t="str">
        <v>As at</v>
      </c>
      <c r="JTI416" t="str">
        <v>Particulars</v>
      </c>
      <c r="JTO416" t="str">
        <v>As at</v>
      </c>
      <c r="JTP416" t="str">
        <v>As at</v>
      </c>
      <c r="JTQ416" t="str">
        <v>Particulars</v>
      </c>
      <c r="JTW416" t="str">
        <v>As at</v>
      </c>
      <c r="JTX416" t="str">
        <v>As at</v>
      </c>
      <c r="JTY416" t="str">
        <v>Particulars</v>
      </c>
      <c r="JUE416" t="str">
        <v>As at</v>
      </c>
      <c r="JUF416" t="str">
        <v>As at</v>
      </c>
      <c r="JUG416" t="str">
        <v>Particulars</v>
      </c>
      <c r="JUM416" t="str">
        <v>As at</v>
      </c>
      <c r="JUN416" t="str">
        <v>As at</v>
      </c>
      <c r="JUO416" t="str">
        <v>Particulars</v>
      </c>
      <c r="JUU416" t="str">
        <v>As at</v>
      </c>
      <c r="JUV416" t="str">
        <v>As at</v>
      </c>
      <c r="JUW416" t="str">
        <v>Particulars</v>
      </c>
      <c r="JVC416" t="str">
        <v>As at</v>
      </c>
      <c r="JVD416" t="str">
        <v>As at</v>
      </c>
      <c r="JVE416" t="str">
        <v>Particulars</v>
      </c>
      <c r="JVK416" t="str">
        <v>As at</v>
      </c>
      <c r="JVL416" t="str">
        <v>As at</v>
      </c>
      <c r="JVM416" t="str">
        <v>Particulars</v>
      </c>
      <c r="JVS416" t="str">
        <v>As at</v>
      </c>
      <c r="JVT416" t="str">
        <v>As at</v>
      </c>
      <c r="JVU416" t="str">
        <v>Particulars</v>
      </c>
      <c r="JWA416" t="str">
        <v>As at</v>
      </c>
      <c r="JWB416" t="str">
        <v>As at</v>
      </c>
      <c r="JWC416" t="str">
        <v>Particulars</v>
      </c>
      <c r="JWI416" t="str">
        <v>As at</v>
      </c>
      <c r="JWJ416" t="str">
        <v>As at</v>
      </c>
      <c r="JWK416" t="str">
        <v>Particulars</v>
      </c>
      <c r="JWQ416" t="str">
        <v>As at</v>
      </c>
      <c r="JWR416" t="str">
        <v>As at</v>
      </c>
      <c r="JWS416" t="str">
        <v>Particulars</v>
      </c>
      <c r="JWY416" t="str">
        <v>As at</v>
      </c>
      <c r="JWZ416" t="str">
        <v>As at</v>
      </c>
      <c r="JXA416" t="str">
        <v>Particulars</v>
      </c>
      <c r="JXG416" t="str">
        <v>As at</v>
      </c>
      <c r="JXH416" t="str">
        <v>As at</v>
      </c>
      <c r="JXI416" t="str">
        <v>Particulars</v>
      </c>
      <c r="JXO416" t="str">
        <v>As at</v>
      </c>
      <c r="JXP416" t="str">
        <v>As at</v>
      </c>
      <c r="JXQ416" t="str">
        <v>Particulars</v>
      </c>
      <c r="JXW416" t="str">
        <v>As at</v>
      </c>
      <c r="JXX416" t="str">
        <v>As at</v>
      </c>
      <c r="JXY416" t="str">
        <v>Particulars</v>
      </c>
      <c r="JYE416" t="str">
        <v>As at</v>
      </c>
      <c r="JYF416" t="str">
        <v>As at</v>
      </c>
      <c r="JYG416" t="str">
        <v>Particulars</v>
      </c>
      <c r="JYM416" t="str">
        <v>As at</v>
      </c>
      <c r="JYN416" t="str">
        <v>As at</v>
      </c>
      <c r="JYO416" t="str">
        <v>Particulars</v>
      </c>
      <c r="JYU416" t="str">
        <v>As at</v>
      </c>
      <c r="JYV416" t="str">
        <v>As at</v>
      </c>
      <c r="JYW416" t="str">
        <v>Particulars</v>
      </c>
      <c r="JZC416" t="str">
        <v>As at</v>
      </c>
      <c r="JZD416" t="str">
        <v>As at</v>
      </c>
      <c r="JZE416" t="str">
        <v>Particulars</v>
      </c>
      <c r="JZK416" t="str">
        <v>As at</v>
      </c>
      <c r="JZL416" t="str">
        <v>As at</v>
      </c>
      <c r="JZM416" t="str">
        <v>Particulars</v>
      </c>
      <c r="JZS416" t="str">
        <v>As at</v>
      </c>
      <c r="JZT416" t="str">
        <v>As at</v>
      </c>
      <c r="JZU416" t="str">
        <v>Particulars</v>
      </c>
      <c r="KAA416" t="str">
        <v>As at</v>
      </c>
      <c r="KAB416" t="str">
        <v>As at</v>
      </c>
      <c r="KAC416" t="str">
        <v>Particulars</v>
      </c>
      <c r="KAI416" t="str">
        <v>As at</v>
      </c>
      <c r="KAJ416" t="str">
        <v>As at</v>
      </c>
      <c r="KAK416" t="str">
        <v>Particulars</v>
      </c>
      <c r="KAQ416" t="str">
        <v>As at</v>
      </c>
      <c r="KAR416" t="str">
        <v>As at</v>
      </c>
      <c r="KAS416" t="str">
        <v>Particulars</v>
      </c>
      <c r="KAY416" t="str">
        <v>As at</v>
      </c>
      <c r="KAZ416" t="str">
        <v>As at</v>
      </c>
      <c r="KBA416" t="str">
        <v>Particulars</v>
      </c>
      <c r="KBG416" t="str">
        <v>As at</v>
      </c>
      <c r="KBH416" t="str">
        <v>As at</v>
      </c>
      <c r="KBI416" t="str">
        <v>Particulars</v>
      </c>
      <c r="KBO416" t="str">
        <v>As at</v>
      </c>
      <c r="KBP416" t="str">
        <v>As at</v>
      </c>
      <c r="KBQ416" t="str">
        <v>Particulars</v>
      </c>
      <c r="KBW416" t="str">
        <v>As at</v>
      </c>
      <c r="KBX416" t="str">
        <v>As at</v>
      </c>
      <c r="KBY416" t="str">
        <v>Particulars</v>
      </c>
      <c r="KCE416" t="str">
        <v>As at</v>
      </c>
      <c r="KCF416" t="str">
        <v>As at</v>
      </c>
      <c r="KCG416" t="str">
        <v>Particulars</v>
      </c>
      <c r="KCM416" t="str">
        <v>As at</v>
      </c>
      <c r="KCN416" t="str">
        <v>As at</v>
      </c>
      <c r="KCO416" t="str">
        <v>Particulars</v>
      </c>
      <c r="KCU416" t="str">
        <v>As at</v>
      </c>
      <c r="KCV416" t="str">
        <v>As at</v>
      </c>
      <c r="KCW416" t="str">
        <v>Particulars</v>
      </c>
      <c r="KDC416" t="str">
        <v>As at</v>
      </c>
      <c r="KDD416" t="str">
        <v>As at</v>
      </c>
      <c r="KDE416" t="str">
        <v>Particulars</v>
      </c>
      <c r="KDK416" t="str">
        <v>As at</v>
      </c>
      <c r="KDL416" t="str">
        <v>As at</v>
      </c>
      <c r="KDM416" t="str">
        <v>Particulars</v>
      </c>
      <c r="KDS416" t="str">
        <v>As at</v>
      </c>
      <c r="KDT416" t="str">
        <v>As at</v>
      </c>
      <c r="KDU416" t="str">
        <v>Particulars</v>
      </c>
      <c r="KEA416" t="str">
        <v>As at</v>
      </c>
      <c r="KEB416" t="str">
        <v>As at</v>
      </c>
      <c r="KEC416" t="str">
        <v>Particulars</v>
      </c>
      <c r="KEI416" t="str">
        <v>As at</v>
      </c>
      <c r="KEJ416" t="str">
        <v>As at</v>
      </c>
      <c r="KEK416" t="str">
        <v>Particulars</v>
      </c>
      <c r="KEQ416" t="str">
        <v>As at</v>
      </c>
      <c r="KER416" t="str">
        <v>As at</v>
      </c>
      <c r="KES416" t="str">
        <v>Particulars</v>
      </c>
      <c r="KEY416" t="str">
        <v>As at</v>
      </c>
      <c r="KEZ416" t="str">
        <v>As at</v>
      </c>
      <c r="KFA416" t="str">
        <v>Particulars</v>
      </c>
      <c r="KFG416" t="str">
        <v>As at</v>
      </c>
      <c r="KFH416" t="str">
        <v>As at</v>
      </c>
      <c r="KFI416" t="str">
        <v>Particulars</v>
      </c>
      <c r="KFO416" t="str">
        <v>As at</v>
      </c>
      <c r="KFP416" t="str">
        <v>As at</v>
      </c>
      <c r="KFQ416" t="str">
        <v>Particulars</v>
      </c>
      <c r="KFW416" t="str">
        <v>As at</v>
      </c>
      <c r="KFX416" t="str">
        <v>As at</v>
      </c>
      <c r="KFY416" t="str">
        <v>Particulars</v>
      </c>
      <c r="KGE416" t="str">
        <v>As at</v>
      </c>
      <c r="KGF416" t="str">
        <v>As at</v>
      </c>
      <c r="KGG416" t="str">
        <v>Particulars</v>
      </c>
      <c r="KGM416" t="str">
        <v>As at</v>
      </c>
      <c r="KGN416" t="str">
        <v>As at</v>
      </c>
      <c r="KGO416" t="str">
        <v>Particulars</v>
      </c>
      <c r="KGU416" t="str">
        <v>As at</v>
      </c>
      <c r="KGV416" t="str">
        <v>As at</v>
      </c>
      <c r="KGW416" t="str">
        <v>Particulars</v>
      </c>
      <c r="KHC416" t="str">
        <v>As at</v>
      </c>
      <c r="KHD416" t="str">
        <v>As at</v>
      </c>
      <c r="KHE416" t="str">
        <v>Particulars</v>
      </c>
      <c r="KHK416" t="str">
        <v>As at</v>
      </c>
      <c r="KHL416" t="str">
        <v>As at</v>
      </c>
      <c r="KHM416" t="str">
        <v>Particulars</v>
      </c>
      <c r="KHS416" t="str">
        <v>As at</v>
      </c>
      <c r="KHT416" t="str">
        <v>As at</v>
      </c>
      <c r="KHU416" t="str">
        <v>Particulars</v>
      </c>
      <c r="KIA416" t="str">
        <v>As at</v>
      </c>
      <c r="KIB416" t="str">
        <v>As at</v>
      </c>
      <c r="KIC416" t="str">
        <v>Particulars</v>
      </c>
      <c r="KII416" t="str">
        <v>As at</v>
      </c>
      <c r="KIJ416" t="str">
        <v>As at</v>
      </c>
      <c r="KIK416" t="str">
        <v>Particulars</v>
      </c>
      <c r="KIQ416" t="str">
        <v>As at</v>
      </c>
      <c r="KIR416" t="str">
        <v>As at</v>
      </c>
      <c r="KIS416" t="str">
        <v>Particulars</v>
      </c>
      <c r="KIY416" t="str">
        <v>As at</v>
      </c>
      <c r="KIZ416" t="str">
        <v>As at</v>
      </c>
      <c r="KJA416" t="str">
        <v>Particulars</v>
      </c>
      <c r="KJG416" t="str">
        <v>As at</v>
      </c>
      <c r="KJH416" t="str">
        <v>As at</v>
      </c>
      <c r="KJI416" t="str">
        <v>Particulars</v>
      </c>
      <c r="KJO416" t="str">
        <v>As at</v>
      </c>
      <c r="KJP416" t="str">
        <v>As at</v>
      </c>
      <c r="KJQ416" t="str">
        <v>Particulars</v>
      </c>
      <c r="KJW416" t="str">
        <v>As at</v>
      </c>
      <c r="KJX416" t="str">
        <v>As at</v>
      </c>
      <c r="KJY416" t="str">
        <v>Particulars</v>
      </c>
      <c r="KKE416" t="str">
        <v>As at</v>
      </c>
      <c r="KKF416" t="str">
        <v>As at</v>
      </c>
      <c r="KKG416" t="str">
        <v>Particulars</v>
      </c>
      <c r="KKM416" t="str">
        <v>As at</v>
      </c>
      <c r="KKN416" t="str">
        <v>As at</v>
      </c>
      <c r="KKO416" t="str">
        <v>Particulars</v>
      </c>
      <c r="KKU416" t="str">
        <v>As at</v>
      </c>
      <c r="KKV416" t="str">
        <v>As at</v>
      </c>
      <c r="KKW416" t="str">
        <v>Particulars</v>
      </c>
      <c r="KLC416" t="str">
        <v>As at</v>
      </c>
      <c r="KLD416" t="str">
        <v>As at</v>
      </c>
      <c r="KLE416" t="str">
        <v>Particulars</v>
      </c>
      <c r="KLK416" t="str">
        <v>As at</v>
      </c>
      <c r="KLL416" t="str">
        <v>As at</v>
      </c>
      <c r="KLM416" t="str">
        <v>Particulars</v>
      </c>
      <c r="KLS416" t="str">
        <v>As at</v>
      </c>
      <c r="KLT416" t="str">
        <v>As at</v>
      </c>
      <c r="KLU416" t="str">
        <v>Particulars</v>
      </c>
      <c r="KMA416" t="str">
        <v>As at</v>
      </c>
      <c r="KMB416" t="str">
        <v>As at</v>
      </c>
      <c r="KMC416" t="str">
        <v>Particulars</v>
      </c>
      <c r="KMI416" t="str">
        <v>As at</v>
      </c>
      <c r="KMJ416" t="str">
        <v>As at</v>
      </c>
      <c r="KMK416" t="str">
        <v>Particulars</v>
      </c>
      <c r="KMQ416" t="str">
        <v>As at</v>
      </c>
      <c r="KMR416" t="str">
        <v>As at</v>
      </c>
      <c r="KMS416" t="str">
        <v>Particulars</v>
      </c>
      <c r="KMY416" t="str">
        <v>As at</v>
      </c>
      <c r="KMZ416" t="str">
        <v>As at</v>
      </c>
      <c r="KNA416" t="str">
        <v>Particulars</v>
      </c>
      <c r="KNG416" t="str">
        <v>As at</v>
      </c>
      <c r="KNH416" t="str">
        <v>As at</v>
      </c>
      <c r="KNI416" t="str">
        <v>Particulars</v>
      </c>
      <c r="KNO416" t="str">
        <v>As at</v>
      </c>
      <c r="KNP416" t="str">
        <v>As at</v>
      </c>
      <c r="KNQ416" t="str">
        <v>Particulars</v>
      </c>
      <c r="KNW416" t="str">
        <v>As at</v>
      </c>
      <c r="KNX416" t="str">
        <v>As at</v>
      </c>
      <c r="KNY416" t="str">
        <v>Particulars</v>
      </c>
      <c r="KOE416" t="str">
        <v>As at</v>
      </c>
      <c r="KOF416" t="str">
        <v>As at</v>
      </c>
      <c r="KOG416" t="str">
        <v>Particulars</v>
      </c>
      <c r="KOM416" t="str">
        <v>As at</v>
      </c>
      <c r="KON416" t="str">
        <v>As at</v>
      </c>
      <c r="KOO416" t="str">
        <v>Particulars</v>
      </c>
      <c r="KOU416" t="str">
        <v>As at</v>
      </c>
      <c r="KOV416" t="str">
        <v>As at</v>
      </c>
      <c r="KOW416" t="str">
        <v>Particulars</v>
      </c>
      <c r="KPC416" t="str">
        <v>As at</v>
      </c>
      <c r="KPD416" t="str">
        <v>As at</v>
      </c>
      <c r="KPE416" t="str">
        <v>Particulars</v>
      </c>
      <c r="KPK416" t="str">
        <v>As at</v>
      </c>
      <c r="KPL416" t="str">
        <v>As at</v>
      </c>
      <c r="KPM416" t="str">
        <v>Particulars</v>
      </c>
      <c r="KPS416" t="str">
        <v>As at</v>
      </c>
      <c r="KPT416" t="str">
        <v>As at</v>
      </c>
      <c r="KPU416" t="str">
        <v>Particulars</v>
      </c>
      <c r="KQA416" t="str">
        <v>As at</v>
      </c>
      <c r="KQB416" t="str">
        <v>As at</v>
      </c>
      <c r="KQC416" t="str">
        <v>Particulars</v>
      </c>
      <c r="KQI416" t="str">
        <v>As at</v>
      </c>
      <c r="KQJ416" t="str">
        <v>As at</v>
      </c>
      <c r="KQK416" t="str">
        <v>Particulars</v>
      </c>
      <c r="KQQ416" t="str">
        <v>As at</v>
      </c>
      <c r="KQR416" t="str">
        <v>As at</v>
      </c>
      <c r="KQS416" t="str">
        <v>Particulars</v>
      </c>
      <c r="KQY416" t="str">
        <v>As at</v>
      </c>
      <c r="KQZ416" t="str">
        <v>As at</v>
      </c>
      <c r="KRA416" t="str">
        <v>Particulars</v>
      </c>
      <c r="KRG416" t="str">
        <v>As at</v>
      </c>
      <c r="KRH416" t="str">
        <v>As at</v>
      </c>
      <c r="KRI416" t="str">
        <v>Particulars</v>
      </c>
      <c r="KRO416" t="str">
        <v>As at</v>
      </c>
      <c r="KRP416" t="str">
        <v>As at</v>
      </c>
      <c r="KRQ416" t="str">
        <v>Particulars</v>
      </c>
      <c r="KRW416" t="str">
        <v>As at</v>
      </c>
      <c r="KRX416" t="str">
        <v>As at</v>
      </c>
      <c r="KRY416" t="str">
        <v>Particulars</v>
      </c>
      <c r="KSE416" t="str">
        <v>As at</v>
      </c>
      <c r="KSF416" t="str">
        <v>As at</v>
      </c>
      <c r="KSG416" t="str">
        <v>Particulars</v>
      </c>
      <c r="KSM416" t="str">
        <v>As at</v>
      </c>
      <c r="KSN416" t="str">
        <v>As at</v>
      </c>
      <c r="KSO416" t="str">
        <v>Particulars</v>
      </c>
      <c r="KSU416" t="str">
        <v>As at</v>
      </c>
      <c r="KSV416" t="str">
        <v>As at</v>
      </c>
      <c r="KSW416" t="str">
        <v>Particulars</v>
      </c>
      <c r="KTC416" t="str">
        <v>As at</v>
      </c>
      <c r="KTD416" t="str">
        <v>As at</v>
      </c>
      <c r="KTE416" t="str">
        <v>Particulars</v>
      </c>
      <c r="KTK416" t="str">
        <v>As at</v>
      </c>
      <c r="KTL416" t="str">
        <v>As at</v>
      </c>
      <c r="KTM416" t="str">
        <v>Particulars</v>
      </c>
      <c r="KTS416" t="str">
        <v>As at</v>
      </c>
      <c r="KTT416" t="str">
        <v>As at</v>
      </c>
      <c r="KTU416" t="str">
        <v>Particulars</v>
      </c>
      <c r="KUA416" t="str">
        <v>As at</v>
      </c>
      <c r="KUB416" t="str">
        <v>As at</v>
      </c>
      <c r="KUC416" t="str">
        <v>Particulars</v>
      </c>
      <c r="KUI416" t="str">
        <v>As at</v>
      </c>
      <c r="KUJ416" t="str">
        <v>As at</v>
      </c>
      <c r="KUK416" t="str">
        <v>Particulars</v>
      </c>
      <c r="KUQ416" t="str">
        <v>As at</v>
      </c>
      <c r="KUR416" t="str">
        <v>As at</v>
      </c>
      <c r="KUS416" t="str">
        <v>Particulars</v>
      </c>
      <c r="KUY416" t="str">
        <v>As at</v>
      </c>
      <c r="KUZ416" t="str">
        <v>As at</v>
      </c>
      <c r="KVA416" t="str">
        <v>Particulars</v>
      </c>
      <c r="KVG416" t="str">
        <v>As at</v>
      </c>
      <c r="KVH416" t="str">
        <v>As at</v>
      </c>
      <c r="KVI416" t="str">
        <v>Particulars</v>
      </c>
      <c r="KVO416" t="str">
        <v>As at</v>
      </c>
      <c r="KVP416" t="str">
        <v>As at</v>
      </c>
      <c r="KVQ416" t="str">
        <v>Particulars</v>
      </c>
      <c r="KVW416" t="str">
        <v>As at</v>
      </c>
      <c r="KVX416" t="str">
        <v>As at</v>
      </c>
      <c r="KVY416" t="str">
        <v>Particulars</v>
      </c>
      <c r="KWE416" t="str">
        <v>As at</v>
      </c>
      <c r="KWF416" t="str">
        <v>As at</v>
      </c>
      <c r="KWG416" t="str">
        <v>Particulars</v>
      </c>
      <c r="KWM416" t="str">
        <v>As at</v>
      </c>
      <c r="KWN416" t="str">
        <v>As at</v>
      </c>
      <c r="KWO416" t="str">
        <v>Particulars</v>
      </c>
      <c r="KWU416" t="str">
        <v>As at</v>
      </c>
      <c r="KWV416" t="str">
        <v>As at</v>
      </c>
      <c r="KWW416" t="str">
        <v>Particulars</v>
      </c>
      <c r="KXC416" t="str">
        <v>As at</v>
      </c>
      <c r="KXD416" t="str">
        <v>As at</v>
      </c>
      <c r="KXE416" t="str">
        <v>Particulars</v>
      </c>
      <c r="KXK416" t="str">
        <v>As at</v>
      </c>
      <c r="KXL416" t="str">
        <v>As at</v>
      </c>
      <c r="KXM416" t="str">
        <v>Particulars</v>
      </c>
      <c r="KXS416" t="str">
        <v>As at</v>
      </c>
      <c r="KXT416" t="str">
        <v>As at</v>
      </c>
      <c r="KXU416" t="str">
        <v>Particulars</v>
      </c>
      <c r="KYA416" t="str">
        <v>As at</v>
      </c>
      <c r="KYB416" t="str">
        <v>As at</v>
      </c>
      <c r="KYC416" t="str">
        <v>Particulars</v>
      </c>
      <c r="KYI416" t="str">
        <v>As at</v>
      </c>
      <c r="KYJ416" t="str">
        <v>As at</v>
      </c>
      <c r="KYK416" t="str">
        <v>Particulars</v>
      </c>
      <c r="KYQ416" t="str">
        <v>As at</v>
      </c>
      <c r="KYR416" t="str">
        <v>As at</v>
      </c>
      <c r="KYS416" t="str">
        <v>Particulars</v>
      </c>
      <c r="KYY416" t="str">
        <v>As at</v>
      </c>
      <c r="KYZ416" t="str">
        <v>As at</v>
      </c>
      <c r="KZA416" t="str">
        <v>Particulars</v>
      </c>
      <c r="KZG416" t="str">
        <v>As at</v>
      </c>
      <c r="KZH416" t="str">
        <v>As at</v>
      </c>
      <c r="KZI416" t="str">
        <v>Particulars</v>
      </c>
      <c r="KZO416" t="str">
        <v>As at</v>
      </c>
      <c r="KZP416" t="str">
        <v>As at</v>
      </c>
      <c r="KZQ416" t="str">
        <v>Particulars</v>
      </c>
      <c r="KZW416" t="str">
        <v>As at</v>
      </c>
      <c r="KZX416" t="str">
        <v>As at</v>
      </c>
      <c r="KZY416" t="str">
        <v>Particulars</v>
      </c>
      <c r="LAE416" t="str">
        <v>As at</v>
      </c>
      <c r="LAF416" t="str">
        <v>As at</v>
      </c>
      <c r="LAG416" t="str">
        <v>Particulars</v>
      </c>
      <c r="LAM416" t="str">
        <v>As at</v>
      </c>
      <c r="LAN416" t="str">
        <v>As at</v>
      </c>
      <c r="LAO416" t="str">
        <v>Particulars</v>
      </c>
      <c r="LAU416" t="str">
        <v>As at</v>
      </c>
      <c r="LAV416" t="str">
        <v>As at</v>
      </c>
      <c r="LAW416" t="str">
        <v>Particulars</v>
      </c>
      <c r="LBC416" t="str">
        <v>As at</v>
      </c>
      <c r="LBD416" t="str">
        <v>As at</v>
      </c>
      <c r="LBE416" t="str">
        <v>Particulars</v>
      </c>
      <c r="LBK416" t="str">
        <v>As at</v>
      </c>
      <c r="LBL416" t="str">
        <v>As at</v>
      </c>
      <c r="LBM416" t="str">
        <v>Particulars</v>
      </c>
      <c r="LBS416" t="str">
        <v>As at</v>
      </c>
      <c r="LBT416" t="str">
        <v>As at</v>
      </c>
      <c r="LBU416" t="str">
        <v>Particulars</v>
      </c>
      <c r="LCA416" t="str">
        <v>As at</v>
      </c>
      <c r="LCB416" t="str">
        <v>As at</v>
      </c>
      <c r="LCC416" t="str">
        <v>Particulars</v>
      </c>
      <c r="LCI416" t="str">
        <v>As at</v>
      </c>
      <c r="LCJ416" t="str">
        <v>As at</v>
      </c>
      <c r="LCK416" t="str">
        <v>Particulars</v>
      </c>
      <c r="LCQ416" t="str">
        <v>As at</v>
      </c>
      <c r="LCR416" t="str">
        <v>As at</v>
      </c>
      <c r="LCS416" t="str">
        <v>Particulars</v>
      </c>
      <c r="LCY416" t="str">
        <v>As at</v>
      </c>
      <c r="LCZ416" t="str">
        <v>As at</v>
      </c>
      <c r="LDA416" t="str">
        <v>Particulars</v>
      </c>
      <c r="LDG416" t="str">
        <v>As at</v>
      </c>
      <c r="LDH416" t="str">
        <v>As at</v>
      </c>
      <c r="LDI416" t="str">
        <v>Particulars</v>
      </c>
      <c r="LDO416" t="str">
        <v>As at</v>
      </c>
      <c r="LDP416" t="str">
        <v>As at</v>
      </c>
      <c r="LDQ416" t="str">
        <v>Particulars</v>
      </c>
      <c r="LDW416" t="str">
        <v>As at</v>
      </c>
      <c r="LDX416" t="str">
        <v>As at</v>
      </c>
      <c r="LDY416" t="str">
        <v>Particulars</v>
      </c>
      <c r="LEE416" t="str">
        <v>As at</v>
      </c>
      <c r="LEF416" t="str">
        <v>As at</v>
      </c>
      <c r="LEG416" t="str">
        <v>Particulars</v>
      </c>
      <c r="LEM416" t="str">
        <v>As at</v>
      </c>
      <c r="LEN416" t="str">
        <v>As at</v>
      </c>
      <c r="LEO416" t="str">
        <v>Particulars</v>
      </c>
      <c r="LEU416" t="str">
        <v>As at</v>
      </c>
      <c r="LEV416" t="str">
        <v>As at</v>
      </c>
      <c r="LEW416" t="str">
        <v>Particulars</v>
      </c>
      <c r="LFC416" t="str">
        <v>As at</v>
      </c>
      <c r="LFD416" t="str">
        <v>As at</v>
      </c>
      <c r="LFE416" t="str">
        <v>Particulars</v>
      </c>
      <c r="LFK416" t="str">
        <v>As at</v>
      </c>
      <c r="LFL416" t="str">
        <v>As at</v>
      </c>
      <c r="LFM416" t="str">
        <v>Particulars</v>
      </c>
      <c r="LFS416" t="str">
        <v>As at</v>
      </c>
      <c r="LFT416" t="str">
        <v>As at</v>
      </c>
      <c r="LFU416" t="str">
        <v>Particulars</v>
      </c>
      <c r="LGA416" t="str">
        <v>As at</v>
      </c>
      <c r="LGB416" t="str">
        <v>As at</v>
      </c>
      <c r="LGC416" t="str">
        <v>Particulars</v>
      </c>
      <c r="LGI416" t="str">
        <v>As at</v>
      </c>
      <c r="LGJ416" t="str">
        <v>As at</v>
      </c>
      <c r="LGK416" t="str">
        <v>Particulars</v>
      </c>
      <c r="LGQ416" t="str">
        <v>As at</v>
      </c>
      <c r="LGR416" t="str">
        <v>As at</v>
      </c>
      <c r="LGS416" t="str">
        <v>Particulars</v>
      </c>
      <c r="LGY416" t="str">
        <v>As at</v>
      </c>
      <c r="LGZ416" t="str">
        <v>As at</v>
      </c>
      <c r="LHA416" t="str">
        <v>Particulars</v>
      </c>
      <c r="LHG416" t="str">
        <v>As at</v>
      </c>
      <c r="LHH416" t="str">
        <v>As at</v>
      </c>
      <c r="LHI416" t="str">
        <v>Particulars</v>
      </c>
      <c r="LHO416" t="str">
        <v>As at</v>
      </c>
      <c r="LHP416" t="str">
        <v>As at</v>
      </c>
      <c r="LHQ416" t="str">
        <v>Particulars</v>
      </c>
      <c r="LHW416" t="str">
        <v>As at</v>
      </c>
      <c r="LHX416" t="str">
        <v>As at</v>
      </c>
      <c r="LHY416" t="str">
        <v>Particulars</v>
      </c>
      <c r="LIE416" t="str">
        <v>As at</v>
      </c>
      <c r="LIF416" t="str">
        <v>As at</v>
      </c>
      <c r="LIG416" t="str">
        <v>Particulars</v>
      </c>
      <c r="LIM416" t="str">
        <v>As at</v>
      </c>
      <c r="LIN416" t="str">
        <v>As at</v>
      </c>
      <c r="LIO416" t="str">
        <v>Particulars</v>
      </c>
      <c r="LIU416" t="str">
        <v>As at</v>
      </c>
      <c r="LIV416" t="str">
        <v>As at</v>
      </c>
      <c r="LIW416" t="str">
        <v>Particulars</v>
      </c>
      <c r="LJC416" t="str">
        <v>As at</v>
      </c>
      <c r="LJD416" t="str">
        <v>As at</v>
      </c>
      <c r="LJE416" t="str">
        <v>Particulars</v>
      </c>
      <c r="LJK416" t="str">
        <v>As at</v>
      </c>
      <c r="LJL416" t="str">
        <v>As at</v>
      </c>
      <c r="LJM416" t="str">
        <v>Particulars</v>
      </c>
      <c r="LJS416" t="str">
        <v>As at</v>
      </c>
      <c r="LJT416" t="str">
        <v>As at</v>
      </c>
      <c r="LJU416" t="str">
        <v>Particulars</v>
      </c>
      <c r="LKA416" t="str">
        <v>As at</v>
      </c>
      <c r="LKB416" t="str">
        <v>As at</v>
      </c>
      <c r="LKC416" t="str">
        <v>Particulars</v>
      </c>
      <c r="LKI416" t="str">
        <v>As at</v>
      </c>
      <c r="LKJ416" t="str">
        <v>As at</v>
      </c>
      <c r="LKK416" t="str">
        <v>Particulars</v>
      </c>
      <c r="LKQ416" t="str">
        <v>As at</v>
      </c>
      <c r="LKR416" t="str">
        <v>As at</v>
      </c>
      <c r="LKS416" t="str">
        <v>Particulars</v>
      </c>
      <c r="LKY416" t="str">
        <v>As at</v>
      </c>
      <c r="LKZ416" t="str">
        <v>As at</v>
      </c>
      <c r="LLA416" t="str">
        <v>Particulars</v>
      </c>
      <c r="LLG416" t="str">
        <v>As at</v>
      </c>
      <c r="LLH416" t="str">
        <v>As at</v>
      </c>
      <c r="LLI416" t="str">
        <v>Particulars</v>
      </c>
      <c r="LLO416" t="str">
        <v>As at</v>
      </c>
      <c r="LLP416" t="str">
        <v>As at</v>
      </c>
      <c r="LLQ416" t="str">
        <v>Particulars</v>
      </c>
      <c r="LLW416" t="str">
        <v>As at</v>
      </c>
      <c r="LLX416" t="str">
        <v>As at</v>
      </c>
      <c r="LLY416" t="str">
        <v>Particulars</v>
      </c>
      <c r="LME416" t="str">
        <v>As at</v>
      </c>
      <c r="LMF416" t="str">
        <v>As at</v>
      </c>
      <c r="LMG416" t="str">
        <v>Particulars</v>
      </c>
      <c r="LMM416" t="str">
        <v>As at</v>
      </c>
      <c r="LMN416" t="str">
        <v>As at</v>
      </c>
      <c r="LMO416" t="str">
        <v>Particulars</v>
      </c>
      <c r="LMU416" t="str">
        <v>As at</v>
      </c>
      <c r="LMV416" t="str">
        <v>As at</v>
      </c>
      <c r="LMW416" t="str">
        <v>Particulars</v>
      </c>
      <c r="LNC416" t="str">
        <v>As at</v>
      </c>
      <c r="LND416" t="str">
        <v>As at</v>
      </c>
      <c r="LNE416" t="str">
        <v>Particulars</v>
      </c>
      <c r="LNK416" t="str">
        <v>As at</v>
      </c>
      <c r="LNL416" t="str">
        <v>As at</v>
      </c>
      <c r="LNM416" t="str">
        <v>Particulars</v>
      </c>
      <c r="LNS416" t="str">
        <v>As at</v>
      </c>
      <c r="LNT416" t="str">
        <v>As at</v>
      </c>
      <c r="LNU416" t="str">
        <v>Particulars</v>
      </c>
      <c r="LOA416" t="str">
        <v>As at</v>
      </c>
      <c r="LOB416" t="str">
        <v>As at</v>
      </c>
      <c r="LOC416" t="str">
        <v>Particulars</v>
      </c>
      <c r="LOI416" t="str">
        <v>As at</v>
      </c>
      <c r="LOJ416" t="str">
        <v>As at</v>
      </c>
      <c r="LOK416" t="str">
        <v>Particulars</v>
      </c>
      <c r="LOQ416" t="str">
        <v>As at</v>
      </c>
      <c r="LOR416" t="str">
        <v>As at</v>
      </c>
      <c r="LOS416" t="str">
        <v>Particulars</v>
      </c>
      <c r="LOY416" t="str">
        <v>As at</v>
      </c>
      <c r="LOZ416" t="str">
        <v>As at</v>
      </c>
      <c r="LPA416" t="str">
        <v>Particulars</v>
      </c>
      <c r="LPG416" t="str">
        <v>As at</v>
      </c>
      <c r="LPH416" t="str">
        <v>As at</v>
      </c>
      <c r="LPI416" t="str">
        <v>Particulars</v>
      </c>
      <c r="LPO416" t="str">
        <v>As at</v>
      </c>
      <c r="LPP416" t="str">
        <v>As at</v>
      </c>
      <c r="LPQ416" t="str">
        <v>Particulars</v>
      </c>
      <c r="LPW416" t="str">
        <v>As at</v>
      </c>
      <c r="LPX416" t="str">
        <v>As at</v>
      </c>
      <c r="LPY416" t="str">
        <v>Particulars</v>
      </c>
      <c r="LQE416" t="str">
        <v>As at</v>
      </c>
      <c r="LQF416" t="str">
        <v>As at</v>
      </c>
      <c r="LQG416" t="str">
        <v>Particulars</v>
      </c>
      <c r="LQM416" t="str">
        <v>As at</v>
      </c>
      <c r="LQN416" t="str">
        <v>As at</v>
      </c>
      <c r="LQO416" t="str">
        <v>Particulars</v>
      </c>
      <c r="LQU416" t="str">
        <v>As at</v>
      </c>
      <c r="LQV416" t="str">
        <v>As at</v>
      </c>
      <c r="LQW416" t="str">
        <v>Particulars</v>
      </c>
      <c r="LRC416" t="str">
        <v>As at</v>
      </c>
      <c r="LRD416" t="str">
        <v>As at</v>
      </c>
      <c r="LRE416" t="str">
        <v>Particulars</v>
      </c>
      <c r="LRK416" t="str">
        <v>As at</v>
      </c>
      <c r="LRL416" t="str">
        <v>As at</v>
      </c>
      <c r="LRM416" t="str">
        <v>Particulars</v>
      </c>
      <c r="LRS416" t="str">
        <v>As at</v>
      </c>
      <c r="LRT416" t="str">
        <v>As at</v>
      </c>
      <c r="LRU416" t="str">
        <v>Particulars</v>
      </c>
      <c r="LSA416" t="str">
        <v>As at</v>
      </c>
      <c r="LSB416" t="str">
        <v>As at</v>
      </c>
      <c r="LSC416" t="str">
        <v>Particulars</v>
      </c>
      <c r="LSI416" t="str">
        <v>As at</v>
      </c>
      <c r="LSJ416" t="str">
        <v>As at</v>
      </c>
      <c r="LSK416" t="str">
        <v>Particulars</v>
      </c>
      <c r="LSQ416" t="str">
        <v>As at</v>
      </c>
      <c r="LSR416" t="str">
        <v>As at</v>
      </c>
      <c r="LSS416" t="str">
        <v>Particulars</v>
      </c>
      <c r="LSY416" t="str">
        <v>As at</v>
      </c>
      <c r="LSZ416" t="str">
        <v>As at</v>
      </c>
      <c r="LTA416" t="str">
        <v>Particulars</v>
      </c>
      <c r="LTG416" t="str">
        <v>As at</v>
      </c>
      <c r="LTH416" t="str">
        <v>As at</v>
      </c>
      <c r="LTI416" t="str">
        <v>Particulars</v>
      </c>
      <c r="LTO416" t="str">
        <v>As at</v>
      </c>
      <c r="LTP416" t="str">
        <v>As at</v>
      </c>
      <c r="LTQ416" t="str">
        <v>Particulars</v>
      </c>
      <c r="LTW416" t="str">
        <v>As at</v>
      </c>
      <c r="LTX416" t="str">
        <v>As at</v>
      </c>
      <c r="LTY416" t="str">
        <v>Particulars</v>
      </c>
      <c r="LUE416" t="str">
        <v>As at</v>
      </c>
      <c r="LUF416" t="str">
        <v>As at</v>
      </c>
      <c r="LUG416" t="str">
        <v>Particulars</v>
      </c>
      <c r="LUM416" t="str">
        <v>As at</v>
      </c>
      <c r="LUN416" t="str">
        <v>As at</v>
      </c>
      <c r="LUO416" t="str">
        <v>Particulars</v>
      </c>
      <c r="LUU416" t="str">
        <v>As at</v>
      </c>
      <c r="LUV416" t="str">
        <v>As at</v>
      </c>
      <c r="LUW416" t="str">
        <v>Particulars</v>
      </c>
      <c r="LVC416" t="str">
        <v>As at</v>
      </c>
      <c r="LVD416" t="str">
        <v>As at</v>
      </c>
      <c r="LVE416" t="str">
        <v>Particulars</v>
      </c>
      <c r="LVK416" t="str">
        <v>As at</v>
      </c>
      <c r="LVL416" t="str">
        <v>As at</v>
      </c>
      <c r="LVM416" t="str">
        <v>Particulars</v>
      </c>
      <c r="LVS416" t="str">
        <v>As at</v>
      </c>
      <c r="LVT416" t="str">
        <v>As at</v>
      </c>
      <c r="LVU416" t="str">
        <v>Particulars</v>
      </c>
      <c r="LWA416" t="str">
        <v>As at</v>
      </c>
      <c r="LWB416" t="str">
        <v>As at</v>
      </c>
      <c r="LWC416" t="str">
        <v>Particulars</v>
      </c>
      <c r="LWI416" t="str">
        <v>As at</v>
      </c>
      <c r="LWJ416" t="str">
        <v>As at</v>
      </c>
      <c r="LWK416" t="str">
        <v>Particulars</v>
      </c>
      <c r="LWQ416" t="str">
        <v>As at</v>
      </c>
      <c r="LWR416" t="str">
        <v>As at</v>
      </c>
      <c r="LWS416" t="str">
        <v>Particulars</v>
      </c>
      <c r="LWY416" t="str">
        <v>As at</v>
      </c>
      <c r="LWZ416" t="str">
        <v>As at</v>
      </c>
      <c r="LXA416" t="str">
        <v>Particulars</v>
      </c>
      <c r="LXG416" t="str">
        <v>As at</v>
      </c>
      <c r="LXH416" t="str">
        <v>As at</v>
      </c>
      <c r="LXI416" t="str">
        <v>Particulars</v>
      </c>
      <c r="LXO416" t="str">
        <v>As at</v>
      </c>
      <c r="LXP416" t="str">
        <v>As at</v>
      </c>
      <c r="LXQ416" t="str">
        <v>Particulars</v>
      </c>
      <c r="LXW416" t="str">
        <v>As at</v>
      </c>
      <c r="LXX416" t="str">
        <v>As at</v>
      </c>
      <c r="LXY416" t="str">
        <v>Particulars</v>
      </c>
      <c r="LYE416" t="str">
        <v>As at</v>
      </c>
      <c r="LYF416" t="str">
        <v>As at</v>
      </c>
      <c r="LYG416" t="str">
        <v>Particulars</v>
      </c>
      <c r="LYM416" t="str">
        <v>As at</v>
      </c>
      <c r="LYN416" t="str">
        <v>As at</v>
      </c>
      <c r="LYO416" t="str">
        <v>Particulars</v>
      </c>
      <c r="LYU416" t="str">
        <v>As at</v>
      </c>
      <c r="LYV416" t="str">
        <v>As at</v>
      </c>
      <c r="LYW416" t="str">
        <v>Particulars</v>
      </c>
      <c r="LZC416" t="str">
        <v>As at</v>
      </c>
      <c r="LZD416" t="str">
        <v>As at</v>
      </c>
      <c r="LZE416" t="str">
        <v>Particulars</v>
      </c>
      <c r="LZK416" t="str">
        <v>As at</v>
      </c>
      <c r="LZL416" t="str">
        <v>As at</v>
      </c>
      <c r="LZM416" t="str">
        <v>Particulars</v>
      </c>
      <c r="LZS416" t="str">
        <v>As at</v>
      </c>
      <c r="LZT416" t="str">
        <v>As at</v>
      </c>
      <c r="LZU416" t="str">
        <v>Particulars</v>
      </c>
      <c r="MAA416" t="str">
        <v>As at</v>
      </c>
      <c r="MAB416" t="str">
        <v>As at</v>
      </c>
      <c r="MAC416" t="str">
        <v>Particulars</v>
      </c>
      <c r="MAI416" t="str">
        <v>As at</v>
      </c>
      <c r="MAJ416" t="str">
        <v>As at</v>
      </c>
      <c r="MAK416" t="str">
        <v>Particulars</v>
      </c>
      <c r="MAQ416" t="str">
        <v>As at</v>
      </c>
      <c r="MAR416" t="str">
        <v>As at</v>
      </c>
      <c r="MAS416" t="str">
        <v>Particulars</v>
      </c>
      <c r="MAY416" t="str">
        <v>As at</v>
      </c>
      <c r="MAZ416" t="str">
        <v>As at</v>
      </c>
      <c r="MBA416" t="str">
        <v>Particulars</v>
      </c>
      <c r="MBG416" t="str">
        <v>As at</v>
      </c>
      <c r="MBH416" t="str">
        <v>As at</v>
      </c>
      <c r="MBI416" t="str">
        <v>Particulars</v>
      </c>
      <c r="MBO416" t="str">
        <v>As at</v>
      </c>
      <c r="MBP416" t="str">
        <v>As at</v>
      </c>
      <c r="MBQ416" t="str">
        <v>Particulars</v>
      </c>
      <c r="MBW416" t="str">
        <v>As at</v>
      </c>
      <c r="MBX416" t="str">
        <v>As at</v>
      </c>
      <c r="MBY416" t="str">
        <v>Particulars</v>
      </c>
      <c r="MCE416" t="str">
        <v>As at</v>
      </c>
      <c r="MCF416" t="str">
        <v>As at</v>
      </c>
      <c r="MCG416" t="str">
        <v>Particulars</v>
      </c>
      <c r="MCM416" t="str">
        <v>As at</v>
      </c>
      <c r="MCN416" t="str">
        <v>As at</v>
      </c>
      <c r="MCO416" t="str">
        <v>Particulars</v>
      </c>
      <c r="MCU416" t="str">
        <v>As at</v>
      </c>
      <c r="MCV416" t="str">
        <v>As at</v>
      </c>
      <c r="MCW416" t="str">
        <v>Particulars</v>
      </c>
      <c r="MDC416" t="str">
        <v>As at</v>
      </c>
      <c r="MDD416" t="str">
        <v>As at</v>
      </c>
      <c r="MDE416" t="str">
        <v>Particulars</v>
      </c>
      <c r="MDK416" t="str">
        <v>As at</v>
      </c>
      <c r="MDL416" t="str">
        <v>As at</v>
      </c>
      <c r="MDM416" t="str">
        <v>Particulars</v>
      </c>
      <c r="MDS416" t="str">
        <v>As at</v>
      </c>
      <c r="MDT416" t="str">
        <v>As at</v>
      </c>
      <c r="MDU416" t="str">
        <v>Particulars</v>
      </c>
      <c r="MEA416" t="str">
        <v>As at</v>
      </c>
      <c r="MEB416" t="str">
        <v>As at</v>
      </c>
      <c r="MEC416" t="str">
        <v>Particulars</v>
      </c>
      <c r="MEI416" t="str">
        <v>As at</v>
      </c>
      <c r="MEJ416" t="str">
        <v>As at</v>
      </c>
      <c r="MEK416" t="str">
        <v>Particulars</v>
      </c>
      <c r="MEQ416" t="str">
        <v>As at</v>
      </c>
      <c r="MER416" t="str">
        <v>As at</v>
      </c>
      <c r="MES416" t="str">
        <v>Particulars</v>
      </c>
      <c r="MEY416" t="str">
        <v>As at</v>
      </c>
      <c r="MEZ416" t="str">
        <v>As at</v>
      </c>
      <c r="MFA416" t="str">
        <v>Particulars</v>
      </c>
      <c r="MFG416" t="str">
        <v>As at</v>
      </c>
      <c r="MFH416" t="str">
        <v>As at</v>
      </c>
      <c r="MFI416" t="str">
        <v>Particulars</v>
      </c>
      <c r="MFO416" t="str">
        <v>As at</v>
      </c>
      <c r="MFP416" t="str">
        <v>As at</v>
      </c>
      <c r="MFQ416" t="str">
        <v>Particulars</v>
      </c>
      <c r="MFW416" t="str">
        <v>As at</v>
      </c>
      <c r="MFX416" t="str">
        <v>As at</v>
      </c>
      <c r="MFY416" t="str">
        <v>Particulars</v>
      </c>
      <c r="MGE416" t="str">
        <v>As at</v>
      </c>
      <c r="MGF416" t="str">
        <v>As at</v>
      </c>
      <c r="MGG416" t="str">
        <v>Particulars</v>
      </c>
      <c r="MGM416" t="str">
        <v>As at</v>
      </c>
      <c r="MGN416" t="str">
        <v>As at</v>
      </c>
      <c r="MGO416" t="str">
        <v>Particulars</v>
      </c>
      <c r="MGU416" t="str">
        <v>As at</v>
      </c>
      <c r="MGV416" t="str">
        <v>As at</v>
      </c>
      <c r="MGW416" t="str">
        <v>Particulars</v>
      </c>
      <c r="MHC416" t="str">
        <v>As at</v>
      </c>
      <c r="MHD416" t="str">
        <v>As at</v>
      </c>
      <c r="MHE416" t="str">
        <v>Particulars</v>
      </c>
      <c r="MHK416" t="str">
        <v>As at</v>
      </c>
      <c r="MHL416" t="str">
        <v>As at</v>
      </c>
      <c r="MHM416" t="str">
        <v>Particulars</v>
      </c>
      <c r="MHS416" t="str">
        <v>As at</v>
      </c>
      <c r="MHT416" t="str">
        <v>As at</v>
      </c>
      <c r="MHU416" t="str">
        <v>Particulars</v>
      </c>
      <c r="MIA416" t="str">
        <v>As at</v>
      </c>
      <c r="MIB416" t="str">
        <v>As at</v>
      </c>
      <c r="MIC416" t="str">
        <v>Particulars</v>
      </c>
      <c r="MII416" t="str">
        <v>As at</v>
      </c>
      <c r="MIJ416" t="str">
        <v>As at</v>
      </c>
      <c r="MIK416" t="str">
        <v>Particulars</v>
      </c>
      <c r="MIQ416" t="str">
        <v>As at</v>
      </c>
      <c r="MIR416" t="str">
        <v>As at</v>
      </c>
      <c r="MIS416" t="str">
        <v>Particulars</v>
      </c>
      <c r="MIY416" t="str">
        <v>As at</v>
      </c>
      <c r="MIZ416" t="str">
        <v>As at</v>
      </c>
      <c r="MJA416" t="str">
        <v>Particulars</v>
      </c>
      <c r="MJG416" t="str">
        <v>As at</v>
      </c>
      <c r="MJH416" t="str">
        <v>As at</v>
      </c>
      <c r="MJI416" t="str">
        <v>Particulars</v>
      </c>
      <c r="MJO416" t="str">
        <v>As at</v>
      </c>
      <c r="MJP416" t="str">
        <v>As at</v>
      </c>
      <c r="MJQ416" t="str">
        <v>Particulars</v>
      </c>
      <c r="MJW416" t="str">
        <v>As at</v>
      </c>
      <c r="MJX416" t="str">
        <v>As at</v>
      </c>
      <c r="MJY416" t="str">
        <v>Particulars</v>
      </c>
      <c r="MKE416" t="str">
        <v>As at</v>
      </c>
      <c r="MKF416" t="str">
        <v>As at</v>
      </c>
      <c r="MKG416" t="str">
        <v>Particulars</v>
      </c>
      <c r="MKM416" t="str">
        <v>As at</v>
      </c>
      <c r="MKN416" t="str">
        <v>As at</v>
      </c>
      <c r="MKO416" t="str">
        <v>Particulars</v>
      </c>
      <c r="MKU416" t="str">
        <v>As at</v>
      </c>
      <c r="MKV416" t="str">
        <v>As at</v>
      </c>
      <c r="MKW416" t="str">
        <v>Particulars</v>
      </c>
      <c r="MLC416" t="str">
        <v>As at</v>
      </c>
      <c r="MLD416" t="str">
        <v>As at</v>
      </c>
      <c r="MLE416" t="str">
        <v>Particulars</v>
      </c>
      <c r="MLK416" t="str">
        <v>As at</v>
      </c>
      <c r="MLL416" t="str">
        <v>As at</v>
      </c>
      <c r="MLM416" t="str">
        <v>Particulars</v>
      </c>
      <c r="MLS416" t="str">
        <v>As at</v>
      </c>
      <c r="MLT416" t="str">
        <v>As at</v>
      </c>
      <c r="MLU416" t="str">
        <v>Particulars</v>
      </c>
      <c r="MMA416" t="str">
        <v>As at</v>
      </c>
      <c r="MMB416" t="str">
        <v>As at</v>
      </c>
      <c r="MMC416" t="str">
        <v>Particulars</v>
      </c>
      <c r="MMI416" t="str">
        <v>As at</v>
      </c>
      <c r="MMJ416" t="str">
        <v>As at</v>
      </c>
      <c r="MMK416" t="str">
        <v>Particulars</v>
      </c>
      <c r="MMQ416" t="str">
        <v>As at</v>
      </c>
      <c r="MMR416" t="str">
        <v>As at</v>
      </c>
      <c r="MMS416" t="str">
        <v>Particulars</v>
      </c>
      <c r="MMY416" t="str">
        <v>As at</v>
      </c>
      <c r="MMZ416" t="str">
        <v>As at</v>
      </c>
      <c r="MNA416" t="str">
        <v>Particulars</v>
      </c>
      <c r="MNG416" t="str">
        <v>As at</v>
      </c>
      <c r="MNH416" t="str">
        <v>As at</v>
      </c>
      <c r="MNI416" t="str">
        <v>Particulars</v>
      </c>
      <c r="MNO416" t="str">
        <v>As at</v>
      </c>
      <c r="MNP416" t="str">
        <v>As at</v>
      </c>
      <c r="MNQ416" t="str">
        <v>Particulars</v>
      </c>
      <c r="MNW416" t="str">
        <v>As at</v>
      </c>
      <c r="MNX416" t="str">
        <v>As at</v>
      </c>
      <c r="MNY416" t="str">
        <v>Particulars</v>
      </c>
      <c r="MOE416" t="str">
        <v>As at</v>
      </c>
      <c r="MOF416" t="str">
        <v>As at</v>
      </c>
      <c r="MOG416" t="str">
        <v>Particulars</v>
      </c>
      <c r="MOM416" t="str">
        <v>As at</v>
      </c>
      <c r="MON416" t="str">
        <v>As at</v>
      </c>
      <c r="MOO416" t="str">
        <v>Particulars</v>
      </c>
      <c r="MOU416" t="str">
        <v>As at</v>
      </c>
      <c r="MOV416" t="str">
        <v>As at</v>
      </c>
      <c r="MOW416" t="str">
        <v>Particulars</v>
      </c>
      <c r="MPC416" t="str">
        <v>As at</v>
      </c>
      <c r="MPD416" t="str">
        <v>As at</v>
      </c>
      <c r="MPE416" t="str">
        <v>Particulars</v>
      </c>
      <c r="MPK416" t="str">
        <v>As at</v>
      </c>
      <c r="MPL416" t="str">
        <v>As at</v>
      </c>
      <c r="MPM416" t="str">
        <v>Particulars</v>
      </c>
      <c r="MPS416" t="str">
        <v>As at</v>
      </c>
      <c r="MPT416" t="str">
        <v>As at</v>
      </c>
      <c r="MPU416" t="str">
        <v>Particulars</v>
      </c>
      <c r="MQA416" t="str">
        <v>As at</v>
      </c>
      <c r="MQB416" t="str">
        <v>As at</v>
      </c>
      <c r="MQC416" t="str">
        <v>Particulars</v>
      </c>
      <c r="MQI416" t="str">
        <v>As at</v>
      </c>
      <c r="MQJ416" t="str">
        <v>As at</v>
      </c>
      <c r="MQK416" t="str">
        <v>Particulars</v>
      </c>
      <c r="MQQ416" t="str">
        <v>As at</v>
      </c>
      <c r="MQR416" t="str">
        <v>As at</v>
      </c>
      <c r="MQS416" t="str">
        <v>Particulars</v>
      </c>
      <c r="MQY416" t="str">
        <v>As at</v>
      </c>
      <c r="MQZ416" t="str">
        <v>As at</v>
      </c>
      <c r="MRA416" t="str">
        <v>Particulars</v>
      </c>
      <c r="MRG416" t="str">
        <v>As at</v>
      </c>
      <c r="MRH416" t="str">
        <v>As at</v>
      </c>
      <c r="MRI416" t="str">
        <v>Particulars</v>
      </c>
      <c r="MRO416" t="str">
        <v>As at</v>
      </c>
      <c r="MRP416" t="str">
        <v>As at</v>
      </c>
      <c r="MRQ416" t="str">
        <v>Particulars</v>
      </c>
      <c r="MRW416" t="str">
        <v>As at</v>
      </c>
      <c r="MRX416" t="str">
        <v>As at</v>
      </c>
      <c r="MRY416" t="str">
        <v>Particulars</v>
      </c>
      <c r="MSE416" t="str">
        <v>As at</v>
      </c>
      <c r="MSF416" t="str">
        <v>As at</v>
      </c>
      <c r="MSG416" t="str">
        <v>Particulars</v>
      </c>
      <c r="MSM416" t="str">
        <v>As at</v>
      </c>
      <c r="MSN416" t="str">
        <v>As at</v>
      </c>
      <c r="MSO416" t="str">
        <v>Particulars</v>
      </c>
      <c r="MSU416" t="str">
        <v>As at</v>
      </c>
      <c r="MSV416" t="str">
        <v>As at</v>
      </c>
      <c r="MSW416" t="str">
        <v>Particulars</v>
      </c>
      <c r="MTC416" t="str">
        <v>As at</v>
      </c>
      <c r="MTD416" t="str">
        <v>As at</v>
      </c>
      <c r="MTE416" t="str">
        <v>Particulars</v>
      </c>
      <c r="MTK416" t="str">
        <v>As at</v>
      </c>
      <c r="MTL416" t="str">
        <v>As at</v>
      </c>
      <c r="MTM416" t="str">
        <v>Particulars</v>
      </c>
      <c r="MTS416" t="str">
        <v>As at</v>
      </c>
      <c r="MTT416" t="str">
        <v>As at</v>
      </c>
      <c r="MTU416" t="str">
        <v>Particulars</v>
      </c>
      <c r="MUA416" t="str">
        <v>As at</v>
      </c>
      <c r="MUB416" t="str">
        <v>As at</v>
      </c>
      <c r="MUC416" t="str">
        <v>Particulars</v>
      </c>
      <c r="MUI416" t="str">
        <v>As at</v>
      </c>
      <c r="MUJ416" t="str">
        <v>As at</v>
      </c>
      <c r="MUK416" t="str">
        <v>Particulars</v>
      </c>
      <c r="MUQ416" t="str">
        <v>As at</v>
      </c>
      <c r="MUR416" t="str">
        <v>As at</v>
      </c>
      <c r="MUS416" t="str">
        <v>Particulars</v>
      </c>
      <c r="MUY416" t="str">
        <v>As at</v>
      </c>
      <c r="MUZ416" t="str">
        <v>As at</v>
      </c>
      <c r="MVA416" t="str">
        <v>Particulars</v>
      </c>
      <c r="MVG416" t="str">
        <v>As at</v>
      </c>
      <c r="MVH416" t="str">
        <v>As at</v>
      </c>
      <c r="MVI416" t="str">
        <v>Particulars</v>
      </c>
      <c r="MVO416" t="str">
        <v>As at</v>
      </c>
      <c r="MVP416" t="str">
        <v>As at</v>
      </c>
      <c r="MVQ416" t="str">
        <v>Particulars</v>
      </c>
      <c r="MVW416" t="str">
        <v>As at</v>
      </c>
      <c r="MVX416" t="str">
        <v>As at</v>
      </c>
      <c r="MVY416" t="str">
        <v>Particulars</v>
      </c>
      <c r="MWE416" t="str">
        <v>As at</v>
      </c>
      <c r="MWF416" t="str">
        <v>As at</v>
      </c>
      <c r="MWG416" t="str">
        <v>Particulars</v>
      </c>
      <c r="MWM416" t="str">
        <v>As at</v>
      </c>
      <c r="MWN416" t="str">
        <v>As at</v>
      </c>
      <c r="MWO416" t="str">
        <v>Particulars</v>
      </c>
      <c r="MWU416" t="str">
        <v>As at</v>
      </c>
      <c r="MWV416" t="str">
        <v>As at</v>
      </c>
      <c r="MWW416" t="str">
        <v>Particulars</v>
      </c>
      <c r="MXC416" t="str">
        <v>As at</v>
      </c>
      <c r="MXD416" t="str">
        <v>As at</v>
      </c>
      <c r="MXE416" t="str">
        <v>Particulars</v>
      </c>
      <c r="MXK416" t="str">
        <v>As at</v>
      </c>
      <c r="MXL416" t="str">
        <v>As at</v>
      </c>
      <c r="MXM416" t="str">
        <v>Particulars</v>
      </c>
      <c r="MXS416" t="str">
        <v>As at</v>
      </c>
      <c r="MXT416" t="str">
        <v>As at</v>
      </c>
      <c r="MXU416" t="str">
        <v>Particulars</v>
      </c>
      <c r="MYA416" t="str">
        <v>As at</v>
      </c>
      <c r="MYB416" t="str">
        <v>As at</v>
      </c>
      <c r="MYC416" t="str">
        <v>Particulars</v>
      </c>
      <c r="MYI416" t="str">
        <v>As at</v>
      </c>
      <c r="MYJ416" t="str">
        <v>As at</v>
      </c>
      <c r="MYK416" t="str">
        <v>Particulars</v>
      </c>
      <c r="MYQ416" t="str">
        <v>As at</v>
      </c>
      <c r="MYR416" t="str">
        <v>As at</v>
      </c>
      <c r="MYS416" t="str">
        <v>Particulars</v>
      </c>
      <c r="MYY416" t="str">
        <v>As at</v>
      </c>
      <c r="MYZ416" t="str">
        <v>As at</v>
      </c>
      <c r="MZA416" t="str">
        <v>Particulars</v>
      </c>
      <c r="MZG416" t="str">
        <v>As at</v>
      </c>
      <c r="MZH416" t="str">
        <v>As at</v>
      </c>
      <c r="MZI416" t="str">
        <v>Particulars</v>
      </c>
      <c r="MZO416" t="str">
        <v>As at</v>
      </c>
      <c r="MZP416" t="str">
        <v>As at</v>
      </c>
      <c r="MZQ416" t="str">
        <v>Particulars</v>
      </c>
      <c r="MZW416" t="str">
        <v>As at</v>
      </c>
      <c r="MZX416" t="str">
        <v>As at</v>
      </c>
      <c r="MZY416" t="str">
        <v>Particulars</v>
      </c>
      <c r="NAE416" t="str">
        <v>As at</v>
      </c>
      <c r="NAF416" t="str">
        <v>As at</v>
      </c>
      <c r="NAG416" t="str">
        <v>Particulars</v>
      </c>
      <c r="NAM416" t="str">
        <v>As at</v>
      </c>
      <c r="NAN416" t="str">
        <v>As at</v>
      </c>
      <c r="NAO416" t="str">
        <v>Particulars</v>
      </c>
      <c r="NAU416" t="str">
        <v>As at</v>
      </c>
      <c r="NAV416" t="str">
        <v>As at</v>
      </c>
      <c r="NAW416" t="str">
        <v>Particulars</v>
      </c>
      <c r="NBC416" t="str">
        <v>As at</v>
      </c>
      <c r="NBD416" t="str">
        <v>As at</v>
      </c>
      <c r="NBE416" t="str">
        <v>Particulars</v>
      </c>
      <c r="NBK416" t="str">
        <v>As at</v>
      </c>
      <c r="NBL416" t="str">
        <v>As at</v>
      </c>
      <c r="NBM416" t="str">
        <v>Particulars</v>
      </c>
      <c r="NBS416" t="str">
        <v>As at</v>
      </c>
      <c r="NBT416" t="str">
        <v>As at</v>
      </c>
      <c r="NBU416" t="str">
        <v>Particulars</v>
      </c>
      <c r="NCA416" t="str">
        <v>As at</v>
      </c>
      <c r="NCB416" t="str">
        <v>As at</v>
      </c>
      <c r="NCC416" t="str">
        <v>Particulars</v>
      </c>
      <c r="NCI416" t="str">
        <v>As at</v>
      </c>
      <c r="NCJ416" t="str">
        <v>As at</v>
      </c>
      <c r="NCK416" t="str">
        <v>Particulars</v>
      </c>
      <c r="NCQ416" t="str">
        <v>As at</v>
      </c>
      <c r="NCR416" t="str">
        <v>As at</v>
      </c>
      <c r="NCS416" t="str">
        <v>Particulars</v>
      </c>
      <c r="NCY416" t="str">
        <v>As at</v>
      </c>
      <c r="NCZ416" t="str">
        <v>As at</v>
      </c>
      <c r="NDA416" t="str">
        <v>Particulars</v>
      </c>
      <c r="NDG416" t="str">
        <v>As at</v>
      </c>
      <c r="NDH416" t="str">
        <v>As at</v>
      </c>
      <c r="NDI416" t="str">
        <v>Particulars</v>
      </c>
      <c r="NDO416" t="str">
        <v>As at</v>
      </c>
      <c r="NDP416" t="str">
        <v>As at</v>
      </c>
      <c r="NDQ416" t="str">
        <v>Particulars</v>
      </c>
      <c r="NDW416" t="str">
        <v>As at</v>
      </c>
      <c r="NDX416" t="str">
        <v>As at</v>
      </c>
      <c r="NDY416" t="str">
        <v>Particulars</v>
      </c>
      <c r="NEE416" t="str">
        <v>As at</v>
      </c>
      <c r="NEF416" t="str">
        <v>As at</v>
      </c>
      <c r="NEG416" t="str">
        <v>Particulars</v>
      </c>
      <c r="NEM416" t="str">
        <v>As at</v>
      </c>
      <c r="NEN416" t="str">
        <v>As at</v>
      </c>
      <c r="NEO416" t="str">
        <v>Particulars</v>
      </c>
      <c r="NEU416" t="str">
        <v>As at</v>
      </c>
      <c r="NEV416" t="str">
        <v>As at</v>
      </c>
      <c r="NEW416" t="str">
        <v>Particulars</v>
      </c>
      <c r="NFC416" t="str">
        <v>As at</v>
      </c>
      <c r="NFD416" t="str">
        <v>As at</v>
      </c>
      <c r="NFE416" t="str">
        <v>Particulars</v>
      </c>
      <c r="NFK416" t="str">
        <v>As at</v>
      </c>
      <c r="NFL416" t="str">
        <v>As at</v>
      </c>
      <c r="NFM416" t="str">
        <v>Particulars</v>
      </c>
      <c r="NFS416" t="str">
        <v>As at</v>
      </c>
      <c r="NFT416" t="str">
        <v>As at</v>
      </c>
      <c r="NFU416" t="str">
        <v>Particulars</v>
      </c>
      <c r="NGA416" t="str">
        <v>As at</v>
      </c>
      <c r="NGB416" t="str">
        <v>As at</v>
      </c>
      <c r="NGC416" t="str">
        <v>Particulars</v>
      </c>
      <c r="NGI416" t="str">
        <v>As at</v>
      </c>
      <c r="NGJ416" t="str">
        <v>As at</v>
      </c>
      <c r="NGK416" t="str">
        <v>Particulars</v>
      </c>
      <c r="NGQ416" t="str">
        <v>As at</v>
      </c>
      <c r="NGR416" t="str">
        <v>As at</v>
      </c>
      <c r="NGS416" t="str">
        <v>Particulars</v>
      </c>
      <c r="NGY416" t="str">
        <v>As at</v>
      </c>
      <c r="NGZ416" t="str">
        <v>As at</v>
      </c>
      <c r="NHA416" t="str">
        <v>Particulars</v>
      </c>
      <c r="NHG416" t="str">
        <v>As at</v>
      </c>
      <c r="NHH416" t="str">
        <v>As at</v>
      </c>
      <c r="NHI416" t="str">
        <v>Particulars</v>
      </c>
      <c r="NHO416" t="str">
        <v>As at</v>
      </c>
      <c r="NHP416" t="str">
        <v>As at</v>
      </c>
      <c r="NHQ416" t="str">
        <v>Particulars</v>
      </c>
      <c r="NHW416" t="str">
        <v>As at</v>
      </c>
      <c r="NHX416" t="str">
        <v>As at</v>
      </c>
      <c r="NHY416" t="str">
        <v>Particulars</v>
      </c>
      <c r="NIE416" t="str">
        <v>As at</v>
      </c>
      <c r="NIF416" t="str">
        <v>As at</v>
      </c>
      <c r="NIG416" t="str">
        <v>Particulars</v>
      </c>
      <c r="NIM416" t="str">
        <v>As at</v>
      </c>
      <c r="NIN416" t="str">
        <v>As at</v>
      </c>
      <c r="NIO416" t="str">
        <v>Particulars</v>
      </c>
      <c r="NIU416" t="str">
        <v>As at</v>
      </c>
      <c r="NIV416" t="str">
        <v>As at</v>
      </c>
      <c r="NIW416" t="str">
        <v>Particulars</v>
      </c>
      <c r="NJC416" t="str">
        <v>As at</v>
      </c>
      <c r="NJD416" t="str">
        <v>As at</v>
      </c>
      <c r="NJE416" t="str">
        <v>Particulars</v>
      </c>
      <c r="NJK416" t="str">
        <v>As at</v>
      </c>
      <c r="NJL416" t="str">
        <v>As at</v>
      </c>
      <c r="NJM416" t="str">
        <v>Particulars</v>
      </c>
      <c r="NJS416" t="str">
        <v>As at</v>
      </c>
      <c r="NJT416" t="str">
        <v>As at</v>
      </c>
      <c r="NJU416" t="str">
        <v>Particulars</v>
      </c>
      <c r="NKA416" t="str">
        <v>As at</v>
      </c>
      <c r="NKB416" t="str">
        <v>As at</v>
      </c>
      <c r="NKC416" t="str">
        <v>Particulars</v>
      </c>
      <c r="NKI416" t="str">
        <v>As at</v>
      </c>
      <c r="NKJ416" t="str">
        <v>As at</v>
      </c>
      <c r="NKK416" t="str">
        <v>Particulars</v>
      </c>
      <c r="NKQ416" t="str">
        <v>As at</v>
      </c>
      <c r="NKR416" t="str">
        <v>As at</v>
      </c>
      <c r="NKS416" t="str">
        <v>Particulars</v>
      </c>
      <c r="NKY416" t="str">
        <v>As at</v>
      </c>
      <c r="NKZ416" t="str">
        <v>As at</v>
      </c>
      <c r="NLA416" t="str">
        <v>Particulars</v>
      </c>
      <c r="NLG416" t="str">
        <v>As at</v>
      </c>
      <c r="NLH416" t="str">
        <v>As at</v>
      </c>
      <c r="NLI416" t="str">
        <v>Particulars</v>
      </c>
      <c r="NLO416" t="str">
        <v>As at</v>
      </c>
      <c r="NLP416" t="str">
        <v>As at</v>
      </c>
      <c r="NLQ416" t="str">
        <v>Particulars</v>
      </c>
      <c r="NLW416" t="str">
        <v>As at</v>
      </c>
      <c r="NLX416" t="str">
        <v>As at</v>
      </c>
      <c r="NLY416" t="str">
        <v>Particulars</v>
      </c>
      <c r="NME416" t="str">
        <v>As at</v>
      </c>
      <c r="NMF416" t="str">
        <v>As at</v>
      </c>
      <c r="NMG416" t="str">
        <v>Particulars</v>
      </c>
      <c r="NMM416" t="str">
        <v>As at</v>
      </c>
      <c r="NMN416" t="str">
        <v>As at</v>
      </c>
      <c r="NMO416" t="str">
        <v>Particulars</v>
      </c>
      <c r="NMU416" t="str">
        <v>As at</v>
      </c>
      <c r="NMV416" t="str">
        <v>As at</v>
      </c>
      <c r="NMW416" t="str">
        <v>Particulars</v>
      </c>
      <c r="NNC416" t="str">
        <v>As at</v>
      </c>
      <c r="NND416" t="str">
        <v>As at</v>
      </c>
      <c r="NNE416" t="str">
        <v>Particulars</v>
      </c>
      <c r="NNK416" t="str">
        <v>As at</v>
      </c>
      <c r="NNL416" t="str">
        <v>As at</v>
      </c>
      <c r="NNM416" t="str">
        <v>Particulars</v>
      </c>
      <c r="NNS416" t="str">
        <v>As at</v>
      </c>
      <c r="NNT416" t="str">
        <v>As at</v>
      </c>
      <c r="NNU416" t="str">
        <v>Particulars</v>
      </c>
      <c r="NOA416" t="str">
        <v>As at</v>
      </c>
      <c r="NOB416" t="str">
        <v>As at</v>
      </c>
      <c r="NOC416" t="str">
        <v>Particulars</v>
      </c>
      <c r="NOI416" t="str">
        <v>As at</v>
      </c>
      <c r="NOJ416" t="str">
        <v>As at</v>
      </c>
      <c r="NOK416" t="str">
        <v>Particulars</v>
      </c>
      <c r="NOQ416" t="str">
        <v>As at</v>
      </c>
      <c r="NOR416" t="str">
        <v>As at</v>
      </c>
      <c r="NOS416" t="str">
        <v>Particulars</v>
      </c>
      <c r="NOY416" t="str">
        <v>As at</v>
      </c>
      <c r="NOZ416" t="str">
        <v>As at</v>
      </c>
      <c r="NPA416" t="str">
        <v>Particulars</v>
      </c>
      <c r="NPG416" t="str">
        <v>As at</v>
      </c>
      <c r="NPH416" t="str">
        <v>As at</v>
      </c>
      <c r="NPI416" t="str">
        <v>Particulars</v>
      </c>
      <c r="NPO416" t="str">
        <v>As at</v>
      </c>
      <c r="NPP416" t="str">
        <v>As at</v>
      </c>
      <c r="NPQ416" t="str">
        <v>Particulars</v>
      </c>
      <c r="NPW416" t="str">
        <v>As at</v>
      </c>
      <c r="NPX416" t="str">
        <v>As at</v>
      </c>
      <c r="NPY416" t="str">
        <v>Particulars</v>
      </c>
      <c r="NQE416" t="str">
        <v>As at</v>
      </c>
      <c r="NQF416" t="str">
        <v>As at</v>
      </c>
      <c r="NQG416" t="str">
        <v>Particulars</v>
      </c>
      <c r="NQM416" t="str">
        <v>As at</v>
      </c>
      <c r="NQN416" t="str">
        <v>As at</v>
      </c>
      <c r="NQO416" t="str">
        <v>Particulars</v>
      </c>
      <c r="NQU416" t="str">
        <v>As at</v>
      </c>
      <c r="NQV416" t="str">
        <v>As at</v>
      </c>
      <c r="NQW416" t="str">
        <v>Particulars</v>
      </c>
      <c r="NRC416" t="str">
        <v>As at</v>
      </c>
      <c r="NRD416" t="str">
        <v>As at</v>
      </c>
      <c r="NRE416" t="str">
        <v>Particulars</v>
      </c>
      <c r="NRK416" t="str">
        <v>As at</v>
      </c>
      <c r="NRL416" t="str">
        <v>As at</v>
      </c>
      <c r="NRM416" t="str">
        <v>Particulars</v>
      </c>
      <c r="NRS416" t="str">
        <v>As at</v>
      </c>
      <c r="NRT416" t="str">
        <v>As at</v>
      </c>
      <c r="NRU416" t="str">
        <v>Particulars</v>
      </c>
      <c r="NSA416" t="str">
        <v>As at</v>
      </c>
      <c r="NSB416" t="str">
        <v>As at</v>
      </c>
      <c r="NSC416" t="str">
        <v>Particulars</v>
      </c>
      <c r="NSI416" t="str">
        <v>As at</v>
      </c>
      <c r="NSJ416" t="str">
        <v>As at</v>
      </c>
      <c r="NSK416" t="str">
        <v>Particulars</v>
      </c>
      <c r="NSQ416" t="str">
        <v>As at</v>
      </c>
      <c r="NSR416" t="str">
        <v>As at</v>
      </c>
      <c r="NSS416" t="str">
        <v>Particulars</v>
      </c>
      <c r="NSY416" t="str">
        <v>As at</v>
      </c>
      <c r="NSZ416" t="str">
        <v>As at</v>
      </c>
      <c r="NTA416" t="str">
        <v>Particulars</v>
      </c>
      <c r="NTG416" t="str">
        <v>As at</v>
      </c>
      <c r="NTH416" t="str">
        <v>As at</v>
      </c>
      <c r="NTI416" t="str">
        <v>Particulars</v>
      </c>
      <c r="NTO416" t="str">
        <v>As at</v>
      </c>
      <c r="NTP416" t="str">
        <v>As at</v>
      </c>
      <c r="NTQ416" t="str">
        <v>Particulars</v>
      </c>
      <c r="NTW416" t="str">
        <v>As at</v>
      </c>
      <c r="NTX416" t="str">
        <v>As at</v>
      </c>
      <c r="NTY416" t="str">
        <v>Particulars</v>
      </c>
      <c r="NUE416" t="str">
        <v>As at</v>
      </c>
      <c r="NUF416" t="str">
        <v>As at</v>
      </c>
      <c r="NUG416" t="str">
        <v>Particulars</v>
      </c>
      <c r="NUM416" t="str">
        <v>As at</v>
      </c>
      <c r="NUN416" t="str">
        <v>As at</v>
      </c>
      <c r="NUO416" t="str">
        <v>Particulars</v>
      </c>
      <c r="NUU416" t="str">
        <v>As at</v>
      </c>
      <c r="NUV416" t="str">
        <v>As at</v>
      </c>
      <c r="NUW416" t="str">
        <v>Particulars</v>
      </c>
      <c r="NVC416" t="str">
        <v>As at</v>
      </c>
      <c r="NVD416" t="str">
        <v>As at</v>
      </c>
      <c r="NVE416" t="str">
        <v>Particulars</v>
      </c>
      <c r="NVK416" t="str">
        <v>As at</v>
      </c>
      <c r="NVL416" t="str">
        <v>As at</v>
      </c>
      <c r="NVM416" t="str">
        <v>Particulars</v>
      </c>
      <c r="NVS416" t="str">
        <v>As at</v>
      </c>
      <c r="NVT416" t="str">
        <v>As at</v>
      </c>
      <c r="NVU416" t="str">
        <v>Particulars</v>
      </c>
      <c r="NWA416" t="str">
        <v>As at</v>
      </c>
      <c r="NWB416" t="str">
        <v>As at</v>
      </c>
      <c r="NWC416" t="str">
        <v>Particulars</v>
      </c>
      <c r="NWI416" t="str">
        <v>As at</v>
      </c>
      <c r="NWJ416" t="str">
        <v>As at</v>
      </c>
      <c r="NWK416" t="str">
        <v>Particulars</v>
      </c>
      <c r="NWQ416" t="str">
        <v>As at</v>
      </c>
      <c r="NWR416" t="str">
        <v>As at</v>
      </c>
      <c r="NWS416" t="str">
        <v>Particulars</v>
      </c>
      <c r="NWY416" t="str">
        <v>As at</v>
      </c>
      <c r="NWZ416" t="str">
        <v>As at</v>
      </c>
      <c r="NXA416" t="str">
        <v>Particulars</v>
      </c>
      <c r="NXG416" t="str">
        <v>As at</v>
      </c>
      <c r="NXH416" t="str">
        <v>As at</v>
      </c>
      <c r="NXI416" t="str">
        <v>Particulars</v>
      </c>
      <c r="NXO416" t="str">
        <v>As at</v>
      </c>
      <c r="NXP416" t="str">
        <v>As at</v>
      </c>
      <c r="NXQ416" t="str">
        <v>Particulars</v>
      </c>
      <c r="NXW416" t="str">
        <v>As at</v>
      </c>
      <c r="NXX416" t="str">
        <v>As at</v>
      </c>
      <c r="NXY416" t="str">
        <v>Particulars</v>
      </c>
      <c r="NYE416" t="str">
        <v>As at</v>
      </c>
      <c r="NYF416" t="str">
        <v>As at</v>
      </c>
      <c r="NYG416" t="str">
        <v>Particulars</v>
      </c>
      <c r="NYM416" t="str">
        <v>As at</v>
      </c>
      <c r="NYN416" t="str">
        <v>As at</v>
      </c>
      <c r="NYO416" t="str">
        <v>Particulars</v>
      </c>
      <c r="NYU416" t="str">
        <v>As at</v>
      </c>
      <c r="NYV416" t="str">
        <v>As at</v>
      </c>
      <c r="NYW416" t="str">
        <v>Particulars</v>
      </c>
      <c r="NZC416" t="str">
        <v>As at</v>
      </c>
      <c r="NZD416" t="str">
        <v>As at</v>
      </c>
      <c r="NZE416" t="str">
        <v>Particulars</v>
      </c>
      <c r="NZK416" t="str">
        <v>As at</v>
      </c>
      <c r="NZL416" t="str">
        <v>As at</v>
      </c>
      <c r="NZM416" t="str">
        <v>Particulars</v>
      </c>
      <c r="NZS416" t="str">
        <v>As at</v>
      </c>
      <c r="NZT416" t="str">
        <v>As at</v>
      </c>
      <c r="NZU416" t="str">
        <v>Particulars</v>
      </c>
      <c r="OAA416" t="str">
        <v>As at</v>
      </c>
      <c r="OAB416" t="str">
        <v>As at</v>
      </c>
      <c r="OAC416" t="str">
        <v>Particulars</v>
      </c>
      <c r="OAI416" t="str">
        <v>As at</v>
      </c>
      <c r="OAJ416" t="str">
        <v>As at</v>
      </c>
      <c r="OAK416" t="str">
        <v>Particulars</v>
      </c>
      <c r="OAQ416" t="str">
        <v>As at</v>
      </c>
      <c r="OAR416" t="str">
        <v>As at</v>
      </c>
      <c r="OAS416" t="str">
        <v>Particulars</v>
      </c>
      <c r="OAY416" t="str">
        <v>As at</v>
      </c>
      <c r="OAZ416" t="str">
        <v>As at</v>
      </c>
      <c r="OBA416" t="str">
        <v>Particulars</v>
      </c>
      <c r="OBG416" t="str">
        <v>As at</v>
      </c>
      <c r="OBH416" t="str">
        <v>As at</v>
      </c>
      <c r="OBI416" t="str">
        <v>Particulars</v>
      </c>
      <c r="OBO416" t="str">
        <v>As at</v>
      </c>
      <c r="OBP416" t="str">
        <v>As at</v>
      </c>
      <c r="OBQ416" t="str">
        <v>Particulars</v>
      </c>
      <c r="OBW416" t="str">
        <v>As at</v>
      </c>
      <c r="OBX416" t="str">
        <v>As at</v>
      </c>
      <c r="OBY416" t="str">
        <v>Particulars</v>
      </c>
      <c r="OCE416" t="str">
        <v>As at</v>
      </c>
      <c r="OCF416" t="str">
        <v>As at</v>
      </c>
      <c r="OCG416" t="str">
        <v>Particulars</v>
      </c>
      <c r="OCM416" t="str">
        <v>As at</v>
      </c>
      <c r="OCN416" t="str">
        <v>As at</v>
      </c>
      <c r="OCO416" t="str">
        <v>Particulars</v>
      </c>
      <c r="OCU416" t="str">
        <v>As at</v>
      </c>
      <c r="OCV416" t="str">
        <v>As at</v>
      </c>
      <c r="OCW416" t="str">
        <v>Particulars</v>
      </c>
      <c r="ODC416" t="str">
        <v>As at</v>
      </c>
      <c r="ODD416" t="str">
        <v>As at</v>
      </c>
      <c r="ODE416" t="str">
        <v>Particulars</v>
      </c>
      <c r="ODK416" t="str">
        <v>As at</v>
      </c>
      <c r="ODL416" t="str">
        <v>As at</v>
      </c>
      <c r="ODM416" t="str">
        <v>Particulars</v>
      </c>
      <c r="ODS416" t="str">
        <v>As at</v>
      </c>
      <c r="ODT416" t="str">
        <v>As at</v>
      </c>
      <c r="ODU416" t="str">
        <v>Particulars</v>
      </c>
      <c r="OEA416" t="str">
        <v>As at</v>
      </c>
      <c r="OEB416" t="str">
        <v>As at</v>
      </c>
      <c r="OEC416" t="str">
        <v>Particulars</v>
      </c>
      <c r="OEI416" t="str">
        <v>As at</v>
      </c>
      <c r="OEJ416" t="str">
        <v>As at</v>
      </c>
      <c r="OEK416" t="str">
        <v>Particulars</v>
      </c>
      <c r="OEQ416" t="str">
        <v>As at</v>
      </c>
      <c r="OER416" t="str">
        <v>As at</v>
      </c>
      <c r="OES416" t="str">
        <v>Particulars</v>
      </c>
      <c r="OEY416" t="str">
        <v>As at</v>
      </c>
      <c r="OEZ416" t="str">
        <v>As at</v>
      </c>
      <c r="OFA416" t="str">
        <v>Particulars</v>
      </c>
      <c r="OFG416" t="str">
        <v>As at</v>
      </c>
      <c r="OFH416" t="str">
        <v>As at</v>
      </c>
      <c r="OFI416" t="str">
        <v>Particulars</v>
      </c>
      <c r="OFO416" t="str">
        <v>As at</v>
      </c>
      <c r="OFP416" t="str">
        <v>As at</v>
      </c>
      <c r="OFQ416" t="str">
        <v>Particulars</v>
      </c>
      <c r="OFW416" t="str">
        <v>As at</v>
      </c>
      <c r="OFX416" t="str">
        <v>As at</v>
      </c>
      <c r="OFY416" t="str">
        <v>Particulars</v>
      </c>
      <c r="OGE416" t="str">
        <v>As at</v>
      </c>
      <c r="OGF416" t="str">
        <v>As at</v>
      </c>
      <c r="OGG416" t="str">
        <v>Particulars</v>
      </c>
      <c r="OGM416" t="str">
        <v>As at</v>
      </c>
      <c r="OGN416" t="str">
        <v>As at</v>
      </c>
      <c r="OGO416" t="str">
        <v>Particulars</v>
      </c>
      <c r="OGU416" t="str">
        <v>As at</v>
      </c>
      <c r="OGV416" t="str">
        <v>As at</v>
      </c>
      <c r="OGW416" t="str">
        <v>Particulars</v>
      </c>
      <c r="OHC416" t="str">
        <v>As at</v>
      </c>
      <c r="OHD416" t="str">
        <v>As at</v>
      </c>
      <c r="OHE416" t="str">
        <v>Particulars</v>
      </c>
      <c r="OHK416" t="str">
        <v>As at</v>
      </c>
      <c r="OHL416" t="str">
        <v>As at</v>
      </c>
      <c r="OHM416" t="str">
        <v>Particulars</v>
      </c>
      <c r="OHS416" t="str">
        <v>As at</v>
      </c>
      <c r="OHT416" t="str">
        <v>As at</v>
      </c>
      <c r="OHU416" t="str">
        <v>Particulars</v>
      </c>
      <c r="OIA416" t="str">
        <v>As at</v>
      </c>
      <c r="OIB416" t="str">
        <v>As at</v>
      </c>
      <c r="OIC416" t="str">
        <v>Particulars</v>
      </c>
      <c r="OII416" t="str">
        <v>As at</v>
      </c>
      <c r="OIJ416" t="str">
        <v>As at</v>
      </c>
      <c r="OIK416" t="str">
        <v>Particulars</v>
      </c>
      <c r="OIQ416" t="str">
        <v>As at</v>
      </c>
      <c r="OIR416" t="str">
        <v>As at</v>
      </c>
      <c r="OIS416" t="str">
        <v>Particulars</v>
      </c>
      <c r="OIY416" t="str">
        <v>As at</v>
      </c>
      <c r="OIZ416" t="str">
        <v>As at</v>
      </c>
      <c r="OJA416" t="str">
        <v>Particulars</v>
      </c>
      <c r="OJG416" t="str">
        <v>As at</v>
      </c>
      <c r="OJH416" t="str">
        <v>As at</v>
      </c>
      <c r="OJI416" t="str">
        <v>Particulars</v>
      </c>
      <c r="OJO416" t="str">
        <v>As at</v>
      </c>
      <c r="OJP416" t="str">
        <v>As at</v>
      </c>
      <c r="OJQ416" t="str">
        <v>Particulars</v>
      </c>
      <c r="OJW416" t="str">
        <v>As at</v>
      </c>
      <c r="OJX416" t="str">
        <v>As at</v>
      </c>
      <c r="OJY416" t="str">
        <v>Particulars</v>
      </c>
      <c r="OKE416" t="str">
        <v>As at</v>
      </c>
      <c r="OKF416" t="str">
        <v>As at</v>
      </c>
      <c r="OKG416" t="str">
        <v>Particulars</v>
      </c>
      <c r="OKM416" t="str">
        <v>As at</v>
      </c>
      <c r="OKN416" t="str">
        <v>As at</v>
      </c>
      <c r="OKO416" t="str">
        <v>Particulars</v>
      </c>
      <c r="OKU416" t="str">
        <v>As at</v>
      </c>
      <c r="OKV416" t="str">
        <v>As at</v>
      </c>
      <c r="OKW416" t="str">
        <v>Particulars</v>
      </c>
      <c r="OLC416" t="str">
        <v>As at</v>
      </c>
      <c r="OLD416" t="str">
        <v>As at</v>
      </c>
      <c r="OLE416" t="str">
        <v>Particulars</v>
      </c>
      <c r="OLK416" t="str">
        <v>As at</v>
      </c>
      <c r="OLL416" t="str">
        <v>As at</v>
      </c>
      <c r="OLM416" t="str">
        <v>Particulars</v>
      </c>
      <c r="OLS416" t="str">
        <v>As at</v>
      </c>
      <c r="OLT416" t="str">
        <v>As at</v>
      </c>
      <c r="OLU416" t="str">
        <v>Particulars</v>
      </c>
      <c r="OMA416" t="str">
        <v>As at</v>
      </c>
      <c r="OMB416" t="str">
        <v>As at</v>
      </c>
      <c r="OMC416" t="str">
        <v>Particulars</v>
      </c>
      <c r="OMI416" t="str">
        <v>As at</v>
      </c>
      <c r="OMJ416" t="str">
        <v>As at</v>
      </c>
      <c r="OMK416" t="str">
        <v>Particulars</v>
      </c>
      <c r="OMQ416" t="str">
        <v>As at</v>
      </c>
      <c r="OMR416" t="str">
        <v>As at</v>
      </c>
      <c r="OMS416" t="str">
        <v>Particulars</v>
      </c>
      <c r="OMY416" t="str">
        <v>As at</v>
      </c>
      <c r="OMZ416" t="str">
        <v>As at</v>
      </c>
      <c r="ONA416" t="str">
        <v>Particulars</v>
      </c>
      <c r="ONG416" t="str">
        <v>As at</v>
      </c>
      <c r="ONH416" t="str">
        <v>As at</v>
      </c>
      <c r="ONI416" t="str">
        <v>Particulars</v>
      </c>
      <c r="ONO416" t="str">
        <v>As at</v>
      </c>
      <c r="ONP416" t="str">
        <v>As at</v>
      </c>
      <c r="ONQ416" t="str">
        <v>Particulars</v>
      </c>
      <c r="ONW416" t="str">
        <v>As at</v>
      </c>
      <c r="ONX416" t="str">
        <v>As at</v>
      </c>
      <c r="ONY416" t="str">
        <v>Particulars</v>
      </c>
      <c r="OOE416" t="str">
        <v>As at</v>
      </c>
      <c r="OOF416" t="str">
        <v>As at</v>
      </c>
      <c r="OOG416" t="str">
        <v>Particulars</v>
      </c>
      <c r="OOM416" t="str">
        <v>As at</v>
      </c>
      <c r="OON416" t="str">
        <v>As at</v>
      </c>
      <c r="OOO416" t="str">
        <v>Particulars</v>
      </c>
      <c r="OOU416" t="str">
        <v>As at</v>
      </c>
      <c r="OOV416" t="str">
        <v>As at</v>
      </c>
      <c r="OOW416" t="str">
        <v>Particulars</v>
      </c>
      <c r="OPC416" t="str">
        <v>As at</v>
      </c>
      <c r="OPD416" t="str">
        <v>As at</v>
      </c>
      <c r="OPE416" t="str">
        <v>Particulars</v>
      </c>
      <c r="OPK416" t="str">
        <v>As at</v>
      </c>
      <c r="OPL416" t="str">
        <v>As at</v>
      </c>
      <c r="OPM416" t="str">
        <v>Particulars</v>
      </c>
      <c r="OPS416" t="str">
        <v>As at</v>
      </c>
      <c r="OPT416" t="str">
        <v>As at</v>
      </c>
      <c r="OPU416" t="str">
        <v>Particulars</v>
      </c>
      <c r="OQA416" t="str">
        <v>As at</v>
      </c>
      <c r="OQB416" t="str">
        <v>As at</v>
      </c>
      <c r="OQC416" t="str">
        <v>Particulars</v>
      </c>
      <c r="OQI416" t="str">
        <v>As at</v>
      </c>
      <c r="OQJ416" t="str">
        <v>As at</v>
      </c>
      <c r="OQK416" t="str">
        <v>Particulars</v>
      </c>
      <c r="OQQ416" t="str">
        <v>As at</v>
      </c>
      <c r="OQR416" t="str">
        <v>As at</v>
      </c>
      <c r="OQS416" t="str">
        <v>Particulars</v>
      </c>
      <c r="OQY416" t="str">
        <v>As at</v>
      </c>
      <c r="OQZ416" t="str">
        <v>As at</v>
      </c>
      <c r="ORA416" t="str">
        <v>Particulars</v>
      </c>
      <c r="ORG416" t="str">
        <v>As at</v>
      </c>
      <c r="ORH416" t="str">
        <v>As at</v>
      </c>
      <c r="ORI416" t="str">
        <v>Particulars</v>
      </c>
      <c r="ORO416" t="str">
        <v>As at</v>
      </c>
      <c r="ORP416" t="str">
        <v>As at</v>
      </c>
      <c r="ORQ416" t="str">
        <v>Particulars</v>
      </c>
      <c r="ORW416" t="str">
        <v>As at</v>
      </c>
      <c r="ORX416" t="str">
        <v>As at</v>
      </c>
      <c r="ORY416" t="str">
        <v>Particulars</v>
      </c>
      <c r="OSE416" t="str">
        <v>As at</v>
      </c>
      <c r="OSF416" t="str">
        <v>As at</v>
      </c>
      <c r="OSG416" t="str">
        <v>Particulars</v>
      </c>
      <c r="OSM416" t="str">
        <v>As at</v>
      </c>
      <c r="OSN416" t="str">
        <v>As at</v>
      </c>
      <c r="OSO416" t="str">
        <v>Particulars</v>
      </c>
      <c r="OSU416" t="str">
        <v>As at</v>
      </c>
      <c r="OSV416" t="str">
        <v>As at</v>
      </c>
      <c r="OSW416" t="str">
        <v>Particulars</v>
      </c>
      <c r="OTC416" t="str">
        <v>As at</v>
      </c>
      <c r="OTD416" t="str">
        <v>As at</v>
      </c>
      <c r="OTE416" t="str">
        <v>Particulars</v>
      </c>
      <c r="OTK416" t="str">
        <v>As at</v>
      </c>
      <c r="OTL416" t="str">
        <v>As at</v>
      </c>
      <c r="OTM416" t="str">
        <v>Particulars</v>
      </c>
      <c r="OTS416" t="str">
        <v>As at</v>
      </c>
      <c r="OTT416" t="str">
        <v>As at</v>
      </c>
      <c r="OTU416" t="str">
        <v>Particulars</v>
      </c>
      <c r="OUA416" t="str">
        <v>As at</v>
      </c>
      <c r="OUB416" t="str">
        <v>As at</v>
      </c>
      <c r="OUC416" t="str">
        <v>Particulars</v>
      </c>
      <c r="OUI416" t="str">
        <v>As at</v>
      </c>
      <c r="OUJ416" t="str">
        <v>As at</v>
      </c>
      <c r="OUK416" t="str">
        <v>Particulars</v>
      </c>
      <c r="OUQ416" t="str">
        <v>As at</v>
      </c>
      <c r="OUR416" t="str">
        <v>As at</v>
      </c>
      <c r="OUS416" t="str">
        <v>Particulars</v>
      </c>
      <c r="OUY416" t="str">
        <v>As at</v>
      </c>
      <c r="OUZ416" t="str">
        <v>As at</v>
      </c>
      <c r="OVA416" t="str">
        <v>Particulars</v>
      </c>
      <c r="OVG416" t="str">
        <v>As at</v>
      </c>
      <c r="OVH416" t="str">
        <v>As at</v>
      </c>
      <c r="OVI416" t="str">
        <v>Particulars</v>
      </c>
      <c r="OVO416" t="str">
        <v>As at</v>
      </c>
      <c r="OVP416" t="str">
        <v>As at</v>
      </c>
      <c r="OVQ416" t="str">
        <v>Particulars</v>
      </c>
      <c r="OVW416" t="str">
        <v>As at</v>
      </c>
      <c r="OVX416" t="str">
        <v>As at</v>
      </c>
      <c r="OVY416" t="str">
        <v>Particulars</v>
      </c>
      <c r="OWE416" t="str">
        <v>As at</v>
      </c>
      <c r="OWF416" t="str">
        <v>As at</v>
      </c>
      <c r="OWG416" t="str">
        <v>Particulars</v>
      </c>
      <c r="OWM416" t="str">
        <v>As at</v>
      </c>
      <c r="OWN416" t="str">
        <v>As at</v>
      </c>
      <c r="OWO416" t="str">
        <v>Particulars</v>
      </c>
      <c r="OWU416" t="str">
        <v>As at</v>
      </c>
      <c r="OWV416" t="str">
        <v>As at</v>
      </c>
      <c r="OWW416" t="str">
        <v>Particulars</v>
      </c>
      <c r="OXC416" t="str">
        <v>As at</v>
      </c>
      <c r="OXD416" t="str">
        <v>As at</v>
      </c>
      <c r="OXE416" t="str">
        <v>Particulars</v>
      </c>
      <c r="OXK416" t="str">
        <v>As at</v>
      </c>
      <c r="OXL416" t="str">
        <v>As at</v>
      </c>
      <c r="OXM416" t="str">
        <v>Particulars</v>
      </c>
      <c r="OXS416" t="str">
        <v>As at</v>
      </c>
      <c r="OXT416" t="str">
        <v>As at</v>
      </c>
      <c r="OXU416" t="str">
        <v>Particulars</v>
      </c>
      <c r="OYA416" t="str">
        <v>As at</v>
      </c>
      <c r="OYB416" t="str">
        <v>As at</v>
      </c>
      <c r="OYC416" t="str">
        <v>Particulars</v>
      </c>
      <c r="OYI416" t="str">
        <v>As at</v>
      </c>
      <c r="OYJ416" t="str">
        <v>As at</v>
      </c>
      <c r="OYK416" t="str">
        <v>Particulars</v>
      </c>
      <c r="OYQ416" t="str">
        <v>As at</v>
      </c>
      <c r="OYR416" t="str">
        <v>As at</v>
      </c>
      <c r="OYS416" t="str">
        <v>Particulars</v>
      </c>
      <c r="OYY416" t="str">
        <v>As at</v>
      </c>
      <c r="OYZ416" t="str">
        <v>As at</v>
      </c>
      <c r="OZA416" t="str">
        <v>Particulars</v>
      </c>
      <c r="OZG416" t="str">
        <v>As at</v>
      </c>
      <c r="OZH416" t="str">
        <v>As at</v>
      </c>
      <c r="OZI416" t="str">
        <v>Particulars</v>
      </c>
      <c r="OZO416" t="str">
        <v>As at</v>
      </c>
      <c r="OZP416" t="str">
        <v>As at</v>
      </c>
      <c r="OZQ416" t="str">
        <v>Particulars</v>
      </c>
      <c r="OZW416" t="str">
        <v>As at</v>
      </c>
      <c r="OZX416" t="str">
        <v>As at</v>
      </c>
      <c r="OZY416" t="str">
        <v>Particulars</v>
      </c>
      <c r="PAE416" t="str">
        <v>As at</v>
      </c>
      <c r="PAF416" t="str">
        <v>As at</v>
      </c>
      <c r="PAG416" t="str">
        <v>Particulars</v>
      </c>
      <c r="PAM416" t="str">
        <v>As at</v>
      </c>
      <c r="PAN416" t="str">
        <v>As at</v>
      </c>
      <c r="PAO416" t="str">
        <v>Particulars</v>
      </c>
      <c r="PAU416" t="str">
        <v>As at</v>
      </c>
      <c r="PAV416" t="str">
        <v>As at</v>
      </c>
      <c r="PAW416" t="str">
        <v>Particulars</v>
      </c>
      <c r="PBC416" t="str">
        <v>As at</v>
      </c>
      <c r="PBD416" t="str">
        <v>As at</v>
      </c>
      <c r="PBE416" t="str">
        <v>Particulars</v>
      </c>
      <c r="PBK416" t="str">
        <v>As at</v>
      </c>
      <c r="PBL416" t="str">
        <v>As at</v>
      </c>
      <c r="PBM416" t="str">
        <v>Particulars</v>
      </c>
      <c r="PBS416" t="str">
        <v>As at</v>
      </c>
      <c r="PBT416" t="str">
        <v>As at</v>
      </c>
      <c r="PBU416" t="str">
        <v>Particulars</v>
      </c>
      <c r="PCA416" t="str">
        <v>As at</v>
      </c>
      <c r="PCB416" t="str">
        <v>As at</v>
      </c>
      <c r="PCC416" t="str">
        <v>Particulars</v>
      </c>
      <c r="PCI416" t="str">
        <v>As at</v>
      </c>
      <c r="PCJ416" t="str">
        <v>As at</v>
      </c>
      <c r="PCK416" t="str">
        <v>Particulars</v>
      </c>
      <c r="PCQ416" t="str">
        <v>As at</v>
      </c>
      <c r="PCR416" t="str">
        <v>As at</v>
      </c>
      <c r="PCS416" t="str">
        <v>Particulars</v>
      </c>
      <c r="PCY416" t="str">
        <v>As at</v>
      </c>
      <c r="PCZ416" t="str">
        <v>As at</v>
      </c>
      <c r="PDA416" t="str">
        <v>Particulars</v>
      </c>
      <c r="PDG416" t="str">
        <v>As at</v>
      </c>
      <c r="PDH416" t="str">
        <v>As at</v>
      </c>
      <c r="PDI416" t="str">
        <v>Particulars</v>
      </c>
      <c r="PDO416" t="str">
        <v>As at</v>
      </c>
      <c r="PDP416" t="str">
        <v>As at</v>
      </c>
      <c r="PDQ416" t="str">
        <v>Particulars</v>
      </c>
      <c r="PDW416" t="str">
        <v>As at</v>
      </c>
      <c r="PDX416" t="str">
        <v>As at</v>
      </c>
      <c r="PDY416" t="str">
        <v>Particulars</v>
      </c>
      <c r="PEE416" t="str">
        <v>As at</v>
      </c>
      <c r="PEF416" t="str">
        <v>As at</v>
      </c>
      <c r="PEG416" t="str">
        <v>Particulars</v>
      </c>
      <c r="PEM416" t="str">
        <v>As at</v>
      </c>
      <c r="PEN416" t="str">
        <v>As at</v>
      </c>
      <c r="PEO416" t="str">
        <v>Particulars</v>
      </c>
      <c r="PEU416" t="str">
        <v>As at</v>
      </c>
      <c r="PEV416" t="str">
        <v>As at</v>
      </c>
      <c r="PEW416" t="str">
        <v>Particulars</v>
      </c>
      <c r="PFC416" t="str">
        <v>As at</v>
      </c>
      <c r="PFD416" t="str">
        <v>As at</v>
      </c>
      <c r="PFE416" t="str">
        <v>Particulars</v>
      </c>
      <c r="PFK416" t="str">
        <v>As at</v>
      </c>
      <c r="PFL416" t="str">
        <v>As at</v>
      </c>
      <c r="PFM416" t="str">
        <v>Particulars</v>
      </c>
      <c r="PFS416" t="str">
        <v>As at</v>
      </c>
      <c r="PFT416" t="str">
        <v>As at</v>
      </c>
      <c r="PFU416" t="str">
        <v>Particulars</v>
      </c>
      <c r="PGA416" t="str">
        <v>As at</v>
      </c>
      <c r="PGB416" t="str">
        <v>As at</v>
      </c>
      <c r="PGC416" t="str">
        <v>Particulars</v>
      </c>
      <c r="PGI416" t="str">
        <v>As at</v>
      </c>
      <c r="PGJ416" t="str">
        <v>As at</v>
      </c>
      <c r="PGK416" t="str">
        <v>Particulars</v>
      </c>
      <c r="PGQ416" t="str">
        <v>As at</v>
      </c>
      <c r="PGR416" t="str">
        <v>As at</v>
      </c>
      <c r="PGS416" t="str">
        <v>Particulars</v>
      </c>
      <c r="PGY416" t="str">
        <v>As at</v>
      </c>
      <c r="PGZ416" t="str">
        <v>As at</v>
      </c>
      <c r="PHA416" t="str">
        <v>Particulars</v>
      </c>
      <c r="PHG416" t="str">
        <v>As at</v>
      </c>
      <c r="PHH416" t="str">
        <v>As at</v>
      </c>
      <c r="PHI416" t="str">
        <v>Particulars</v>
      </c>
      <c r="PHO416" t="str">
        <v>As at</v>
      </c>
      <c r="PHP416" t="str">
        <v>As at</v>
      </c>
      <c r="PHQ416" t="str">
        <v>Particulars</v>
      </c>
      <c r="PHW416" t="str">
        <v>As at</v>
      </c>
      <c r="PHX416" t="str">
        <v>As at</v>
      </c>
      <c r="PHY416" t="str">
        <v>Particulars</v>
      </c>
      <c r="PIE416" t="str">
        <v>As at</v>
      </c>
      <c r="PIF416" t="str">
        <v>As at</v>
      </c>
      <c r="PIG416" t="str">
        <v>Particulars</v>
      </c>
      <c r="PIM416" t="str">
        <v>As at</v>
      </c>
      <c r="PIN416" t="str">
        <v>As at</v>
      </c>
      <c r="PIO416" t="str">
        <v>Particulars</v>
      </c>
      <c r="PIU416" t="str">
        <v>As at</v>
      </c>
      <c r="PIV416" t="str">
        <v>As at</v>
      </c>
      <c r="PIW416" t="str">
        <v>Particulars</v>
      </c>
      <c r="PJC416" t="str">
        <v>As at</v>
      </c>
      <c r="PJD416" t="str">
        <v>As at</v>
      </c>
      <c r="PJE416" t="str">
        <v>Particulars</v>
      </c>
      <c r="PJK416" t="str">
        <v>As at</v>
      </c>
      <c r="PJL416" t="str">
        <v>As at</v>
      </c>
      <c r="PJM416" t="str">
        <v>Particulars</v>
      </c>
      <c r="PJS416" t="str">
        <v>As at</v>
      </c>
      <c r="PJT416" t="str">
        <v>As at</v>
      </c>
      <c r="PJU416" t="str">
        <v>Particulars</v>
      </c>
      <c r="PKA416" t="str">
        <v>As at</v>
      </c>
      <c r="PKB416" t="str">
        <v>As at</v>
      </c>
      <c r="PKC416" t="str">
        <v>Particulars</v>
      </c>
      <c r="PKI416" t="str">
        <v>As at</v>
      </c>
      <c r="PKJ416" t="str">
        <v>As at</v>
      </c>
      <c r="PKK416" t="str">
        <v>Particulars</v>
      </c>
      <c r="PKQ416" t="str">
        <v>As at</v>
      </c>
      <c r="PKR416" t="str">
        <v>As at</v>
      </c>
      <c r="PKS416" t="str">
        <v>Particulars</v>
      </c>
      <c r="PKY416" t="str">
        <v>As at</v>
      </c>
      <c r="PKZ416" t="str">
        <v>As at</v>
      </c>
      <c r="PLA416" t="str">
        <v>Particulars</v>
      </c>
      <c r="PLG416" t="str">
        <v>As at</v>
      </c>
      <c r="PLH416" t="str">
        <v>As at</v>
      </c>
      <c r="PLI416" t="str">
        <v>Particulars</v>
      </c>
      <c r="PLO416" t="str">
        <v>As at</v>
      </c>
      <c r="PLP416" t="str">
        <v>As at</v>
      </c>
      <c r="PLQ416" t="str">
        <v>Particulars</v>
      </c>
      <c r="PLW416" t="str">
        <v>As at</v>
      </c>
      <c r="PLX416" t="str">
        <v>As at</v>
      </c>
      <c r="PLY416" t="str">
        <v>Particulars</v>
      </c>
      <c r="PME416" t="str">
        <v>As at</v>
      </c>
      <c r="PMF416" t="str">
        <v>As at</v>
      </c>
      <c r="PMG416" t="str">
        <v>Particulars</v>
      </c>
      <c r="PMM416" t="str">
        <v>As at</v>
      </c>
      <c r="PMN416" t="str">
        <v>As at</v>
      </c>
      <c r="PMO416" t="str">
        <v>Particulars</v>
      </c>
      <c r="PMU416" t="str">
        <v>As at</v>
      </c>
      <c r="PMV416" t="str">
        <v>As at</v>
      </c>
      <c r="PMW416" t="str">
        <v>Particulars</v>
      </c>
      <c r="PNC416" t="str">
        <v>As at</v>
      </c>
      <c r="PND416" t="str">
        <v>As at</v>
      </c>
      <c r="PNE416" t="str">
        <v>Particulars</v>
      </c>
      <c r="PNK416" t="str">
        <v>As at</v>
      </c>
      <c r="PNL416" t="str">
        <v>As at</v>
      </c>
      <c r="PNM416" t="str">
        <v>Particulars</v>
      </c>
      <c r="PNS416" t="str">
        <v>As at</v>
      </c>
      <c r="PNT416" t="str">
        <v>As at</v>
      </c>
      <c r="PNU416" t="str">
        <v>Particulars</v>
      </c>
      <c r="POA416" t="str">
        <v>As at</v>
      </c>
      <c r="POB416" t="str">
        <v>As at</v>
      </c>
      <c r="POC416" t="str">
        <v>Particulars</v>
      </c>
      <c r="POI416" t="str">
        <v>As at</v>
      </c>
      <c r="POJ416" t="str">
        <v>As at</v>
      </c>
      <c r="POK416" t="str">
        <v>Particulars</v>
      </c>
      <c r="POQ416" t="str">
        <v>As at</v>
      </c>
      <c r="POR416" t="str">
        <v>As at</v>
      </c>
      <c r="POS416" t="str">
        <v>Particulars</v>
      </c>
      <c r="POY416" t="str">
        <v>As at</v>
      </c>
      <c r="POZ416" t="str">
        <v>As at</v>
      </c>
      <c r="PPA416" t="str">
        <v>Particulars</v>
      </c>
      <c r="PPG416" t="str">
        <v>As at</v>
      </c>
      <c r="PPH416" t="str">
        <v>As at</v>
      </c>
      <c r="PPI416" t="str">
        <v>Particulars</v>
      </c>
      <c r="PPO416" t="str">
        <v>As at</v>
      </c>
      <c r="PPP416" t="str">
        <v>As at</v>
      </c>
      <c r="PPQ416" t="str">
        <v>Particulars</v>
      </c>
      <c r="PPW416" t="str">
        <v>As at</v>
      </c>
      <c r="PPX416" t="str">
        <v>As at</v>
      </c>
      <c r="PPY416" t="str">
        <v>Particulars</v>
      </c>
      <c r="PQE416" t="str">
        <v>As at</v>
      </c>
      <c r="PQF416" t="str">
        <v>As at</v>
      </c>
      <c r="PQG416" t="str">
        <v>Particulars</v>
      </c>
      <c r="PQM416" t="str">
        <v>As at</v>
      </c>
      <c r="PQN416" t="str">
        <v>As at</v>
      </c>
      <c r="PQO416" t="str">
        <v>Particulars</v>
      </c>
      <c r="PQU416" t="str">
        <v>As at</v>
      </c>
      <c r="PQV416" t="str">
        <v>As at</v>
      </c>
      <c r="PQW416" t="str">
        <v>Particulars</v>
      </c>
      <c r="PRC416" t="str">
        <v>As at</v>
      </c>
      <c r="PRD416" t="str">
        <v>As at</v>
      </c>
      <c r="PRE416" t="str">
        <v>Particulars</v>
      </c>
      <c r="PRK416" t="str">
        <v>As at</v>
      </c>
      <c r="PRL416" t="str">
        <v>As at</v>
      </c>
      <c r="PRM416" t="str">
        <v>Particulars</v>
      </c>
      <c r="PRS416" t="str">
        <v>As at</v>
      </c>
      <c r="PRT416" t="str">
        <v>As at</v>
      </c>
      <c r="PRU416" t="str">
        <v>Particulars</v>
      </c>
      <c r="PSA416" t="str">
        <v>As at</v>
      </c>
      <c r="PSB416" t="str">
        <v>As at</v>
      </c>
      <c r="PSC416" t="str">
        <v>Particulars</v>
      </c>
      <c r="PSI416" t="str">
        <v>As at</v>
      </c>
      <c r="PSJ416" t="str">
        <v>As at</v>
      </c>
      <c r="PSK416" t="str">
        <v>Particulars</v>
      </c>
      <c r="PSQ416" t="str">
        <v>As at</v>
      </c>
      <c r="PSR416" t="str">
        <v>As at</v>
      </c>
      <c r="PSS416" t="str">
        <v>Particulars</v>
      </c>
      <c r="PSY416" t="str">
        <v>As at</v>
      </c>
      <c r="PSZ416" t="str">
        <v>As at</v>
      </c>
      <c r="PTA416" t="str">
        <v>Particulars</v>
      </c>
      <c r="PTG416" t="str">
        <v>As at</v>
      </c>
      <c r="PTH416" t="str">
        <v>As at</v>
      </c>
      <c r="PTI416" t="str">
        <v>Particulars</v>
      </c>
      <c r="PTO416" t="str">
        <v>As at</v>
      </c>
      <c r="PTP416" t="str">
        <v>As at</v>
      </c>
      <c r="PTQ416" t="str">
        <v>Particulars</v>
      </c>
      <c r="PTW416" t="str">
        <v>As at</v>
      </c>
      <c r="PTX416" t="str">
        <v>As at</v>
      </c>
      <c r="PTY416" t="str">
        <v>Particulars</v>
      </c>
      <c r="PUE416" t="str">
        <v>As at</v>
      </c>
      <c r="PUF416" t="str">
        <v>As at</v>
      </c>
      <c r="PUG416" t="str">
        <v>Particulars</v>
      </c>
      <c r="PUM416" t="str">
        <v>As at</v>
      </c>
      <c r="PUN416" t="str">
        <v>As at</v>
      </c>
      <c r="PUO416" t="str">
        <v>Particulars</v>
      </c>
      <c r="PUU416" t="str">
        <v>As at</v>
      </c>
      <c r="PUV416" t="str">
        <v>As at</v>
      </c>
      <c r="PUW416" t="str">
        <v>Particulars</v>
      </c>
      <c r="PVC416" t="str">
        <v>As at</v>
      </c>
      <c r="PVD416" t="str">
        <v>As at</v>
      </c>
      <c r="PVE416" t="str">
        <v>Particulars</v>
      </c>
      <c r="PVK416" t="str">
        <v>As at</v>
      </c>
      <c r="PVL416" t="str">
        <v>As at</v>
      </c>
      <c r="PVM416" t="str">
        <v>Particulars</v>
      </c>
      <c r="PVS416" t="str">
        <v>As at</v>
      </c>
      <c r="PVT416" t="str">
        <v>As at</v>
      </c>
      <c r="PVU416" t="str">
        <v>Particulars</v>
      </c>
      <c r="PWA416" t="str">
        <v>As at</v>
      </c>
      <c r="PWB416" t="str">
        <v>As at</v>
      </c>
      <c r="PWC416" t="str">
        <v>Particulars</v>
      </c>
      <c r="PWI416" t="str">
        <v>As at</v>
      </c>
      <c r="PWJ416" t="str">
        <v>As at</v>
      </c>
      <c r="PWK416" t="str">
        <v>Particulars</v>
      </c>
      <c r="PWQ416" t="str">
        <v>As at</v>
      </c>
      <c r="PWR416" t="str">
        <v>As at</v>
      </c>
      <c r="PWS416" t="str">
        <v>Particulars</v>
      </c>
      <c r="PWY416" t="str">
        <v>As at</v>
      </c>
      <c r="PWZ416" t="str">
        <v>As at</v>
      </c>
      <c r="PXA416" t="str">
        <v>Particulars</v>
      </c>
      <c r="PXG416" t="str">
        <v>As at</v>
      </c>
      <c r="PXH416" t="str">
        <v>As at</v>
      </c>
      <c r="PXI416" t="str">
        <v>Particulars</v>
      </c>
      <c r="PXO416" t="str">
        <v>As at</v>
      </c>
      <c r="PXP416" t="str">
        <v>As at</v>
      </c>
      <c r="PXQ416" t="str">
        <v>Particulars</v>
      </c>
      <c r="PXW416" t="str">
        <v>As at</v>
      </c>
      <c r="PXX416" t="str">
        <v>As at</v>
      </c>
      <c r="PXY416" t="str">
        <v>Particulars</v>
      </c>
      <c r="PYE416" t="str">
        <v>As at</v>
      </c>
      <c r="PYF416" t="str">
        <v>As at</v>
      </c>
      <c r="PYG416" t="str">
        <v>Particulars</v>
      </c>
      <c r="PYM416" t="str">
        <v>As at</v>
      </c>
      <c r="PYN416" t="str">
        <v>As at</v>
      </c>
      <c r="PYO416" t="str">
        <v>Particulars</v>
      </c>
      <c r="PYU416" t="str">
        <v>As at</v>
      </c>
      <c r="PYV416" t="str">
        <v>As at</v>
      </c>
      <c r="PYW416" t="str">
        <v>Particulars</v>
      </c>
      <c r="PZC416" t="str">
        <v>As at</v>
      </c>
      <c r="PZD416" t="str">
        <v>As at</v>
      </c>
      <c r="PZE416" t="str">
        <v>Particulars</v>
      </c>
      <c r="PZK416" t="str">
        <v>As at</v>
      </c>
      <c r="PZL416" t="str">
        <v>As at</v>
      </c>
      <c r="PZM416" t="str">
        <v>Particulars</v>
      </c>
      <c r="PZS416" t="str">
        <v>As at</v>
      </c>
      <c r="PZT416" t="str">
        <v>As at</v>
      </c>
      <c r="PZU416" t="str">
        <v>Particulars</v>
      </c>
      <c r="QAA416" t="str">
        <v>As at</v>
      </c>
      <c r="QAB416" t="str">
        <v>As at</v>
      </c>
      <c r="QAC416" t="str">
        <v>Particulars</v>
      </c>
      <c r="QAI416" t="str">
        <v>As at</v>
      </c>
      <c r="QAJ416" t="str">
        <v>As at</v>
      </c>
      <c r="QAK416" t="str">
        <v>Particulars</v>
      </c>
      <c r="QAQ416" t="str">
        <v>As at</v>
      </c>
      <c r="QAR416" t="str">
        <v>As at</v>
      </c>
      <c r="QAS416" t="str">
        <v>Particulars</v>
      </c>
      <c r="QAY416" t="str">
        <v>As at</v>
      </c>
      <c r="QAZ416" t="str">
        <v>As at</v>
      </c>
      <c r="QBA416" t="str">
        <v>Particulars</v>
      </c>
      <c r="QBG416" t="str">
        <v>As at</v>
      </c>
      <c r="QBH416" t="str">
        <v>As at</v>
      </c>
      <c r="QBI416" t="str">
        <v>Particulars</v>
      </c>
      <c r="QBO416" t="str">
        <v>As at</v>
      </c>
      <c r="QBP416" t="str">
        <v>As at</v>
      </c>
      <c r="QBQ416" t="str">
        <v>Particulars</v>
      </c>
      <c r="QBW416" t="str">
        <v>As at</v>
      </c>
      <c r="QBX416" t="str">
        <v>As at</v>
      </c>
      <c r="QBY416" t="str">
        <v>Particulars</v>
      </c>
      <c r="QCE416" t="str">
        <v>As at</v>
      </c>
      <c r="QCF416" t="str">
        <v>As at</v>
      </c>
      <c r="QCG416" t="str">
        <v>Particulars</v>
      </c>
      <c r="QCM416" t="str">
        <v>As at</v>
      </c>
      <c r="QCN416" t="str">
        <v>As at</v>
      </c>
      <c r="QCO416" t="str">
        <v>Particulars</v>
      </c>
      <c r="QCU416" t="str">
        <v>As at</v>
      </c>
      <c r="QCV416" t="str">
        <v>As at</v>
      </c>
      <c r="QCW416" t="str">
        <v>Particulars</v>
      </c>
      <c r="QDC416" t="str">
        <v>As at</v>
      </c>
      <c r="QDD416" t="str">
        <v>As at</v>
      </c>
      <c r="QDE416" t="str">
        <v>Particulars</v>
      </c>
      <c r="QDK416" t="str">
        <v>As at</v>
      </c>
      <c r="QDL416" t="str">
        <v>As at</v>
      </c>
      <c r="QDM416" t="str">
        <v>Particulars</v>
      </c>
      <c r="QDS416" t="str">
        <v>As at</v>
      </c>
      <c r="QDT416" t="str">
        <v>As at</v>
      </c>
      <c r="QDU416" t="str">
        <v>Particulars</v>
      </c>
      <c r="QEA416" t="str">
        <v>As at</v>
      </c>
      <c r="QEB416" t="str">
        <v>As at</v>
      </c>
      <c r="QEC416" t="str">
        <v>Particulars</v>
      </c>
      <c r="QEI416" t="str">
        <v>As at</v>
      </c>
      <c r="QEJ416" t="str">
        <v>As at</v>
      </c>
      <c r="QEK416" t="str">
        <v>Particulars</v>
      </c>
      <c r="QEQ416" t="str">
        <v>As at</v>
      </c>
      <c r="QER416" t="str">
        <v>As at</v>
      </c>
      <c r="QES416" t="str">
        <v>Particulars</v>
      </c>
      <c r="QEY416" t="str">
        <v>As at</v>
      </c>
      <c r="QEZ416" t="str">
        <v>As at</v>
      </c>
      <c r="QFA416" t="str">
        <v>Particulars</v>
      </c>
      <c r="QFG416" t="str">
        <v>As at</v>
      </c>
      <c r="QFH416" t="str">
        <v>As at</v>
      </c>
      <c r="QFI416" t="str">
        <v>Particulars</v>
      </c>
      <c r="QFO416" t="str">
        <v>As at</v>
      </c>
      <c r="QFP416" t="str">
        <v>As at</v>
      </c>
      <c r="QFQ416" t="str">
        <v>Particulars</v>
      </c>
      <c r="QFW416" t="str">
        <v>As at</v>
      </c>
      <c r="QFX416" t="str">
        <v>As at</v>
      </c>
      <c r="QFY416" t="str">
        <v>Particulars</v>
      </c>
      <c r="QGE416" t="str">
        <v>As at</v>
      </c>
      <c r="QGF416" t="str">
        <v>As at</v>
      </c>
      <c r="QGG416" t="str">
        <v>Particulars</v>
      </c>
      <c r="QGM416" t="str">
        <v>As at</v>
      </c>
      <c r="QGN416" t="str">
        <v>As at</v>
      </c>
      <c r="QGO416" t="str">
        <v>Particulars</v>
      </c>
      <c r="QGU416" t="str">
        <v>As at</v>
      </c>
      <c r="QGV416" t="str">
        <v>As at</v>
      </c>
      <c r="QGW416" t="str">
        <v>Particulars</v>
      </c>
      <c r="QHC416" t="str">
        <v>As at</v>
      </c>
      <c r="QHD416" t="str">
        <v>As at</v>
      </c>
      <c r="QHE416" t="str">
        <v>Particulars</v>
      </c>
      <c r="QHK416" t="str">
        <v>As at</v>
      </c>
      <c r="QHL416" t="str">
        <v>As at</v>
      </c>
      <c r="QHM416" t="str">
        <v>Particulars</v>
      </c>
      <c r="QHS416" t="str">
        <v>As at</v>
      </c>
      <c r="QHT416" t="str">
        <v>As at</v>
      </c>
      <c r="QHU416" t="str">
        <v>Particulars</v>
      </c>
      <c r="QIA416" t="str">
        <v>As at</v>
      </c>
      <c r="QIB416" t="str">
        <v>As at</v>
      </c>
      <c r="QIC416" t="str">
        <v>Particulars</v>
      </c>
      <c r="QII416" t="str">
        <v>As at</v>
      </c>
      <c r="QIJ416" t="str">
        <v>As at</v>
      </c>
      <c r="QIK416" t="str">
        <v>Particulars</v>
      </c>
      <c r="QIQ416" t="str">
        <v>As at</v>
      </c>
      <c r="QIR416" t="str">
        <v>As at</v>
      </c>
      <c r="QIS416" t="str">
        <v>Particulars</v>
      </c>
      <c r="QIY416" t="str">
        <v>As at</v>
      </c>
      <c r="QIZ416" t="str">
        <v>As at</v>
      </c>
      <c r="QJA416" t="str">
        <v>Particulars</v>
      </c>
      <c r="QJG416" t="str">
        <v>As at</v>
      </c>
      <c r="QJH416" t="str">
        <v>As at</v>
      </c>
      <c r="QJI416" t="str">
        <v>Particulars</v>
      </c>
      <c r="QJO416" t="str">
        <v>As at</v>
      </c>
      <c r="QJP416" t="str">
        <v>As at</v>
      </c>
      <c r="QJQ416" t="str">
        <v>Particulars</v>
      </c>
      <c r="QJW416" t="str">
        <v>As at</v>
      </c>
      <c r="QJX416" t="str">
        <v>As at</v>
      </c>
      <c r="QJY416" t="str">
        <v>Particulars</v>
      </c>
      <c r="QKE416" t="str">
        <v>As at</v>
      </c>
      <c r="QKF416" t="str">
        <v>As at</v>
      </c>
      <c r="QKG416" t="str">
        <v>Particulars</v>
      </c>
      <c r="QKM416" t="str">
        <v>As at</v>
      </c>
      <c r="QKN416" t="str">
        <v>As at</v>
      </c>
      <c r="QKO416" t="str">
        <v>Particulars</v>
      </c>
      <c r="QKU416" t="str">
        <v>As at</v>
      </c>
      <c r="QKV416" t="str">
        <v>As at</v>
      </c>
      <c r="QKW416" t="str">
        <v>Particulars</v>
      </c>
      <c r="QLC416" t="str">
        <v>As at</v>
      </c>
      <c r="QLD416" t="str">
        <v>As at</v>
      </c>
      <c r="QLE416" t="str">
        <v>Particulars</v>
      </c>
      <c r="QLK416" t="str">
        <v>As at</v>
      </c>
      <c r="QLL416" t="str">
        <v>As at</v>
      </c>
      <c r="QLM416" t="str">
        <v>Particulars</v>
      </c>
      <c r="QLS416" t="str">
        <v>As at</v>
      </c>
      <c r="QLT416" t="str">
        <v>As at</v>
      </c>
      <c r="QLU416" t="str">
        <v>Particulars</v>
      </c>
      <c r="QMA416" t="str">
        <v>As at</v>
      </c>
      <c r="QMB416" t="str">
        <v>As at</v>
      </c>
      <c r="QMC416" t="str">
        <v>Particulars</v>
      </c>
      <c r="QMI416" t="str">
        <v>As at</v>
      </c>
      <c r="QMJ416" t="str">
        <v>As at</v>
      </c>
      <c r="QMK416" t="str">
        <v>Particulars</v>
      </c>
      <c r="QMQ416" t="str">
        <v>As at</v>
      </c>
      <c r="QMR416" t="str">
        <v>As at</v>
      </c>
      <c r="QMS416" t="str">
        <v>Particulars</v>
      </c>
      <c r="QMY416" t="str">
        <v>As at</v>
      </c>
      <c r="QMZ416" t="str">
        <v>As at</v>
      </c>
      <c r="QNA416" t="str">
        <v>Particulars</v>
      </c>
      <c r="QNG416" t="str">
        <v>As at</v>
      </c>
      <c r="QNH416" t="str">
        <v>As at</v>
      </c>
      <c r="QNI416" t="str">
        <v>Particulars</v>
      </c>
      <c r="QNO416" t="str">
        <v>As at</v>
      </c>
      <c r="QNP416" t="str">
        <v>As at</v>
      </c>
      <c r="QNQ416" t="str">
        <v>Particulars</v>
      </c>
      <c r="QNW416" t="str">
        <v>As at</v>
      </c>
      <c r="QNX416" t="str">
        <v>As at</v>
      </c>
      <c r="QNY416" t="str">
        <v>Particulars</v>
      </c>
      <c r="QOE416" t="str">
        <v>As at</v>
      </c>
      <c r="QOF416" t="str">
        <v>As at</v>
      </c>
      <c r="QOG416" t="str">
        <v>Particulars</v>
      </c>
      <c r="QOM416" t="str">
        <v>As at</v>
      </c>
      <c r="QON416" t="str">
        <v>As at</v>
      </c>
      <c r="QOO416" t="str">
        <v>Particulars</v>
      </c>
      <c r="QOU416" t="str">
        <v>As at</v>
      </c>
      <c r="QOV416" t="str">
        <v>As at</v>
      </c>
      <c r="QOW416" t="str">
        <v>Particulars</v>
      </c>
      <c r="QPC416" t="str">
        <v>As at</v>
      </c>
      <c r="QPD416" t="str">
        <v>As at</v>
      </c>
      <c r="QPE416" t="str">
        <v>Particulars</v>
      </c>
      <c r="QPK416" t="str">
        <v>As at</v>
      </c>
      <c r="QPL416" t="str">
        <v>As at</v>
      </c>
      <c r="QPM416" t="str">
        <v>Particulars</v>
      </c>
      <c r="QPS416" t="str">
        <v>As at</v>
      </c>
      <c r="QPT416" t="str">
        <v>As at</v>
      </c>
      <c r="QPU416" t="str">
        <v>Particulars</v>
      </c>
      <c r="QQA416" t="str">
        <v>As at</v>
      </c>
      <c r="QQB416" t="str">
        <v>As at</v>
      </c>
      <c r="QQC416" t="str">
        <v>Particulars</v>
      </c>
      <c r="QQI416" t="str">
        <v>As at</v>
      </c>
      <c r="QQJ416" t="str">
        <v>As at</v>
      </c>
      <c r="QQK416" t="str">
        <v>Particulars</v>
      </c>
      <c r="QQQ416" t="str">
        <v>As at</v>
      </c>
      <c r="QQR416" t="str">
        <v>As at</v>
      </c>
      <c r="QQS416" t="str">
        <v>Particulars</v>
      </c>
      <c r="QQY416" t="str">
        <v>As at</v>
      </c>
      <c r="QQZ416" t="str">
        <v>As at</v>
      </c>
      <c r="QRA416" t="str">
        <v>Particulars</v>
      </c>
      <c r="QRG416" t="str">
        <v>As at</v>
      </c>
      <c r="QRH416" t="str">
        <v>As at</v>
      </c>
      <c r="QRI416" t="str">
        <v>Particulars</v>
      </c>
      <c r="QRO416" t="str">
        <v>As at</v>
      </c>
      <c r="QRP416" t="str">
        <v>As at</v>
      </c>
      <c r="QRQ416" t="str">
        <v>Particulars</v>
      </c>
      <c r="QRW416" t="str">
        <v>As at</v>
      </c>
      <c r="QRX416" t="str">
        <v>As at</v>
      </c>
      <c r="QRY416" t="str">
        <v>Particulars</v>
      </c>
      <c r="QSE416" t="str">
        <v>As at</v>
      </c>
      <c r="QSF416" t="str">
        <v>As at</v>
      </c>
      <c r="QSG416" t="str">
        <v>Particulars</v>
      </c>
      <c r="QSM416" t="str">
        <v>As at</v>
      </c>
      <c r="QSN416" t="str">
        <v>As at</v>
      </c>
      <c r="QSO416" t="str">
        <v>Particulars</v>
      </c>
      <c r="QSU416" t="str">
        <v>As at</v>
      </c>
      <c r="QSV416" t="str">
        <v>As at</v>
      </c>
      <c r="QSW416" t="str">
        <v>Particulars</v>
      </c>
      <c r="QTC416" t="str">
        <v>As at</v>
      </c>
      <c r="QTD416" t="str">
        <v>As at</v>
      </c>
      <c r="QTE416" t="str">
        <v>Particulars</v>
      </c>
      <c r="QTK416" t="str">
        <v>As at</v>
      </c>
      <c r="QTL416" t="str">
        <v>As at</v>
      </c>
      <c r="QTM416" t="str">
        <v>Particulars</v>
      </c>
      <c r="QTS416" t="str">
        <v>As at</v>
      </c>
      <c r="QTT416" t="str">
        <v>As at</v>
      </c>
      <c r="QTU416" t="str">
        <v>Particulars</v>
      </c>
      <c r="QUA416" t="str">
        <v>As at</v>
      </c>
      <c r="QUB416" t="str">
        <v>As at</v>
      </c>
      <c r="QUC416" t="str">
        <v>Particulars</v>
      </c>
      <c r="QUI416" t="str">
        <v>As at</v>
      </c>
      <c r="QUJ416" t="str">
        <v>As at</v>
      </c>
      <c r="QUK416" t="str">
        <v>Particulars</v>
      </c>
      <c r="QUQ416" t="str">
        <v>As at</v>
      </c>
      <c r="QUR416" t="str">
        <v>As at</v>
      </c>
      <c r="QUS416" t="str">
        <v>Particulars</v>
      </c>
      <c r="QUY416" t="str">
        <v>As at</v>
      </c>
      <c r="QUZ416" t="str">
        <v>As at</v>
      </c>
      <c r="QVA416" t="str">
        <v>Particulars</v>
      </c>
      <c r="QVG416" t="str">
        <v>As at</v>
      </c>
      <c r="QVH416" t="str">
        <v>As at</v>
      </c>
      <c r="QVI416" t="str">
        <v>Particulars</v>
      </c>
      <c r="QVO416" t="str">
        <v>As at</v>
      </c>
      <c r="QVP416" t="str">
        <v>As at</v>
      </c>
      <c r="QVQ416" t="str">
        <v>Particulars</v>
      </c>
      <c r="QVW416" t="str">
        <v>As at</v>
      </c>
      <c r="QVX416" t="str">
        <v>As at</v>
      </c>
      <c r="QVY416" t="str">
        <v>Particulars</v>
      </c>
      <c r="QWE416" t="str">
        <v>As at</v>
      </c>
      <c r="QWF416" t="str">
        <v>As at</v>
      </c>
      <c r="QWG416" t="str">
        <v>Particulars</v>
      </c>
      <c r="QWM416" t="str">
        <v>As at</v>
      </c>
      <c r="QWN416" t="str">
        <v>As at</v>
      </c>
      <c r="QWO416" t="str">
        <v>Particulars</v>
      </c>
      <c r="QWU416" t="str">
        <v>As at</v>
      </c>
      <c r="QWV416" t="str">
        <v>As at</v>
      </c>
      <c r="QWW416" t="str">
        <v>Particulars</v>
      </c>
      <c r="QXC416" t="str">
        <v>As at</v>
      </c>
      <c r="QXD416" t="str">
        <v>As at</v>
      </c>
      <c r="QXE416" t="str">
        <v>Particulars</v>
      </c>
      <c r="QXK416" t="str">
        <v>As at</v>
      </c>
      <c r="QXL416" t="str">
        <v>As at</v>
      </c>
      <c r="QXM416" t="str">
        <v>Particulars</v>
      </c>
      <c r="QXS416" t="str">
        <v>As at</v>
      </c>
      <c r="QXT416" t="str">
        <v>As at</v>
      </c>
      <c r="QXU416" t="str">
        <v>Particulars</v>
      </c>
      <c r="QYA416" t="str">
        <v>As at</v>
      </c>
      <c r="QYB416" t="str">
        <v>As at</v>
      </c>
      <c r="QYC416" t="str">
        <v>Particulars</v>
      </c>
      <c r="QYI416" t="str">
        <v>As at</v>
      </c>
      <c r="QYJ416" t="str">
        <v>As at</v>
      </c>
      <c r="QYK416" t="str">
        <v>Particulars</v>
      </c>
      <c r="QYQ416" t="str">
        <v>As at</v>
      </c>
      <c r="QYR416" t="str">
        <v>As at</v>
      </c>
      <c r="QYS416" t="str">
        <v>Particulars</v>
      </c>
      <c r="QYY416" t="str">
        <v>As at</v>
      </c>
      <c r="QYZ416" t="str">
        <v>As at</v>
      </c>
      <c r="QZA416" t="str">
        <v>Particulars</v>
      </c>
      <c r="QZG416" t="str">
        <v>As at</v>
      </c>
      <c r="QZH416" t="str">
        <v>As at</v>
      </c>
      <c r="QZI416" t="str">
        <v>Particulars</v>
      </c>
      <c r="QZO416" t="str">
        <v>As at</v>
      </c>
      <c r="QZP416" t="str">
        <v>As at</v>
      </c>
      <c r="QZQ416" t="str">
        <v>Particulars</v>
      </c>
      <c r="QZW416" t="str">
        <v>As at</v>
      </c>
      <c r="QZX416" t="str">
        <v>As at</v>
      </c>
      <c r="QZY416" t="str">
        <v>Particulars</v>
      </c>
      <c r="RAE416" t="str">
        <v>As at</v>
      </c>
      <c r="RAF416" t="str">
        <v>As at</v>
      </c>
      <c r="RAG416" t="str">
        <v>Particulars</v>
      </c>
      <c r="RAM416" t="str">
        <v>As at</v>
      </c>
      <c r="RAN416" t="str">
        <v>As at</v>
      </c>
      <c r="RAO416" t="str">
        <v>Particulars</v>
      </c>
      <c r="RAU416" t="str">
        <v>As at</v>
      </c>
      <c r="RAV416" t="str">
        <v>As at</v>
      </c>
      <c r="RAW416" t="str">
        <v>Particulars</v>
      </c>
      <c r="RBC416" t="str">
        <v>As at</v>
      </c>
      <c r="RBD416" t="str">
        <v>As at</v>
      </c>
      <c r="RBE416" t="str">
        <v>Particulars</v>
      </c>
      <c r="RBK416" t="str">
        <v>As at</v>
      </c>
      <c r="RBL416" t="str">
        <v>As at</v>
      </c>
      <c r="RBM416" t="str">
        <v>Particulars</v>
      </c>
      <c r="RBS416" t="str">
        <v>As at</v>
      </c>
      <c r="RBT416" t="str">
        <v>As at</v>
      </c>
      <c r="RBU416" t="str">
        <v>Particulars</v>
      </c>
      <c r="RCA416" t="str">
        <v>As at</v>
      </c>
      <c r="RCB416" t="str">
        <v>As at</v>
      </c>
      <c r="RCC416" t="str">
        <v>Particulars</v>
      </c>
      <c r="RCI416" t="str">
        <v>As at</v>
      </c>
      <c r="RCJ416" t="str">
        <v>As at</v>
      </c>
      <c r="RCK416" t="str">
        <v>Particulars</v>
      </c>
      <c r="RCQ416" t="str">
        <v>As at</v>
      </c>
      <c r="RCR416" t="str">
        <v>As at</v>
      </c>
      <c r="RCS416" t="str">
        <v>Particulars</v>
      </c>
      <c r="RCY416" t="str">
        <v>As at</v>
      </c>
      <c r="RCZ416" t="str">
        <v>As at</v>
      </c>
      <c r="RDA416" t="str">
        <v>Particulars</v>
      </c>
      <c r="RDG416" t="str">
        <v>As at</v>
      </c>
      <c r="RDH416" t="str">
        <v>As at</v>
      </c>
      <c r="RDI416" t="str">
        <v>Particulars</v>
      </c>
      <c r="RDO416" t="str">
        <v>As at</v>
      </c>
      <c r="RDP416" t="str">
        <v>As at</v>
      </c>
      <c r="RDQ416" t="str">
        <v>Particulars</v>
      </c>
      <c r="RDW416" t="str">
        <v>As at</v>
      </c>
      <c r="RDX416" t="str">
        <v>As at</v>
      </c>
      <c r="RDY416" t="str">
        <v>Particulars</v>
      </c>
      <c r="REE416" t="str">
        <v>As at</v>
      </c>
      <c r="REF416" t="str">
        <v>As at</v>
      </c>
      <c r="REG416" t="str">
        <v>Particulars</v>
      </c>
      <c r="REM416" t="str">
        <v>As at</v>
      </c>
      <c r="REN416" t="str">
        <v>As at</v>
      </c>
      <c r="REO416" t="str">
        <v>Particulars</v>
      </c>
      <c r="REU416" t="str">
        <v>As at</v>
      </c>
      <c r="REV416" t="str">
        <v>As at</v>
      </c>
      <c r="REW416" t="str">
        <v>Particulars</v>
      </c>
      <c r="RFC416" t="str">
        <v>As at</v>
      </c>
      <c r="RFD416" t="str">
        <v>As at</v>
      </c>
      <c r="RFE416" t="str">
        <v>Particulars</v>
      </c>
      <c r="RFK416" t="str">
        <v>As at</v>
      </c>
      <c r="RFL416" t="str">
        <v>As at</v>
      </c>
      <c r="RFM416" t="str">
        <v>Particulars</v>
      </c>
      <c r="RFS416" t="str">
        <v>As at</v>
      </c>
      <c r="RFT416" t="str">
        <v>As at</v>
      </c>
      <c r="RFU416" t="str">
        <v>Particulars</v>
      </c>
      <c r="RGA416" t="str">
        <v>As at</v>
      </c>
      <c r="RGB416" t="str">
        <v>As at</v>
      </c>
      <c r="RGC416" t="str">
        <v>Particulars</v>
      </c>
      <c r="RGI416" t="str">
        <v>As at</v>
      </c>
      <c r="RGJ416" t="str">
        <v>As at</v>
      </c>
      <c r="RGK416" t="str">
        <v>Particulars</v>
      </c>
      <c r="RGQ416" t="str">
        <v>As at</v>
      </c>
      <c r="RGR416" t="str">
        <v>As at</v>
      </c>
      <c r="RGS416" t="str">
        <v>Particulars</v>
      </c>
      <c r="RGY416" t="str">
        <v>As at</v>
      </c>
      <c r="RGZ416" t="str">
        <v>As at</v>
      </c>
      <c r="RHA416" t="str">
        <v>Particulars</v>
      </c>
      <c r="RHG416" t="str">
        <v>As at</v>
      </c>
      <c r="RHH416" t="str">
        <v>As at</v>
      </c>
      <c r="RHI416" t="str">
        <v>Particulars</v>
      </c>
      <c r="RHO416" t="str">
        <v>As at</v>
      </c>
      <c r="RHP416" t="str">
        <v>As at</v>
      </c>
      <c r="RHQ416" t="str">
        <v>Particulars</v>
      </c>
      <c r="RHW416" t="str">
        <v>As at</v>
      </c>
      <c r="RHX416" t="str">
        <v>As at</v>
      </c>
      <c r="RHY416" t="str">
        <v>Particulars</v>
      </c>
      <c r="RIE416" t="str">
        <v>As at</v>
      </c>
      <c r="RIF416" t="str">
        <v>As at</v>
      </c>
      <c r="RIG416" t="str">
        <v>Particulars</v>
      </c>
      <c r="RIM416" t="str">
        <v>As at</v>
      </c>
      <c r="RIN416" t="str">
        <v>As at</v>
      </c>
      <c r="RIO416" t="str">
        <v>Particulars</v>
      </c>
      <c r="RIU416" t="str">
        <v>As at</v>
      </c>
      <c r="RIV416" t="str">
        <v>As at</v>
      </c>
      <c r="RIW416" t="str">
        <v>Particulars</v>
      </c>
      <c r="RJC416" t="str">
        <v>As at</v>
      </c>
      <c r="RJD416" t="str">
        <v>As at</v>
      </c>
      <c r="RJE416" t="str">
        <v>Particulars</v>
      </c>
      <c r="RJK416" t="str">
        <v>As at</v>
      </c>
      <c r="RJL416" t="str">
        <v>As at</v>
      </c>
      <c r="RJM416" t="str">
        <v>Particulars</v>
      </c>
      <c r="RJS416" t="str">
        <v>As at</v>
      </c>
      <c r="RJT416" t="str">
        <v>As at</v>
      </c>
      <c r="RJU416" t="str">
        <v>Particulars</v>
      </c>
      <c r="RKA416" t="str">
        <v>As at</v>
      </c>
      <c r="RKB416" t="str">
        <v>As at</v>
      </c>
      <c r="RKC416" t="str">
        <v>Particulars</v>
      </c>
      <c r="RKI416" t="str">
        <v>As at</v>
      </c>
      <c r="RKJ416" t="str">
        <v>As at</v>
      </c>
      <c r="RKK416" t="str">
        <v>Particulars</v>
      </c>
      <c r="RKQ416" t="str">
        <v>As at</v>
      </c>
      <c r="RKR416" t="str">
        <v>As at</v>
      </c>
      <c r="RKS416" t="str">
        <v>Particulars</v>
      </c>
      <c r="RKY416" t="str">
        <v>As at</v>
      </c>
      <c r="RKZ416" t="str">
        <v>As at</v>
      </c>
      <c r="RLA416" t="str">
        <v>Particulars</v>
      </c>
      <c r="RLG416" t="str">
        <v>As at</v>
      </c>
      <c r="RLH416" t="str">
        <v>As at</v>
      </c>
      <c r="RLI416" t="str">
        <v>Particulars</v>
      </c>
      <c r="RLO416" t="str">
        <v>As at</v>
      </c>
      <c r="RLP416" t="str">
        <v>As at</v>
      </c>
      <c r="RLQ416" t="str">
        <v>Particulars</v>
      </c>
      <c r="RLW416" t="str">
        <v>As at</v>
      </c>
      <c r="RLX416" t="str">
        <v>As at</v>
      </c>
      <c r="RLY416" t="str">
        <v>Particulars</v>
      </c>
      <c r="RME416" t="str">
        <v>As at</v>
      </c>
      <c r="RMF416" t="str">
        <v>As at</v>
      </c>
      <c r="RMG416" t="str">
        <v>Particulars</v>
      </c>
      <c r="RMM416" t="str">
        <v>As at</v>
      </c>
      <c r="RMN416" t="str">
        <v>As at</v>
      </c>
      <c r="RMO416" t="str">
        <v>Particulars</v>
      </c>
      <c r="RMU416" t="str">
        <v>As at</v>
      </c>
      <c r="RMV416" t="str">
        <v>As at</v>
      </c>
      <c r="RMW416" t="str">
        <v>Particulars</v>
      </c>
      <c r="RNC416" t="str">
        <v>As at</v>
      </c>
      <c r="RND416" t="str">
        <v>As at</v>
      </c>
      <c r="RNE416" t="str">
        <v>Particulars</v>
      </c>
      <c r="RNK416" t="str">
        <v>As at</v>
      </c>
      <c r="RNL416" t="str">
        <v>As at</v>
      </c>
      <c r="RNM416" t="str">
        <v>Particulars</v>
      </c>
      <c r="RNS416" t="str">
        <v>As at</v>
      </c>
      <c r="RNT416" t="str">
        <v>As at</v>
      </c>
      <c r="RNU416" t="str">
        <v>Particulars</v>
      </c>
      <c r="ROA416" t="str">
        <v>As at</v>
      </c>
      <c r="ROB416" t="str">
        <v>As at</v>
      </c>
      <c r="ROC416" t="str">
        <v>Particulars</v>
      </c>
      <c r="ROI416" t="str">
        <v>As at</v>
      </c>
      <c r="ROJ416" t="str">
        <v>As at</v>
      </c>
      <c r="ROK416" t="str">
        <v>Particulars</v>
      </c>
      <c r="ROQ416" t="str">
        <v>As at</v>
      </c>
      <c r="ROR416" t="str">
        <v>As at</v>
      </c>
      <c r="ROS416" t="str">
        <v>Particulars</v>
      </c>
      <c r="ROY416" t="str">
        <v>As at</v>
      </c>
      <c r="ROZ416" t="str">
        <v>As at</v>
      </c>
      <c r="RPA416" t="str">
        <v>Particulars</v>
      </c>
      <c r="RPG416" t="str">
        <v>As at</v>
      </c>
      <c r="RPH416" t="str">
        <v>As at</v>
      </c>
      <c r="RPI416" t="str">
        <v>Particulars</v>
      </c>
      <c r="RPO416" t="str">
        <v>As at</v>
      </c>
      <c r="RPP416" t="str">
        <v>As at</v>
      </c>
      <c r="RPQ416" t="str">
        <v>Particulars</v>
      </c>
      <c r="RPW416" t="str">
        <v>As at</v>
      </c>
      <c r="RPX416" t="str">
        <v>As at</v>
      </c>
      <c r="RPY416" t="str">
        <v>Particulars</v>
      </c>
      <c r="RQE416" t="str">
        <v>As at</v>
      </c>
      <c r="RQF416" t="str">
        <v>As at</v>
      </c>
      <c r="RQG416" t="str">
        <v>Particulars</v>
      </c>
      <c r="RQM416" t="str">
        <v>As at</v>
      </c>
      <c r="RQN416" t="str">
        <v>As at</v>
      </c>
      <c r="RQO416" t="str">
        <v>Particulars</v>
      </c>
      <c r="RQU416" t="str">
        <v>As at</v>
      </c>
      <c r="RQV416" t="str">
        <v>As at</v>
      </c>
      <c r="RQW416" t="str">
        <v>Particulars</v>
      </c>
      <c r="RRC416" t="str">
        <v>As at</v>
      </c>
      <c r="RRD416" t="str">
        <v>As at</v>
      </c>
      <c r="RRE416" t="str">
        <v>Particulars</v>
      </c>
      <c r="RRK416" t="str">
        <v>As at</v>
      </c>
      <c r="RRL416" t="str">
        <v>As at</v>
      </c>
      <c r="RRM416" t="str">
        <v>Particulars</v>
      </c>
      <c r="RRS416" t="str">
        <v>As at</v>
      </c>
      <c r="RRT416" t="str">
        <v>As at</v>
      </c>
      <c r="RRU416" t="str">
        <v>Particulars</v>
      </c>
      <c r="RSA416" t="str">
        <v>As at</v>
      </c>
      <c r="RSB416" t="str">
        <v>As at</v>
      </c>
      <c r="RSC416" t="str">
        <v>Particulars</v>
      </c>
      <c r="RSI416" t="str">
        <v>As at</v>
      </c>
      <c r="RSJ416" t="str">
        <v>As at</v>
      </c>
      <c r="RSK416" t="str">
        <v>Particulars</v>
      </c>
      <c r="RSQ416" t="str">
        <v>As at</v>
      </c>
      <c r="RSR416" t="str">
        <v>As at</v>
      </c>
      <c r="RSS416" t="str">
        <v>Particulars</v>
      </c>
      <c r="RSY416" t="str">
        <v>As at</v>
      </c>
      <c r="RSZ416" t="str">
        <v>As at</v>
      </c>
      <c r="RTA416" t="str">
        <v>Particulars</v>
      </c>
      <c r="RTG416" t="str">
        <v>As at</v>
      </c>
      <c r="RTH416" t="str">
        <v>As at</v>
      </c>
      <c r="RTI416" t="str">
        <v>Particulars</v>
      </c>
      <c r="RTO416" t="str">
        <v>As at</v>
      </c>
      <c r="RTP416" t="str">
        <v>As at</v>
      </c>
      <c r="RTQ416" t="str">
        <v>Particulars</v>
      </c>
      <c r="RTW416" t="str">
        <v>As at</v>
      </c>
      <c r="RTX416" t="str">
        <v>As at</v>
      </c>
      <c r="RTY416" t="str">
        <v>Particulars</v>
      </c>
      <c r="RUE416" t="str">
        <v>As at</v>
      </c>
      <c r="RUF416" t="str">
        <v>As at</v>
      </c>
      <c r="RUG416" t="str">
        <v>Particulars</v>
      </c>
      <c r="RUM416" t="str">
        <v>As at</v>
      </c>
      <c r="RUN416" t="str">
        <v>As at</v>
      </c>
      <c r="RUO416" t="str">
        <v>Particulars</v>
      </c>
      <c r="RUU416" t="str">
        <v>As at</v>
      </c>
      <c r="RUV416" t="str">
        <v>As at</v>
      </c>
      <c r="RUW416" t="str">
        <v>Particulars</v>
      </c>
      <c r="RVC416" t="str">
        <v>As at</v>
      </c>
      <c r="RVD416" t="str">
        <v>As at</v>
      </c>
      <c r="RVE416" t="str">
        <v>Particulars</v>
      </c>
      <c r="RVK416" t="str">
        <v>As at</v>
      </c>
      <c r="RVL416" t="str">
        <v>As at</v>
      </c>
      <c r="RVM416" t="str">
        <v>Particulars</v>
      </c>
      <c r="RVS416" t="str">
        <v>As at</v>
      </c>
      <c r="RVT416" t="str">
        <v>As at</v>
      </c>
      <c r="RVU416" t="str">
        <v>Particulars</v>
      </c>
      <c r="RWA416" t="str">
        <v>As at</v>
      </c>
      <c r="RWB416" t="str">
        <v>As at</v>
      </c>
      <c r="RWC416" t="str">
        <v>Particulars</v>
      </c>
      <c r="RWI416" t="str">
        <v>As at</v>
      </c>
      <c r="RWJ416" t="str">
        <v>As at</v>
      </c>
      <c r="RWK416" t="str">
        <v>Particulars</v>
      </c>
      <c r="RWQ416" t="str">
        <v>As at</v>
      </c>
      <c r="RWR416" t="str">
        <v>As at</v>
      </c>
      <c r="RWS416" t="str">
        <v>Particulars</v>
      </c>
      <c r="RWY416" t="str">
        <v>As at</v>
      </c>
      <c r="RWZ416" t="str">
        <v>As at</v>
      </c>
      <c r="RXA416" t="str">
        <v>Particulars</v>
      </c>
      <c r="RXG416" t="str">
        <v>As at</v>
      </c>
      <c r="RXH416" t="str">
        <v>As at</v>
      </c>
      <c r="RXI416" t="str">
        <v>Particulars</v>
      </c>
      <c r="RXO416" t="str">
        <v>As at</v>
      </c>
      <c r="RXP416" t="str">
        <v>As at</v>
      </c>
      <c r="RXQ416" t="str">
        <v>Particulars</v>
      </c>
      <c r="RXW416" t="str">
        <v>As at</v>
      </c>
      <c r="RXX416" t="str">
        <v>As at</v>
      </c>
      <c r="RXY416" t="str">
        <v>Particulars</v>
      </c>
      <c r="RYE416" t="str">
        <v>As at</v>
      </c>
      <c r="RYF416" t="str">
        <v>As at</v>
      </c>
      <c r="RYG416" t="str">
        <v>Particulars</v>
      </c>
      <c r="RYM416" t="str">
        <v>As at</v>
      </c>
      <c r="RYN416" t="str">
        <v>As at</v>
      </c>
      <c r="RYO416" t="str">
        <v>Particulars</v>
      </c>
      <c r="RYU416" t="str">
        <v>As at</v>
      </c>
      <c r="RYV416" t="str">
        <v>As at</v>
      </c>
      <c r="RYW416" t="str">
        <v>Particulars</v>
      </c>
      <c r="RZC416" t="str">
        <v>As at</v>
      </c>
      <c r="RZD416" t="str">
        <v>As at</v>
      </c>
      <c r="RZE416" t="str">
        <v>Particulars</v>
      </c>
      <c r="RZK416" t="str">
        <v>As at</v>
      </c>
      <c r="RZL416" t="str">
        <v>As at</v>
      </c>
      <c r="RZM416" t="str">
        <v>Particulars</v>
      </c>
      <c r="RZS416" t="str">
        <v>As at</v>
      </c>
      <c r="RZT416" t="str">
        <v>As at</v>
      </c>
      <c r="RZU416" t="str">
        <v>Particulars</v>
      </c>
      <c r="SAA416" t="str">
        <v>As at</v>
      </c>
      <c r="SAB416" t="str">
        <v>As at</v>
      </c>
      <c r="SAC416" t="str">
        <v>Particulars</v>
      </c>
      <c r="SAI416" t="str">
        <v>As at</v>
      </c>
      <c r="SAJ416" t="str">
        <v>As at</v>
      </c>
      <c r="SAK416" t="str">
        <v>Particulars</v>
      </c>
      <c r="SAQ416" t="str">
        <v>As at</v>
      </c>
      <c r="SAR416" t="str">
        <v>As at</v>
      </c>
      <c r="SAS416" t="str">
        <v>Particulars</v>
      </c>
      <c r="SAY416" t="str">
        <v>As at</v>
      </c>
      <c r="SAZ416" t="str">
        <v>As at</v>
      </c>
      <c r="SBA416" t="str">
        <v>Particulars</v>
      </c>
      <c r="SBG416" t="str">
        <v>As at</v>
      </c>
      <c r="SBH416" t="str">
        <v>As at</v>
      </c>
      <c r="SBI416" t="str">
        <v>Particulars</v>
      </c>
      <c r="SBO416" t="str">
        <v>As at</v>
      </c>
      <c r="SBP416" t="str">
        <v>As at</v>
      </c>
      <c r="SBQ416" t="str">
        <v>Particulars</v>
      </c>
      <c r="SBW416" t="str">
        <v>As at</v>
      </c>
      <c r="SBX416" t="str">
        <v>As at</v>
      </c>
      <c r="SBY416" t="str">
        <v>Particulars</v>
      </c>
      <c r="SCE416" t="str">
        <v>As at</v>
      </c>
      <c r="SCF416" t="str">
        <v>As at</v>
      </c>
      <c r="SCG416" t="str">
        <v>Particulars</v>
      </c>
      <c r="SCM416" t="str">
        <v>As at</v>
      </c>
      <c r="SCN416" t="str">
        <v>As at</v>
      </c>
      <c r="SCO416" t="str">
        <v>Particulars</v>
      </c>
      <c r="SCU416" t="str">
        <v>As at</v>
      </c>
      <c r="SCV416" t="str">
        <v>As at</v>
      </c>
      <c r="SCW416" t="str">
        <v>Particulars</v>
      </c>
      <c r="SDC416" t="str">
        <v>As at</v>
      </c>
      <c r="SDD416" t="str">
        <v>As at</v>
      </c>
      <c r="SDE416" t="str">
        <v>Particulars</v>
      </c>
      <c r="SDK416" t="str">
        <v>As at</v>
      </c>
      <c r="SDL416" t="str">
        <v>As at</v>
      </c>
      <c r="SDM416" t="str">
        <v>Particulars</v>
      </c>
      <c r="SDS416" t="str">
        <v>As at</v>
      </c>
      <c r="SDT416" t="str">
        <v>As at</v>
      </c>
      <c r="SDU416" t="str">
        <v>Particulars</v>
      </c>
      <c r="SEA416" t="str">
        <v>As at</v>
      </c>
      <c r="SEB416" t="str">
        <v>As at</v>
      </c>
      <c r="SEC416" t="str">
        <v>Particulars</v>
      </c>
      <c r="SEI416" t="str">
        <v>As at</v>
      </c>
      <c r="SEJ416" t="str">
        <v>As at</v>
      </c>
      <c r="SEK416" t="str">
        <v>Particulars</v>
      </c>
      <c r="SEQ416" t="str">
        <v>As at</v>
      </c>
      <c r="SER416" t="str">
        <v>As at</v>
      </c>
      <c r="SES416" t="str">
        <v>Particulars</v>
      </c>
      <c r="SEY416" t="str">
        <v>As at</v>
      </c>
      <c r="SEZ416" t="str">
        <v>As at</v>
      </c>
      <c r="SFA416" t="str">
        <v>Particulars</v>
      </c>
      <c r="SFG416" t="str">
        <v>As at</v>
      </c>
      <c r="SFH416" t="str">
        <v>As at</v>
      </c>
      <c r="SFI416" t="str">
        <v>Particulars</v>
      </c>
      <c r="SFO416" t="str">
        <v>As at</v>
      </c>
      <c r="SFP416" t="str">
        <v>As at</v>
      </c>
      <c r="SFQ416" t="str">
        <v>Particulars</v>
      </c>
      <c r="SFW416" t="str">
        <v>As at</v>
      </c>
      <c r="SFX416" t="str">
        <v>As at</v>
      </c>
      <c r="SFY416" t="str">
        <v>Particulars</v>
      </c>
      <c r="SGE416" t="str">
        <v>As at</v>
      </c>
      <c r="SGF416" t="str">
        <v>As at</v>
      </c>
      <c r="SGG416" t="str">
        <v>Particulars</v>
      </c>
      <c r="SGM416" t="str">
        <v>As at</v>
      </c>
      <c r="SGN416" t="str">
        <v>As at</v>
      </c>
      <c r="SGO416" t="str">
        <v>Particulars</v>
      </c>
      <c r="SGU416" t="str">
        <v>As at</v>
      </c>
      <c r="SGV416" t="str">
        <v>As at</v>
      </c>
      <c r="SGW416" t="str">
        <v>Particulars</v>
      </c>
      <c r="SHC416" t="str">
        <v>As at</v>
      </c>
      <c r="SHD416" t="str">
        <v>As at</v>
      </c>
      <c r="SHE416" t="str">
        <v>Particulars</v>
      </c>
      <c r="SHK416" t="str">
        <v>As at</v>
      </c>
      <c r="SHL416" t="str">
        <v>As at</v>
      </c>
      <c r="SHM416" t="str">
        <v>Particulars</v>
      </c>
      <c r="SHS416" t="str">
        <v>As at</v>
      </c>
      <c r="SHT416" t="str">
        <v>As at</v>
      </c>
      <c r="SHU416" t="str">
        <v>Particulars</v>
      </c>
      <c r="SIA416" t="str">
        <v>As at</v>
      </c>
      <c r="SIB416" t="str">
        <v>As at</v>
      </c>
      <c r="SIC416" t="str">
        <v>Particulars</v>
      </c>
      <c r="SII416" t="str">
        <v>As at</v>
      </c>
      <c r="SIJ416" t="str">
        <v>As at</v>
      </c>
      <c r="SIK416" t="str">
        <v>Particulars</v>
      </c>
      <c r="SIQ416" t="str">
        <v>As at</v>
      </c>
      <c r="SIR416" t="str">
        <v>As at</v>
      </c>
      <c r="SIS416" t="str">
        <v>Particulars</v>
      </c>
      <c r="SIY416" t="str">
        <v>As at</v>
      </c>
      <c r="SIZ416" t="str">
        <v>As at</v>
      </c>
      <c r="SJA416" t="str">
        <v>Particulars</v>
      </c>
      <c r="SJG416" t="str">
        <v>As at</v>
      </c>
      <c r="SJH416" t="str">
        <v>As at</v>
      </c>
      <c r="SJI416" t="str">
        <v>Particulars</v>
      </c>
      <c r="SJO416" t="str">
        <v>As at</v>
      </c>
      <c r="SJP416" t="str">
        <v>As at</v>
      </c>
      <c r="SJQ416" t="str">
        <v>Particulars</v>
      </c>
      <c r="SJW416" t="str">
        <v>As at</v>
      </c>
      <c r="SJX416" t="str">
        <v>As at</v>
      </c>
      <c r="SJY416" t="str">
        <v>Particulars</v>
      </c>
      <c r="SKE416" t="str">
        <v>As at</v>
      </c>
      <c r="SKF416" t="str">
        <v>As at</v>
      </c>
      <c r="SKG416" t="str">
        <v>Particulars</v>
      </c>
      <c r="SKM416" t="str">
        <v>As at</v>
      </c>
      <c r="SKN416" t="str">
        <v>As at</v>
      </c>
      <c r="SKO416" t="str">
        <v>Particulars</v>
      </c>
      <c r="SKU416" t="str">
        <v>As at</v>
      </c>
      <c r="SKV416" t="str">
        <v>As at</v>
      </c>
      <c r="SKW416" t="str">
        <v>Particulars</v>
      </c>
      <c r="SLC416" t="str">
        <v>As at</v>
      </c>
      <c r="SLD416" t="str">
        <v>As at</v>
      </c>
      <c r="SLE416" t="str">
        <v>Particulars</v>
      </c>
      <c r="SLK416" t="str">
        <v>As at</v>
      </c>
      <c r="SLL416" t="str">
        <v>As at</v>
      </c>
      <c r="SLM416" t="str">
        <v>Particulars</v>
      </c>
      <c r="SLS416" t="str">
        <v>As at</v>
      </c>
      <c r="SLT416" t="str">
        <v>As at</v>
      </c>
      <c r="SLU416" t="str">
        <v>Particulars</v>
      </c>
      <c r="SMA416" t="str">
        <v>As at</v>
      </c>
      <c r="SMB416" t="str">
        <v>As at</v>
      </c>
      <c r="SMC416" t="str">
        <v>Particulars</v>
      </c>
      <c r="SMI416" t="str">
        <v>As at</v>
      </c>
      <c r="SMJ416" t="str">
        <v>As at</v>
      </c>
      <c r="SMK416" t="str">
        <v>Particulars</v>
      </c>
      <c r="SMQ416" t="str">
        <v>As at</v>
      </c>
      <c r="SMR416" t="str">
        <v>As at</v>
      </c>
      <c r="SMS416" t="str">
        <v>Particulars</v>
      </c>
      <c r="SMY416" t="str">
        <v>As at</v>
      </c>
      <c r="SMZ416" t="str">
        <v>As at</v>
      </c>
      <c r="SNA416" t="str">
        <v>Particulars</v>
      </c>
      <c r="SNG416" t="str">
        <v>As at</v>
      </c>
      <c r="SNH416" t="str">
        <v>As at</v>
      </c>
      <c r="SNI416" t="str">
        <v>Particulars</v>
      </c>
      <c r="SNO416" t="str">
        <v>As at</v>
      </c>
      <c r="SNP416" t="str">
        <v>As at</v>
      </c>
      <c r="SNQ416" t="str">
        <v>Particulars</v>
      </c>
      <c r="SNW416" t="str">
        <v>As at</v>
      </c>
      <c r="SNX416" t="str">
        <v>As at</v>
      </c>
      <c r="SNY416" t="str">
        <v>Particulars</v>
      </c>
      <c r="SOE416" t="str">
        <v>As at</v>
      </c>
      <c r="SOF416" t="str">
        <v>As at</v>
      </c>
      <c r="SOG416" t="str">
        <v>Particulars</v>
      </c>
      <c r="SOM416" t="str">
        <v>As at</v>
      </c>
      <c r="SON416" t="str">
        <v>As at</v>
      </c>
      <c r="SOO416" t="str">
        <v>Particulars</v>
      </c>
      <c r="SOU416" t="str">
        <v>As at</v>
      </c>
      <c r="SOV416" t="str">
        <v>As at</v>
      </c>
      <c r="SOW416" t="str">
        <v>Particulars</v>
      </c>
      <c r="SPC416" t="str">
        <v>As at</v>
      </c>
      <c r="SPD416" t="str">
        <v>As at</v>
      </c>
      <c r="SPE416" t="str">
        <v>Particulars</v>
      </c>
      <c r="SPK416" t="str">
        <v>As at</v>
      </c>
      <c r="SPL416" t="str">
        <v>As at</v>
      </c>
      <c r="SPM416" t="str">
        <v>Particulars</v>
      </c>
      <c r="SPS416" t="str">
        <v>As at</v>
      </c>
      <c r="SPT416" t="str">
        <v>As at</v>
      </c>
      <c r="SPU416" t="str">
        <v>Particulars</v>
      </c>
      <c r="SQA416" t="str">
        <v>As at</v>
      </c>
      <c r="SQB416" t="str">
        <v>As at</v>
      </c>
      <c r="SQC416" t="str">
        <v>Particulars</v>
      </c>
      <c r="SQI416" t="str">
        <v>As at</v>
      </c>
      <c r="SQJ416" t="str">
        <v>As at</v>
      </c>
      <c r="SQK416" t="str">
        <v>Particulars</v>
      </c>
      <c r="SQQ416" t="str">
        <v>As at</v>
      </c>
      <c r="SQR416" t="str">
        <v>As at</v>
      </c>
      <c r="SQS416" t="str">
        <v>Particulars</v>
      </c>
      <c r="SQY416" t="str">
        <v>As at</v>
      </c>
      <c r="SQZ416" t="str">
        <v>As at</v>
      </c>
      <c r="SRA416" t="str">
        <v>Particulars</v>
      </c>
      <c r="SRG416" t="str">
        <v>As at</v>
      </c>
      <c r="SRH416" t="str">
        <v>As at</v>
      </c>
      <c r="SRI416" t="str">
        <v>Particulars</v>
      </c>
      <c r="SRO416" t="str">
        <v>As at</v>
      </c>
      <c r="SRP416" t="str">
        <v>As at</v>
      </c>
      <c r="SRQ416" t="str">
        <v>Particulars</v>
      </c>
      <c r="SRW416" t="str">
        <v>As at</v>
      </c>
      <c r="SRX416" t="str">
        <v>As at</v>
      </c>
      <c r="SRY416" t="str">
        <v>Particulars</v>
      </c>
      <c r="SSE416" t="str">
        <v>As at</v>
      </c>
      <c r="SSF416" t="str">
        <v>As at</v>
      </c>
      <c r="SSG416" t="str">
        <v>Particulars</v>
      </c>
      <c r="SSM416" t="str">
        <v>As at</v>
      </c>
      <c r="SSN416" t="str">
        <v>As at</v>
      </c>
      <c r="SSO416" t="str">
        <v>Particulars</v>
      </c>
      <c r="SSU416" t="str">
        <v>As at</v>
      </c>
      <c r="SSV416" t="str">
        <v>As at</v>
      </c>
      <c r="SSW416" t="str">
        <v>Particulars</v>
      </c>
      <c r="STC416" t="str">
        <v>As at</v>
      </c>
      <c r="STD416" t="str">
        <v>As at</v>
      </c>
      <c r="STE416" t="str">
        <v>Particulars</v>
      </c>
      <c r="STK416" t="str">
        <v>As at</v>
      </c>
      <c r="STL416" t="str">
        <v>As at</v>
      </c>
      <c r="STM416" t="str">
        <v>Particulars</v>
      </c>
      <c r="STS416" t="str">
        <v>As at</v>
      </c>
      <c r="STT416" t="str">
        <v>As at</v>
      </c>
      <c r="STU416" t="str">
        <v>Particulars</v>
      </c>
      <c r="SUA416" t="str">
        <v>As at</v>
      </c>
      <c r="SUB416" t="str">
        <v>As at</v>
      </c>
      <c r="SUC416" t="str">
        <v>Particulars</v>
      </c>
      <c r="SUI416" t="str">
        <v>As at</v>
      </c>
      <c r="SUJ416" t="str">
        <v>As at</v>
      </c>
      <c r="SUK416" t="str">
        <v>Particulars</v>
      </c>
      <c r="SUQ416" t="str">
        <v>As at</v>
      </c>
      <c r="SUR416" t="str">
        <v>As at</v>
      </c>
      <c r="SUS416" t="str">
        <v>Particulars</v>
      </c>
      <c r="SUY416" t="str">
        <v>As at</v>
      </c>
      <c r="SUZ416" t="str">
        <v>As at</v>
      </c>
      <c r="SVA416" t="str">
        <v>Particulars</v>
      </c>
      <c r="SVG416" t="str">
        <v>As at</v>
      </c>
      <c r="SVH416" t="str">
        <v>As at</v>
      </c>
      <c r="SVI416" t="str">
        <v>Particulars</v>
      </c>
      <c r="SVO416" t="str">
        <v>As at</v>
      </c>
      <c r="SVP416" t="str">
        <v>As at</v>
      </c>
      <c r="SVQ416" t="str">
        <v>Particulars</v>
      </c>
      <c r="SVW416" t="str">
        <v>As at</v>
      </c>
      <c r="SVX416" t="str">
        <v>As at</v>
      </c>
      <c r="SVY416" t="str">
        <v>Particulars</v>
      </c>
      <c r="SWE416" t="str">
        <v>As at</v>
      </c>
      <c r="SWF416" t="str">
        <v>As at</v>
      </c>
      <c r="SWG416" t="str">
        <v>Particulars</v>
      </c>
      <c r="SWM416" t="str">
        <v>As at</v>
      </c>
      <c r="SWN416" t="str">
        <v>As at</v>
      </c>
      <c r="SWO416" t="str">
        <v>Particulars</v>
      </c>
      <c r="SWU416" t="str">
        <v>As at</v>
      </c>
      <c r="SWV416" t="str">
        <v>As at</v>
      </c>
      <c r="SWW416" t="str">
        <v>Particulars</v>
      </c>
      <c r="SXC416" t="str">
        <v>As at</v>
      </c>
      <c r="SXD416" t="str">
        <v>As at</v>
      </c>
      <c r="SXE416" t="str">
        <v>Particulars</v>
      </c>
      <c r="SXK416" t="str">
        <v>As at</v>
      </c>
      <c r="SXL416" t="str">
        <v>As at</v>
      </c>
      <c r="SXM416" t="str">
        <v>Particulars</v>
      </c>
      <c r="SXS416" t="str">
        <v>As at</v>
      </c>
      <c r="SXT416" t="str">
        <v>As at</v>
      </c>
      <c r="SXU416" t="str">
        <v>Particulars</v>
      </c>
      <c r="SYA416" t="str">
        <v>As at</v>
      </c>
      <c r="SYB416" t="str">
        <v>As at</v>
      </c>
      <c r="SYC416" t="str">
        <v>Particulars</v>
      </c>
      <c r="SYI416" t="str">
        <v>As at</v>
      </c>
      <c r="SYJ416" t="str">
        <v>As at</v>
      </c>
      <c r="SYK416" t="str">
        <v>Particulars</v>
      </c>
      <c r="SYQ416" t="str">
        <v>As at</v>
      </c>
      <c r="SYR416" t="str">
        <v>As at</v>
      </c>
      <c r="SYS416" t="str">
        <v>Particulars</v>
      </c>
      <c r="SYY416" t="str">
        <v>As at</v>
      </c>
      <c r="SYZ416" t="str">
        <v>As at</v>
      </c>
      <c r="SZA416" t="str">
        <v>Particulars</v>
      </c>
      <c r="SZG416" t="str">
        <v>As at</v>
      </c>
      <c r="SZH416" t="str">
        <v>As at</v>
      </c>
      <c r="SZI416" t="str">
        <v>Particulars</v>
      </c>
      <c r="SZO416" t="str">
        <v>As at</v>
      </c>
      <c r="SZP416" t="str">
        <v>As at</v>
      </c>
      <c r="SZQ416" t="str">
        <v>Particulars</v>
      </c>
      <c r="SZW416" t="str">
        <v>As at</v>
      </c>
      <c r="SZX416" t="str">
        <v>As at</v>
      </c>
      <c r="SZY416" t="str">
        <v>Particulars</v>
      </c>
      <c r="TAE416" t="str">
        <v>As at</v>
      </c>
      <c r="TAF416" t="str">
        <v>As at</v>
      </c>
      <c r="TAG416" t="str">
        <v>Particulars</v>
      </c>
      <c r="TAM416" t="str">
        <v>As at</v>
      </c>
      <c r="TAN416" t="str">
        <v>As at</v>
      </c>
      <c r="TAO416" t="str">
        <v>Particulars</v>
      </c>
      <c r="TAU416" t="str">
        <v>As at</v>
      </c>
      <c r="TAV416" t="str">
        <v>As at</v>
      </c>
      <c r="TAW416" t="str">
        <v>Particulars</v>
      </c>
      <c r="TBC416" t="str">
        <v>As at</v>
      </c>
      <c r="TBD416" t="str">
        <v>As at</v>
      </c>
      <c r="TBE416" t="str">
        <v>Particulars</v>
      </c>
      <c r="TBK416" t="str">
        <v>As at</v>
      </c>
      <c r="TBL416" t="str">
        <v>As at</v>
      </c>
      <c r="TBM416" t="str">
        <v>Particulars</v>
      </c>
      <c r="TBS416" t="str">
        <v>As at</v>
      </c>
      <c r="TBT416" t="str">
        <v>As at</v>
      </c>
      <c r="TBU416" t="str">
        <v>Particulars</v>
      </c>
      <c r="TCA416" t="str">
        <v>As at</v>
      </c>
      <c r="TCB416" t="str">
        <v>As at</v>
      </c>
      <c r="TCC416" t="str">
        <v>Particulars</v>
      </c>
      <c r="TCI416" t="str">
        <v>As at</v>
      </c>
      <c r="TCJ416" t="str">
        <v>As at</v>
      </c>
      <c r="TCK416" t="str">
        <v>Particulars</v>
      </c>
      <c r="TCQ416" t="str">
        <v>As at</v>
      </c>
      <c r="TCR416" t="str">
        <v>As at</v>
      </c>
      <c r="TCS416" t="str">
        <v>Particulars</v>
      </c>
      <c r="TCY416" t="str">
        <v>As at</v>
      </c>
      <c r="TCZ416" t="str">
        <v>As at</v>
      </c>
      <c r="TDA416" t="str">
        <v>Particulars</v>
      </c>
      <c r="TDG416" t="str">
        <v>As at</v>
      </c>
      <c r="TDH416" t="str">
        <v>As at</v>
      </c>
      <c r="TDI416" t="str">
        <v>Particulars</v>
      </c>
      <c r="TDO416" t="str">
        <v>As at</v>
      </c>
      <c r="TDP416" t="str">
        <v>As at</v>
      </c>
      <c r="TDQ416" t="str">
        <v>Particulars</v>
      </c>
      <c r="TDW416" t="str">
        <v>As at</v>
      </c>
      <c r="TDX416" t="str">
        <v>As at</v>
      </c>
      <c r="TDY416" t="str">
        <v>Particulars</v>
      </c>
      <c r="TEE416" t="str">
        <v>As at</v>
      </c>
      <c r="TEF416" t="str">
        <v>As at</v>
      </c>
      <c r="TEG416" t="str">
        <v>Particulars</v>
      </c>
      <c r="TEM416" t="str">
        <v>As at</v>
      </c>
      <c r="TEN416" t="str">
        <v>As at</v>
      </c>
      <c r="TEO416" t="str">
        <v>Particulars</v>
      </c>
      <c r="TEU416" t="str">
        <v>As at</v>
      </c>
      <c r="TEV416" t="str">
        <v>As at</v>
      </c>
      <c r="TEW416" t="str">
        <v>Particulars</v>
      </c>
      <c r="TFC416" t="str">
        <v>As at</v>
      </c>
      <c r="TFD416" t="str">
        <v>As at</v>
      </c>
      <c r="TFE416" t="str">
        <v>Particulars</v>
      </c>
      <c r="TFK416" t="str">
        <v>As at</v>
      </c>
      <c r="TFL416" t="str">
        <v>As at</v>
      </c>
      <c r="TFM416" t="str">
        <v>Particulars</v>
      </c>
      <c r="TFS416" t="str">
        <v>As at</v>
      </c>
      <c r="TFT416" t="str">
        <v>As at</v>
      </c>
      <c r="TFU416" t="str">
        <v>Particulars</v>
      </c>
      <c r="TGA416" t="str">
        <v>As at</v>
      </c>
      <c r="TGB416" t="str">
        <v>As at</v>
      </c>
      <c r="TGC416" t="str">
        <v>Particulars</v>
      </c>
      <c r="TGI416" t="str">
        <v>As at</v>
      </c>
      <c r="TGJ416" t="str">
        <v>As at</v>
      </c>
      <c r="TGK416" t="str">
        <v>Particulars</v>
      </c>
      <c r="TGQ416" t="str">
        <v>As at</v>
      </c>
      <c r="TGR416" t="str">
        <v>As at</v>
      </c>
      <c r="TGS416" t="str">
        <v>Particulars</v>
      </c>
      <c r="TGY416" t="str">
        <v>As at</v>
      </c>
      <c r="TGZ416" t="str">
        <v>As at</v>
      </c>
      <c r="THA416" t="str">
        <v>Particulars</v>
      </c>
      <c r="THG416" t="str">
        <v>As at</v>
      </c>
      <c r="THH416" t="str">
        <v>As at</v>
      </c>
      <c r="THI416" t="str">
        <v>Particulars</v>
      </c>
      <c r="THO416" t="str">
        <v>As at</v>
      </c>
      <c r="THP416" t="str">
        <v>As at</v>
      </c>
      <c r="THQ416" t="str">
        <v>Particulars</v>
      </c>
      <c r="THW416" t="str">
        <v>As at</v>
      </c>
      <c r="THX416" t="str">
        <v>As at</v>
      </c>
      <c r="THY416" t="str">
        <v>Particulars</v>
      </c>
      <c r="TIE416" t="str">
        <v>As at</v>
      </c>
      <c r="TIF416" t="str">
        <v>As at</v>
      </c>
      <c r="TIG416" t="str">
        <v>Particulars</v>
      </c>
      <c r="TIM416" t="str">
        <v>As at</v>
      </c>
      <c r="TIN416" t="str">
        <v>As at</v>
      </c>
      <c r="TIO416" t="str">
        <v>Particulars</v>
      </c>
      <c r="TIU416" t="str">
        <v>As at</v>
      </c>
      <c r="TIV416" t="str">
        <v>As at</v>
      </c>
      <c r="TIW416" t="str">
        <v>Particulars</v>
      </c>
      <c r="TJC416" t="str">
        <v>As at</v>
      </c>
      <c r="TJD416" t="str">
        <v>As at</v>
      </c>
      <c r="TJE416" t="str">
        <v>Particulars</v>
      </c>
      <c r="TJK416" t="str">
        <v>As at</v>
      </c>
      <c r="TJL416" t="str">
        <v>As at</v>
      </c>
      <c r="TJM416" t="str">
        <v>Particulars</v>
      </c>
      <c r="TJS416" t="str">
        <v>As at</v>
      </c>
      <c r="TJT416" t="str">
        <v>As at</v>
      </c>
      <c r="TJU416" t="str">
        <v>Particulars</v>
      </c>
      <c r="TKA416" t="str">
        <v>As at</v>
      </c>
      <c r="TKB416" t="str">
        <v>As at</v>
      </c>
      <c r="TKC416" t="str">
        <v>Particulars</v>
      </c>
      <c r="TKI416" t="str">
        <v>As at</v>
      </c>
      <c r="TKJ416" t="str">
        <v>As at</v>
      </c>
      <c r="TKK416" t="str">
        <v>Particulars</v>
      </c>
      <c r="TKQ416" t="str">
        <v>As at</v>
      </c>
      <c r="TKR416" t="str">
        <v>As at</v>
      </c>
      <c r="TKS416" t="str">
        <v>Particulars</v>
      </c>
      <c r="TKY416" t="str">
        <v>As at</v>
      </c>
      <c r="TKZ416" t="str">
        <v>As at</v>
      </c>
      <c r="TLA416" t="str">
        <v>Particulars</v>
      </c>
      <c r="TLG416" t="str">
        <v>As at</v>
      </c>
      <c r="TLH416" t="str">
        <v>As at</v>
      </c>
      <c r="TLI416" t="str">
        <v>Particulars</v>
      </c>
      <c r="TLO416" t="str">
        <v>As at</v>
      </c>
      <c r="TLP416" t="str">
        <v>As at</v>
      </c>
      <c r="TLQ416" t="str">
        <v>Particulars</v>
      </c>
      <c r="TLW416" t="str">
        <v>As at</v>
      </c>
      <c r="TLX416" t="str">
        <v>As at</v>
      </c>
      <c r="TLY416" t="str">
        <v>Particulars</v>
      </c>
      <c r="TME416" t="str">
        <v>As at</v>
      </c>
      <c r="TMF416" t="str">
        <v>As at</v>
      </c>
      <c r="TMG416" t="str">
        <v>Particulars</v>
      </c>
      <c r="TMM416" t="str">
        <v>As at</v>
      </c>
      <c r="TMN416" t="str">
        <v>As at</v>
      </c>
      <c r="TMO416" t="str">
        <v>Particulars</v>
      </c>
      <c r="TMU416" t="str">
        <v>As at</v>
      </c>
      <c r="TMV416" t="str">
        <v>As at</v>
      </c>
      <c r="TMW416" t="str">
        <v>Particulars</v>
      </c>
      <c r="TNC416" t="str">
        <v>As at</v>
      </c>
      <c r="TND416" t="str">
        <v>As at</v>
      </c>
      <c r="TNE416" t="str">
        <v>Particulars</v>
      </c>
      <c r="TNK416" t="str">
        <v>As at</v>
      </c>
      <c r="TNL416" t="str">
        <v>As at</v>
      </c>
      <c r="TNM416" t="str">
        <v>Particulars</v>
      </c>
      <c r="TNS416" t="str">
        <v>As at</v>
      </c>
      <c r="TNT416" t="str">
        <v>As at</v>
      </c>
      <c r="TNU416" t="str">
        <v>Particulars</v>
      </c>
      <c r="TOA416" t="str">
        <v>As at</v>
      </c>
      <c r="TOB416" t="str">
        <v>As at</v>
      </c>
      <c r="TOC416" t="str">
        <v>Particulars</v>
      </c>
      <c r="TOI416" t="str">
        <v>As at</v>
      </c>
      <c r="TOJ416" t="str">
        <v>As at</v>
      </c>
      <c r="TOK416" t="str">
        <v>Particulars</v>
      </c>
      <c r="TOQ416" t="str">
        <v>As at</v>
      </c>
      <c r="TOR416" t="str">
        <v>As at</v>
      </c>
      <c r="TOS416" t="str">
        <v>Particulars</v>
      </c>
      <c r="TOY416" t="str">
        <v>As at</v>
      </c>
      <c r="TOZ416" t="str">
        <v>As at</v>
      </c>
      <c r="TPA416" t="str">
        <v>Particulars</v>
      </c>
      <c r="TPG416" t="str">
        <v>As at</v>
      </c>
      <c r="TPH416" t="str">
        <v>As at</v>
      </c>
      <c r="TPI416" t="str">
        <v>Particulars</v>
      </c>
      <c r="TPO416" t="str">
        <v>As at</v>
      </c>
      <c r="TPP416" t="str">
        <v>As at</v>
      </c>
      <c r="TPQ416" t="str">
        <v>Particulars</v>
      </c>
      <c r="TPW416" t="str">
        <v>As at</v>
      </c>
      <c r="TPX416" t="str">
        <v>As at</v>
      </c>
      <c r="TPY416" t="str">
        <v>Particulars</v>
      </c>
      <c r="TQE416" t="str">
        <v>As at</v>
      </c>
      <c r="TQF416" t="str">
        <v>As at</v>
      </c>
      <c r="TQG416" t="str">
        <v>Particulars</v>
      </c>
      <c r="TQM416" t="str">
        <v>As at</v>
      </c>
      <c r="TQN416" t="str">
        <v>As at</v>
      </c>
      <c r="TQO416" t="str">
        <v>Particulars</v>
      </c>
      <c r="TQU416" t="str">
        <v>As at</v>
      </c>
      <c r="TQV416" t="str">
        <v>As at</v>
      </c>
      <c r="TQW416" t="str">
        <v>Particulars</v>
      </c>
      <c r="TRC416" t="str">
        <v>As at</v>
      </c>
      <c r="TRD416" t="str">
        <v>As at</v>
      </c>
      <c r="TRE416" t="str">
        <v>Particulars</v>
      </c>
      <c r="TRK416" t="str">
        <v>As at</v>
      </c>
      <c r="TRL416" t="str">
        <v>As at</v>
      </c>
      <c r="TRM416" t="str">
        <v>Particulars</v>
      </c>
      <c r="TRS416" t="str">
        <v>As at</v>
      </c>
      <c r="TRT416" t="str">
        <v>As at</v>
      </c>
      <c r="TRU416" t="str">
        <v>Particulars</v>
      </c>
      <c r="TSA416" t="str">
        <v>As at</v>
      </c>
      <c r="TSB416" t="str">
        <v>As at</v>
      </c>
      <c r="TSC416" t="str">
        <v>Particulars</v>
      </c>
      <c r="TSI416" t="str">
        <v>As at</v>
      </c>
      <c r="TSJ416" t="str">
        <v>As at</v>
      </c>
      <c r="TSK416" t="str">
        <v>Particulars</v>
      </c>
      <c r="TSQ416" t="str">
        <v>As at</v>
      </c>
      <c r="TSR416" t="str">
        <v>As at</v>
      </c>
      <c r="TSS416" t="str">
        <v>Particulars</v>
      </c>
      <c r="TSY416" t="str">
        <v>As at</v>
      </c>
      <c r="TSZ416" t="str">
        <v>As at</v>
      </c>
      <c r="TTA416" t="str">
        <v>Particulars</v>
      </c>
      <c r="TTG416" t="str">
        <v>As at</v>
      </c>
      <c r="TTH416" t="str">
        <v>As at</v>
      </c>
      <c r="TTI416" t="str">
        <v>Particulars</v>
      </c>
      <c r="TTO416" t="str">
        <v>As at</v>
      </c>
      <c r="TTP416" t="str">
        <v>As at</v>
      </c>
      <c r="TTQ416" t="str">
        <v>Particulars</v>
      </c>
      <c r="TTW416" t="str">
        <v>As at</v>
      </c>
      <c r="TTX416" t="str">
        <v>As at</v>
      </c>
      <c r="TTY416" t="str">
        <v>Particulars</v>
      </c>
      <c r="TUE416" t="str">
        <v>As at</v>
      </c>
      <c r="TUF416" t="str">
        <v>As at</v>
      </c>
      <c r="TUG416" t="str">
        <v>Particulars</v>
      </c>
      <c r="TUM416" t="str">
        <v>As at</v>
      </c>
      <c r="TUN416" t="str">
        <v>As at</v>
      </c>
      <c r="TUO416" t="str">
        <v>Particulars</v>
      </c>
      <c r="TUU416" t="str">
        <v>As at</v>
      </c>
      <c r="TUV416" t="str">
        <v>As at</v>
      </c>
      <c r="TUW416" t="str">
        <v>Particulars</v>
      </c>
      <c r="TVC416" t="str">
        <v>As at</v>
      </c>
      <c r="TVD416" t="str">
        <v>As at</v>
      </c>
      <c r="TVE416" t="str">
        <v>Particulars</v>
      </c>
      <c r="TVK416" t="str">
        <v>As at</v>
      </c>
      <c r="TVL416" t="str">
        <v>As at</v>
      </c>
      <c r="TVM416" t="str">
        <v>Particulars</v>
      </c>
      <c r="TVS416" t="str">
        <v>As at</v>
      </c>
      <c r="TVT416" t="str">
        <v>As at</v>
      </c>
      <c r="TVU416" t="str">
        <v>Particulars</v>
      </c>
      <c r="TWA416" t="str">
        <v>As at</v>
      </c>
      <c r="TWB416" t="str">
        <v>As at</v>
      </c>
      <c r="TWC416" t="str">
        <v>Particulars</v>
      </c>
      <c r="TWI416" t="str">
        <v>As at</v>
      </c>
      <c r="TWJ416" t="str">
        <v>As at</v>
      </c>
      <c r="TWK416" t="str">
        <v>Particulars</v>
      </c>
      <c r="TWQ416" t="str">
        <v>As at</v>
      </c>
      <c r="TWR416" t="str">
        <v>As at</v>
      </c>
      <c r="TWS416" t="str">
        <v>Particulars</v>
      </c>
      <c r="TWY416" t="str">
        <v>As at</v>
      </c>
      <c r="TWZ416" t="str">
        <v>As at</v>
      </c>
      <c r="TXA416" t="str">
        <v>Particulars</v>
      </c>
      <c r="TXG416" t="str">
        <v>As at</v>
      </c>
      <c r="TXH416" t="str">
        <v>As at</v>
      </c>
      <c r="TXI416" t="str">
        <v>Particulars</v>
      </c>
      <c r="TXO416" t="str">
        <v>As at</v>
      </c>
      <c r="TXP416" t="str">
        <v>As at</v>
      </c>
      <c r="TXQ416" t="str">
        <v>Particulars</v>
      </c>
      <c r="TXW416" t="str">
        <v>As at</v>
      </c>
      <c r="TXX416" t="str">
        <v>As at</v>
      </c>
      <c r="TXY416" t="str">
        <v>Particulars</v>
      </c>
      <c r="TYE416" t="str">
        <v>As at</v>
      </c>
      <c r="TYF416" t="str">
        <v>As at</v>
      </c>
      <c r="TYG416" t="str">
        <v>Particulars</v>
      </c>
      <c r="TYM416" t="str">
        <v>As at</v>
      </c>
      <c r="TYN416" t="str">
        <v>As at</v>
      </c>
      <c r="TYO416" t="str">
        <v>Particulars</v>
      </c>
      <c r="TYU416" t="str">
        <v>As at</v>
      </c>
      <c r="TYV416" t="str">
        <v>As at</v>
      </c>
      <c r="TYW416" t="str">
        <v>Particulars</v>
      </c>
      <c r="TZC416" t="str">
        <v>As at</v>
      </c>
      <c r="TZD416" t="str">
        <v>As at</v>
      </c>
      <c r="TZE416" t="str">
        <v>Particulars</v>
      </c>
      <c r="TZK416" t="str">
        <v>As at</v>
      </c>
      <c r="TZL416" t="str">
        <v>As at</v>
      </c>
      <c r="TZM416" t="str">
        <v>Particulars</v>
      </c>
      <c r="TZS416" t="str">
        <v>As at</v>
      </c>
      <c r="TZT416" t="str">
        <v>As at</v>
      </c>
      <c r="TZU416" t="str">
        <v>Particulars</v>
      </c>
      <c r="UAA416" t="str">
        <v>As at</v>
      </c>
      <c r="UAB416" t="str">
        <v>As at</v>
      </c>
      <c r="UAC416" t="str">
        <v>Particulars</v>
      </c>
      <c r="UAI416" t="str">
        <v>As at</v>
      </c>
      <c r="UAJ416" t="str">
        <v>As at</v>
      </c>
      <c r="UAK416" t="str">
        <v>Particulars</v>
      </c>
      <c r="UAQ416" t="str">
        <v>As at</v>
      </c>
      <c r="UAR416" t="str">
        <v>As at</v>
      </c>
      <c r="UAS416" t="str">
        <v>Particulars</v>
      </c>
      <c r="UAY416" t="str">
        <v>As at</v>
      </c>
      <c r="UAZ416" t="str">
        <v>As at</v>
      </c>
      <c r="UBA416" t="str">
        <v>Particulars</v>
      </c>
      <c r="UBG416" t="str">
        <v>As at</v>
      </c>
      <c r="UBH416" t="str">
        <v>As at</v>
      </c>
      <c r="UBI416" t="str">
        <v>Particulars</v>
      </c>
      <c r="UBO416" t="str">
        <v>As at</v>
      </c>
      <c r="UBP416" t="str">
        <v>As at</v>
      </c>
      <c r="UBQ416" t="str">
        <v>Particulars</v>
      </c>
      <c r="UBW416" t="str">
        <v>As at</v>
      </c>
      <c r="UBX416" t="str">
        <v>As at</v>
      </c>
      <c r="UBY416" t="str">
        <v>Particulars</v>
      </c>
      <c r="UCE416" t="str">
        <v>As at</v>
      </c>
      <c r="UCF416" t="str">
        <v>As at</v>
      </c>
      <c r="UCG416" t="str">
        <v>Particulars</v>
      </c>
      <c r="UCM416" t="str">
        <v>As at</v>
      </c>
      <c r="UCN416" t="str">
        <v>As at</v>
      </c>
      <c r="UCO416" t="str">
        <v>Particulars</v>
      </c>
      <c r="UCU416" t="str">
        <v>As at</v>
      </c>
      <c r="UCV416" t="str">
        <v>As at</v>
      </c>
      <c r="UCW416" t="str">
        <v>Particulars</v>
      </c>
      <c r="UDC416" t="str">
        <v>As at</v>
      </c>
      <c r="UDD416" t="str">
        <v>As at</v>
      </c>
      <c r="UDE416" t="str">
        <v>Particulars</v>
      </c>
      <c r="UDK416" t="str">
        <v>As at</v>
      </c>
      <c r="UDL416" t="str">
        <v>As at</v>
      </c>
      <c r="UDM416" t="str">
        <v>Particulars</v>
      </c>
      <c r="UDS416" t="str">
        <v>As at</v>
      </c>
      <c r="UDT416" t="str">
        <v>As at</v>
      </c>
      <c r="UDU416" t="str">
        <v>Particulars</v>
      </c>
      <c r="UEA416" t="str">
        <v>As at</v>
      </c>
      <c r="UEB416" t="str">
        <v>As at</v>
      </c>
      <c r="UEC416" t="str">
        <v>Particulars</v>
      </c>
      <c r="UEI416" t="str">
        <v>As at</v>
      </c>
      <c r="UEJ416" t="str">
        <v>As at</v>
      </c>
      <c r="UEK416" t="str">
        <v>Particulars</v>
      </c>
      <c r="UEQ416" t="str">
        <v>As at</v>
      </c>
      <c r="UER416" t="str">
        <v>As at</v>
      </c>
      <c r="UES416" t="str">
        <v>Particulars</v>
      </c>
      <c r="UEY416" t="str">
        <v>As at</v>
      </c>
      <c r="UEZ416" t="str">
        <v>As at</v>
      </c>
      <c r="UFA416" t="str">
        <v>Particulars</v>
      </c>
      <c r="UFG416" t="str">
        <v>As at</v>
      </c>
      <c r="UFH416" t="str">
        <v>As at</v>
      </c>
      <c r="UFI416" t="str">
        <v>Particulars</v>
      </c>
      <c r="UFO416" t="str">
        <v>As at</v>
      </c>
      <c r="UFP416" t="str">
        <v>As at</v>
      </c>
      <c r="UFQ416" t="str">
        <v>Particulars</v>
      </c>
      <c r="UFW416" t="str">
        <v>As at</v>
      </c>
      <c r="UFX416" t="str">
        <v>As at</v>
      </c>
      <c r="UFY416" t="str">
        <v>Particulars</v>
      </c>
      <c r="UGE416" t="str">
        <v>As at</v>
      </c>
      <c r="UGF416" t="str">
        <v>As at</v>
      </c>
      <c r="UGG416" t="str">
        <v>Particulars</v>
      </c>
      <c r="UGM416" t="str">
        <v>As at</v>
      </c>
      <c r="UGN416" t="str">
        <v>As at</v>
      </c>
      <c r="UGO416" t="str">
        <v>Particulars</v>
      </c>
      <c r="UGU416" t="str">
        <v>As at</v>
      </c>
      <c r="UGV416" t="str">
        <v>As at</v>
      </c>
      <c r="UGW416" t="str">
        <v>Particulars</v>
      </c>
      <c r="UHC416" t="str">
        <v>As at</v>
      </c>
      <c r="UHD416" t="str">
        <v>As at</v>
      </c>
      <c r="UHE416" t="str">
        <v>Particulars</v>
      </c>
      <c r="UHK416" t="str">
        <v>As at</v>
      </c>
      <c r="UHL416" t="str">
        <v>As at</v>
      </c>
      <c r="UHM416" t="str">
        <v>Particulars</v>
      </c>
      <c r="UHS416" t="str">
        <v>As at</v>
      </c>
      <c r="UHT416" t="str">
        <v>As at</v>
      </c>
      <c r="UHU416" t="str">
        <v>Particulars</v>
      </c>
      <c r="UIA416" t="str">
        <v>As at</v>
      </c>
      <c r="UIB416" t="str">
        <v>As at</v>
      </c>
      <c r="UIC416" t="str">
        <v>Particulars</v>
      </c>
      <c r="UII416" t="str">
        <v>As at</v>
      </c>
      <c r="UIJ416" t="str">
        <v>As at</v>
      </c>
      <c r="UIK416" t="str">
        <v>Particulars</v>
      </c>
      <c r="UIQ416" t="str">
        <v>As at</v>
      </c>
      <c r="UIR416" t="str">
        <v>As at</v>
      </c>
      <c r="UIS416" t="str">
        <v>Particulars</v>
      </c>
      <c r="UIY416" t="str">
        <v>As at</v>
      </c>
      <c r="UIZ416" t="str">
        <v>As at</v>
      </c>
      <c r="UJA416" t="str">
        <v>Particulars</v>
      </c>
      <c r="UJG416" t="str">
        <v>As at</v>
      </c>
      <c r="UJH416" t="str">
        <v>As at</v>
      </c>
      <c r="UJI416" t="str">
        <v>Particulars</v>
      </c>
      <c r="UJO416" t="str">
        <v>As at</v>
      </c>
      <c r="UJP416" t="str">
        <v>As at</v>
      </c>
      <c r="UJQ416" t="str">
        <v>Particulars</v>
      </c>
      <c r="UJW416" t="str">
        <v>As at</v>
      </c>
      <c r="UJX416" t="str">
        <v>As at</v>
      </c>
      <c r="UJY416" t="str">
        <v>Particulars</v>
      </c>
      <c r="UKE416" t="str">
        <v>As at</v>
      </c>
      <c r="UKF416" t="str">
        <v>As at</v>
      </c>
      <c r="UKG416" t="str">
        <v>Particulars</v>
      </c>
      <c r="UKM416" t="str">
        <v>As at</v>
      </c>
      <c r="UKN416" t="str">
        <v>As at</v>
      </c>
      <c r="UKO416" t="str">
        <v>Particulars</v>
      </c>
      <c r="UKU416" t="str">
        <v>As at</v>
      </c>
      <c r="UKV416" t="str">
        <v>As at</v>
      </c>
      <c r="UKW416" t="str">
        <v>Particulars</v>
      </c>
      <c r="ULC416" t="str">
        <v>As at</v>
      </c>
      <c r="ULD416" t="str">
        <v>As at</v>
      </c>
      <c r="ULE416" t="str">
        <v>Particulars</v>
      </c>
      <c r="ULK416" t="str">
        <v>As at</v>
      </c>
      <c r="ULL416" t="str">
        <v>As at</v>
      </c>
      <c r="ULM416" t="str">
        <v>Particulars</v>
      </c>
      <c r="ULS416" t="str">
        <v>As at</v>
      </c>
      <c r="ULT416" t="str">
        <v>As at</v>
      </c>
      <c r="ULU416" t="str">
        <v>Particulars</v>
      </c>
      <c r="UMA416" t="str">
        <v>As at</v>
      </c>
      <c r="UMB416" t="str">
        <v>As at</v>
      </c>
      <c r="UMC416" t="str">
        <v>Particulars</v>
      </c>
      <c r="UMI416" t="str">
        <v>As at</v>
      </c>
      <c r="UMJ416" t="str">
        <v>As at</v>
      </c>
      <c r="UMK416" t="str">
        <v>Particulars</v>
      </c>
      <c r="UMQ416" t="str">
        <v>As at</v>
      </c>
      <c r="UMR416" t="str">
        <v>As at</v>
      </c>
      <c r="UMS416" t="str">
        <v>Particulars</v>
      </c>
      <c r="UMY416" t="str">
        <v>As at</v>
      </c>
      <c r="UMZ416" t="str">
        <v>As at</v>
      </c>
      <c r="UNA416" t="str">
        <v>Particulars</v>
      </c>
      <c r="UNG416" t="str">
        <v>As at</v>
      </c>
      <c r="UNH416" t="str">
        <v>As at</v>
      </c>
      <c r="UNI416" t="str">
        <v>Particulars</v>
      </c>
      <c r="UNO416" t="str">
        <v>As at</v>
      </c>
      <c r="UNP416" t="str">
        <v>As at</v>
      </c>
      <c r="UNQ416" t="str">
        <v>Particulars</v>
      </c>
      <c r="UNW416" t="str">
        <v>As at</v>
      </c>
      <c r="UNX416" t="str">
        <v>As at</v>
      </c>
      <c r="UNY416" t="str">
        <v>Particulars</v>
      </c>
      <c r="UOE416" t="str">
        <v>As at</v>
      </c>
      <c r="UOF416" t="str">
        <v>As at</v>
      </c>
      <c r="UOG416" t="str">
        <v>Particulars</v>
      </c>
      <c r="UOM416" t="str">
        <v>As at</v>
      </c>
      <c r="UON416" t="str">
        <v>As at</v>
      </c>
      <c r="UOO416" t="str">
        <v>Particulars</v>
      </c>
      <c r="UOU416" t="str">
        <v>As at</v>
      </c>
      <c r="UOV416" t="str">
        <v>As at</v>
      </c>
      <c r="UOW416" t="str">
        <v>Particulars</v>
      </c>
      <c r="UPC416" t="str">
        <v>As at</v>
      </c>
      <c r="UPD416" t="str">
        <v>As at</v>
      </c>
      <c r="UPE416" t="str">
        <v>Particulars</v>
      </c>
      <c r="UPK416" t="str">
        <v>As at</v>
      </c>
      <c r="UPL416" t="str">
        <v>As at</v>
      </c>
      <c r="UPM416" t="str">
        <v>Particulars</v>
      </c>
      <c r="UPS416" t="str">
        <v>As at</v>
      </c>
      <c r="UPT416" t="str">
        <v>As at</v>
      </c>
      <c r="UPU416" t="str">
        <v>Particulars</v>
      </c>
      <c r="UQA416" t="str">
        <v>As at</v>
      </c>
      <c r="UQB416" t="str">
        <v>As at</v>
      </c>
      <c r="UQC416" t="str">
        <v>Particulars</v>
      </c>
      <c r="UQI416" t="str">
        <v>As at</v>
      </c>
      <c r="UQJ416" t="str">
        <v>As at</v>
      </c>
      <c r="UQK416" t="str">
        <v>Particulars</v>
      </c>
      <c r="UQQ416" t="str">
        <v>As at</v>
      </c>
      <c r="UQR416" t="str">
        <v>As at</v>
      </c>
      <c r="UQS416" t="str">
        <v>Particulars</v>
      </c>
      <c r="UQY416" t="str">
        <v>As at</v>
      </c>
      <c r="UQZ416" t="str">
        <v>As at</v>
      </c>
      <c r="URA416" t="str">
        <v>Particulars</v>
      </c>
      <c r="URG416" t="str">
        <v>As at</v>
      </c>
      <c r="URH416" t="str">
        <v>As at</v>
      </c>
      <c r="URI416" t="str">
        <v>Particulars</v>
      </c>
      <c r="URO416" t="str">
        <v>As at</v>
      </c>
      <c r="URP416" t="str">
        <v>As at</v>
      </c>
      <c r="URQ416" t="str">
        <v>Particulars</v>
      </c>
      <c r="URW416" t="str">
        <v>As at</v>
      </c>
      <c r="URX416" t="str">
        <v>As at</v>
      </c>
      <c r="URY416" t="str">
        <v>Particulars</v>
      </c>
      <c r="USE416" t="str">
        <v>As at</v>
      </c>
      <c r="USF416" t="str">
        <v>As at</v>
      </c>
      <c r="USG416" t="str">
        <v>Particulars</v>
      </c>
      <c r="USM416" t="str">
        <v>As at</v>
      </c>
      <c r="USN416" t="str">
        <v>As at</v>
      </c>
      <c r="USO416" t="str">
        <v>Particulars</v>
      </c>
      <c r="USU416" t="str">
        <v>As at</v>
      </c>
      <c r="USV416" t="str">
        <v>As at</v>
      </c>
      <c r="USW416" t="str">
        <v>Particulars</v>
      </c>
      <c r="UTC416" t="str">
        <v>As at</v>
      </c>
      <c r="UTD416" t="str">
        <v>As at</v>
      </c>
      <c r="UTE416" t="str">
        <v>Particulars</v>
      </c>
      <c r="UTK416" t="str">
        <v>As at</v>
      </c>
      <c r="UTL416" t="str">
        <v>As at</v>
      </c>
      <c r="UTM416" t="str">
        <v>Particulars</v>
      </c>
      <c r="UTS416" t="str">
        <v>As at</v>
      </c>
      <c r="UTT416" t="str">
        <v>As at</v>
      </c>
      <c r="UTU416" t="str">
        <v>Particulars</v>
      </c>
      <c r="UUA416" t="str">
        <v>As at</v>
      </c>
      <c r="UUB416" t="str">
        <v>As at</v>
      </c>
      <c r="UUC416" t="str">
        <v>Particulars</v>
      </c>
      <c r="UUI416" t="str">
        <v>As at</v>
      </c>
      <c r="UUJ416" t="str">
        <v>As at</v>
      </c>
      <c r="UUK416" t="str">
        <v>Particulars</v>
      </c>
      <c r="UUQ416" t="str">
        <v>As at</v>
      </c>
      <c r="UUR416" t="str">
        <v>As at</v>
      </c>
      <c r="UUS416" t="str">
        <v>Particulars</v>
      </c>
      <c r="UUY416" t="str">
        <v>As at</v>
      </c>
      <c r="UUZ416" t="str">
        <v>As at</v>
      </c>
      <c r="UVA416" t="str">
        <v>Particulars</v>
      </c>
      <c r="UVG416" t="str">
        <v>As at</v>
      </c>
      <c r="UVH416" t="str">
        <v>As at</v>
      </c>
      <c r="UVI416" t="str">
        <v>Particulars</v>
      </c>
      <c r="UVO416" t="str">
        <v>As at</v>
      </c>
      <c r="UVP416" t="str">
        <v>As at</v>
      </c>
      <c r="UVQ416" t="str">
        <v>Particulars</v>
      </c>
      <c r="UVW416" t="str">
        <v>As at</v>
      </c>
      <c r="UVX416" t="str">
        <v>As at</v>
      </c>
      <c r="UVY416" t="str">
        <v>Particulars</v>
      </c>
      <c r="UWE416" t="str">
        <v>As at</v>
      </c>
      <c r="UWF416" t="str">
        <v>As at</v>
      </c>
      <c r="UWG416" t="str">
        <v>Particulars</v>
      </c>
      <c r="UWM416" t="str">
        <v>As at</v>
      </c>
      <c r="UWN416" t="str">
        <v>As at</v>
      </c>
      <c r="UWO416" t="str">
        <v>Particulars</v>
      </c>
      <c r="UWU416" t="str">
        <v>As at</v>
      </c>
      <c r="UWV416" t="str">
        <v>As at</v>
      </c>
      <c r="UWW416" t="str">
        <v>Particulars</v>
      </c>
      <c r="UXC416" t="str">
        <v>As at</v>
      </c>
      <c r="UXD416" t="str">
        <v>As at</v>
      </c>
      <c r="UXE416" t="str">
        <v>Particulars</v>
      </c>
      <c r="UXK416" t="str">
        <v>As at</v>
      </c>
      <c r="UXL416" t="str">
        <v>As at</v>
      </c>
      <c r="UXM416" t="str">
        <v>Particulars</v>
      </c>
      <c r="UXS416" t="str">
        <v>As at</v>
      </c>
      <c r="UXT416" t="str">
        <v>As at</v>
      </c>
      <c r="UXU416" t="str">
        <v>Particulars</v>
      </c>
      <c r="UYA416" t="str">
        <v>As at</v>
      </c>
      <c r="UYB416" t="str">
        <v>As at</v>
      </c>
      <c r="UYC416" t="str">
        <v>Particulars</v>
      </c>
      <c r="UYI416" t="str">
        <v>As at</v>
      </c>
      <c r="UYJ416" t="str">
        <v>As at</v>
      </c>
      <c r="UYK416" t="str">
        <v>Particulars</v>
      </c>
      <c r="UYQ416" t="str">
        <v>As at</v>
      </c>
      <c r="UYR416" t="str">
        <v>As at</v>
      </c>
      <c r="UYS416" t="str">
        <v>Particulars</v>
      </c>
      <c r="UYY416" t="str">
        <v>As at</v>
      </c>
      <c r="UYZ416" t="str">
        <v>As at</v>
      </c>
      <c r="UZA416" t="str">
        <v>Particulars</v>
      </c>
      <c r="UZG416" t="str">
        <v>As at</v>
      </c>
      <c r="UZH416" t="str">
        <v>As at</v>
      </c>
      <c r="UZI416" t="str">
        <v>Particulars</v>
      </c>
      <c r="UZO416" t="str">
        <v>As at</v>
      </c>
      <c r="UZP416" t="str">
        <v>As at</v>
      </c>
      <c r="UZQ416" t="str">
        <v>Particulars</v>
      </c>
      <c r="UZW416" t="str">
        <v>As at</v>
      </c>
      <c r="UZX416" t="str">
        <v>As at</v>
      </c>
      <c r="UZY416" t="str">
        <v>Particulars</v>
      </c>
      <c r="VAE416" t="str">
        <v>As at</v>
      </c>
      <c r="VAF416" t="str">
        <v>As at</v>
      </c>
      <c r="VAG416" t="str">
        <v>Particulars</v>
      </c>
      <c r="VAM416" t="str">
        <v>As at</v>
      </c>
      <c r="VAN416" t="str">
        <v>As at</v>
      </c>
      <c r="VAO416" t="str">
        <v>Particulars</v>
      </c>
      <c r="VAU416" t="str">
        <v>As at</v>
      </c>
      <c r="VAV416" t="str">
        <v>As at</v>
      </c>
      <c r="VAW416" t="str">
        <v>Particulars</v>
      </c>
      <c r="VBC416" t="str">
        <v>As at</v>
      </c>
      <c r="VBD416" t="str">
        <v>As at</v>
      </c>
      <c r="VBE416" t="str">
        <v>Particulars</v>
      </c>
      <c r="VBK416" t="str">
        <v>As at</v>
      </c>
      <c r="VBL416" t="str">
        <v>As at</v>
      </c>
      <c r="VBM416" t="str">
        <v>Particulars</v>
      </c>
      <c r="VBS416" t="str">
        <v>As at</v>
      </c>
      <c r="VBT416" t="str">
        <v>As at</v>
      </c>
      <c r="VBU416" t="str">
        <v>Particulars</v>
      </c>
      <c r="VCA416" t="str">
        <v>As at</v>
      </c>
      <c r="VCB416" t="str">
        <v>As at</v>
      </c>
      <c r="VCC416" t="str">
        <v>Particulars</v>
      </c>
      <c r="VCI416" t="str">
        <v>As at</v>
      </c>
      <c r="VCJ416" t="str">
        <v>As at</v>
      </c>
      <c r="VCK416" t="str">
        <v>Particulars</v>
      </c>
      <c r="VCQ416" t="str">
        <v>As at</v>
      </c>
      <c r="VCR416" t="str">
        <v>As at</v>
      </c>
      <c r="VCS416" t="str">
        <v>Particulars</v>
      </c>
      <c r="VCY416" t="str">
        <v>As at</v>
      </c>
      <c r="VCZ416" t="str">
        <v>As at</v>
      </c>
      <c r="VDA416" t="str">
        <v>Particulars</v>
      </c>
      <c r="VDG416" t="str">
        <v>As at</v>
      </c>
      <c r="VDH416" t="str">
        <v>As at</v>
      </c>
      <c r="VDI416" t="str">
        <v>Particulars</v>
      </c>
      <c r="VDO416" t="str">
        <v>As at</v>
      </c>
      <c r="VDP416" t="str">
        <v>As at</v>
      </c>
      <c r="VDQ416" t="str">
        <v>Particulars</v>
      </c>
      <c r="VDW416" t="str">
        <v>As at</v>
      </c>
      <c r="VDX416" t="str">
        <v>As at</v>
      </c>
      <c r="VDY416" t="str">
        <v>Particulars</v>
      </c>
      <c r="VEE416" t="str">
        <v>As at</v>
      </c>
      <c r="VEF416" t="str">
        <v>As at</v>
      </c>
      <c r="VEG416" t="str">
        <v>Particulars</v>
      </c>
      <c r="VEM416" t="str">
        <v>As at</v>
      </c>
      <c r="VEN416" t="str">
        <v>As at</v>
      </c>
      <c r="VEO416" t="str">
        <v>Particulars</v>
      </c>
      <c r="VEU416" t="str">
        <v>As at</v>
      </c>
      <c r="VEV416" t="str">
        <v>As at</v>
      </c>
      <c r="VEW416" t="str">
        <v>Particulars</v>
      </c>
      <c r="VFC416" t="str">
        <v>As at</v>
      </c>
      <c r="VFD416" t="str">
        <v>As at</v>
      </c>
      <c r="VFE416" t="str">
        <v>Particulars</v>
      </c>
      <c r="VFK416" t="str">
        <v>As at</v>
      </c>
      <c r="VFL416" t="str">
        <v>As at</v>
      </c>
      <c r="VFM416" t="str">
        <v>Particulars</v>
      </c>
      <c r="VFS416" t="str">
        <v>As at</v>
      </c>
      <c r="VFT416" t="str">
        <v>As at</v>
      </c>
      <c r="VFU416" t="str">
        <v>Particulars</v>
      </c>
      <c r="VGA416" t="str">
        <v>As at</v>
      </c>
      <c r="VGB416" t="str">
        <v>As at</v>
      </c>
      <c r="VGC416" t="str">
        <v>Particulars</v>
      </c>
      <c r="VGI416" t="str">
        <v>As at</v>
      </c>
      <c r="VGJ416" t="str">
        <v>As at</v>
      </c>
      <c r="VGK416" t="str">
        <v>Particulars</v>
      </c>
      <c r="VGQ416" t="str">
        <v>As at</v>
      </c>
      <c r="VGR416" t="str">
        <v>As at</v>
      </c>
      <c r="VGS416" t="str">
        <v>Particulars</v>
      </c>
      <c r="VGY416" t="str">
        <v>As at</v>
      </c>
      <c r="VGZ416" t="str">
        <v>As at</v>
      </c>
      <c r="VHA416" t="str">
        <v>Particulars</v>
      </c>
      <c r="VHG416" t="str">
        <v>As at</v>
      </c>
      <c r="VHH416" t="str">
        <v>As at</v>
      </c>
      <c r="VHI416" t="str">
        <v>Particulars</v>
      </c>
      <c r="VHO416" t="str">
        <v>As at</v>
      </c>
      <c r="VHP416" t="str">
        <v>As at</v>
      </c>
      <c r="VHQ416" t="str">
        <v>Particulars</v>
      </c>
      <c r="VHW416" t="str">
        <v>As at</v>
      </c>
      <c r="VHX416" t="str">
        <v>As at</v>
      </c>
      <c r="VHY416" t="str">
        <v>Particulars</v>
      </c>
      <c r="VIE416" t="str">
        <v>As at</v>
      </c>
      <c r="VIF416" t="str">
        <v>As at</v>
      </c>
      <c r="VIG416" t="str">
        <v>Particulars</v>
      </c>
      <c r="VIM416" t="str">
        <v>As at</v>
      </c>
      <c r="VIN416" t="str">
        <v>As at</v>
      </c>
      <c r="VIO416" t="str">
        <v>Particulars</v>
      </c>
      <c r="VIU416" t="str">
        <v>As at</v>
      </c>
      <c r="VIV416" t="str">
        <v>As at</v>
      </c>
      <c r="VIW416" t="str">
        <v>Particulars</v>
      </c>
      <c r="VJC416" t="str">
        <v>As at</v>
      </c>
      <c r="VJD416" t="str">
        <v>As at</v>
      </c>
      <c r="VJE416" t="str">
        <v>Particulars</v>
      </c>
      <c r="VJK416" t="str">
        <v>As at</v>
      </c>
      <c r="VJL416" t="str">
        <v>As at</v>
      </c>
      <c r="VJM416" t="str">
        <v>Particulars</v>
      </c>
      <c r="VJS416" t="str">
        <v>As at</v>
      </c>
      <c r="VJT416" t="str">
        <v>As at</v>
      </c>
      <c r="VJU416" t="str">
        <v>Particulars</v>
      </c>
      <c r="VKA416" t="str">
        <v>As at</v>
      </c>
      <c r="VKB416" t="str">
        <v>As at</v>
      </c>
      <c r="VKC416" t="str">
        <v>Particulars</v>
      </c>
      <c r="VKI416" t="str">
        <v>As at</v>
      </c>
      <c r="VKJ416" t="str">
        <v>As at</v>
      </c>
      <c r="VKK416" t="str">
        <v>Particulars</v>
      </c>
      <c r="VKQ416" t="str">
        <v>As at</v>
      </c>
      <c r="VKR416" t="str">
        <v>As at</v>
      </c>
      <c r="VKS416" t="str">
        <v>Particulars</v>
      </c>
      <c r="VKY416" t="str">
        <v>As at</v>
      </c>
      <c r="VKZ416" t="str">
        <v>As at</v>
      </c>
      <c r="VLA416" t="str">
        <v>Particulars</v>
      </c>
      <c r="VLG416" t="str">
        <v>As at</v>
      </c>
      <c r="VLH416" t="str">
        <v>As at</v>
      </c>
      <c r="VLI416" t="str">
        <v>Particulars</v>
      </c>
      <c r="VLO416" t="str">
        <v>As at</v>
      </c>
      <c r="VLP416" t="str">
        <v>As at</v>
      </c>
      <c r="VLQ416" t="str">
        <v>Particulars</v>
      </c>
      <c r="VLW416" t="str">
        <v>As at</v>
      </c>
      <c r="VLX416" t="str">
        <v>As at</v>
      </c>
      <c r="VLY416" t="str">
        <v>Particulars</v>
      </c>
      <c r="VME416" t="str">
        <v>As at</v>
      </c>
      <c r="VMF416" t="str">
        <v>As at</v>
      </c>
      <c r="VMG416" t="str">
        <v>Particulars</v>
      </c>
      <c r="VMM416" t="str">
        <v>As at</v>
      </c>
      <c r="VMN416" t="str">
        <v>As at</v>
      </c>
      <c r="VMO416" t="str">
        <v>Particulars</v>
      </c>
      <c r="VMU416" t="str">
        <v>As at</v>
      </c>
      <c r="VMV416" t="str">
        <v>As at</v>
      </c>
      <c r="VMW416" t="str">
        <v>Particulars</v>
      </c>
      <c r="VNC416" t="str">
        <v>As at</v>
      </c>
      <c r="VND416" t="str">
        <v>As at</v>
      </c>
      <c r="VNE416" t="str">
        <v>Particulars</v>
      </c>
      <c r="VNK416" t="str">
        <v>As at</v>
      </c>
      <c r="VNL416" t="str">
        <v>As at</v>
      </c>
      <c r="VNM416" t="str">
        <v>Particulars</v>
      </c>
      <c r="VNS416" t="str">
        <v>As at</v>
      </c>
      <c r="VNT416" t="str">
        <v>As at</v>
      </c>
      <c r="VNU416" t="str">
        <v>Particulars</v>
      </c>
      <c r="VOA416" t="str">
        <v>As at</v>
      </c>
      <c r="VOB416" t="str">
        <v>As at</v>
      </c>
      <c r="VOC416" t="str">
        <v>Particulars</v>
      </c>
      <c r="VOI416" t="str">
        <v>As at</v>
      </c>
      <c r="VOJ416" t="str">
        <v>As at</v>
      </c>
      <c r="VOK416" t="str">
        <v>Particulars</v>
      </c>
      <c r="VOQ416" t="str">
        <v>As at</v>
      </c>
      <c r="VOR416" t="str">
        <v>As at</v>
      </c>
      <c r="VOS416" t="str">
        <v>Particulars</v>
      </c>
      <c r="VOY416" t="str">
        <v>As at</v>
      </c>
      <c r="VOZ416" t="str">
        <v>As at</v>
      </c>
      <c r="VPA416" t="str">
        <v>Particulars</v>
      </c>
      <c r="VPG416" t="str">
        <v>As at</v>
      </c>
      <c r="VPH416" t="str">
        <v>As at</v>
      </c>
      <c r="VPI416" t="str">
        <v>Particulars</v>
      </c>
      <c r="VPO416" t="str">
        <v>As at</v>
      </c>
      <c r="VPP416" t="str">
        <v>As at</v>
      </c>
      <c r="VPQ416" t="str">
        <v>Particulars</v>
      </c>
      <c r="VPW416" t="str">
        <v>As at</v>
      </c>
      <c r="VPX416" t="str">
        <v>As at</v>
      </c>
      <c r="VPY416" t="str">
        <v>Particulars</v>
      </c>
      <c r="VQE416" t="str">
        <v>As at</v>
      </c>
      <c r="VQF416" t="str">
        <v>As at</v>
      </c>
      <c r="VQG416" t="str">
        <v>Particulars</v>
      </c>
      <c r="VQM416" t="str">
        <v>As at</v>
      </c>
      <c r="VQN416" t="str">
        <v>As at</v>
      </c>
      <c r="VQO416" t="str">
        <v>Particulars</v>
      </c>
      <c r="VQU416" t="str">
        <v>As at</v>
      </c>
      <c r="VQV416" t="str">
        <v>As at</v>
      </c>
      <c r="VQW416" t="str">
        <v>Particulars</v>
      </c>
      <c r="VRC416" t="str">
        <v>As at</v>
      </c>
      <c r="VRD416" t="str">
        <v>As at</v>
      </c>
      <c r="VRE416" t="str">
        <v>Particulars</v>
      </c>
      <c r="VRK416" t="str">
        <v>As at</v>
      </c>
      <c r="VRL416" t="str">
        <v>As at</v>
      </c>
      <c r="VRM416" t="str">
        <v>Particulars</v>
      </c>
      <c r="VRS416" t="str">
        <v>As at</v>
      </c>
      <c r="VRT416" t="str">
        <v>As at</v>
      </c>
      <c r="VRU416" t="str">
        <v>Particulars</v>
      </c>
      <c r="VSA416" t="str">
        <v>As at</v>
      </c>
      <c r="VSB416" t="str">
        <v>As at</v>
      </c>
      <c r="VSC416" t="str">
        <v>Particulars</v>
      </c>
      <c r="VSI416" t="str">
        <v>As at</v>
      </c>
      <c r="VSJ416" t="str">
        <v>As at</v>
      </c>
      <c r="VSK416" t="str">
        <v>Particulars</v>
      </c>
      <c r="VSQ416" t="str">
        <v>As at</v>
      </c>
      <c r="VSR416" t="str">
        <v>As at</v>
      </c>
      <c r="VSS416" t="str">
        <v>Particulars</v>
      </c>
      <c r="VSY416" t="str">
        <v>As at</v>
      </c>
      <c r="VSZ416" t="str">
        <v>As at</v>
      </c>
      <c r="VTA416" t="str">
        <v>Particulars</v>
      </c>
      <c r="VTG416" t="str">
        <v>As at</v>
      </c>
      <c r="VTH416" t="str">
        <v>As at</v>
      </c>
      <c r="VTI416" t="str">
        <v>Particulars</v>
      </c>
      <c r="VTO416" t="str">
        <v>As at</v>
      </c>
      <c r="VTP416" t="str">
        <v>As at</v>
      </c>
      <c r="VTQ416" t="str">
        <v>Particulars</v>
      </c>
      <c r="VTW416" t="str">
        <v>As at</v>
      </c>
      <c r="VTX416" t="str">
        <v>As at</v>
      </c>
      <c r="VTY416" t="str">
        <v>Particulars</v>
      </c>
      <c r="VUE416" t="str">
        <v>As at</v>
      </c>
      <c r="VUF416" t="str">
        <v>As at</v>
      </c>
      <c r="VUG416" t="str">
        <v>Particulars</v>
      </c>
      <c r="VUM416" t="str">
        <v>As at</v>
      </c>
      <c r="VUN416" t="str">
        <v>As at</v>
      </c>
      <c r="VUO416" t="str">
        <v>Particulars</v>
      </c>
      <c r="VUU416" t="str">
        <v>As at</v>
      </c>
      <c r="VUV416" t="str">
        <v>As at</v>
      </c>
      <c r="VUW416" t="str">
        <v>Particulars</v>
      </c>
      <c r="VVC416" t="str">
        <v>As at</v>
      </c>
      <c r="VVD416" t="str">
        <v>As at</v>
      </c>
      <c r="VVE416" t="str">
        <v>Particulars</v>
      </c>
      <c r="VVK416" t="str">
        <v>As at</v>
      </c>
      <c r="VVL416" t="str">
        <v>As at</v>
      </c>
      <c r="VVM416" t="str">
        <v>Particulars</v>
      </c>
      <c r="VVS416" t="str">
        <v>As at</v>
      </c>
      <c r="VVT416" t="str">
        <v>As at</v>
      </c>
      <c r="VVU416" t="str">
        <v>Particulars</v>
      </c>
      <c r="VWA416" t="str">
        <v>As at</v>
      </c>
      <c r="VWB416" t="str">
        <v>As at</v>
      </c>
      <c r="VWC416" t="str">
        <v>Particulars</v>
      </c>
      <c r="VWI416" t="str">
        <v>As at</v>
      </c>
      <c r="VWJ416" t="str">
        <v>As at</v>
      </c>
      <c r="VWK416" t="str">
        <v>Particulars</v>
      </c>
      <c r="VWQ416" t="str">
        <v>As at</v>
      </c>
      <c r="VWR416" t="str">
        <v>As at</v>
      </c>
      <c r="VWS416" t="str">
        <v>Particulars</v>
      </c>
      <c r="VWY416" t="str">
        <v>As at</v>
      </c>
      <c r="VWZ416" t="str">
        <v>As at</v>
      </c>
      <c r="VXA416" t="str">
        <v>Particulars</v>
      </c>
      <c r="VXG416" t="str">
        <v>As at</v>
      </c>
      <c r="VXH416" t="str">
        <v>As at</v>
      </c>
      <c r="VXI416" t="str">
        <v>Particulars</v>
      </c>
      <c r="VXO416" t="str">
        <v>As at</v>
      </c>
      <c r="VXP416" t="str">
        <v>As at</v>
      </c>
      <c r="VXQ416" t="str">
        <v>Particulars</v>
      </c>
      <c r="VXW416" t="str">
        <v>As at</v>
      </c>
      <c r="VXX416" t="str">
        <v>As at</v>
      </c>
      <c r="VXY416" t="str">
        <v>Particulars</v>
      </c>
      <c r="VYE416" t="str">
        <v>As at</v>
      </c>
      <c r="VYF416" t="str">
        <v>As at</v>
      </c>
      <c r="VYG416" t="str">
        <v>Particulars</v>
      </c>
      <c r="VYM416" t="str">
        <v>As at</v>
      </c>
      <c r="VYN416" t="str">
        <v>As at</v>
      </c>
      <c r="VYO416" t="str">
        <v>Particulars</v>
      </c>
      <c r="VYU416" t="str">
        <v>As at</v>
      </c>
      <c r="VYV416" t="str">
        <v>As at</v>
      </c>
      <c r="VYW416" t="str">
        <v>Particulars</v>
      </c>
      <c r="VZC416" t="str">
        <v>As at</v>
      </c>
      <c r="VZD416" t="str">
        <v>As at</v>
      </c>
      <c r="VZE416" t="str">
        <v>Particulars</v>
      </c>
      <c r="VZK416" t="str">
        <v>As at</v>
      </c>
      <c r="VZL416" t="str">
        <v>As at</v>
      </c>
      <c r="VZM416" t="str">
        <v>Particulars</v>
      </c>
      <c r="VZS416" t="str">
        <v>As at</v>
      </c>
      <c r="VZT416" t="str">
        <v>As at</v>
      </c>
      <c r="VZU416" t="str">
        <v>Particulars</v>
      </c>
      <c r="WAA416" t="str">
        <v>As at</v>
      </c>
      <c r="WAB416" t="str">
        <v>As at</v>
      </c>
      <c r="WAC416" t="str">
        <v>Particulars</v>
      </c>
      <c r="WAI416" t="str">
        <v>As at</v>
      </c>
      <c r="WAJ416" t="str">
        <v>As at</v>
      </c>
      <c r="WAK416" t="str">
        <v>Particulars</v>
      </c>
      <c r="WAQ416" t="str">
        <v>As at</v>
      </c>
      <c r="WAR416" t="str">
        <v>As at</v>
      </c>
      <c r="WAS416" t="str">
        <v>Particulars</v>
      </c>
      <c r="WAY416" t="str">
        <v>As at</v>
      </c>
      <c r="WAZ416" t="str">
        <v>As at</v>
      </c>
      <c r="WBA416" t="str">
        <v>Particulars</v>
      </c>
      <c r="WBG416" t="str">
        <v>As at</v>
      </c>
      <c r="WBH416" t="str">
        <v>As at</v>
      </c>
      <c r="WBI416" t="str">
        <v>Particulars</v>
      </c>
      <c r="WBO416" t="str">
        <v>As at</v>
      </c>
      <c r="WBP416" t="str">
        <v>As at</v>
      </c>
      <c r="WBQ416" t="str">
        <v>Particulars</v>
      </c>
      <c r="WBW416" t="str">
        <v>As at</v>
      </c>
      <c r="WBX416" t="str">
        <v>As at</v>
      </c>
      <c r="WBY416" t="str">
        <v>Particulars</v>
      </c>
      <c r="WCE416" t="str">
        <v>As at</v>
      </c>
      <c r="WCF416" t="str">
        <v>As at</v>
      </c>
      <c r="WCG416" t="str">
        <v>Particulars</v>
      </c>
      <c r="WCM416" t="str">
        <v>As at</v>
      </c>
      <c r="WCN416" t="str">
        <v>As at</v>
      </c>
      <c r="WCO416" t="str">
        <v>Particulars</v>
      </c>
      <c r="WCU416" t="str">
        <v>As at</v>
      </c>
      <c r="WCV416" t="str">
        <v>As at</v>
      </c>
      <c r="WCW416" t="str">
        <v>Particulars</v>
      </c>
      <c r="WDC416" t="str">
        <v>As at</v>
      </c>
      <c r="WDD416" t="str">
        <v>As at</v>
      </c>
      <c r="WDE416" t="str">
        <v>Particulars</v>
      </c>
      <c r="WDK416" t="str">
        <v>As at</v>
      </c>
      <c r="WDL416" t="str">
        <v>As at</v>
      </c>
      <c r="WDM416" t="str">
        <v>Particulars</v>
      </c>
      <c r="WDS416" t="str">
        <v>As at</v>
      </c>
      <c r="WDT416" t="str">
        <v>As at</v>
      </c>
      <c r="WDU416" t="str">
        <v>Particulars</v>
      </c>
      <c r="WEA416" t="str">
        <v>As at</v>
      </c>
      <c r="WEB416" t="str">
        <v>As at</v>
      </c>
      <c r="WEC416" t="str">
        <v>Particulars</v>
      </c>
      <c r="WEI416" t="str">
        <v>As at</v>
      </c>
      <c r="WEJ416" t="str">
        <v>As at</v>
      </c>
      <c r="WEK416" t="str">
        <v>Particulars</v>
      </c>
      <c r="WEQ416" t="str">
        <v>As at</v>
      </c>
      <c r="WER416" t="str">
        <v>As at</v>
      </c>
      <c r="WES416" t="str">
        <v>Particulars</v>
      </c>
      <c r="WEY416" t="str">
        <v>As at</v>
      </c>
      <c r="WEZ416" t="str">
        <v>As at</v>
      </c>
      <c r="WFA416" t="str">
        <v>Particulars</v>
      </c>
      <c r="WFG416" t="str">
        <v>As at</v>
      </c>
      <c r="WFH416" t="str">
        <v>As at</v>
      </c>
      <c r="WFI416" t="str">
        <v>Particulars</v>
      </c>
      <c r="WFO416" t="str">
        <v>As at</v>
      </c>
      <c r="WFP416" t="str">
        <v>As at</v>
      </c>
      <c r="WFQ416" t="str">
        <v>Particulars</v>
      </c>
      <c r="WFW416" t="str">
        <v>As at</v>
      </c>
      <c r="WFX416" t="str">
        <v>As at</v>
      </c>
      <c r="WFY416" t="str">
        <v>Particulars</v>
      </c>
      <c r="WGE416" t="str">
        <v>As at</v>
      </c>
      <c r="WGF416" t="str">
        <v>As at</v>
      </c>
      <c r="WGG416" t="str">
        <v>Particulars</v>
      </c>
      <c r="WGM416" t="str">
        <v>As at</v>
      </c>
      <c r="WGN416" t="str">
        <v>As at</v>
      </c>
      <c r="WGO416" t="str">
        <v>Particulars</v>
      </c>
      <c r="WGU416" t="str">
        <v>As at</v>
      </c>
      <c r="WGV416" t="str">
        <v>As at</v>
      </c>
      <c r="WGW416" t="str">
        <v>Particulars</v>
      </c>
      <c r="WHC416" t="str">
        <v>As at</v>
      </c>
      <c r="WHD416" t="str">
        <v>As at</v>
      </c>
      <c r="WHE416" t="str">
        <v>Particulars</v>
      </c>
      <c r="WHK416" t="str">
        <v>As at</v>
      </c>
      <c r="WHL416" t="str">
        <v>As at</v>
      </c>
      <c r="WHM416" t="str">
        <v>Particulars</v>
      </c>
      <c r="WHS416" t="str">
        <v>As at</v>
      </c>
      <c r="WHT416" t="str">
        <v>As at</v>
      </c>
      <c r="WHU416" t="str">
        <v>Particulars</v>
      </c>
      <c r="WIA416" t="str">
        <v>As at</v>
      </c>
      <c r="WIB416" t="str">
        <v>As at</v>
      </c>
      <c r="WIC416" t="str">
        <v>Particulars</v>
      </c>
      <c r="WII416" t="str">
        <v>As at</v>
      </c>
      <c r="WIJ416" t="str">
        <v>As at</v>
      </c>
      <c r="WIK416" t="str">
        <v>Particulars</v>
      </c>
      <c r="WIQ416" t="str">
        <v>As at</v>
      </c>
      <c r="WIR416" t="str">
        <v>As at</v>
      </c>
      <c r="WIS416" t="str">
        <v>Particulars</v>
      </c>
      <c r="WIY416" t="str">
        <v>As at</v>
      </c>
      <c r="WIZ416" t="str">
        <v>As at</v>
      </c>
      <c r="WJA416" t="str">
        <v>Particulars</v>
      </c>
      <c r="WJG416" t="str">
        <v>As at</v>
      </c>
      <c r="WJH416" t="str">
        <v>As at</v>
      </c>
      <c r="WJI416" t="str">
        <v>Particulars</v>
      </c>
      <c r="WJO416" t="str">
        <v>As at</v>
      </c>
      <c r="WJP416" t="str">
        <v>As at</v>
      </c>
      <c r="WJQ416" t="str">
        <v>Particulars</v>
      </c>
      <c r="WJW416" t="str">
        <v>As at</v>
      </c>
      <c r="WJX416" t="str">
        <v>As at</v>
      </c>
      <c r="WJY416" t="str">
        <v>Particulars</v>
      </c>
      <c r="WKE416" t="str">
        <v>As at</v>
      </c>
      <c r="WKF416" t="str">
        <v>As at</v>
      </c>
      <c r="WKG416" t="str">
        <v>Particulars</v>
      </c>
      <c r="WKM416" t="str">
        <v>As at</v>
      </c>
      <c r="WKN416" t="str">
        <v>As at</v>
      </c>
      <c r="WKO416" t="str">
        <v>Particulars</v>
      </c>
      <c r="WKU416" t="str">
        <v>As at</v>
      </c>
      <c r="WKV416" t="str">
        <v>As at</v>
      </c>
      <c r="WKW416" t="str">
        <v>Particulars</v>
      </c>
      <c r="WLC416" t="str">
        <v>As at</v>
      </c>
      <c r="WLD416" t="str">
        <v>As at</v>
      </c>
      <c r="WLE416" t="str">
        <v>Particulars</v>
      </c>
      <c r="WLK416" t="str">
        <v>As at</v>
      </c>
      <c r="WLL416" t="str">
        <v>As at</v>
      </c>
      <c r="WLM416" t="str">
        <v>Particulars</v>
      </c>
      <c r="WLS416" t="str">
        <v>As at</v>
      </c>
      <c r="WLT416" t="str">
        <v>As at</v>
      </c>
      <c r="WLU416" t="str">
        <v>Particulars</v>
      </c>
      <c r="WMA416" t="str">
        <v>As at</v>
      </c>
      <c r="WMB416" t="str">
        <v>As at</v>
      </c>
      <c r="WMC416" t="str">
        <v>Particulars</v>
      </c>
      <c r="WMI416" t="str">
        <v>As at</v>
      </c>
      <c r="WMJ416" t="str">
        <v>As at</v>
      </c>
      <c r="WMK416" t="str">
        <v>Particulars</v>
      </c>
      <c r="WMQ416" t="str">
        <v>As at</v>
      </c>
      <c r="WMR416" t="str">
        <v>As at</v>
      </c>
      <c r="WMS416" t="str">
        <v>Particulars</v>
      </c>
      <c r="WMY416" t="str">
        <v>As at</v>
      </c>
      <c r="WMZ416" t="str">
        <v>As at</v>
      </c>
      <c r="WNA416" t="str">
        <v>Particulars</v>
      </c>
      <c r="WNG416" t="str">
        <v>As at</v>
      </c>
      <c r="WNH416" t="str">
        <v>As at</v>
      </c>
      <c r="WNI416" t="str">
        <v>Particulars</v>
      </c>
      <c r="WNO416" t="str">
        <v>As at</v>
      </c>
      <c r="WNP416" t="str">
        <v>As at</v>
      </c>
      <c r="WNQ416" t="str">
        <v>Particulars</v>
      </c>
      <c r="WNW416" t="str">
        <v>As at</v>
      </c>
      <c r="WNX416" t="str">
        <v>As at</v>
      </c>
      <c r="WNY416" t="str">
        <v>Particulars</v>
      </c>
      <c r="WOE416" t="str">
        <v>As at</v>
      </c>
      <c r="WOF416" t="str">
        <v>As at</v>
      </c>
      <c r="WOG416" t="str">
        <v>Particulars</v>
      </c>
      <c r="WOM416" t="str">
        <v>As at</v>
      </c>
      <c r="WON416" t="str">
        <v>As at</v>
      </c>
      <c r="WOO416" t="str">
        <v>Particulars</v>
      </c>
      <c r="WOU416" t="str">
        <v>As at</v>
      </c>
      <c r="WOV416" t="str">
        <v>As at</v>
      </c>
      <c r="WOW416" t="str">
        <v>Particulars</v>
      </c>
      <c r="WPC416" t="str">
        <v>As at</v>
      </c>
      <c r="WPD416" t="str">
        <v>As at</v>
      </c>
      <c r="WPE416" t="str">
        <v>Particulars</v>
      </c>
      <c r="WPK416" t="str">
        <v>As at</v>
      </c>
      <c r="WPL416" t="str">
        <v>As at</v>
      </c>
      <c r="WPM416" t="str">
        <v>Particulars</v>
      </c>
      <c r="WPS416" t="str">
        <v>As at</v>
      </c>
      <c r="WPT416" t="str">
        <v>As at</v>
      </c>
      <c r="WPU416" t="str">
        <v>Particulars</v>
      </c>
      <c r="WQA416" t="str">
        <v>As at</v>
      </c>
      <c r="WQB416" t="str">
        <v>As at</v>
      </c>
      <c r="WQC416" t="str">
        <v>Particulars</v>
      </c>
      <c r="WQI416" t="str">
        <v>As at</v>
      </c>
      <c r="WQJ416" t="str">
        <v>As at</v>
      </c>
      <c r="WQK416" t="str">
        <v>Particulars</v>
      </c>
      <c r="WQQ416" t="str">
        <v>As at</v>
      </c>
      <c r="WQR416" t="str">
        <v>As at</v>
      </c>
      <c r="WQS416" t="str">
        <v>Particulars</v>
      </c>
      <c r="WQY416" t="str">
        <v>As at</v>
      </c>
      <c r="WQZ416" t="str">
        <v>As at</v>
      </c>
      <c r="WRA416" t="str">
        <v>Particulars</v>
      </c>
      <c r="WRG416" t="str">
        <v>As at</v>
      </c>
      <c r="WRH416" t="str">
        <v>As at</v>
      </c>
      <c r="WRI416" t="str">
        <v>Particulars</v>
      </c>
      <c r="WRO416" t="str">
        <v>As at</v>
      </c>
      <c r="WRP416" t="str">
        <v>As at</v>
      </c>
      <c r="WRQ416" t="str">
        <v>Particulars</v>
      </c>
      <c r="WRW416" t="str">
        <v>As at</v>
      </c>
      <c r="WRX416" t="str">
        <v>As at</v>
      </c>
      <c r="WRY416" t="str">
        <v>Particulars</v>
      </c>
      <c r="WSE416" t="str">
        <v>As at</v>
      </c>
      <c r="WSF416" t="str">
        <v>As at</v>
      </c>
      <c r="WSG416" t="str">
        <v>Particulars</v>
      </c>
      <c r="WSM416" t="str">
        <v>As at</v>
      </c>
      <c r="WSN416" t="str">
        <v>As at</v>
      </c>
      <c r="WSO416" t="str">
        <v>Particulars</v>
      </c>
      <c r="WSU416" t="str">
        <v>As at</v>
      </c>
      <c r="WSV416" t="str">
        <v>As at</v>
      </c>
      <c r="WSW416" t="str">
        <v>Particulars</v>
      </c>
      <c r="WTC416" t="str">
        <v>As at</v>
      </c>
      <c r="WTD416" t="str">
        <v>As at</v>
      </c>
      <c r="WTE416" t="str">
        <v>Particulars</v>
      </c>
      <c r="WTK416" t="str">
        <v>As at</v>
      </c>
      <c r="WTL416" t="str">
        <v>As at</v>
      </c>
      <c r="WTM416" t="str">
        <v>Particulars</v>
      </c>
      <c r="WTS416" t="str">
        <v>As at</v>
      </c>
      <c r="WTT416" t="str">
        <v>As at</v>
      </c>
      <c r="WTU416" t="str">
        <v>Particulars</v>
      </c>
      <c r="WUA416" t="str">
        <v>As at</v>
      </c>
      <c r="WUB416" t="str">
        <v>As at</v>
      </c>
      <c r="WUC416" t="str">
        <v>Particulars</v>
      </c>
      <c r="WUI416" t="str">
        <v>As at</v>
      </c>
      <c r="WUJ416" t="str">
        <v>As at</v>
      </c>
      <c r="WUK416" t="str">
        <v>Particulars</v>
      </c>
      <c r="WUQ416" t="str">
        <v>As at</v>
      </c>
      <c r="WUR416" t="str">
        <v>As at</v>
      </c>
      <c r="WUS416" t="str">
        <v>Particulars</v>
      </c>
      <c r="WUY416" t="str">
        <v>As at</v>
      </c>
      <c r="WUZ416" t="str">
        <v>As at</v>
      </c>
      <c r="WVA416" t="str">
        <v>Particulars</v>
      </c>
      <c r="WVG416" t="str">
        <v>As at</v>
      </c>
      <c r="WVH416" t="str">
        <v>As at</v>
      </c>
      <c r="WVI416" t="str">
        <v>Particulars</v>
      </c>
      <c r="WVO416" t="str">
        <v>As at</v>
      </c>
      <c r="WVP416" t="str">
        <v>As at</v>
      </c>
      <c r="WVQ416" t="str">
        <v>Particulars</v>
      </c>
      <c r="WVW416" t="str">
        <v>As at</v>
      </c>
      <c r="WVX416" t="str">
        <v>As at</v>
      </c>
      <c r="WVY416" t="str">
        <v>Particulars</v>
      </c>
      <c r="WWE416" t="str">
        <v>As at</v>
      </c>
      <c r="WWF416" t="str">
        <v>As at</v>
      </c>
      <c r="WWG416" t="str">
        <v>Particulars</v>
      </c>
      <c r="WWM416" t="str">
        <v>As at</v>
      </c>
      <c r="WWN416" t="str">
        <v>As at</v>
      </c>
      <c r="WWO416" t="str">
        <v>Particulars</v>
      </c>
      <c r="WWU416" t="str">
        <v>As at</v>
      </c>
      <c r="WWV416" t="str">
        <v>As at</v>
      </c>
      <c r="WWW416" t="str">
        <v>Particulars</v>
      </c>
      <c r="WXC416" t="str">
        <v>As at</v>
      </c>
      <c r="WXD416" t="str">
        <v>As at</v>
      </c>
      <c r="WXE416" t="str">
        <v>Particulars</v>
      </c>
      <c r="WXK416" t="str">
        <v>As at</v>
      </c>
      <c r="WXL416" t="str">
        <v>As at</v>
      </c>
      <c r="WXM416" t="str">
        <v>Particulars</v>
      </c>
      <c r="WXS416" t="str">
        <v>As at</v>
      </c>
      <c r="WXT416" t="str">
        <v>As at</v>
      </c>
      <c r="WXU416" t="str">
        <v>Particulars</v>
      </c>
      <c r="WYA416" t="str">
        <v>As at</v>
      </c>
      <c r="WYB416" t="str">
        <v>As at</v>
      </c>
      <c r="WYC416" t="str">
        <v>Particulars</v>
      </c>
      <c r="WYI416" t="str">
        <v>As at</v>
      </c>
      <c r="WYJ416" t="str">
        <v>As at</v>
      </c>
      <c r="WYK416" t="str">
        <v>Particulars</v>
      </c>
      <c r="WYQ416" t="str">
        <v>As at</v>
      </c>
      <c r="WYR416" t="str">
        <v>As at</v>
      </c>
      <c r="WYS416" t="str">
        <v>Particulars</v>
      </c>
      <c r="WYY416" t="str">
        <v>As at</v>
      </c>
      <c r="WYZ416" t="str">
        <v>As at</v>
      </c>
      <c r="WZA416" t="str">
        <v>Particulars</v>
      </c>
      <c r="WZG416" t="str">
        <v>As at</v>
      </c>
      <c r="WZH416" t="str">
        <v>As at</v>
      </c>
      <c r="WZI416" t="str">
        <v>Particulars</v>
      </c>
      <c r="WZO416" t="str">
        <v>As at</v>
      </c>
      <c r="WZP416" t="str">
        <v>As at</v>
      </c>
      <c r="WZQ416" t="str">
        <v>Particulars</v>
      </c>
      <c r="WZW416" t="str">
        <v>As at</v>
      </c>
      <c r="WZX416" t="str">
        <v>As at</v>
      </c>
      <c r="WZY416" t="str">
        <v>Particulars</v>
      </c>
      <c r="XAE416" t="str">
        <v>As at</v>
      </c>
      <c r="XAF416" t="str">
        <v>As at</v>
      </c>
      <c r="XAG416" t="str">
        <v>Particulars</v>
      </c>
      <c r="XAM416" t="str">
        <v>As at</v>
      </c>
      <c r="XAN416" t="str">
        <v>As at</v>
      </c>
      <c r="XAO416" t="str">
        <v>Particulars</v>
      </c>
      <c r="XAU416" t="str">
        <v>As at</v>
      </c>
      <c r="XAV416" t="str">
        <v>As at</v>
      </c>
      <c r="XAW416" t="str">
        <v>Particulars</v>
      </c>
      <c r="XBC416" t="str">
        <v>As at</v>
      </c>
      <c r="XBD416" t="str">
        <v>As at</v>
      </c>
      <c r="XBE416" t="str">
        <v>Particulars</v>
      </c>
      <c r="XBK416" t="str">
        <v>As at</v>
      </c>
      <c r="XBL416" t="str">
        <v>As at</v>
      </c>
      <c r="XBM416" t="str">
        <v>Particulars</v>
      </c>
      <c r="XBS416" t="str">
        <v>As at</v>
      </c>
      <c r="XBT416" t="str">
        <v>As at</v>
      </c>
      <c r="XBU416" t="str">
        <v>Particulars</v>
      </c>
      <c r="XCA416" t="str">
        <v>As at</v>
      </c>
      <c r="XCB416" t="str">
        <v>As at</v>
      </c>
      <c r="XCC416" t="str">
        <v>Particulars</v>
      </c>
      <c r="XCI416" t="str">
        <v>As at</v>
      </c>
      <c r="XCJ416" t="str">
        <v>As at</v>
      </c>
      <c r="XCK416" t="str">
        <v>Particulars</v>
      </c>
      <c r="XCQ416" t="str">
        <v>As at</v>
      </c>
      <c r="XCR416" t="str">
        <v>As at</v>
      </c>
      <c r="XCS416" t="str">
        <v>Particulars</v>
      </c>
      <c r="XCY416" t="str">
        <v>As at</v>
      </c>
      <c r="XCZ416" t="str">
        <v>As at</v>
      </c>
      <c r="XDA416" t="str">
        <v>Particulars</v>
      </c>
      <c r="XDG416" t="str">
        <v>As at</v>
      </c>
      <c r="XDH416" t="str">
        <v>As at</v>
      </c>
      <c r="XDI416" t="str">
        <v>Particulars</v>
      </c>
      <c r="XDO416" t="str">
        <v>As at</v>
      </c>
      <c r="XDP416" t="str">
        <v>As at</v>
      </c>
      <c r="XDQ416" t="str">
        <v>Particulars</v>
      </c>
      <c r="XDW416" t="str">
        <v>As at</v>
      </c>
      <c r="XDX416" t="str">
        <v>As at</v>
      </c>
      <c r="XDY416" t="str">
        <v>Particulars</v>
      </c>
      <c r="XEE416" t="str">
        <v>As at</v>
      </c>
      <c r="XEF416" t="str">
        <v>As at</v>
      </c>
      <c r="XEG416" t="str">
        <v>Particulars</v>
      </c>
      <c r="XEM416" t="str">
        <v>As at</v>
      </c>
      <c r="XEN416" t="str">
        <v>As at</v>
      </c>
      <c r="XEO416" t="str">
        <v>Particulars</v>
      </c>
      <c r="XEU416" t="str">
        <v>As at</v>
      </c>
      <c r="XEV416" t="str">
        <v>As at</v>
      </c>
      <c r="XEW416" t="str">
        <v>Particulars</v>
      </c>
      <c r="XFC416" t="str">
        <v>As at</v>
      </c>
      <c r="XFD416" t="str">
        <v>As at</v>
      </c>
    </row>
    <row r="417">
      <c r="G417" t="str">
        <f>BS!$D$5</f>
        <v>31 March 2026</v>
      </c>
      <c r="H417" t="str">
        <f>BS!$E$5</f>
        <v>31 March 2025</v>
      </c>
      <c r="O417" t="str">
        <f>BS!$D$5</f>
        <v>31 March 2026</v>
      </c>
      <c r="P417" t="str">
        <f>BS!$E$5</f>
        <v>31 March 2025</v>
      </c>
      <c r="W417" t="str">
        <f>BS!$D$5</f>
        <v>31 March 2026</v>
      </c>
      <c r="X417" t="str">
        <f>BS!$E$5</f>
        <v>31 March 2025</v>
      </c>
      <c r="AE417" t="str">
        <f>BS!$D$5</f>
        <v>31 March 2026</v>
      </c>
      <c r="AF417" t="str">
        <f>BS!$E$5</f>
        <v>31 March 2025</v>
      </c>
      <c r="AM417" t="str">
        <f>BS!$D$5</f>
        <v>31 March 2026</v>
      </c>
      <c r="AN417" t="str">
        <f>BS!$E$5</f>
        <v>31 March 2025</v>
      </c>
      <c r="AU417" t="str">
        <f>BS!$D$5</f>
        <v>31 March 2026</v>
      </c>
      <c r="AV417" t="str">
        <f>BS!$E$5</f>
        <v>31 March 2025</v>
      </c>
      <c r="BC417" t="str">
        <f>BS!$D$5</f>
        <v>31 March 2026</v>
      </c>
      <c r="BD417" t="str">
        <f>BS!$E$5</f>
        <v>31 March 2025</v>
      </c>
      <c r="BK417" t="str">
        <f>BS!$D$5</f>
        <v>31 March 2026</v>
      </c>
      <c r="BL417" t="str">
        <f>BS!$E$5</f>
        <v>31 March 2025</v>
      </c>
      <c r="BS417" t="str">
        <f>BS!$D$5</f>
        <v>31 March 2026</v>
      </c>
      <c r="BT417" t="str">
        <f>BS!$E$5</f>
        <v>31 March 2025</v>
      </c>
      <c r="CA417" t="str">
        <f>BS!$D$5</f>
        <v>31 March 2026</v>
      </c>
      <c r="CB417" t="str">
        <f>BS!$E$5</f>
        <v>31 March 2025</v>
      </c>
      <c r="CI417" t="str">
        <f>BS!$D$5</f>
        <v>31 March 2026</v>
      </c>
      <c r="CJ417" t="str">
        <f>BS!$E$5</f>
        <v>31 March 2025</v>
      </c>
      <c r="CQ417" t="str">
        <f>BS!$D$5</f>
        <v>31 March 2026</v>
      </c>
      <c r="CR417" t="str">
        <f>BS!$E$5</f>
        <v>31 March 2025</v>
      </c>
      <c r="CY417" t="str">
        <f>BS!$D$5</f>
        <v>31 March 2026</v>
      </c>
      <c r="CZ417" t="str">
        <f>BS!$E$5</f>
        <v>31 March 2025</v>
      </c>
      <c r="DG417" t="str">
        <f>BS!$D$5</f>
        <v>31 March 2026</v>
      </c>
      <c r="DH417" t="str">
        <f>BS!$E$5</f>
        <v>31 March 2025</v>
      </c>
      <c r="DO417" t="str">
        <f>BS!$D$5</f>
        <v>31 March 2026</v>
      </c>
      <c r="DP417" t="str">
        <f>BS!$E$5</f>
        <v>31 March 2025</v>
      </c>
      <c r="DW417" t="str">
        <f>BS!$D$5</f>
        <v>31 March 2026</v>
      </c>
      <c r="DX417" t="str">
        <f>BS!$E$5</f>
        <v>31 March 2025</v>
      </c>
      <c r="EE417" t="str">
        <f>BS!$D$5</f>
        <v>31 March 2026</v>
      </c>
      <c r="EF417" t="str">
        <f>BS!$E$5</f>
        <v>31 March 2025</v>
      </c>
      <c r="EM417" t="str">
        <f>BS!$D$5</f>
        <v>31 March 2026</v>
      </c>
      <c r="EN417" t="str">
        <f>BS!$E$5</f>
        <v>31 March 2025</v>
      </c>
      <c r="EU417" t="str">
        <f>BS!$D$5</f>
        <v>31 March 2026</v>
      </c>
      <c r="EV417" t="str">
        <f>BS!$E$5</f>
        <v>31 March 2025</v>
      </c>
      <c r="FC417" t="str">
        <f>BS!$D$5</f>
        <v>31 March 2026</v>
      </c>
      <c r="FD417" t="str">
        <f>BS!$E$5</f>
        <v>31 March 2025</v>
      </c>
      <c r="FK417" t="str">
        <f>BS!$D$5</f>
        <v>31 March 2026</v>
      </c>
      <c r="FL417" t="str">
        <f>BS!$E$5</f>
        <v>31 March 2025</v>
      </c>
      <c r="FS417" t="str">
        <f>BS!$D$5</f>
        <v>31 March 2026</v>
      </c>
      <c r="FT417" t="str">
        <f>BS!$E$5</f>
        <v>31 March 2025</v>
      </c>
      <c r="GA417" t="str">
        <f>BS!$D$5</f>
        <v>31 March 2026</v>
      </c>
      <c r="GB417" t="str">
        <f>BS!$E$5</f>
        <v>31 March 2025</v>
      </c>
      <c r="GI417" t="str">
        <f>BS!$D$5</f>
        <v>31 March 2026</v>
      </c>
      <c r="GJ417" t="str">
        <f>BS!$E$5</f>
        <v>31 March 2025</v>
      </c>
      <c r="GQ417" t="str">
        <f>BS!$D$5</f>
        <v>31 March 2026</v>
      </c>
      <c r="GR417" t="str">
        <f>BS!$E$5</f>
        <v>31 March 2025</v>
      </c>
      <c r="GY417" t="str">
        <f>BS!$D$5</f>
        <v>31 March 2026</v>
      </c>
      <c r="GZ417" t="str">
        <f>BS!$E$5</f>
        <v>31 March 2025</v>
      </c>
      <c r="HG417" t="str">
        <f>BS!$D$5</f>
        <v>31 March 2026</v>
      </c>
      <c r="HH417" t="str">
        <f>BS!$E$5</f>
        <v>31 March 2025</v>
      </c>
      <c r="HO417" t="str">
        <f>BS!$D$5</f>
        <v>31 March 2026</v>
      </c>
      <c r="HP417" t="str">
        <f>BS!$E$5</f>
        <v>31 March 2025</v>
      </c>
      <c r="HW417" t="str">
        <f>BS!$D$5</f>
        <v>31 March 2026</v>
      </c>
      <c r="HX417" t="str">
        <f>BS!$E$5</f>
        <v>31 March 2025</v>
      </c>
      <c r="IE417" t="str">
        <f>BS!$D$5</f>
        <v>31 March 2026</v>
      </c>
      <c r="IF417" t="str">
        <f>BS!$E$5</f>
        <v>31 March 2025</v>
      </c>
      <c r="IM417" t="str">
        <f>BS!$D$5</f>
        <v>31 March 2026</v>
      </c>
      <c r="IN417" t="str">
        <f>BS!$E$5</f>
        <v>31 March 2025</v>
      </c>
      <c r="IU417" t="str">
        <f>BS!$D$5</f>
        <v>31 March 2026</v>
      </c>
      <c r="IV417" t="str">
        <f>BS!$E$5</f>
        <v>31 March 2025</v>
      </c>
      <c r="JC417" t="str">
        <f>BS!$D$5</f>
        <v>31 March 2026</v>
      </c>
      <c r="JD417" t="str">
        <f>BS!$E$5</f>
        <v>31 March 2025</v>
      </c>
      <c r="JK417" t="str">
        <f>BS!$D$5</f>
        <v>31 March 2026</v>
      </c>
      <c r="JL417" t="str">
        <f>BS!$E$5</f>
        <v>31 March 2025</v>
      </c>
      <c r="JS417" t="str">
        <f>BS!$D$5</f>
        <v>31 March 2026</v>
      </c>
      <c r="JT417" t="str">
        <f>BS!$E$5</f>
        <v>31 March 2025</v>
      </c>
      <c r="KA417" t="str">
        <f>BS!$D$5</f>
        <v>31 March 2026</v>
      </c>
      <c r="KB417" t="str">
        <f>BS!$E$5</f>
        <v>31 March 2025</v>
      </c>
      <c r="KI417" t="str">
        <f>BS!$D$5</f>
        <v>31 March 2026</v>
      </c>
      <c r="KJ417" t="str">
        <f>BS!$E$5</f>
        <v>31 March 2025</v>
      </c>
      <c r="KQ417" t="str">
        <f>BS!$D$5</f>
        <v>31 March 2026</v>
      </c>
      <c r="KR417" t="str">
        <f>BS!$E$5</f>
        <v>31 March 2025</v>
      </c>
      <c r="KY417" t="str">
        <f>BS!$D$5</f>
        <v>31 March 2026</v>
      </c>
      <c r="KZ417" t="str">
        <f>BS!$E$5</f>
        <v>31 March 2025</v>
      </c>
      <c r="LG417" t="str">
        <f>BS!$D$5</f>
        <v>31 March 2026</v>
      </c>
      <c r="LH417" t="str">
        <f>BS!$E$5</f>
        <v>31 March 2025</v>
      </c>
      <c r="LO417" t="str">
        <f>BS!$D$5</f>
        <v>31 March 2026</v>
      </c>
      <c r="LP417" t="str">
        <f>BS!$E$5</f>
        <v>31 March 2025</v>
      </c>
      <c r="LW417" t="str">
        <f>BS!$D$5</f>
        <v>31 March 2026</v>
      </c>
      <c r="LX417" t="str">
        <f>BS!$E$5</f>
        <v>31 March 2025</v>
      </c>
      <c r="ME417" t="str">
        <f>BS!$D$5</f>
        <v>31 March 2026</v>
      </c>
      <c r="MF417" t="str">
        <f>BS!$E$5</f>
        <v>31 March 2025</v>
      </c>
      <c r="MM417" t="str">
        <f>BS!$D$5</f>
        <v>31 March 2026</v>
      </c>
      <c r="MN417" t="str">
        <f>BS!$E$5</f>
        <v>31 March 2025</v>
      </c>
      <c r="MU417" t="str">
        <f>BS!$D$5</f>
        <v>31 March 2026</v>
      </c>
      <c r="MV417" t="str">
        <f>BS!$E$5</f>
        <v>31 March 2025</v>
      </c>
      <c r="NC417" t="str">
        <f>BS!$D$5</f>
        <v>31 March 2026</v>
      </c>
      <c r="ND417" t="str">
        <f>BS!$E$5</f>
        <v>31 March 2025</v>
      </c>
      <c r="NK417" t="str">
        <f>BS!$D$5</f>
        <v>31 March 2026</v>
      </c>
      <c r="NL417" t="str">
        <f>BS!$E$5</f>
        <v>31 March 2025</v>
      </c>
      <c r="NS417" t="str">
        <f>BS!$D$5</f>
        <v>31 March 2026</v>
      </c>
      <c r="NT417" t="str">
        <f>BS!$E$5</f>
        <v>31 March 2025</v>
      </c>
      <c r="OA417" t="str">
        <f>BS!$D$5</f>
        <v>31 March 2026</v>
      </c>
      <c r="OB417" t="str">
        <f>BS!$E$5</f>
        <v>31 March 2025</v>
      </c>
      <c r="OI417" t="str">
        <f>BS!$D$5</f>
        <v>31 March 2026</v>
      </c>
      <c r="OJ417" t="str">
        <f>BS!$E$5</f>
        <v>31 March 2025</v>
      </c>
      <c r="OQ417" t="str">
        <f>BS!$D$5</f>
        <v>31 March 2026</v>
      </c>
      <c r="OR417" t="str">
        <f>BS!$E$5</f>
        <v>31 March 2025</v>
      </c>
      <c r="OY417" t="str">
        <f>BS!$D$5</f>
        <v>31 March 2026</v>
      </c>
      <c r="OZ417" t="str">
        <f>BS!$E$5</f>
        <v>31 March 2025</v>
      </c>
      <c r="PG417" t="str">
        <f>BS!$D$5</f>
        <v>31 March 2026</v>
      </c>
      <c r="PH417" t="str">
        <f>BS!$E$5</f>
        <v>31 March 2025</v>
      </c>
      <c r="PO417" t="str">
        <f>BS!$D$5</f>
        <v>31 March 2026</v>
      </c>
      <c r="PP417" t="str">
        <f>BS!$E$5</f>
        <v>31 March 2025</v>
      </c>
      <c r="PW417" t="str">
        <f>BS!$D$5</f>
        <v>31 March 2026</v>
      </c>
      <c r="PX417" t="str">
        <f>BS!$E$5</f>
        <v>31 March 2025</v>
      </c>
      <c r="QE417" t="str">
        <f>BS!$D$5</f>
        <v>31 March 2026</v>
      </c>
      <c r="QF417" t="str">
        <f>BS!$E$5</f>
        <v>31 March 2025</v>
      </c>
      <c r="QM417" t="str">
        <f>BS!$D$5</f>
        <v>31 March 2026</v>
      </c>
      <c r="QN417" t="str">
        <f>BS!$E$5</f>
        <v>31 March 2025</v>
      </c>
      <c r="QU417" t="str">
        <f>BS!$D$5</f>
        <v>31 March 2026</v>
      </c>
      <c r="QV417" t="str">
        <f>BS!$E$5</f>
        <v>31 March 2025</v>
      </c>
      <c r="RC417" t="str">
        <f>BS!$D$5</f>
        <v>31 March 2026</v>
      </c>
      <c r="RD417" t="str">
        <f>BS!$E$5</f>
        <v>31 March 2025</v>
      </c>
      <c r="RK417" t="str">
        <f>BS!$D$5</f>
        <v>31 March 2026</v>
      </c>
      <c r="RL417" t="str">
        <f>BS!$E$5</f>
        <v>31 March 2025</v>
      </c>
      <c r="RS417" t="str">
        <f>BS!$D$5</f>
        <v>31 March 2026</v>
      </c>
      <c r="RT417" t="str">
        <f>BS!$E$5</f>
        <v>31 March 2025</v>
      </c>
      <c r="SA417" t="str">
        <f>BS!$D$5</f>
        <v>31 March 2026</v>
      </c>
      <c r="SB417" t="str">
        <f>BS!$E$5</f>
        <v>31 March 2025</v>
      </c>
      <c r="SI417" t="str">
        <f>BS!$D$5</f>
        <v>31 March 2026</v>
      </c>
      <c r="SJ417" t="str">
        <f>BS!$E$5</f>
        <v>31 March 2025</v>
      </c>
      <c r="SQ417" t="str">
        <f>BS!$D$5</f>
        <v>31 March 2026</v>
      </c>
      <c r="SR417" t="str">
        <f>BS!$E$5</f>
        <v>31 March 2025</v>
      </c>
      <c r="SY417" t="str">
        <f>BS!$D$5</f>
        <v>31 March 2026</v>
      </c>
      <c r="SZ417" t="str">
        <f>BS!$E$5</f>
        <v>31 March 2025</v>
      </c>
      <c r="TG417" t="str">
        <f>BS!$D$5</f>
        <v>31 March 2026</v>
      </c>
      <c r="TH417" t="str">
        <f>BS!$E$5</f>
        <v>31 March 2025</v>
      </c>
      <c r="TO417" t="str">
        <f>BS!$D$5</f>
        <v>31 March 2026</v>
      </c>
      <c r="TP417" t="str">
        <f>BS!$E$5</f>
        <v>31 March 2025</v>
      </c>
      <c r="TW417" t="str">
        <f>BS!$D$5</f>
        <v>31 March 2026</v>
      </c>
      <c r="TX417" t="str">
        <f>BS!$E$5</f>
        <v>31 March 2025</v>
      </c>
      <c r="UE417" t="str">
        <f>BS!$D$5</f>
        <v>31 March 2026</v>
      </c>
      <c r="UF417" t="str">
        <f>BS!$E$5</f>
        <v>31 March 2025</v>
      </c>
      <c r="UM417" t="str">
        <f>BS!$D$5</f>
        <v>31 March 2026</v>
      </c>
      <c r="UN417" t="str">
        <f>BS!$E$5</f>
        <v>31 March 2025</v>
      </c>
      <c r="UU417" t="str">
        <f>BS!$D$5</f>
        <v>31 March 2026</v>
      </c>
      <c r="UV417" t="str">
        <f>BS!$E$5</f>
        <v>31 March 2025</v>
      </c>
      <c r="VC417" t="str">
        <f>BS!$D$5</f>
        <v>31 March 2026</v>
      </c>
      <c r="VD417" t="str">
        <f>BS!$E$5</f>
        <v>31 March 2025</v>
      </c>
      <c r="VK417" t="str">
        <f>BS!$D$5</f>
        <v>31 March 2026</v>
      </c>
      <c r="VL417" t="str">
        <f>BS!$E$5</f>
        <v>31 March 2025</v>
      </c>
      <c r="VS417" t="str">
        <f>BS!$D$5</f>
        <v>31 March 2026</v>
      </c>
      <c r="VT417" t="str">
        <f>BS!$E$5</f>
        <v>31 March 2025</v>
      </c>
      <c r="WA417" t="str">
        <f>BS!$D$5</f>
        <v>31 March 2026</v>
      </c>
      <c r="WB417" t="str">
        <f>BS!$E$5</f>
        <v>31 March 2025</v>
      </c>
      <c r="WI417" t="str">
        <f>BS!$D$5</f>
        <v>31 March 2026</v>
      </c>
      <c r="WJ417" t="str">
        <f>BS!$E$5</f>
        <v>31 March 2025</v>
      </c>
      <c r="WQ417" t="str">
        <f>BS!$D$5</f>
        <v>31 March 2026</v>
      </c>
      <c r="WR417" t="str">
        <f>BS!$E$5</f>
        <v>31 March 2025</v>
      </c>
      <c r="WY417" t="str">
        <f>BS!$D$5</f>
        <v>31 March 2026</v>
      </c>
      <c r="WZ417" t="str">
        <f>BS!$E$5</f>
        <v>31 March 2025</v>
      </c>
      <c r="XG417" t="str">
        <f>BS!$D$5</f>
        <v>31 March 2026</v>
      </c>
      <c r="XH417" t="str">
        <f>BS!$E$5</f>
        <v>31 March 2025</v>
      </c>
      <c r="XO417" t="str">
        <f>BS!$D$5</f>
        <v>31 March 2026</v>
      </c>
      <c r="XP417" t="str">
        <f>BS!$E$5</f>
        <v>31 March 2025</v>
      </c>
      <c r="XW417" t="str">
        <f>BS!$D$5</f>
        <v>31 March 2026</v>
      </c>
      <c r="XX417" t="str">
        <f>BS!$E$5</f>
        <v>31 March 2025</v>
      </c>
      <c r="YE417" t="str">
        <f>BS!$D$5</f>
        <v>31 March 2026</v>
      </c>
      <c r="YF417" t="str">
        <f>BS!$E$5</f>
        <v>31 March 2025</v>
      </c>
      <c r="YM417" t="str">
        <f>BS!$D$5</f>
        <v>31 March 2026</v>
      </c>
      <c r="YN417" t="str">
        <f>BS!$E$5</f>
        <v>31 March 2025</v>
      </c>
      <c r="YU417" t="str">
        <f>BS!$D$5</f>
        <v>31 March 2026</v>
      </c>
      <c r="YV417" t="str">
        <f>BS!$E$5</f>
        <v>31 March 2025</v>
      </c>
      <c r="ZC417" t="str">
        <f>BS!$D$5</f>
        <v>31 March 2026</v>
      </c>
      <c r="ZD417" t="str">
        <f>BS!$E$5</f>
        <v>31 March 2025</v>
      </c>
      <c r="ZK417" t="str">
        <f>BS!$D$5</f>
        <v>31 March 2026</v>
      </c>
      <c r="ZL417" t="str">
        <f>BS!$E$5</f>
        <v>31 March 2025</v>
      </c>
      <c r="ZS417" t="str">
        <f>BS!$D$5</f>
        <v>31 March 2026</v>
      </c>
      <c r="ZT417" t="str">
        <f>BS!$E$5</f>
        <v>31 March 2025</v>
      </c>
      <c r="AAA417" t="str">
        <f>BS!$D$5</f>
        <v>31 March 2026</v>
      </c>
      <c r="AAB417" t="str">
        <f>BS!$E$5</f>
        <v>31 March 2025</v>
      </c>
      <c r="AAI417" t="str">
        <f>BS!$D$5</f>
        <v>31 March 2026</v>
      </c>
      <c r="AAJ417" t="str">
        <f>BS!$E$5</f>
        <v>31 March 2025</v>
      </c>
      <c r="AAQ417" t="str">
        <f>BS!$D$5</f>
        <v>31 March 2026</v>
      </c>
      <c r="AAR417" t="str">
        <f>BS!$E$5</f>
        <v>31 March 2025</v>
      </c>
      <c r="AAY417" t="str">
        <f>BS!$D$5</f>
        <v>31 March 2026</v>
      </c>
      <c r="AAZ417" t="str">
        <f>BS!$E$5</f>
        <v>31 March 2025</v>
      </c>
      <c r="ABG417" t="str">
        <f>BS!$D$5</f>
        <v>31 March 2026</v>
      </c>
      <c r="ABH417" t="str">
        <f>BS!$E$5</f>
        <v>31 March 2025</v>
      </c>
      <c r="ABO417" t="str">
        <f>BS!$D$5</f>
        <v>31 March 2026</v>
      </c>
      <c r="ABP417" t="str">
        <f>BS!$E$5</f>
        <v>31 March 2025</v>
      </c>
      <c r="ABW417" t="str">
        <f>BS!$D$5</f>
        <v>31 March 2026</v>
      </c>
      <c r="ABX417" t="str">
        <f>BS!$E$5</f>
        <v>31 March 2025</v>
      </c>
      <c r="ACE417" t="str">
        <f>BS!$D$5</f>
        <v>31 March 2026</v>
      </c>
      <c r="ACF417" t="str">
        <f>BS!$E$5</f>
        <v>31 March 2025</v>
      </c>
      <c r="ACM417" t="str">
        <f>BS!$D$5</f>
        <v>31 March 2026</v>
      </c>
      <c r="ACN417" t="str">
        <f>BS!$E$5</f>
        <v>31 March 2025</v>
      </c>
      <c r="ACU417" t="str">
        <f>BS!$D$5</f>
        <v>31 March 2026</v>
      </c>
      <c r="ACV417" t="str">
        <f>BS!$E$5</f>
        <v>31 March 2025</v>
      </c>
      <c r="ADC417" t="str">
        <f>BS!$D$5</f>
        <v>31 March 2026</v>
      </c>
      <c r="ADD417" t="str">
        <f>BS!$E$5</f>
        <v>31 March 2025</v>
      </c>
      <c r="ADK417" t="str">
        <f>BS!$D$5</f>
        <v>31 March 2026</v>
      </c>
      <c r="ADL417" t="str">
        <f>BS!$E$5</f>
        <v>31 March 2025</v>
      </c>
      <c r="ADS417" t="str">
        <f>BS!$D$5</f>
        <v>31 March 2026</v>
      </c>
      <c r="ADT417" t="str">
        <f>BS!$E$5</f>
        <v>31 March 2025</v>
      </c>
      <c r="AEA417" t="str">
        <f>BS!$D$5</f>
        <v>31 March 2026</v>
      </c>
      <c r="AEB417" t="str">
        <f>BS!$E$5</f>
        <v>31 March 2025</v>
      </c>
      <c r="AEI417" t="str">
        <f>BS!$D$5</f>
        <v>31 March 2026</v>
      </c>
      <c r="AEJ417" t="str">
        <f>BS!$E$5</f>
        <v>31 March 2025</v>
      </c>
      <c r="AEQ417" t="str">
        <f>BS!$D$5</f>
        <v>31 March 2026</v>
      </c>
      <c r="AER417" t="str">
        <f>BS!$E$5</f>
        <v>31 March 2025</v>
      </c>
      <c r="AEY417" t="str">
        <f>BS!$D$5</f>
        <v>31 March 2026</v>
      </c>
      <c r="AEZ417" t="str">
        <f>BS!$E$5</f>
        <v>31 March 2025</v>
      </c>
      <c r="AFG417" t="str">
        <f>BS!$D$5</f>
        <v>31 March 2026</v>
      </c>
      <c r="AFH417" t="str">
        <f>BS!$E$5</f>
        <v>31 March 2025</v>
      </c>
      <c r="AFO417" t="str">
        <f>BS!$D$5</f>
        <v>31 March 2026</v>
      </c>
      <c r="AFP417" t="str">
        <f>BS!$E$5</f>
        <v>31 March 2025</v>
      </c>
      <c r="AFW417" t="str">
        <f>BS!$D$5</f>
        <v>31 March 2026</v>
      </c>
      <c r="AFX417" t="str">
        <f>BS!$E$5</f>
        <v>31 March 2025</v>
      </c>
      <c r="AGE417" t="str">
        <f>BS!$D$5</f>
        <v>31 March 2026</v>
      </c>
      <c r="AGF417" t="str">
        <f>BS!$E$5</f>
        <v>31 March 2025</v>
      </c>
      <c r="AGM417" t="str">
        <f>BS!$D$5</f>
        <v>31 March 2026</v>
      </c>
      <c r="AGN417" t="str">
        <f>BS!$E$5</f>
        <v>31 March 2025</v>
      </c>
      <c r="AGU417" t="str">
        <f>BS!$D$5</f>
        <v>31 March 2026</v>
      </c>
      <c r="AGV417" t="str">
        <f>BS!$E$5</f>
        <v>31 March 2025</v>
      </c>
      <c r="AHC417" t="str">
        <f>BS!$D$5</f>
        <v>31 March 2026</v>
      </c>
      <c r="AHD417" t="str">
        <f>BS!$E$5</f>
        <v>31 March 2025</v>
      </c>
      <c r="AHK417" t="str">
        <f>BS!$D$5</f>
        <v>31 March 2026</v>
      </c>
      <c r="AHL417" t="str">
        <f>BS!$E$5</f>
        <v>31 March 2025</v>
      </c>
      <c r="AHS417" t="str">
        <f>BS!$D$5</f>
        <v>31 March 2026</v>
      </c>
      <c r="AHT417" t="str">
        <f>BS!$E$5</f>
        <v>31 March 2025</v>
      </c>
      <c r="AIA417" t="str">
        <f>BS!$D$5</f>
        <v>31 March 2026</v>
      </c>
      <c r="AIB417" t="str">
        <f>BS!$E$5</f>
        <v>31 March 2025</v>
      </c>
      <c r="AII417" t="str">
        <f>BS!$D$5</f>
        <v>31 March 2026</v>
      </c>
      <c r="AIJ417" t="str">
        <f>BS!$E$5</f>
        <v>31 March 2025</v>
      </c>
      <c r="AIQ417" t="str">
        <f>BS!$D$5</f>
        <v>31 March 2026</v>
      </c>
      <c r="AIR417" t="str">
        <f>BS!$E$5</f>
        <v>31 March 2025</v>
      </c>
      <c r="AIY417" t="str">
        <f>BS!$D$5</f>
        <v>31 March 2026</v>
      </c>
      <c r="AIZ417" t="str">
        <f>BS!$E$5</f>
        <v>31 March 2025</v>
      </c>
      <c r="AJG417" t="str">
        <f>BS!$D$5</f>
        <v>31 March 2026</v>
      </c>
      <c r="AJH417" t="str">
        <f>BS!$E$5</f>
        <v>31 March 2025</v>
      </c>
      <c r="AJO417" t="str">
        <f>BS!$D$5</f>
        <v>31 March 2026</v>
      </c>
      <c r="AJP417" t="str">
        <f>BS!$E$5</f>
        <v>31 March 2025</v>
      </c>
      <c r="AJW417" t="str">
        <f>BS!$D$5</f>
        <v>31 March 2026</v>
      </c>
      <c r="AJX417" t="str">
        <f>BS!$E$5</f>
        <v>31 March 2025</v>
      </c>
      <c r="AKE417" t="str">
        <f>BS!$D$5</f>
        <v>31 March 2026</v>
      </c>
      <c r="AKF417" t="str">
        <f>BS!$E$5</f>
        <v>31 March 2025</v>
      </c>
      <c r="AKM417" t="str">
        <f>BS!$D$5</f>
        <v>31 March 2026</v>
      </c>
      <c r="AKN417" t="str">
        <f>BS!$E$5</f>
        <v>31 March 2025</v>
      </c>
      <c r="AKU417" t="str">
        <f>BS!$D$5</f>
        <v>31 March 2026</v>
      </c>
      <c r="AKV417" t="str">
        <f>BS!$E$5</f>
        <v>31 March 2025</v>
      </c>
      <c r="ALC417" t="str">
        <f>BS!$D$5</f>
        <v>31 March 2026</v>
      </c>
      <c r="ALD417" t="str">
        <f>BS!$E$5</f>
        <v>31 March 2025</v>
      </c>
      <c r="ALK417" t="str">
        <f>BS!$D$5</f>
        <v>31 March 2026</v>
      </c>
      <c r="ALL417" t="str">
        <f>BS!$E$5</f>
        <v>31 March 2025</v>
      </c>
      <c r="ALS417" t="str">
        <f>BS!$D$5</f>
        <v>31 March 2026</v>
      </c>
      <c r="ALT417" t="str">
        <f>BS!$E$5</f>
        <v>31 March 2025</v>
      </c>
      <c r="AMA417" t="str">
        <f>BS!$D$5</f>
        <v>31 March 2026</v>
      </c>
      <c r="AMB417" t="str">
        <f>BS!$E$5</f>
        <v>31 March 2025</v>
      </c>
      <c r="AMI417" t="str">
        <f>BS!$D$5</f>
        <v>31 March 2026</v>
      </c>
      <c r="AMJ417" t="str">
        <f>BS!$E$5</f>
        <v>31 March 2025</v>
      </c>
      <c r="AMQ417" t="str">
        <f>BS!$D$5</f>
        <v>31 March 2026</v>
      </c>
      <c r="AMR417" t="str">
        <f>BS!$E$5</f>
        <v>31 March 2025</v>
      </c>
      <c r="AMY417" t="str">
        <f>BS!$D$5</f>
        <v>31 March 2026</v>
      </c>
      <c r="AMZ417" t="str">
        <f>BS!$E$5</f>
        <v>31 March 2025</v>
      </c>
      <c r="ANG417" t="str">
        <f>BS!$D$5</f>
        <v>31 March 2026</v>
      </c>
      <c r="ANH417" t="str">
        <f>BS!$E$5</f>
        <v>31 March 2025</v>
      </c>
      <c r="ANO417" t="str">
        <f>BS!$D$5</f>
        <v>31 March 2026</v>
      </c>
      <c r="ANP417" t="str">
        <f>BS!$E$5</f>
        <v>31 March 2025</v>
      </c>
      <c r="ANW417" t="str">
        <f>BS!$D$5</f>
        <v>31 March 2026</v>
      </c>
      <c r="ANX417" t="str">
        <f>BS!$E$5</f>
        <v>31 March 2025</v>
      </c>
      <c r="AOE417" t="str">
        <f>BS!$D$5</f>
        <v>31 March 2026</v>
      </c>
      <c r="AOF417" t="str">
        <f>BS!$E$5</f>
        <v>31 March 2025</v>
      </c>
      <c r="AOM417" t="str">
        <f>BS!$D$5</f>
        <v>31 March 2026</v>
      </c>
      <c r="AON417" t="str">
        <f>BS!$E$5</f>
        <v>31 March 2025</v>
      </c>
      <c r="AOU417" t="str">
        <f>BS!$D$5</f>
        <v>31 March 2026</v>
      </c>
      <c r="AOV417" t="str">
        <f>BS!$E$5</f>
        <v>31 March 2025</v>
      </c>
      <c r="APC417" t="str">
        <f>BS!$D$5</f>
        <v>31 March 2026</v>
      </c>
      <c r="APD417" t="str">
        <f>BS!$E$5</f>
        <v>31 March 2025</v>
      </c>
      <c r="APK417" t="str">
        <f>BS!$D$5</f>
        <v>31 March 2026</v>
      </c>
      <c r="APL417" t="str">
        <f>BS!$E$5</f>
        <v>31 March 2025</v>
      </c>
      <c r="APS417" t="str">
        <f>BS!$D$5</f>
        <v>31 March 2026</v>
      </c>
      <c r="APT417" t="str">
        <f>BS!$E$5</f>
        <v>31 March 2025</v>
      </c>
      <c r="AQA417" t="str">
        <f>BS!$D$5</f>
        <v>31 March 2026</v>
      </c>
      <c r="AQB417" t="str">
        <f>BS!$E$5</f>
        <v>31 March 2025</v>
      </c>
      <c r="AQI417" t="str">
        <f>BS!$D$5</f>
        <v>31 March 2026</v>
      </c>
      <c r="AQJ417" t="str">
        <f>BS!$E$5</f>
        <v>31 March 2025</v>
      </c>
      <c r="AQQ417" t="str">
        <f>BS!$D$5</f>
        <v>31 March 2026</v>
      </c>
      <c r="AQR417" t="str">
        <f>BS!$E$5</f>
        <v>31 March 2025</v>
      </c>
      <c r="AQY417" t="str">
        <f>BS!$D$5</f>
        <v>31 March 2026</v>
      </c>
      <c r="AQZ417" t="str">
        <f>BS!$E$5</f>
        <v>31 March 2025</v>
      </c>
      <c r="ARG417" t="str">
        <f>BS!$D$5</f>
        <v>31 March 2026</v>
      </c>
      <c r="ARH417" t="str">
        <f>BS!$E$5</f>
        <v>31 March 2025</v>
      </c>
      <c r="ARO417" t="str">
        <f>BS!$D$5</f>
        <v>31 March 2026</v>
      </c>
      <c r="ARP417" t="str">
        <f>BS!$E$5</f>
        <v>31 March 2025</v>
      </c>
      <c r="ARW417" t="str">
        <f>BS!$D$5</f>
        <v>31 March 2026</v>
      </c>
      <c r="ARX417" t="str">
        <f>BS!$E$5</f>
        <v>31 March 2025</v>
      </c>
      <c r="ASE417" t="str">
        <f>BS!$D$5</f>
        <v>31 March 2026</v>
      </c>
      <c r="ASF417" t="str">
        <f>BS!$E$5</f>
        <v>31 March 2025</v>
      </c>
      <c r="ASM417" t="str">
        <f>BS!$D$5</f>
        <v>31 March 2026</v>
      </c>
      <c r="ASN417" t="str">
        <f>BS!$E$5</f>
        <v>31 March 2025</v>
      </c>
      <c r="ASU417" t="str">
        <f>BS!$D$5</f>
        <v>31 March 2026</v>
      </c>
      <c r="ASV417" t="str">
        <f>BS!$E$5</f>
        <v>31 March 2025</v>
      </c>
      <c r="ATC417" t="str">
        <f>BS!$D$5</f>
        <v>31 March 2026</v>
      </c>
      <c r="ATD417" t="str">
        <f>BS!$E$5</f>
        <v>31 March 2025</v>
      </c>
      <c r="ATK417" t="str">
        <f>BS!$D$5</f>
        <v>31 March 2026</v>
      </c>
      <c r="ATL417" t="str">
        <f>BS!$E$5</f>
        <v>31 March 2025</v>
      </c>
      <c r="ATS417" t="str">
        <f>BS!$D$5</f>
        <v>31 March 2026</v>
      </c>
      <c r="ATT417" t="str">
        <f>BS!$E$5</f>
        <v>31 March 2025</v>
      </c>
      <c r="AUA417" t="str">
        <f>BS!$D$5</f>
        <v>31 March 2026</v>
      </c>
      <c r="AUB417" t="str">
        <f>BS!$E$5</f>
        <v>31 March 2025</v>
      </c>
      <c r="AUI417" t="str">
        <f>BS!$D$5</f>
        <v>31 March 2026</v>
      </c>
      <c r="AUJ417" t="str">
        <f>BS!$E$5</f>
        <v>31 March 2025</v>
      </c>
      <c r="AUQ417" t="str">
        <f>BS!$D$5</f>
        <v>31 March 2026</v>
      </c>
      <c r="AUR417" t="str">
        <f>BS!$E$5</f>
        <v>31 March 2025</v>
      </c>
      <c r="AUY417" t="str">
        <f>BS!$D$5</f>
        <v>31 March 2026</v>
      </c>
      <c r="AUZ417" t="str">
        <f>BS!$E$5</f>
        <v>31 March 2025</v>
      </c>
      <c r="AVG417" t="str">
        <f>BS!$D$5</f>
        <v>31 March 2026</v>
      </c>
      <c r="AVH417" t="str">
        <f>BS!$E$5</f>
        <v>31 March 2025</v>
      </c>
      <c r="AVO417" t="str">
        <f>BS!$D$5</f>
        <v>31 March 2026</v>
      </c>
      <c r="AVP417" t="str">
        <f>BS!$E$5</f>
        <v>31 March 2025</v>
      </c>
      <c r="AVW417" t="str">
        <f>BS!$D$5</f>
        <v>31 March 2026</v>
      </c>
      <c r="AVX417" t="str">
        <f>BS!$E$5</f>
        <v>31 March 2025</v>
      </c>
      <c r="AWE417" t="str">
        <f>BS!$D$5</f>
        <v>31 March 2026</v>
      </c>
      <c r="AWF417" t="str">
        <f>BS!$E$5</f>
        <v>31 March 2025</v>
      </c>
      <c r="AWM417" t="str">
        <f>BS!$D$5</f>
        <v>31 March 2026</v>
      </c>
      <c r="AWN417" t="str">
        <f>BS!$E$5</f>
        <v>31 March 2025</v>
      </c>
      <c r="AWU417" t="str">
        <f>BS!$D$5</f>
        <v>31 March 2026</v>
      </c>
      <c r="AWV417" t="str">
        <f>BS!$E$5</f>
        <v>31 March 2025</v>
      </c>
      <c r="AXC417" t="str">
        <f>BS!$D$5</f>
        <v>31 March 2026</v>
      </c>
      <c r="AXD417" t="str">
        <f>BS!$E$5</f>
        <v>31 March 2025</v>
      </c>
      <c r="AXK417" t="str">
        <f>BS!$D$5</f>
        <v>31 March 2026</v>
      </c>
      <c r="AXL417" t="str">
        <f>BS!$E$5</f>
        <v>31 March 2025</v>
      </c>
      <c r="AXS417" t="str">
        <f>BS!$D$5</f>
        <v>31 March 2026</v>
      </c>
      <c r="AXT417" t="str">
        <f>BS!$E$5</f>
        <v>31 March 2025</v>
      </c>
      <c r="AYA417" t="str">
        <f>BS!$D$5</f>
        <v>31 March 2026</v>
      </c>
      <c r="AYB417" t="str">
        <f>BS!$E$5</f>
        <v>31 March 2025</v>
      </c>
      <c r="AYI417" t="str">
        <f>BS!$D$5</f>
        <v>31 March 2026</v>
      </c>
      <c r="AYJ417" t="str">
        <f>BS!$E$5</f>
        <v>31 March 2025</v>
      </c>
      <c r="AYQ417" t="str">
        <f>BS!$D$5</f>
        <v>31 March 2026</v>
      </c>
      <c r="AYR417" t="str">
        <f>BS!$E$5</f>
        <v>31 March 2025</v>
      </c>
      <c r="AYY417" t="str">
        <f>BS!$D$5</f>
        <v>31 March 2026</v>
      </c>
      <c r="AYZ417" t="str">
        <f>BS!$E$5</f>
        <v>31 March 2025</v>
      </c>
      <c r="AZG417" t="str">
        <f>BS!$D$5</f>
        <v>31 March 2026</v>
      </c>
      <c r="AZH417" t="str">
        <f>BS!$E$5</f>
        <v>31 March 2025</v>
      </c>
      <c r="AZO417" t="str">
        <f>BS!$D$5</f>
        <v>31 March 2026</v>
      </c>
      <c r="AZP417" t="str">
        <f>BS!$E$5</f>
        <v>31 March 2025</v>
      </c>
      <c r="AZW417" t="str">
        <f>BS!$D$5</f>
        <v>31 March 2026</v>
      </c>
      <c r="AZX417" t="str">
        <f>BS!$E$5</f>
        <v>31 March 2025</v>
      </c>
      <c r="BAE417" t="str">
        <f>BS!$D$5</f>
        <v>31 March 2026</v>
      </c>
      <c r="BAF417" t="str">
        <f>BS!$E$5</f>
        <v>31 March 2025</v>
      </c>
      <c r="BAM417" t="str">
        <f>BS!$D$5</f>
        <v>31 March 2026</v>
      </c>
      <c r="BAN417" t="str">
        <f>BS!$E$5</f>
        <v>31 March 2025</v>
      </c>
      <c r="BAU417" t="str">
        <f>BS!$D$5</f>
        <v>31 March 2026</v>
      </c>
      <c r="BAV417" t="str">
        <f>BS!$E$5</f>
        <v>31 March 2025</v>
      </c>
      <c r="BBC417" t="str">
        <f>BS!$D$5</f>
        <v>31 March 2026</v>
      </c>
      <c r="BBD417" t="str">
        <f>BS!$E$5</f>
        <v>31 March 2025</v>
      </c>
      <c r="BBK417" t="str">
        <f>BS!$D$5</f>
        <v>31 March 2026</v>
      </c>
      <c r="BBL417" t="str">
        <f>BS!$E$5</f>
        <v>31 March 2025</v>
      </c>
      <c r="BBS417" t="str">
        <f>BS!$D$5</f>
        <v>31 March 2026</v>
      </c>
      <c r="BBT417" t="str">
        <f>BS!$E$5</f>
        <v>31 March 2025</v>
      </c>
      <c r="BCA417" t="str">
        <f>BS!$D$5</f>
        <v>31 March 2026</v>
      </c>
      <c r="BCB417" t="str">
        <f>BS!$E$5</f>
        <v>31 March 2025</v>
      </c>
      <c r="BCI417" t="str">
        <f>BS!$D$5</f>
        <v>31 March 2026</v>
      </c>
      <c r="BCJ417" t="str">
        <f>BS!$E$5</f>
        <v>31 March 2025</v>
      </c>
      <c r="BCQ417" t="str">
        <f>BS!$D$5</f>
        <v>31 March 2026</v>
      </c>
      <c r="BCR417" t="str">
        <f>BS!$E$5</f>
        <v>31 March 2025</v>
      </c>
      <c r="BCY417" t="str">
        <f>BS!$D$5</f>
        <v>31 March 2026</v>
      </c>
      <c r="BCZ417" t="str">
        <f>BS!$E$5</f>
        <v>31 March 2025</v>
      </c>
      <c r="BDG417" t="str">
        <f>BS!$D$5</f>
        <v>31 March 2026</v>
      </c>
      <c r="BDH417" t="str">
        <f>BS!$E$5</f>
        <v>31 March 2025</v>
      </c>
      <c r="BDO417" t="str">
        <f>BS!$D$5</f>
        <v>31 March 2026</v>
      </c>
      <c r="BDP417" t="str">
        <f>BS!$E$5</f>
        <v>31 March 2025</v>
      </c>
      <c r="BDW417" t="str">
        <f>BS!$D$5</f>
        <v>31 March 2026</v>
      </c>
      <c r="BDX417" t="str">
        <f>BS!$E$5</f>
        <v>31 March 2025</v>
      </c>
      <c r="BEE417" t="str">
        <f>BS!$D$5</f>
        <v>31 March 2026</v>
      </c>
      <c r="BEF417" t="str">
        <f>BS!$E$5</f>
        <v>31 March 2025</v>
      </c>
      <c r="BEM417" t="str">
        <f>BS!$D$5</f>
        <v>31 March 2026</v>
      </c>
      <c r="BEN417" t="str">
        <f>BS!$E$5</f>
        <v>31 March 2025</v>
      </c>
      <c r="BEU417" t="str">
        <f>BS!$D$5</f>
        <v>31 March 2026</v>
      </c>
      <c r="BEV417" t="str">
        <f>BS!$E$5</f>
        <v>31 March 2025</v>
      </c>
      <c r="BFC417" t="str">
        <f>BS!$D$5</f>
        <v>31 March 2026</v>
      </c>
      <c r="BFD417" t="str">
        <f>BS!$E$5</f>
        <v>31 March 2025</v>
      </c>
      <c r="BFK417" t="str">
        <f>BS!$D$5</f>
        <v>31 March 2026</v>
      </c>
      <c r="BFL417" t="str">
        <f>BS!$E$5</f>
        <v>31 March 2025</v>
      </c>
      <c r="BFS417" t="str">
        <f>BS!$D$5</f>
        <v>31 March 2026</v>
      </c>
      <c r="BFT417" t="str">
        <f>BS!$E$5</f>
        <v>31 March 2025</v>
      </c>
      <c r="BGA417" t="str">
        <f>BS!$D$5</f>
        <v>31 March 2026</v>
      </c>
      <c r="BGB417" t="str">
        <f>BS!$E$5</f>
        <v>31 March 2025</v>
      </c>
      <c r="BGI417" t="str">
        <f>BS!$D$5</f>
        <v>31 March 2026</v>
      </c>
      <c r="BGJ417" t="str">
        <f>BS!$E$5</f>
        <v>31 March 2025</v>
      </c>
      <c r="BGQ417" t="str">
        <f>BS!$D$5</f>
        <v>31 March 2026</v>
      </c>
      <c r="BGR417" t="str">
        <f>BS!$E$5</f>
        <v>31 March 2025</v>
      </c>
      <c r="BGY417" t="str">
        <f>BS!$D$5</f>
        <v>31 March 2026</v>
      </c>
      <c r="BGZ417" t="str">
        <f>BS!$E$5</f>
        <v>31 March 2025</v>
      </c>
      <c r="BHG417" t="str">
        <f>BS!$D$5</f>
        <v>31 March 2026</v>
      </c>
      <c r="BHH417" t="str">
        <f>BS!$E$5</f>
        <v>31 March 2025</v>
      </c>
      <c r="BHO417" t="str">
        <f>BS!$D$5</f>
        <v>31 March 2026</v>
      </c>
      <c r="BHP417" t="str">
        <f>BS!$E$5</f>
        <v>31 March 2025</v>
      </c>
      <c r="BHW417" t="str">
        <f>BS!$D$5</f>
        <v>31 March 2026</v>
      </c>
      <c r="BHX417" t="str">
        <f>BS!$E$5</f>
        <v>31 March 2025</v>
      </c>
      <c r="BIE417" t="str">
        <f>BS!$D$5</f>
        <v>31 March 2026</v>
      </c>
      <c r="BIF417" t="str">
        <f>BS!$E$5</f>
        <v>31 March 2025</v>
      </c>
      <c r="BIM417" t="str">
        <f>BS!$D$5</f>
        <v>31 March 2026</v>
      </c>
      <c r="BIN417" t="str">
        <f>BS!$E$5</f>
        <v>31 March 2025</v>
      </c>
      <c r="BIU417" t="str">
        <f>BS!$D$5</f>
        <v>31 March 2026</v>
      </c>
      <c r="BIV417" t="str">
        <f>BS!$E$5</f>
        <v>31 March 2025</v>
      </c>
      <c r="BJC417" t="str">
        <f>BS!$D$5</f>
        <v>31 March 2026</v>
      </c>
      <c r="BJD417" t="str">
        <f>BS!$E$5</f>
        <v>31 March 2025</v>
      </c>
      <c r="BJK417" t="str">
        <f>BS!$D$5</f>
        <v>31 March 2026</v>
      </c>
      <c r="BJL417" t="str">
        <f>BS!$E$5</f>
        <v>31 March 2025</v>
      </c>
      <c r="BJS417" t="str">
        <f>BS!$D$5</f>
        <v>31 March 2026</v>
      </c>
      <c r="BJT417" t="str">
        <f>BS!$E$5</f>
        <v>31 March 2025</v>
      </c>
      <c r="BKA417" t="str">
        <f>BS!$D$5</f>
        <v>31 March 2026</v>
      </c>
      <c r="BKB417" t="str">
        <f>BS!$E$5</f>
        <v>31 March 2025</v>
      </c>
      <c r="BKI417" t="str">
        <f>BS!$D$5</f>
        <v>31 March 2026</v>
      </c>
      <c r="BKJ417" t="str">
        <f>BS!$E$5</f>
        <v>31 March 2025</v>
      </c>
      <c r="BKQ417" t="str">
        <f>BS!$D$5</f>
        <v>31 March 2026</v>
      </c>
      <c r="BKR417" t="str">
        <f>BS!$E$5</f>
        <v>31 March 2025</v>
      </c>
      <c r="BKY417" t="str">
        <f>BS!$D$5</f>
        <v>31 March 2026</v>
      </c>
      <c r="BKZ417" t="str">
        <f>BS!$E$5</f>
        <v>31 March 2025</v>
      </c>
      <c r="BLG417" t="str">
        <f>BS!$D$5</f>
        <v>31 March 2026</v>
      </c>
      <c r="BLH417" t="str">
        <f>BS!$E$5</f>
        <v>31 March 2025</v>
      </c>
      <c r="BLO417" t="str">
        <f>BS!$D$5</f>
        <v>31 March 2026</v>
      </c>
      <c r="BLP417" t="str">
        <f>BS!$E$5</f>
        <v>31 March 2025</v>
      </c>
      <c r="BLW417" t="str">
        <f>BS!$D$5</f>
        <v>31 March 2026</v>
      </c>
      <c r="BLX417" t="str">
        <f>BS!$E$5</f>
        <v>31 March 2025</v>
      </c>
      <c r="BME417" t="str">
        <f>BS!$D$5</f>
        <v>31 March 2026</v>
      </c>
      <c r="BMF417" t="str">
        <f>BS!$E$5</f>
        <v>31 March 2025</v>
      </c>
      <c r="BMM417" t="str">
        <f>BS!$D$5</f>
        <v>31 March 2026</v>
      </c>
      <c r="BMN417" t="str">
        <f>BS!$E$5</f>
        <v>31 March 2025</v>
      </c>
      <c r="BMU417" t="str">
        <f>BS!$D$5</f>
        <v>31 March 2026</v>
      </c>
      <c r="BMV417" t="str">
        <f>BS!$E$5</f>
        <v>31 March 2025</v>
      </c>
      <c r="BNC417" t="str">
        <f>BS!$D$5</f>
        <v>31 March 2026</v>
      </c>
      <c r="BND417" t="str">
        <f>BS!$E$5</f>
        <v>31 March 2025</v>
      </c>
      <c r="BNK417" t="str">
        <f>BS!$D$5</f>
        <v>31 March 2026</v>
      </c>
      <c r="BNL417" t="str">
        <f>BS!$E$5</f>
        <v>31 March 2025</v>
      </c>
      <c r="BNS417" t="str">
        <f>BS!$D$5</f>
        <v>31 March 2026</v>
      </c>
      <c r="BNT417" t="str">
        <f>BS!$E$5</f>
        <v>31 March 2025</v>
      </c>
      <c r="BOA417" t="str">
        <f>BS!$D$5</f>
        <v>31 March 2026</v>
      </c>
      <c r="BOB417" t="str">
        <f>BS!$E$5</f>
        <v>31 March 2025</v>
      </c>
      <c r="BOI417" t="str">
        <f>BS!$D$5</f>
        <v>31 March 2026</v>
      </c>
      <c r="BOJ417" t="str">
        <f>BS!$E$5</f>
        <v>31 March 2025</v>
      </c>
      <c r="BOQ417" t="str">
        <f>BS!$D$5</f>
        <v>31 March 2026</v>
      </c>
      <c r="BOR417" t="str">
        <f>BS!$E$5</f>
        <v>31 March 2025</v>
      </c>
      <c r="BOY417" t="str">
        <f>BS!$D$5</f>
        <v>31 March 2026</v>
      </c>
      <c r="BOZ417" t="str">
        <f>BS!$E$5</f>
        <v>31 March 2025</v>
      </c>
      <c r="BPG417" t="str">
        <f>BS!$D$5</f>
        <v>31 March 2026</v>
      </c>
      <c r="BPH417" t="str">
        <f>BS!$E$5</f>
        <v>31 March 2025</v>
      </c>
      <c r="BPO417" t="str">
        <f>BS!$D$5</f>
        <v>31 March 2026</v>
      </c>
      <c r="BPP417" t="str">
        <f>BS!$E$5</f>
        <v>31 March 2025</v>
      </c>
      <c r="BPW417" t="str">
        <f>BS!$D$5</f>
        <v>31 March 2026</v>
      </c>
      <c r="BPX417" t="str">
        <f>BS!$E$5</f>
        <v>31 March 2025</v>
      </c>
      <c r="BQE417" t="str">
        <f>BS!$D$5</f>
        <v>31 March 2026</v>
      </c>
      <c r="BQF417" t="str">
        <f>BS!$E$5</f>
        <v>31 March 2025</v>
      </c>
      <c r="BQM417" t="str">
        <f>BS!$D$5</f>
        <v>31 March 2026</v>
      </c>
      <c r="BQN417" t="str">
        <f>BS!$E$5</f>
        <v>31 March 2025</v>
      </c>
      <c r="BQU417" t="str">
        <f>BS!$D$5</f>
        <v>31 March 2026</v>
      </c>
      <c r="BQV417" t="str">
        <f>BS!$E$5</f>
        <v>31 March 2025</v>
      </c>
      <c r="BRC417" t="str">
        <f>BS!$D$5</f>
        <v>31 March 2026</v>
      </c>
      <c r="BRD417" t="str">
        <f>BS!$E$5</f>
        <v>31 March 2025</v>
      </c>
      <c r="BRK417" t="str">
        <f>BS!$D$5</f>
        <v>31 March 2026</v>
      </c>
      <c r="BRL417" t="str">
        <f>BS!$E$5</f>
        <v>31 March 2025</v>
      </c>
      <c r="BRS417" t="str">
        <f>BS!$D$5</f>
        <v>31 March 2026</v>
      </c>
      <c r="BRT417" t="str">
        <f>BS!$E$5</f>
        <v>31 March 2025</v>
      </c>
      <c r="BSA417" t="str">
        <f>BS!$D$5</f>
        <v>31 March 2026</v>
      </c>
      <c r="BSB417" t="str">
        <f>BS!$E$5</f>
        <v>31 March 2025</v>
      </c>
      <c r="BSI417" t="str">
        <f>BS!$D$5</f>
        <v>31 March 2026</v>
      </c>
      <c r="BSJ417" t="str">
        <f>BS!$E$5</f>
        <v>31 March 2025</v>
      </c>
      <c r="BSQ417" t="str">
        <f>BS!$D$5</f>
        <v>31 March 2026</v>
      </c>
      <c r="BSR417" t="str">
        <f>BS!$E$5</f>
        <v>31 March 2025</v>
      </c>
      <c r="BSY417" t="str">
        <f>BS!$D$5</f>
        <v>31 March 2026</v>
      </c>
      <c r="BSZ417" t="str">
        <f>BS!$E$5</f>
        <v>31 March 2025</v>
      </c>
      <c r="BTG417" t="str">
        <f>BS!$D$5</f>
        <v>31 March 2026</v>
      </c>
      <c r="BTH417" t="str">
        <f>BS!$E$5</f>
        <v>31 March 2025</v>
      </c>
      <c r="BTO417" t="str">
        <f>BS!$D$5</f>
        <v>31 March 2026</v>
      </c>
      <c r="BTP417" t="str">
        <f>BS!$E$5</f>
        <v>31 March 2025</v>
      </c>
      <c r="BTW417" t="str">
        <f>BS!$D$5</f>
        <v>31 March 2026</v>
      </c>
      <c r="BTX417" t="str">
        <f>BS!$E$5</f>
        <v>31 March 2025</v>
      </c>
      <c r="BUE417" t="str">
        <f>BS!$D$5</f>
        <v>31 March 2026</v>
      </c>
      <c r="BUF417" t="str">
        <f>BS!$E$5</f>
        <v>31 March 2025</v>
      </c>
      <c r="BUM417" t="str">
        <f>BS!$D$5</f>
        <v>31 March 2026</v>
      </c>
      <c r="BUN417" t="str">
        <f>BS!$E$5</f>
        <v>31 March 2025</v>
      </c>
      <c r="BUU417" t="str">
        <f>BS!$D$5</f>
        <v>31 March 2026</v>
      </c>
      <c r="BUV417" t="str">
        <f>BS!$E$5</f>
        <v>31 March 2025</v>
      </c>
      <c r="BVC417" t="str">
        <f>BS!$D$5</f>
        <v>31 March 2026</v>
      </c>
      <c r="BVD417" t="str">
        <f>BS!$E$5</f>
        <v>31 March 2025</v>
      </c>
      <c r="BVK417" t="str">
        <f>BS!$D$5</f>
        <v>31 March 2026</v>
      </c>
      <c r="BVL417" t="str">
        <f>BS!$E$5</f>
        <v>31 March 2025</v>
      </c>
      <c r="BVS417" t="str">
        <f>BS!$D$5</f>
        <v>31 March 2026</v>
      </c>
      <c r="BVT417" t="str">
        <f>BS!$E$5</f>
        <v>31 March 2025</v>
      </c>
      <c r="BWA417" t="str">
        <f>BS!$D$5</f>
        <v>31 March 2026</v>
      </c>
      <c r="BWB417" t="str">
        <f>BS!$E$5</f>
        <v>31 March 2025</v>
      </c>
      <c r="BWI417" t="str">
        <f>BS!$D$5</f>
        <v>31 March 2026</v>
      </c>
      <c r="BWJ417" t="str">
        <f>BS!$E$5</f>
        <v>31 March 2025</v>
      </c>
      <c r="BWQ417" t="str">
        <f>BS!$D$5</f>
        <v>31 March 2026</v>
      </c>
      <c r="BWR417" t="str">
        <f>BS!$E$5</f>
        <v>31 March 2025</v>
      </c>
      <c r="BWY417" t="str">
        <f>BS!$D$5</f>
        <v>31 March 2026</v>
      </c>
      <c r="BWZ417" t="str">
        <f>BS!$E$5</f>
        <v>31 March 2025</v>
      </c>
      <c r="BXG417" t="str">
        <f>BS!$D$5</f>
        <v>31 March 2026</v>
      </c>
      <c r="BXH417" t="str">
        <f>BS!$E$5</f>
        <v>31 March 2025</v>
      </c>
      <c r="BXO417" t="str">
        <f>BS!$D$5</f>
        <v>31 March 2026</v>
      </c>
      <c r="BXP417" t="str">
        <f>BS!$E$5</f>
        <v>31 March 2025</v>
      </c>
      <c r="BXW417" t="str">
        <f>BS!$D$5</f>
        <v>31 March 2026</v>
      </c>
      <c r="BXX417" t="str">
        <f>BS!$E$5</f>
        <v>31 March 2025</v>
      </c>
      <c r="BYE417" t="str">
        <f>BS!$D$5</f>
        <v>31 March 2026</v>
      </c>
      <c r="BYF417" t="str">
        <f>BS!$E$5</f>
        <v>31 March 2025</v>
      </c>
      <c r="BYM417" t="str">
        <f>BS!$D$5</f>
        <v>31 March 2026</v>
      </c>
      <c r="BYN417" t="str">
        <f>BS!$E$5</f>
        <v>31 March 2025</v>
      </c>
      <c r="BYU417" t="str">
        <f>BS!$D$5</f>
        <v>31 March 2026</v>
      </c>
      <c r="BYV417" t="str">
        <f>BS!$E$5</f>
        <v>31 March 2025</v>
      </c>
      <c r="BZC417" t="str">
        <f>BS!$D$5</f>
        <v>31 March 2026</v>
      </c>
      <c r="BZD417" t="str">
        <f>BS!$E$5</f>
        <v>31 March 2025</v>
      </c>
      <c r="BZK417" t="str">
        <f>BS!$D$5</f>
        <v>31 March 2026</v>
      </c>
      <c r="BZL417" t="str">
        <f>BS!$E$5</f>
        <v>31 March 2025</v>
      </c>
      <c r="BZS417" t="str">
        <f>BS!$D$5</f>
        <v>31 March 2026</v>
      </c>
      <c r="BZT417" t="str">
        <f>BS!$E$5</f>
        <v>31 March 2025</v>
      </c>
      <c r="CAA417" t="str">
        <f>BS!$D$5</f>
        <v>31 March 2026</v>
      </c>
      <c r="CAB417" t="str">
        <f>BS!$E$5</f>
        <v>31 March 2025</v>
      </c>
      <c r="CAI417" t="str">
        <f>BS!$D$5</f>
        <v>31 March 2026</v>
      </c>
      <c r="CAJ417" t="str">
        <f>BS!$E$5</f>
        <v>31 March 2025</v>
      </c>
      <c r="CAQ417" t="str">
        <f>BS!$D$5</f>
        <v>31 March 2026</v>
      </c>
      <c r="CAR417" t="str">
        <f>BS!$E$5</f>
        <v>31 March 2025</v>
      </c>
      <c r="CAY417" t="str">
        <f>BS!$D$5</f>
        <v>31 March 2026</v>
      </c>
      <c r="CAZ417" t="str">
        <f>BS!$E$5</f>
        <v>31 March 2025</v>
      </c>
      <c r="CBG417" t="str">
        <f>BS!$D$5</f>
        <v>31 March 2026</v>
      </c>
      <c r="CBH417" t="str">
        <f>BS!$E$5</f>
        <v>31 March 2025</v>
      </c>
      <c r="CBO417" t="str">
        <f>BS!$D$5</f>
        <v>31 March 2026</v>
      </c>
      <c r="CBP417" t="str">
        <f>BS!$E$5</f>
        <v>31 March 2025</v>
      </c>
      <c r="CBW417" t="str">
        <f>BS!$D$5</f>
        <v>31 March 2026</v>
      </c>
      <c r="CBX417" t="str">
        <f>BS!$E$5</f>
        <v>31 March 2025</v>
      </c>
      <c r="CCE417" t="str">
        <f>BS!$D$5</f>
        <v>31 March 2026</v>
      </c>
      <c r="CCF417" t="str">
        <f>BS!$E$5</f>
        <v>31 March 2025</v>
      </c>
      <c r="CCM417" t="str">
        <f>BS!$D$5</f>
        <v>31 March 2026</v>
      </c>
      <c r="CCN417" t="str">
        <f>BS!$E$5</f>
        <v>31 March 2025</v>
      </c>
      <c r="CCU417" t="str">
        <f>BS!$D$5</f>
        <v>31 March 2026</v>
      </c>
      <c r="CCV417" t="str">
        <f>BS!$E$5</f>
        <v>31 March 2025</v>
      </c>
      <c r="CDC417" t="str">
        <f>BS!$D$5</f>
        <v>31 March 2026</v>
      </c>
      <c r="CDD417" t="str">
        <f>BS!$E$5</f>
        <v>31 March 2025</v>
      </c>
      <c r="CDK417" t="str">
        <f>BS!$D$5</f>
        <v>31 March 2026</v>
      </c>
      <c r="CDL417" t="str">
        <f>BS!$E$5</f>
        <v>31 March 2025</v>
      </c>
      <c r="CDS417" t="str">
        <f>BS!$D$5</f>
        <v>31 March 2026</v>
      </c>
      <c r="CDT417" t="str">
        <f>BS!$E$5</f>
        <v>31 March 2025</v>
      </c>
      <c r="CEA417" t="str">
        <f>BS!$D$5</f>
        <v>31 March 2026</v>
      </c>
      <c r="CEB417" t="str">
        <f>BS!$E$5</f>
        <v>31 March 2025</v>
      </c>
      <c r="CEI417" t="str">
        <f>BS!$D$5</f>
        <v>31 March 2026</v>
      </c>
      <c r="CEJ417" t="str">
        <f>BS!$E$5</f>
        <v>31 March 2025</v>
      </c>
      <c r="CEQ417" t="str">
        <f>BS!$D$5</f>
        <v>31 March 2026</v>
      </c>
      <c r="CER417" t="str">
        <f>BS!$E$5</f>
        <v>31 March 2025</v>
      </c>
      <c r="CEY417" t="str">
        <f>BS!$D$5</f>
        <v>31 March 2026</v>
      </c>
      <c r="CEZ417" t="str">
        <f>BS!$E$5</f>
        <v>31 March 2025</v>
      </c>
      <c r="CFG417" t="str">
        <f>BS!$D$5</f>
        <v>31 March 2026</v>
      </c>
      <c r="CFH417" t="str">
        <f>BS!$E$5</f>
        <v>31 March 2025</v>
      </c>
      <c r="CFO417" t="str">
        <f>BS!$D$5</f>
        <v>31 March 2026</v>
      </c>
      <c r="CFP417" t="str">
        <f>BS!$E$5</f>
        <v>31 March 2025</v>
      </c>
      <c r="CFW417" t="str">
        <f>BS!$D$5</f>
        <v>31 March 2026</v>
      </c>
      <c r="CFX417" t="str">
        <f>BS!$E$5</f>
        <v>31 March 2025</v>
      </c>
      <c r="CGE417" t="str">
        <f>BS!$D$5</f>
        <v>31 March 2026</v>
      </c>
      <c r="CGF417" t="str">
        <f>BS!$E$5</f>
        <v>31 March 2025</v>
      </c>
      <c r="CGM417" t="str">
        <f>BS!$D$5</f>
        <v>31 March 2026</v>
      </c>
      <c r="CGN417" t="str">
        <f>BS!$E$5</f>
        <v>31 March 2025</v>
      </c>
      <c r="CGU417" t="str">
        <f>BS!$D$5</f>
        <v>31 March 2026</v>
      </c>
      <c r="CGV417" t="str">
        <f>BS!$E$5</f>
        <v>31 March 2025</v>
      </c>
      <c r="CHC417" t="str">
        <f>BS!$D$5</f>
        <v>31 March 2026</v>
      </c>
      <c r="CHD417" t="str">
        <f>BS!$E$5</f>
        <v>31 March 2025</v>
      </c>
      <c r="CHK417" t="str">
        <f>BS!$D$5</f>
        <v>31 March 2026</v>
      </c>
      <c r="CHL417" t="str">
        <f>BS!$E$5</f>
        <v>31 March 2025</v>
      </c>
      <c r="CHS417" t="str">
        <f>BS!$D$5</f>
        <v>31 March 2026</v>
      </c>
      <c r="CHT417" t="str">
        <f>BS!$E$5</f>
        <v>31 March 2025</v>
      </c>
      <c r="CIA417" t="str">
        <f>BS!$D$5</f>
        <v>31 March 2026</v>
      </c>
      <c r="CIB417" t="str">
        <f>BS!$E$5</f>
        <v>31 March 2025</v>
      </c>
      <c r="CII417" t="str">
        <f>BS!$D$5</f>
        <v>31 March 2026</v>
      </c>
      <c r="CIJ417" t="str">
        <f>BS!$E$5</f>
        <v>31 March 2025</v>
      </c>
      <c r="CIQ417" t="str">
        <f>BS!$D$5</f>
        <v>31 March 2026</v>
      </c>
      <c r="CIR417" t="str">
        <f>BS!$E$5</f>
        <v>31 March 2025</v>
      </c>
      <c r="CIY417" t="str">
        <f>BS!$D$5</f>
        <v>31 March 2026</v>
      </c>
      <c r="CIZ417" t="str">
        <f>BS!$E$5</f>
        <v>31 March 2025</v>
      </c>
      <c r="CJG417" t="str">
        <f>BS!$D$5</f>
        <v>31 March 2026</v>
      </c>
      <c r="CJH417" t="str">
        <f>BS!$E$5</f>
        <v>31 March 2025</v>
      </c>
      <c r="CJO417" t="str">
        <f>BS!$D$5</f>
        <v>31 March 2026</v>
      </c>
      <c r="CJP417" t="str">
        <f>BS!$E$5</f>
        <v>31 March 2025</v>
      </c>
      <c r="CJW417" t="str">
        <f>BS!$D$5</f>
        <v>31 March 2026</v>
      </c>
      <c r="CJX417" t="str">
        <f>BS!$E$5</f>
        <v>31 March 2025</v>
      </c>
      <c r="CKE417" t="str">
        <f>BS!$D$5</f>
        <v>31 March 2026</v>
      </c>
      <c r="CKF417" t="str">
        <f>BS!$E$5</f>
        <v>31 March 2025</v>
      </c>
      <c r="CKM417" t="str">
        <f>BS!$D$5</f>
        <v>31 March 2026</v>
      </c>
      <c r="CKN417" t="str">
        <f>BS!$E$5</f>
        <v>31 March 2025</v>
      </c>
      <c r="CKU417" t="str">
        <f>BS!$D$5</f>
        <v>31 March 2026</v>
      </c>
      <c r="CKV417" t="str">
        <f>BS!$E$5</f>
        <v>31 March 2025</v>
      </c>
      <c r="CLC417" t="str">
        <f>BS!$D$5</f>
        <v>31 March 2026</v>
      </c>
      <c r="CLD417" t="str">
        <f>BS!$E$5</f>
        <v>31 March 2025</v>
      </c>
      <c r="CLK417" t="str">
        <f>BS!$D$5</f>
        <v>31 March 2026</v>
      </c>
      <c r="CLL417" t="str">
        <f>BS!$E$5</f>
        <v>31 March 2025</v>
      </c>
      <c r="CLS417" t="str">
        <f>BS!$D$5</f>
        <v>31 March 2026</v>
      </c>
      <c r="CLT417" t="str">
        <f>BS!$E$5</f>
        <v>31 March 2025</v>
      </c>
      <c r="CMA417" t="str">
        <f>BS!$D$5</f>
        <v>31 March 2026</v>
      </c>
      <c r="CMB417" t="str">
        <f>BS!$E$5</f>
        <v>31 March 2025</v>
      </c>
      <c r="CMI417" t="str">
        <f>BS!$D$5</f>
        <v>31 March 2026</v>
      </c>
      <c r="CMJ417" t="str">
        <f>BS!$E$5</f>
        <v>31 March 2025</v>
      </c>
      <c r="CMQ417" t="str">
        <f>BS!$D$5</f>
        <v>31 March 2026</v>
      </c>
      <c r="CMR417" t="str">
        <f>BS!$E$5</f>
        <v>31 March 2025</v>
      </c>
      <c r="CMY417" t="str">
        <f>BS!$D$5</f>
        <v>31 March 2026</v>
      </c>
      <c r="CMZ417" t="str">
        <f>BS!$E$5</f>
        <v>31 March 2025</v>
      </c>
      <c r="CNG417" t="str">
        <f>BS!$D$5</f>
        <v>31 March 2026</v>
      </c>
      <c r="CNH417" t="str">
        <f>BS!$E$5</f>
        <v>31 March 2025</v>
      </c>
      <c r="CNO417" t="str">
        <f>BS!$D$5</f>
        <v>31 March 2026</v>
      </c>
      <c r="CNP417" t="str">
        <f>BS!$E$5</f>
        <v>31 March 2025</v>
      </c>
      <c r="CNW417" t="str">
        <f>BS!$D$5</f>
        <v>31 March 2026</v>
      </c>
      <c r="CNX417" t="str">
        <f>BS!$E$5</f>
        <v>31 March 2025</v>
      </c>
      <c r="COE417" t="str">
        <f>BS!$D$5</f>
        <v>31 March 2026</v>
      </c>
      <c r="COF417" t="str">
        <f>BS!$E$5</f>
        <v>31 March 2025</v>
      </c>
      <c r="COM417" t="str">
        <f>BS!$D$5</f>
        <v>31 March 2026</v>
      </c>
      <c r="CON417" t="str">
        <f>BS!$E$5</f>
        <v>31 March 2025</v>
      </c>
      <c r="COU417" t="str">
        <f>BS!$D$5</f>
        <v>31 March 2026</v>
      </c>
      <c r="COV417" t="str">
        <f>BS!$E$5</f>
        <v>31 March 2025</v>
      </c>
      <c r="CPC417" t="str">
        <f>BS!$D$5</f>
        <v>31 March 2026</v>
      </c>
      <c r="CPD417" t="str">
        <f>BS!$E$5</f>
        <v>31 March 2025</v>
      </c>
      <c r="CPK417" t="str">
        <f>BS!$D$5</f>
        <v>31 March 2026</v>
      </c>
      <c r="CPL417" t="str">
        <f>BS!$E$5</f>
        <v>31 March 2025</v>
      </c>
      <c r="CPS417" t="str">
        <f>BS!$D$5</f>
        <v>31 March 2026</v>
      </c>
      <c r="CPT417" t="str">
        <f>BS!$E$5</f>
        <v>31 March 2025</v>
      </c>
      <c r="CQA417" t="str">
        <f>BS!$D$5</f>
        <v>31 March 2026</v>
      </c>
      <c r="CQB417" t="str">
        <f>BS!$E$5</f>
        <v>31 March 2025</v>
      </c>
      <c r="CQI417" t="str">
        <f>BS!$D$5</f>
        <v>31 March 2026</v>
      </c>
      <c r="CQJ417" t="str">
        <f>BS!$E$5</f>
        <v>31 March 2025</v>
      </c>
      <c r="CQQ417" t="str">
        <f>BS!$D$5</f>
        <v>31 March 2026</v>
      </c>
      <c r="CQR417" t="str">
        <f>BS!$E$5</f>
        <v>31 March 2025</v>
      </c>
      <c r="CQY417" t="str">
        <f>BS!$D$5</f>
        <v>31 March 2026</v>
      </c>
      <c r="CQZ417" t="str">
        <f>BS!$E$5</f>
        <v>31 March 2025</v>
      </c>
      <c r="CRG417" t="str">
        <f>BS!$D$5</f>
        <v>31 March 2026</v>
      </c>
      <c r="CRH417" t="str">
        <f>BS!$E$5</f>
        <v>31 March 2025</v>
      </c>
      <c r="CRO417" t="str">
        <f>BS!$D$5</f>
        <v>31 March 2026</v>
      </c>
      <c r="CRP417" t="str">
        <f>BS!$E$5</f>
        <v>31 March 2025</v>
      </c>
      <c r="CRW417" t="str">
        <f>BS!$D$5</f>
        <v>31 March 2026</v>
      </c>
      <c r="CRX417" t="str">
        <f>BS!$E$5</f>
        <v>31 March 2025</v>
      </c>
      <c r="CSE417" t="str">
        <f>BS!$D$5</f>
        <v>31 March 2026</v>
      </c>
      <c r="CSF417" t="str">
        <f>BS!$E$5</f>
        <v>31 March 2025</v>
      </c>
      <c r="CSM417" t="str">
        <f>BS!$D$5</f>
        <v>31 March 2026</v>
      </c>
      <c r="CSN417" t="str">
        <f>BS!$E$5</f>
        <v>31 March 2025</v>
      </c>
      <c r="CSU417" t="str">
        <f>BS!$D$5</f>
        <v>31 March 2026</v>
      </c>
      <c r="CSV417" t="str">
        <f>BS!$E$5</f>
        <v>31 March 2025</v>
      </c>
      <c r="CTC417" t="str">
        <f>BS!$D$5</f>
        <v>31 March 2026</v>
      </c>
      <c r="CTD417" t="str">
        <f>BS!$E$5</f>
        <v>31 March 2025</v>
      </c>
      <c r="CTK417" t="str">
        <f>BS!$D$5</f>
        <v>31 March 2026</v>
      </c>
      <c r="CTL417" t="str">
        <f>BS!$E$5</f>
        <v>31 March 2025</v>
      </c>
      <c r="CTS417" t="str">
        <f>BS!$D$5</f>
        <v>31 March 2026</v>
      </c>
      <c r="CTT417" t="str">
        <f>BS!$E$5</f>
        <v>31 March 2025</v>
      </c>
      <c r="CUA417" t="str">
        <f>BS!$D$5</f>
        <v>31 March 2026</v>
      </c>
      <c r="CUB417" t="str">
        <f>BS!$E$5</f>
        <v>31 March 2025</v>
      </c>
      <c r="CUI417" t="str">
        <f>BS!$D$5</f>
        <v>31 March 2026</v>
      </c>
      <c r="CUJ417" t="str">
        <f>BS!$E$5</f>
        <v>31 March 2025</v>
      </c>
      <c r="CUQ417" t="str">
        <f>BS!$D$5</f>
        <v>31 March 2026</v>
      </c>
      <c r="CUR417" t="str">
        <f>BS!$E$5</f>
        <v>31 March 2025</v>
      </c>
      <c r="CUY417" t="str">
        <f>BS!$D$5</f>
        <v>31 March 2026</v>
      </c>
      <c r="CUZ417" t="str">
        <f>BS!$E$5</f>
        <v>31 March 2025</v>
      </c>
      <c r="CVG417" t="str">
        <f>BS!$D$5</f>
        <v>31 March 2026</v>
      </c>
      <c r="CVH417" t="str">
        <f>BS!$E$5</f>
        <v>31 March 2025</v>
      </c>
      <c r="CVO417" t="str">
        <f>BS!$D$5</f>
        <v>31 March 2026</v>
      </c>
      <c r="CVP417" t="str">
        <f>BS!$E$5</f>
        <v>31 March 2025</v>
      </c>
      <c r="CVW417" t="str">
        <f>BS!$D$5</f>
        <v>31 March 2026</v>
      </c>
      <c r="CVX417" t="str">
        <f>BS!$E$5</f>
        <v>31 March 2025</v>
      </c>
      <c r="CWE417" t="str">
        <f>BS!$D$5</f>
        <v>31 March 2026</v>
      </c>
      <c r="CWF417" t="str">
        <f>BS!$E$5</f>
        <v>31 March 2025</v>
      </c>
      <c r="CWM417" t="str">
        <f>BS!$D$5</f>
        <v>31 March 2026</v>
      </c>
      <c r="CWN417" t="str">
        <f>BS!$E$5</f>
        <v>31 March 2025</v>
      </c>
      <c r="CWU417" t="str">
        <f>BS!$D$5</f>
        <v>31 March 2026</v>
      </c>
      <c r="CWV417" t="str">
        <f>BS!$E$5</f>
        <v>31 March 2025</v>
      </c>
      <c r="CXC417" t="str">
        <f>BS!$D$5</f>
        <v>31 March 2026</v>
      </c>
      <c r="CXD417" t="str">
        <f>BS!$E$5</f>
        <v>31 March 2025</v>
      </c>
      <c r="CXK417" t="str">
        <f>BS!$D$5</f>
        <v>31 March 2026</v>
      </c>
      <c r="CXL417" t="str">
        <f>BS!$E$5</f>
        <v>31 March 2025</v>
      </c>
      <c r="CXS417" t="str">
        <f>BS!$D$5</f>
        <v>31 March 2026</v>
      </c>
      <c r="CXT417" t="str">
        <f>BS!$E$5</f>
        <v>31 March 2025</v>
      </c>
      <c r="CYA417" t="str">
        <f>BS!$D$5</f>
        <v>31 March 2026</v>
      </c>
      <c r="CYB417" t="str">
        <f>BS!$E$5</f>
        <v>31 March 2025</v>
      </c>
      <c r="CYI417" t="str">
        <f>BS!$D$5</f>
        <v>31 March 2026</v>
      </c>
      <c r="CYJ417" t="str">
        <f>BS!$E$5</f>
        <v>31 March 2025</v>
      </c>
      <c r="CYQ417" t="str">
        <f>BS!$D$5</f>
        <v>31 March 2026</v>
      </c>
      <c r="CYR417" t="str">
        <f>BS!$E$5</f>
        <v>31 March 2025</v>
      </c>
      <c r="CYY417" t="str">
        <f>BS!$D$5</f>
        <v>31 March 2026</v>
      </c>
      <c r="CYZ417" t="str">
        <f>BS!$E$5</f>
        <v>31 March 2025</v>
      </c>
      <c r="CZG417" t="str">
        <f>BS!$D$5</f>
        <v>31 March 2026</v>
      </c>
      <c r="CZH417" t="str">
        <f>BS!$E$5</f>
        <v>31 March 2025</v>
      </c>
      <c r="CZO417" t="str">
        <f>BS!$D$5</f>
        <v>31 March 2026</v>
      </c>
      <c r="CZP417" t="str">
        <f>BS!$E$5</f>
        <v>31 March 2025</v>
      </c>
      <c r="CZW417" t="str">
        <f>BS!$D$5</f>
        <v>31 March 2026</v>
      </c>
      <c r="CZX417" t="str">
        <f>BS!$E$5</f>
        <v>31 March 2025</v>
      </c>
      <c r="DAE417" t="str">
        <f>BS!$D$5</f>
        <v>31 March 2026</v>
      </c>
      <c r="DAF417" t="str">
        <f>BS!$E$5</f>
        <v>31 March 2025</v>
      </c>
      <c r="DAM417" t="str">
        <f>BS!$D$5</f>
        <v>31 March 2026</v>
      </c>
      <c r="DAN417" t="str">
        <f>BS!$E$5</f>
        <v>31 March 2025</v>
      </c>
      <c r="DAU417" t="str">
        <f>BS!$D$5</f>
        <v>31 March 2026</v>
      </c>
      <c r="DAV417" t="str">
        <f>BS!$E$5</f>
        <v>31 March 2025</v>
      </c>
      <c r="DBC417" t="str">
        <f>BS!$D$5</f>
        <v>31 March 2026</v>
      </c>
      <c r="DBD417" t="str">
        <f>BS!$E$5</f>
        <v>31 March 2025</v>
      </c>
      <c r="DBK417" t="str">
        <f>BS!$D$5</f>
        <v>31 March 2026</v>
      </c>
      <c r="DBL417" t="str">
        <f>BS!$E$5</f>
        <v>31 March 2025</v>
      </c>
      <c r="DBS417" t="str">
        <f>BS!$D$5</f>
        <v>31 March 2026</v>
      </c>
      <c r="DBT417" t="str">
        <f>BS!$E$5</f>
        <v>31 March 2025</v>
      </c>
      <c r="DCA417" t="str">
        <f>BS!$D$5</f>
        <v>31 March 2026</v>
      </c>
      <c r="DCB417" t="str">
        <f>BS!$E$5</f>
        <v>31 March 2025</v>
      </c>
      <c r="DCI417" t="str">
        <f>BS!$D$5</f>
        <v>31 March 2026</v>
      </c>
      <c r="DCJ417" t="str">
        <f>BS!$E$5</f>
        <v>31 March 2025</v>
      </c>
      <c r="DCQ417" t="str">
        <f>BS!$D$5</f>
        <v>31 March 2026</v>
      </c>
      <c r="DCR417" t="str">
        <f>BS!$E$5</f>
        <v>31 March 2025</v>
      </c>
      <c r="DCY417" t="str">
        <f>BS!$D$5</f>
        <v>31 March 2026</v>
      </c>
      <c r="DCZ417" t="str">
        <f>BS!$E$5</f>
        <v>31 March 2025</v>
      </c>
      <c r="DDG417" t="str">
        <f>BS!$D$5</f>
        <v>31 March 2026</v>
      </c>
      <c r="DDH417" t="str">
        <f>BS!$E$5</f>
        <v>31 March 2025</v>
      </c>
      <c r="DDO417" t="str">
        <f>BS!$D$5</f>
        <v>31 March 2026</v>
      </c>
      <c r="DDP417" t="str">
        <f>BS!$E$5</f>
        <v>31 March 2025</v>
      </c>
      <c r="DDW417" t="str">
        <f>BS!$D$5</f>
        <v>31 March 2026</v>
      </c>
      <c r="DDX417" t="str">
        <f>BS!$E$5</f>
        <v>31 March 2025</v>
      </c>
      <c r="DEE417" t="str">
        <f>BS!$D$5</f>
        <v>31 March 2026</v>
      </c>
      <c r="DEF417" t="str">
        <f>BS!$E$5</f>
        <v>31 March 2025</v>
      </c>
      <c r="DEM417" t="str">
        <f>BS!$D$5</f>
        <v>31 March 2026</v>
      </c>
      <c r="DEN417" t="str">
        <f>BS!$E$5</f>
        <v>31 March 2025</v>
      </c>
      <c r="DEU417" t="str">
        <f>BS!$D$5</f>
        <v>31 March 2026</v>
      </c>
      <c r="DEV417" t="str">
        <f>BS!$E$5</f>
        <v>31 March 2025</v>
      </c>
      <c r="DFC417" t="str">
        <f>BS!$D$5</f>
        <v>31 March 2026</v>
      </c>
      <c r="DFD417" t="str">
        <f>BS!$E$5</f>
        <v>31 March 2025</v>
      </c>
      <c r="DFK417" t="str">
        <f>BS!$D$5</f>
        <v>31 March 2026</v>
      </c>
      <c r="DFL417" t="str">
        <f>BS!$E$5</f>
        <v>31 March 2025</v>
      </c>
      <c r="DFS417" t="str">
        <f>BS!$D$5</f>
        <v>31 March 2026</v>
      </c>
      <c r="DFT417" t="str">
        <f>BS!$E$5</f>
        <v>31 March 2025</v>
      </c>
      <c r="DGA417" t="str">
        <f>BS!$D$5</f>
        <v>31 March 2026</v>
      </c>
      <c r="DGB417" t="str">
        <f>BS!$E$5</f>
        <v>31 March 2025</v>
      </c>
      <c r="DGI417" t="str">
        <f>BS!$D$5</f>
        <v>31 March 2026</v>
      </c>
      <c r="DGJ417" t="str">
        <f>BS!$E$5</f>
        <v>31 March 2025</v>
      </c>
      <c r="DGQ417" t="str">
        <f>BS!$D$5</f>
        <v>31 March 2026</v>
      </c>
      <c r="DGR417" t="str">
        <f>BS!$E$5</f>
        <v>31 March 2025</v>
      </c>
      <c r="DGY417" t="str">
        <f>BS!$D$5</f>
        <v>31 March 2026</v>
      </c>
      <c r="DGZ417" t="str">
        <f>BS!$E$5</f>
        <v>31 March 2025</v>
      </c>
      <c r="DHG417" t="str">
        <f>BS!$D$5</f>
        <v>31 March 2026</v>
      </c>
      <c r="DHH417" t="str">
        <f>BS!$E$5</f>
        <v>31 March 2025</v>
      </c>
      <c r="DHO417" t="str">
        <f>BS!$D$5</f>
        <v>31 March 2026</v>
      </c>
      <c r="DHP417" t="str">
        <f>BS!$E$5</f>
        <v>31 March 2025</v>
      </c>
      <c r="DHW417" t="str">
        <f>BS!$D$5</f>
        <v>31 March 2026</v>
      </c>
      <c r="DHX417" t="str">
        <f>BS!$E$5</f>
        <v>31 March 2025</v>
      </c>
      <c r="DIE417" t="str">
        <f>BS!$D$5</f>
        <v>31 March 2026</v>
      </c>
      <c r="DIF417" t="str">
        <f>BS!$E$5</f>
        <v>31 March 2025</v>
      </c>
      <c r="DIM417" t="str">
        <f>BS!$D$5</f>
        <v>31 March 2026</v>
      </c>
      <c r="DIN417" t="str">
        <f>BS!$E$5</f>
        <v>31 March 2025</v>
      </c>
      <c r="DIU417" t="str">
        <f>BS!$D$5</f>
        <v>31 March 2026</v>
      </c>
      <c r="DIV417" t="str">
        <f>BS!$E$5</f>
        <v>31 March 2025</v>
      </c>
      <c r="DJC417" t="str">
        <f>BS!$D$5</f>
        <v>31 March 2026</v>
      </c>
      <c r="DJD417" t="str">
        <f>BS!$E$5</f>
        <v>31 March 2025</v>
      </c>
      <c r="DJK417" t="str">
        <f>BS!$D$5</f>
        <v>31 March 2026</v>
      </c>
      <c r="DJL417" t="str">
        <f>BS!$E$5</f>
        <v>31 March 2025</v>
      </c>
      <c r="DJS417" t="str">
        <f>BS!$D$5</f>
        <v>31 March 2026</v>
      </c>
      <c r="DJT417" t="str">
        <f>BS!$E$5</f>
        <v>31 March 2025</v>
      </c>
      <c r="DKA417" t="str">
        <f>BS!$D$5</f>
        <v>31 March 2026</v>
      </c>
      <c r="DKB417" t="str">
        <f>BS!$E$5</f>
        <v>31 March 2025</v>
      </c>
      <c r="DKI417" t="str">
        <f>BS!$D$5</f>
        <v>31 March 2026</v>
      </c>
      <c r="DKJ417" t="str">
        <f>BS!$E$5</f>
        <v>31 March 2025</v>
      </c>
      <c r="DKQ417" t="str">
        <f>BS!$D$5</f>
        <v>31 March 2026</v>
      </c>
      <c r="DKR417" t="str">
        <f>BS!$E$5</f>
        <v>31 March 2025</v>
      </c>
      <c r="DKY417" t="str">
        <f>BS!$D$5</f>
        <v>31 March 2026</v>
      </c>
      <c r="DKZ417" t="str">
        <f>BS!$E$5</f>
        <v>31 March 2025</v>
      </c>
      <c r="DLG417" t="str">
        <f>BS!$D$5</f>
        <v>31 March 2026</v>
      </c>
      <c r="DLH417" t="str">
        <f>BS!$E$5</f>
        <v>31 March 2025</v>
      </c>
      <c r="DLO417" t="str">
        <f>BS!$D$5</f>
        <v>31 March 2026</v>
      </c>
      <c r="DLP417" t="str">
        <f>BS!$E$5</f>
        <v>31 March 2025</v>
      </c>
      <c r="DLW417" t="str">
        <f>BS!$D$5</f>
        <v>31 March 2026</v>
      </c>
      <c r="DLX417" t="str">
        <f>BS!$E$5</f>
        <v>31 March 2025</v>
      </c>
      <c r="DME417" t="str">
        <f>BS!$D$5</f>
        <v>31 March 2026</v>
      </c>
      <c r="DMF417" t="str">
        <f>BS!$E$5</f>
        <v>31 March 2025</v>
      </c>
      <c r="DMM417" t="str">
        <f>BS!$D$5</f>
        <v>31 March 2026</v>
      </c>
      <c r="DMN417" t="str">
        <f>BS!$E$5</f>
        <v>31 March 2025</v>
      </c>
      <c r="DMU417" t="str">
        <f>BS!$D$5</f>
        <v>31 March 2026</v>
      </c>
      <c r="DMV417" t="str">
        <f>BS!$E$5</f>
        <v>31 March 2025</v>
      </c>
      <c r="DNC417" t="str">
        <f>BS!$D$5</f>
        <v>31 March 2026</v>
      </c>
      <c r="DND417" t="str">
        <f>BS!$E$5</f>
        <v>31 March 2025</v>
      </c>
      <c r="DNK417" t="str">
        <f>BS!$D$5</f>
        <v>31 March 2026</v>
      </c>
      <c r="DNL417" t="str">
        <f>BS!$E$5</f>
        <v>31 March 2025</v>
      </c>
      <c r="DNS417" t="str">
        <f>BS!$D$5</f>
        <v>31 March 2026</v>
      </c>
      <c r="DNT417" t="str">
        <f>BS!$E$5</f>
        <v>31 March 2025</v>
      </c>
      <c r="DOA417" t="str">
        <f>BS!$D$5</f>
        <v>31 March 2026</v>
      </c>
      <c r="DOB417" t="str">
        <f>BS!$E$5</f>
        <v>31 March 2025</v>
      </c>
      <c r="DOI417" t="str">
        <f>BS!$D$5</f>
        <v>31 March 2026</v>
      </c>
      <c r="DOJ417" t="str">
        <f>BS!$E$5</f>
        <v>31 March 2025</v>
      </c>
      <c r="DOQ417" t="str">
        <f>BS!$D$5</f>
        <v>31 March 2026</v>
      </c>
      <c r="DOR417" t="str">
        <f>BS!$E$5</f>
        <v>31 March 2025</v>
      </c>
      <c r="DOY417" t="str">
        <f>BS!$D$5</f>
        <v>31 March 2026</v>
      </c>
      <c r="DOZ417" t="str">
        <f>BS!$E$5</f>
        <v>31 March 2025</v>
      </c>
      <c r="DPG417" t="str">
        <f>BS!$D$5</f>
        <v>31 March 2026</v>
      </c>
      <c r="DPH417" t="str">
        <f>BS!$E$5</f>
        <v>31 March 2025</v>
      </c>
      <c r="DPO417" t="str">
        <f>BS!$D$5</f>
        <v>31 March 2026</v>
      </c>
      <c r="DPP417" t="str">
        <f>BS!$E$5</f>
        <v>31 March 2025</v>
      </c>
      <c r="DPW417" t="str">
        <f>BS!$D$5</f>
        <v>31 March 2026</v>
      </c>
      <c r="DPX417" t="str">
        <f>BS!$E$5</f>
        <v>31 March 2025</v>
      </c>
      <c r="DQE417" t="str">
        <f>BS!$D$5</f>
        <v>31 March 2026</v>
      </c>
      <c r="DQF417" t="str">
        <f>BS!$E$5</f>
        <v>31 March 2025</v>
      </c>
      <c r="DQM417" t="str">
        <f>BS!$D$5</f>
        <v>31 March 2026</v>
      </c>
      <c r="DQN417" t="str">
        <f>BS!$E$5</f>
        <v>31 March 2025</v>
      </c>
      <c r="DQU417" t="str">
        <f>BS!$D$5</f>
        <v>31 March 2026</v>
      </c>
      <c r="DQV417" t="str">
        <f>BS!$E$5</f>
        <v>31 March 2025</v>
      </c>
      <c r="DRC417" t="str">
        <f>BS!$D$5</f>
        <v>31 March 2026</v>
      </c>
      <c r="DRD417" t="str">
        <f>BS!$E$5</f>
        <v>31 March 2025</v>
      </c>
      <c r="DRK417" t="str">
        <f>BS!$D$5</f>
        <v>31 March 2026</v>
      </c>
      <c r="DRL417" t="str">
        <f>BS!$E$5</f>
        <v>31 March 2025</v>
      </c>
      <c r="DRS417" t="str">
        <f>BS!$D$5</f>
        <v>31 March 2026</v>
      </c>
      <c r="DRT417" t="str">
        <f>BS!$E$5</f>
        <v>31 March 2025</v>
      </c>
      <c r="DSA417" t="str">
        <f>BS!$D$5</f>
        <v>31 March 2026</v>
      </c>
      <c r="DSB417" t="str">
        <f>BS!$E$5</f>
        <v>31 March 2025</v>
      </c>
      <c r="DSI417" t="str">
        <f>BS!$D$5</f>
        <v>31 March 2026</v>
      </c>
      <c r="DSJ417" t="str">
        <f>BS!$E$5</f>
        <v>31 March 2025</v>
      </c>
      <c r="DSQ417" t="str">
        <f>BS!$D$5</f>
        <v>31 March 2026</v>
      </c>
      <c r="DSR417" t="str">
        <f>BS!$E$5</f>
        <v>31 March 2025</v>
      </c>
      <c r="DSY417" t="str">
        <f>BS!$D$5</f>
        <v>31 March 2026</v>
      </c>
      <c r="DSZ417" t="str">
        <f>BS!$E$5</f>
        <v>31 March 2025</v>
      </c>
      <c r="DTG417" t="str">
        <f>BS!$D$5</f>
        <v>31 March 2026</v>
      </c>
      <c r="DTH417" t="str">
        <f>BS!$E$5</f>
        <v>31 March 2025</v>
      </c>
      <c r="DTO417" t="str">
        <f>BS!$D$5</f>
        <v>31 March 2026</v>
      </c>
      <c r="DTP417" t="str">
        <f>BS!$E$5</f>
        <v>31 March 2025</v>
      </c>
      <c r="DTW417" t="str">
        <f>BS!$D$5</f>
        <v>31 March 2026</v>
      </c>
      <c r="DTX417" t="str">
        <f>BS!$E$5</f>
        <v>31 March 2025</v>
      </c>
      <c r="DUE417" t="str">
        <f>BS!$D$5</f>
        <v>31 March 2026</v>
      </c>
      <c r="DUF417" t="str">
        <f>BS!$E$5</f>
        <v>31 March 2025</v>
      </c>
      <c r="DUM417" t="str">
        <f>BS!$D$5</f>
        <v>31 March 2026</v>
      </c>
      <c r="DUN417" t="str">
        <f>BS!$E$5</f>
        <v>31 March 2025</v>
      </c>
      <c r="DUU417" t="str">
        <f>BS!$D$5</f>
        <v>31 March 2026</v>
      </c>
      <c r="DUV417" t="str">
        <f>BS!$E$5</f>
        <v>31 March 2025</v>
      </c>
      <c r="DVC417" t="str">
        <f>BS!$D$5</f>
        <v>31 March 2026</v>
      </c>
      <c r="DVD417" t="str">
        <f>BS!$E$5</f>
        <v>31 March 2025</v>
      </c>
      <c r="DVK417" t="str">
        <f>BS!$D$5</f>
        <v>31 March 2026</v>
      </c>
      <c r="DVL417" t="str">
        <f>BS!$E$5</f>
        <v>31 March 2025</v>
      </c>
      <c r="DVS417" t="str">
        <f>BS!$D$5</f>
        <v>31 March 2026</v>
      </c>
      <c r="DVT417" t="str">
        <f>BS!$E$5</f>
        <v>31 March 2025</v>
      </c>
      <c r="DWA417" t="str">
        <f>BS!$D$5</f>
        <v>31 March 2026</v>
      </c>
      <c r="DWB417" t="str">
        <f>BS!$E$5</f>
        <v>31 March 2025</v>
      </c>
      <c r="DWI417" t="str">
        <f>BS!$D$5</f>
        <v>31 March 2026</v>
      </c>
      <c r="DWJ417" t="str">
        <f>BS!$E$5</f>
        <v>31 March 2025</v>
      </c>
      <c r="DWQ417" t="str">
        <f>BS!$D$5</f>
        <v>31 March 2026</v>
      </c>
      <c r="DWR417" t="str">
        <f>BS!$E$5</f>
        <v>31 March 2025</v>
      </c>
      <c r="DWY417" t="str">
        <f>BS!$D$5</f>
        <v>31 March 2026</v>
      </c>
      <c r="DWZ417" t="str">
        <f>BS!$E$5</f>
        <v>31 March 2025</v>
      </c>
      <c r="DXG417" t="str">
        <f>BS!$D$5</f>
        <v>31 March 2026</v>
      </c>
      <c r="DXH417" t="str">
        <f>BS!$E$5</f>
        <v>31 March 2025</v>
      </c>
      <c r="DXO417" t="str">
        <f>BS!$D$5</f>
        <v>31 March 2026</v>
      </c>
      <c r="DXP417" t="str">
        <f>BS!$E$5</f>
        <v>31 March 2025</v>
      </c>
      <c r="DXW417" t="str">
        <f>BS!$D$5</f>
        <v>31 March 2026</v>
      </c>
      <c r="DXX417" t="str">
        <f>BS!$E$5</f>
        <v>31 March 2025</v>
      </c>
      <c r="DYE417" t="str">
        <f>BS!$D$5</f>
        <v>31 March 2026</v>
      </c>
      <c r="DYF417" t="str">
        <f>BS!$E$5</f>
        <v>31 March 2025</v>
      </c>
      <c r="DYM417" t="str">
        <f>BS!$D$5</f>
        <v>31 March 2026</v>
      </c>
      <c r="DYN417" t="str">
        <f>BS!$E$5</f>
        <v>31 March 2025</v>
      </c>
      <c r="DYU417" t="str">
        <f>BS!$D$5</f>
        <v>31 March 2026</v>
      </c>
      <c r="DYV417" t="str">
        <f>BS!$E$5</f>
        <v>31 March 2025</v>
      </c>
      <c r="DZC417" t="str">
        <f>BS!$D$5</f>
        <v>31 March 2026</v>
      </c>
      <c r="DZD417" t="str">
        <f>BS!$E$5</f>
        <v>31 March 2025</v>
      </c>
      <c r="DZK417" t="str">
        <f>BS!$D$5</f>
        <v>31 March 2026</v>
      </c>
      <c r="DZL417" t="str">
        <f>BS!$E$5</f>
        <v>31 March 2025</v>
      </c>
      <c r="DZS417" t="str">
        <f>BS!$D$5</f>
        <v>31 March 2026</v>
      </c>
      <c r="DZT417" t="str">
        <f>BS!$E$5</f>
        <v>31 March 2025</v>
      </c>
      <c r="EAA417" t="str">
        <f>BS!$D$5</f>
        <v>31 March 2026</v>
      </c>
      <c r="EAB417" t="str">
        <f>BS!$E$5</f>
        <v>31 March 2025</v>
      </c>
      <c r="EAI417" t="str">
        <f>BS!$D$5</f>
        <v>31 March 2026</v>
      </c>
      <c r="EAJ417" t="str">
        <f>BS!$E$5</f>
        <v>31 March 2025</v>
      </c>
      <c r="EAQ417" t="str">
        <f>BS!$D$5</f>
        <v>31 March 2026</v>
      </c>
      <c r="EAR417" t="str">
        <f>BS!$E$5</f>
        <v>31 March 2025</v>
      </c>
      <c r="EAY417" t="str">
        <f>BS!$D$5</f>
        <v>31 March 2026</v>
      </c>
      <c r="EAZ417" t="str">
        <f>BS!$E$5</f>
        <v>31 March 2025</v>
      </c>
      <c r="EBG417" t="str">
        <f>BS!$D$5</f>
        <v>31 March 2026</v>
      </c>
      <c r="EBH417" t="str">
        <f>BS!$E$5</f>
        <v>31 March 2025</v>
      </c>
      <c r="EBO417" t="str">
        <f>BS!$D$5</f>
        <v>31 March 2026</v>
      </c>
      <c r="EBP417" t="str">
        <f>BS!$E$5</f>
        <v>31 March 2025</v>
      </c>
      <c r="EBW417" t="str">
        <f>BS!$D$5</f>
        <v>31 March 2026</v>
      </c>
      <c r="EBX417" t="str">
        <f>BS!$E$5</f>
        <v>31 March 2025</v>
      </c>
      <c r="ECE417" t="str">
        <f>BS!$D$5</f>
        <v>31 March 2026</v>
      </c>
      <c r="ECF417" t="str">
        <f>BS!$E$5</f>
        <v>31 March 2025</v>
      </c>
      <c r="ECM417" t="str">
        <f>BS!$D$5</f>
        <v>31 March 2026</v>
      </c>
      <c r="ECN417" t="str">
        <f>BS!$E$5</f>
        <v>31 March 2025</v>
      </c>
      <c r="ECU417" t="str">
        <f>BS!$D$5</f>
        <v>31 March 2026</v>
      </c>
      <c r="ECV417" t="str">
        <f>BS!$E$5</f>
        <v>31 March 2025</v>
      </c>
      <c r="EDC417" t="str">
        <f>BS!$D$5</f>
        <v>31 March 2026</v>
      </c>
      <c r="EDD417" t="str">
        <f>BS!$E$5</f>
        <v>31 March 2025</v>
      </c>
      <c r="EDK417" t="str">
        <f>BS!$D$5</f>
        <v>31 March 2026</v>
      </c>
      <c r="EDL417" t="str">
        <f>BS!$E$5</f>
        <v>31 March 2025</v>
      </c>
      <c r="EDS417" t="str">
        <f>BS!$D$5</f>
        <v>31 March 2026</v>
      </c>
      <c r="EDT417" t="str">
        <f>BS!$E$5</f>
        <v>31 March 2025</v>
      </c>
      <c r="EEA417" t="str">
        <f>BS!$D$5</f>
        <v>31 March 2026</v>
      </c>
      <c r="EEB417" t="str">
        <f>BS!$E$5</f>
        <v>31 March 2025</v>
      </c>
      <c r="EEI417" t="str">
        <f>BS!$D$5</f>
        <v>31 March 2026</v>
      </c>
      <c r="EEJ417" t="str">
        <f>BS!$E$5</f>
        <v>31 March 2025</v>
      </c>
      <c r="EEQ417" t="str">
        <f>BS!$D$5</f>
        <v>31 March 2026</v>
      </c>
      <c r="EER417" t="str">
        <f>BS!$E$5</f>
        <v>31 March 2025</v>
      </c>
      <c r="EEY417" t="str">
        <f>BS!$D$5</f>
        <v>31 March 2026</v>
      </c>
      <c r="EEZ417" t="str">
        <f>BS!$E$5</f>
        <v>31 March 2025</v>
      </c>
      <c r="EFG417" t="str">
        <f>BS!$D$5</f>
        <v>31 March 2026</v>
      </c>
      <c r="EFH417" t="str">
        <f>BS!$E$5</f>
        <v>31 March 2025</v>
      </c>
      <c r="EFO417" t="str">
        <f>BS!$D$5</f>
        <v>31 March 2026</v>
      </c>
      <c r="EFP417" t="str">
        <f>BS!$E$5</f>
        <v>31 March 2025</v>
      </c>
      <c r="EFW417" t="str">
        <f>BS!$D$5</f>
        <v>31 March 2026</v>
      </c>
      <c r="EFX417" t="str">
        <f>BS!$E$5</f>
        <v>31 March 2025</v>
      </c>
      <c r="EGE417" t="str">
        <f>BS!$D$5</f>
        <v>31 March 2026</v>
      </c>
      <c r="EGF417" t="str">
        <f>BS!$E$5</f>
        <v>31 March 2025</v>
      </c>
      <c r="EGM417" t="str">
        <f>BS!$D$5</f>
        <v>31 March 2026</v>
      </c>
      <c r="EGN417" t="str">
        <f>BS!$E$5</f>
        <v>31 March 2025</v>
      </c>
      <c r="EGU417" t="str">
        <f>BS!$D$5</f>
        <v>31 March 2026</v>
      </c>
      <c r="EGV417" t="str">
        <f>BS!$E$5</f>
        <v>31 March 2025</v>
      </c>
      <c r="EHC417" t="str">
        <f>BS!$D$5</f>
        <v>31 March 2026</v>
      </c>
      <c r="EHD417" t="str">
        <f>BS!$E$5</f>
        <v>31 March 2025</v>
      </c>
      <c r="EHK417" t="str">
        <f>BS!$D$5</f>
        <v>31 March 2026</v>
      </c>
      <c r="EHL417" t="str">
        <f>BS!$E$5</f>
        <v>31 March 2025</v>
      </c>
      <c r="EHS417" t="str">
        <f>BS!$D$5</f>
        <v>31 March 2026</v>
      </c>
      <c r="EHT417" t="str">
        <f>BS!$E$5</f>
        <v>31 March 2025</v>
      </c>
      <c r="EIA417" t="str">
        <f>BS!$D$5</f>
        <v>31 March 2026</v>
      </c>
      <c r="EIB417" t="str">
        <f>BS!$E$5</f>
        <v>31 March 2025</v>
      </c>
      <c r="EII417" t="str">
        <f>BS!$D$5</f>
        <v>31 March 2026</v>
      </c>
      <c r="EIJ417" t="str">
        <f>BS!$E$5</f>
        <v>31 March 2025</v>
      </c>
      <c r="EIQ417" t="str">
        <f>BS!$D$5</f>
        <v>31 March 2026</v>
      </c>
      <c r="EIR417" t="str">
        <f>BS!$E$5</f>
        <v>31 March 2025</v>
      </c>
      <c r="EIY417" t="str">
        <f>BS!$D$5</f>
        <v>31 March 2026</v>
      </c>
      <c r="EIZ417" t="str">
        <f>BS!$E$5</f>
        <v>31 March 2025</v>
      </c>
      <c r="EJG417" t="str">
        <f>BS!$D$5</f>
        <v>31 March 2026</v>
      </c>
      <c r="EJH417" t="str">
        <f>BS!$E$5</f>
        <v>31 March 2025</v>
      </c>
      <c r="EJO417" t="str">
        <f>BS!$D$5</f>
        <v>31 March 2026</v>
      </c>
      <c r="EJP417" t="str">
        <f>BS!$E$5</f>
        <v>31 March 2025</v>
      </c>
      <c r="EJW417" t="str">
        <f>BS!$D$5</f>
        <v>31 March 2026</v>
      </c>
      <c r="EJX417" t="str">
        <f>BS!$E$5</f>
        <v>31 March 2025</v>
      </c>
      <c r="EKE417" t="str">
        <f>BS!$D$5</f>
        <v>31 March 2026</v>
      </c>
      <c r="EKF417" t="str">
        <f>BS!$E$5</f>
        <v>31 March 2025</v>
      </c>
      <c r="EKM417" t="str">
        <f>BS!$D$5</f>
        <v>31 March 2026</v>
      </c>
      <c r="EKN417" t="str">
        <f>BS!$E$5</f>
        <v>31 March 2025</v>
      </c>
      <c r="EKU417" t="str">
        <f>BS!$D$5</f>
        <v>31 March 2026</v>
      </c>
      <c r="EKV417" t="str">
        <f>BS!$E$5</f>
        <v>31 March 2025</v>
      </c>
      <c r="ELC417" t="str">
        <f>BS!$D$5</f>
        <v>31 March 2026</v>
      </c>
      <c r="ELD417" t="str">
        <f>BS!$E$5</f>
        <v>31 March 2025</v>
      </c>
      <c r="ELK417" t="str">
        <f>BS!$D$5</f>
        <v>31 March 2026</v>
      </c>
      <c r="ELL417" t="str">
        <f>BS!$E$5</f>
        <v>31 March 2025</v>
      </c>
      <c r="ELS417" t="str">
        <f>BS!$D$5</f>
        <v>31 March 2026</v>
      </c>
      <c r="ELT417" t="str">
        <f>BS!$E$5</f>
        <v>31 March 2025</v>
      </c>
      <c r="EMA417" t="str">
        <f>BS!$D$5</f>
        <v>31 March 2026</v>
      </c>
      <c r="EMB417" t="str">
        <f>BS!$E$5</f>
        <v>31 March 2025</v>
      </c>
      <c r="EMI417" t="str">
        <f>BS!$D$5</f>
        <v>31 March 2026</v>
      </c>
      <c r="EMJ417" t="str">
        <f>BS!$E$5</f>
        <v>31 March 2025</v>
      </c>
      <c r="EMQ417" t="str">
        <f>BS!$D$5</f>
        <v>31 March 2026</v>
      </c>
      <c r="EMR417" t="str">
        <f>BS!$E$5</f>
        <v>31 March 2025</v>
      </c>
      <c r="EMY417" t="str">
        <f>BS!$D$5</f>
        <v>31 March 2026</v>
      </c>
      <c r="EMZ417" t="str">
        <f>BS!$E$5</f>
        <v>31 March 2025</v>
      </c>
      <c r="ENG417" t="str">
        <f>BS!$D$5</f>
        <v>31 March 2026</v>
      </c>
      <c r="ENH417" t="str">
        <f>BS!$E$5</f>
        <v>31 March 2025</v>
      </c>
      <c r="ENO417" t="str">
        <f>BS!$D$5</f>
        <v>31 March 2026</v>
      </c>
      <c r="ENP417" t="str">
        <f>BS!$E$5</f>
        <v>31 March 2025</v>
      </c>
      <c r="ENW417" t="str">
        <f>BS!$D$5</f>
        <v>31 March 2026</v>
      </c>
      <c r="ENX417" t="str">
        <f>BS!$E$5</f>
        <v>31 March 2025</v>
      </c>
      <c r="EOE417" t="str">
        <f>BS!$D$5</f>
        <v>31 March 2026</v>
      </c>
      <c r="EOF417" t="str">
        <f>BS!$E$5</f>
        <v>31 March 2025</v>
      </c>
      <c r="EOM417" t="str">
        <f>BS!$D$5</f>
        <v>31 March 2026</v>
      </c>
      <c r="EON417" t="str">
        <f>BS!$E$5</f>
        <v>31 March 2025</v>
      </c>
      <c r="EOU417" t="str">
        <f>BS!$D$5</f>
        <v>31 March 2026</v>
      </c>
      <c r="EOV417" t="str">
        <f>BS!$E$5</f>
        <v>31 March 2025</v>
      </c>
      <c r="EPC417" t="str">
        <f>BS!$D$5</f>
        <v>31 March 2026</v>
      </c>
      <c r="EPD417" t="str">
        <f>BS!$E$5</f>
        <v>31 March 2025</v>
      </c>
      <c r="EPK417" t="str">
        <f>BS!$D$5</f>
        <v>31 March 2026</v>
      </c>
      <c r="EPL417" t="str">
        <f>BS!$E$5</f>
        <v>31 March 2025</v>
      </c>
      <c r="EPS417" t="str">
        <f>BS!$D$5</f>
        <v>31 March 2026</v>
      </c>
      <c r="EPT417" t="str">
        <f>BS!$E$5</f>
        <v>31 March 2025</v>
      </c>
      <c r="EQA417" t="str">
        <f>BS!$D$5</f>
        <v>31 March 2026</v>
      </c>
      <c r="EQB417" t="str">
        <f>BS!$E$5</f>
        <v>31 March 2025</v>
      </c>
      <c r="EQI417" t="str">
        <f>BS!$D$5</f>
        <v>31 March 2026</v>
      </c>
      <c r="EQJ417" t="str">
        <f>BS!$E$5</f>
        <v>31 March 2025</v>
      </c>
      <c r="EQQ417" t="str">
        <f>BS!$D$5</f>
        <v>31 March 2026</v>
      </c>
      <c r="EQR417" t="str">
        <f>BS!$E$5</f>
        <v>31 March 2025</v>
      </c>
      <c r="EQY417" t="str">
        <f>BS!$D$5</f>
        <v>31 March 2026</v>
      </c>
      <c r="EQZ417" t="str">
        <f>BS!$E$5</f>
        <v>31 March 2025</v>
      </c>
      <c r="ERG417" t="str">
        <f>BS!$D$5</f>
        <v>31 March 2026</v>
      </c>
      <c r="ERH417" t="str">
        <f>BS!$E$5</f>
        <v>31 March 2025</v>
      </c>
      <c r="ERO417" t="str">
        <f>BS!$D$5</f>
        <v>31 March 2026</v>
      </c>
      <c r="ERP417" t="str">
        <f>BS!$E$5</f>
        <v>31 March 2025</v>
      </c>
      <c r="ERW417" t="str">
        <f>BS!$D$5</f>
        <v>31 March 2026</v>
      </c>
      <c r="ERX417" t="str">
        <f>BS!$E$5</f>
        <v>31 March 2025</v>
      </c>
      <c r="ESE417" t="str">
        <f>BS!$D$5</f>
        <v>31 March 2026</v>
      </c>
      <c r="ESF417" t="str">
        <f>BS!$E$5</f>
        <v>31 March 2025</v>
      </c>
      <c r="ESM417" t="str">
        <f>BS!$D$5</f>
        <v>31 March 2026</v>
      </c>
      <c r="ESN417" t="str">
        <f>BS!$E$5</f>
        <v>31 March 2025</v>
      </c>
      <c r="ESU417" t="str">
        <f>BS!$D$5</f>
        <v>31 March 2026</v>
      </c>
      <c r="ESV417" t="str">
        <f>BS!$E$5</f>
        <v>31 March 2025</v>
      </c>
      <c r="ETC417" t="str">
        <f>BS!$D$5</f>
        <v>31 March 2026</v>
      </c>
      <c r="ETD417" t="str">
        <f>BS!$E$5</f>
        <v>31 March 2025</v>
      </c>
      <c r="ETK417" t="str">
        <f>BS!$D$5</f>
        <v>31 March 2026</v>
      </c>
      <c r="ETL417" t="str">
        <f>BS!$E$5</f>
        <v>31 March 2025</v>
      </c>
      <c r="ETS417" t="str">
        <f>BS!$D$5</f>
        <v>31 March 2026</v>
      </c>
      <c r="ETT417" t="str">
        <f>BS!$E$5</f>
        <v>31 March 2025</v>
      </c>
      <c r="EUA417" t="str">
        <f>BS!$D$5</f>
        <v>31 March 2026</v>
      </c>
      <c r="EUB417" t="str">
        <f>BS!$E$5</f>
        <v>31 March 2025</v>
      </c>
      <c r="EUI417" t="str">
        <f>BS!$D$5</f>
        <v>31 March 2026</v>
      </c>
      <c r="EUJ417" t="str">
        <f>BS!$E$5</f>
        <v>31 March 2025</v>
      </c>
      <c r="EUQ417" t="str">
        <f>BS!$D$5</f>
        <v>31 March 2026</v>
      </c>
      <c r="EUR417" t="str">
        <f>BS!$E$5</f>
        <v>31 March 2025</v>
      </c>
      <c r="EUY417" t="str">
        <f>BS!$D$5</f>
        <v>31 March 2026</v>
      </c>
      <c r="EUZ417" t="str">
        <f>BS!$E$5</f>
        <v>31 March 2025</v>
      </c>
      <c r="EVG417" t="str">
        <f>BS!$D$5</f>
        <v>31 March 2026</v>
      </c>
      <c r="EVH417" t="str">
        <f>BS!$E$5</f>
        <v>31 March 2025</v>
      </c>
      <c r="EVO417" t="str">
        <f>BS!$D$5</f>
        <v>31 March 2026</v>
      </c>
      <c r="EVP417" t="str">
        <f>BS!$E$5</f>
        <v>31 March 2025</v>
      </c>
      <c r="EVW417" t="str">
        <f>BS!$D$5</f>
        <v>31 March 2026</v>
      </c>
      <c r="EVX417" t="str">
        <f>BS!$E$5</f>
        <v>31 March 2025</v>
      </c>
      <c r="EWE417" t="str">
        <f>BS!$D$5</f>
        <v>31 March 2026</v>
      </c>
      <c r="EWF417" t="str">
        <f>BS!$E$5</f>
        <v>31 March 2025</v>
      </c>
      <c r="EWM417" t="str">
        <f>BS!$D$5</f>
        <v>31 March 2026</v>
      </c>
      <c r="EWN417" t="str">
        <f>BS!$E$5</f>
        <v>31 March 2025</v>
      </c>
      <c r="EWU417" t="str">
        <f>BS!$D$5</f>
        <v>31 March 2026</v>
      </c>
      <c r="EWV417" t="str">
        <f>BS!$E$5</f>
        <v>31 March 2025</v>
      </c>
      <c r="EXC417" t="str">
        <f>BS!$D$5</f>
        <v>31 March 2026</v>
      </c>
      <c r="EXD417" t="str">
        <f>BS!$E$5</f>
        <v>31 March 2025</v>
      </c>
      <c r="EXK417" t="str">
        <f>BS!$D$5</f>
        <v>31 March 2026</v>
      </c>
      <c r="EXL417" t="str">
        <f>BS!$E$5</f>
        <v>31 March 2025</v>
      </c>
      <c r="EXS417" t="str">
        <f>BS!$D$5</f>
        <v>31 March 2026</v>
      </c>
      <c r="EXT417" t="str">
        <f>BS!$E$5</f>
        <v>31 March 2025</v>
      </c>
      <c r="EYA417" t="str">
        <f>BS!$D$5</f>
        <v>31 March 2026</v>
      </c>
      <c r="EYB417" t="str">
        <f>BS!$E$5</f>
        <v>31 March 2025</v>
      </c>
      <c r="EYI417" t="str">
        <f>BS!$D$5</f>
        <v>31 March 2026</v>
      </c>
      <c r="EYJ417" t="str">
        <f>BS!$E$5</f>
        <v>31 March 2025</v>
      </c>
      <c r="EYQ417" t="str">
        <f>BS!$D$5</f>
        <v>31 March 2026</v>
      </c>
      <c r="EYR417" t="str">
        <f>BS!$E$5</f>
        <v>31 March 2025</v>
      </c>
      <c r="EYY417" t="str">
        <f>BS!$D$5</f>
        <v>31 March 2026</v>
      </c>
      <c r="EYZ417" t="str">
        <f>BS!$E$5</f>
        <v>31 March 2025</v>
      </c>
      <c r="EZG417" t="str">
        <f>BS!$D$5</f>
        <v>31 March 2026</v>
      </c>
      <c r="EZH417" t="str">
        <f>BS!$E$5</f>
        <v>31 March 2025</v>
      </c>
      <c r="EZO417" t="str">
        <f>BS!$D$5</f>
        <v>31 March 2026</v>
      </c>
      <c r="EZP417" t="str">
        <f>BS!$E$5</f>
        <v>31 March 2025</v>
      </c>
      <c r="EZW417" t="str">
        <f>BS!$D$5</f>
        <v>31 March 2026</v>
      </c>
      <c r="EZX417" t="str">
        <f>BS!$E$5</f>
        <v>31 March 2025</v>
      </c>
      <c r="FAE417" t="str">
        <f>BS!$D$5</f>
        <v>31 March 2026</v>
      </c>
      <c r="FAF417" t="str">
        <f>BS!$E$5</f>
        <v>31 March 2025</v>
      </c>
      <c r="FAM417" t="str">
        <f>BS!$D$5</f>
        <v>31 March 2026</v>
      </c>
      <c r="FAN417" t="str">
        <f>BS!$E$5</f>
        <v>31 March 2025</v>
      </c>
      <c r="FAU417" t="str">
        <f>BS!$D$5</f>
        <v>31 March 2026</v>
      </c>
      <c r="FAV417" t="str">
        <f>BS!$E$5</f>
        <v>31 March 2025</v>
      </c>
      <c r="FBC417" t="str">
        <f>BS!$D$5</f>
        <v>31 March 2026</v>
      </c>
      <c r="FBD417" t="str">
        <f>BS!$E$5</f>
        <v>31 March 2025</v>
      </c>
      <c r="FBK417" t="str">
        <f>BS!$D$5</f>
        <v>31 March 2026</v>
      </c>
      <c r="FBL417" t="str">
        <f>BS!$E$5</f>
        <v>31 March 2025</v>
      </c>
      <c r="FBS417" t="str">
        <f>BS!$D$5</f>
        <v>31 March 2026</v>
      </c>
      <c r="FBT417" t="str">
        <f>BS!$E$5</f>
        <v>31 March 2025</v>
      </c>
      <c r="FCA417" t="str">
        <f>BS!$D$5</f>
        <v>31 March 2026</v>
      </c>
      <c r="FCB417" t="str">
        <f>BS!$E$5</f>
        <v>31 March 2025</v>
      </c>
      <c r="FCI417" t="str">
        <f>BS!$D$5</f>
        <v>31 March 2026</v>
      </c>
      <c r="FCJ417" t="str">
        <f>BS!$E$5</f>
        <v>31 March 2025</v>
      </c>
      <c r="FCQ417" t="str">
        <f>BS!$D$5</f>
        <v>31 March 2026</v>
      </c>
      <c r="FCR417" t="str">
        <f>BS!$E$5</f>
        <v>31 March 2025</v>
      </c>
      <c r="FCY417" t="str">
        <f>BS!$D$5</f>
        <v>31 March 2026</v>
      </c>
      <c r="FCZ417" t="str">
        <f>BS!$E$5</f>
        <v>31 March 2025</v>
      </c>
      <c r="FDG417" t="str">
        <f>BS!$D$5</f>
        <v>31 March 2026</v>
      </c>
      <c r="FDH417" t="str">
        <f>BS!$E$5</f>
        <v>31 March 2025</v>
      </c>
      <c r="FDO417" t="str">
        <f>BS!$D$5</f>
        <v>31 March 2026</v>
      </c>
      <c r="FDP417" t="str">
        <f>BS!$E$5</f>
        <v>31 March 2025</v>
      </c>
      <c r="FDW417" t="str">
        <f>BS!$D$5</f>
        <v>31 March 2026</v>
      </c>
      <c r="FDX417" t="str">
        <f>BS!$E$5</f>
        <v>31 March 2025</v>
      </c>
      <c r="FEE417" t="str">
        <f>BS!$D$5</f>
        <v>31 March 2026</v>
      </c>
      <c r="FEF417" t="str">
        <f>BS!$E$5</f>
        <v>31 March 2025</v>
      </c>
      <c r="FEM417" t="str">
        <f>BS!$D$5</f>
        <v>31 March 2026</v>
      </c>
      <c r="FEN417" t="str">
        <f>BS!$E$5</f>
        <v>31 March 2025</v>
      </c>
      <c r="FEU417" t="str">
        <f>BS!$D$5</f>
        <v>31 March 2026</v>
      </c>
      <c r="FEV417" t="str">
        <f>BS!$E$5</f>
        <v>31 March 2025</v>
      </c>
      <c r="FFC417" t="str">
        <f>BS!$D$5</f>
        <v>31 March 2026</v>
      </c>
      <c r="FFD417" t="str">
        <f>BS!$E$5</f>
        <v>31 March 2025</v>
      </c>
      <c r="FFK417" t="str">
        <f>BS!$D$5</f>
        <v>31 March 2026</v>
      </c>
      <c r="FFL417" t="str">
        <f>BS!$E$5</f>
        <v>31 March 2025</v>
      </c>
      <c r="FFS417" t="str">
        <f>BS!$D$5</f>
        <v>31 March 2026</v>
      </c>
      <c r="FFT417" t="str">
        <f>BS!$E$5</f>
        <v>31 March 2025</v>
      </c>
      <c r="FGA417" t="str">
        <f>BS!$D$5</f>
        <v>31 March 2026</v>
      </c>
      <c r="FGB417" t="str">
        <f>BS!$E$5</f>
        <v>31 March 2025</v>
      </c>
      <c r="FGI417" t="str">
        <f>BS!$D$5</f>
        <v>31 March 2026</v>
      </c>
      <c r="FGJ417" t="str">
        <f>BS!$E$5</f>
        <v>31 March 2025</v>
      </c>
      <c r="FGQ417" t="str">
        <f>BS!$D$5</f>
        <v>31 March 2026</v>
      </c>
      <c r="FGR417" t="str">
        <f>BS!$E$5</f>
        <v>31 March 2025</v>
      </c>
      <c r="FGY417" t="str">
        <f>BS!$D$5</f>
        <v>31 March 2026</v>
      </c>
      <c r="FGZ417" t="str">
        <f>BS!$E$5</f>
        <v>31 March 2025</v>
      </c>
      <c r="FHG417" t="str">
        <f>BS!$D$5</f>
        <v>31 March 2026</v>
      </c>
      <c r="FHH417" t="str">
        <f>BS!$E$5</f>
        <v>31 March 2025</v>
      </c>
      <c r="FHO417" t="str">
        <f>BS!$D$5</f>
        <v>31 March 2026</v>
      </c>
      <c r="FHP417" t="str">
        <f>BS!$E$5</f>
        <v>31 March 2025</v>
      </c>
      <c r="FHW417" t="str">
        <f>BS!$D$5</f>
        <v>31 March 2026</v>
      </c>
      <c r="FHX417" t="str">
        <f>BS!$E$5</f>
        <v>31 March 2025</v>
      </c>
      <c r="FIE417" t="str">
        <f>BS!$D$5</f>
        <v>31 March 2026</v>
      </c>
      <c r="FIF417" t="str">
        <f>BS!$E$5</f>
        <v>31 March 2025</v>
      </c>
      <c r="FIM417" t="str">
        <f>BS!$D$5</f>
        <v>31 March 2026</v>
      </c>
      <c r="FIN417" t="str">
        <f>BS!$E$5</f>
        <v>31 March 2025</v>
      </c>
      <c r="FIU417" t="str">
        <f>BS!$D$5</f>
        <v>31 March 2026</v>
      </c>
      <c r="FIV417" t="str">
        <f>BS!$E$5</f>
        <v>31 March 2025</v>
      </c>
      <c r="FJC417" t="str">
        <f>BS!$D$5</f>
        <v>31 March 2026</v>
      </c>
      <c r="FJD417" t="str">
        <f>BS!$E$5</f>
        <v>31 March 2025</v>
      </c>
      <c r="FJK417" t="str">
        <f>BS!$D$5</f>
        <v>31 March 2026</v>
      </c>
      <c r="FJL417" t="str">
        <f>BS!$E$5</f>
        <v>31 March 2025</v>
      </c>
      <c r="FJS417" t="str">
        <f>BS!$D$5</f>
        <v>31 March 2026</v>
      </c>
      <c r="FJT417" t="str">
        <f>BS!$E$5</f>
        <v>31 March 2025</v>
      </c>
      <c r="FKA417" t="str">
        <f>BS!$D$5</f>
        <v>31 March 2026</v>
      </c>
      <c r="FKB417" t="str">
        <f>BS!$E$5</f>
        <v>31 March 2025</v>
      </c>
      <c r="FKI417" t="str">
        <f>BS!$D$5</f>
        <v>31 March 2026</v>
      </c>
      <c r="FKJ417" t="str">
        <f>BS!$E$5</f>
        <v>31 March 2025</v>
      </c>
      <c r="FKQ417" t="str">
        <f>BS!$D$5</f>
        <v>31 March 2026</v>
      </c>
      <c r="FKR417" t="str">
        <f>BS!$E$5</f>
        <v>31 March 2025</v>
      </c>
      <c r="FKY417" t="str">
        <f>BS!$D$5</f>
        <v>31 March 2026</v>
      </c>
      <c r="FKZ417" t="str">
        <f>BS!$E$5</f>
        <v>31 March 2025</v>
      </c>
      <c r="FLG417" t="str">
        <f>BS!$D$5</f>
        <v>31 March 2026</v>
      </c>
      <c r="FLH417" t="str">
        <f>BS!$E$5</f>
        <v>31 March 2025</v>
      </c>
      <c r="FLO417" t="str">
        <f>BS!$D$5</f>
        <v>31 March 2026</v>
      </c>
      <c r="FLP417" t="str">
        <f>BS!$E$5</f>
        <v>31 March 2025</v>
      </c>
      <c r="FLW417" t="str">
        <f>BS!$D$5</f>
        <v>31 March 2026</v>
      </c>
      <c r="FLX417" t="str">
        <f>BS!$E$5</f>
        <v>31 March 2025</v>
      </c>
      <c r="FME417" t="str">
        <f>BS!$D$5</f>
        <v>31 March 2026</v>
      </c>
      <c r="FMF417" t="str">
        <f>BS!$E$5</f>
        <v>31 March 2025</v>
      </c>
      <c r="FMM417" t="str">
        <f>BS!$D$5</f>
        <v>31 March 2026</v>
      </c>
      <c r="FMN417" t="str">
        <f>BS!$E$5</f>
        <v>31 March 2025</v>
      </c>
      <c r="FMU417" t="str">
        <f>BS!$D$5</f>
        <v>31 March 2026</v>
      </c>
      <c r="FMV417" t="str">
        <f>BS!$E$5</f>
        <v>31 March 2025</v>
      </c>
      <c r="FNC417" t="str">
        <f>BS!$D$5</f>
        <v>31 March 2026</v>
      </c>
      <c r="FND417" t="str">
        <f>BS!$E$5</f>
        <v>31 March 2025</v>
      </c>
      <c r="FNK417" t="str">
        <f>BS!$D$5</f>
        <v>31 March 2026</v>
      </c>
      <c r="FNL417" t="str">
        <f>BS!$E$5</f>
        <v>31 March 2025</v>
      </c>
      <c r="FNS417" t="str">
        <f>BS!$D$5</f>
        <v>31 March 2026</v>
      </c>
      <c r="FNT417" t="str">
        <f>BS!$E$5</f>
        <v>31 March 2025</v>
      </c>
      <c r="FOA417" t="str">
        <f>BS!$D$5</f>
        <v>31 March 2026</v>
      </c>
      <c r="FOB417" t="str">
        <f>BS!$E$5</f>
        <v>31 March 2025</v>
      </c>
      <c r="FOI417" t="str">
        <f>BS!$D$5</f>
        <v>31 March 2026</v>
      </c>
      <c r="FOJ417" t="str">
        <f>BS!$E$5</f>
        <v>31 March 2025</v>
      </c>
      <c r="FOQ417" t="str">
        <f>BS!$D$5</f>
        <v>31 March 2026</v>
      </c>
      <c r="FOR417" t="str">
        <f>BS!$E$5</f>
        <v>31 March 2025</v>
      </c>
      <c r="FOY417" t="str">
        <f>BS!$D$5</f>
        <v>31 March 2026</v>
      </c>
      <c r="FOZ417" t="str">
        <f>BS!$E$5</f>
        <v>31 March 2025</v>
      </c>
      <c r="FPG417" t="str">
        <f>BS!$D$5</f>
        <v>31 March 2026</v>
      </c>
      <c r="FPH417" t="str">
        <f>BS!$E$5</f>
        <v>31 March 2025</v>
      </c>
      <c r="FPO417" t="str">
        <f>BS!$D$5</f>
        <v>31 March 2026</v>
      </c>
      <c r="FPP417" t="str">
        <f>BS!$E$5</f>
        <v>31 March 2025</v>
      </c>
      <c r="FPW417" t="str">
        <f>BS!$D$5</f>
        <v>31 March 2026</v>
      </c>
      <c r="FPX417" t="str">
        <f>BS!$E$5</f>
        <v>31 March 2025</v>
      </c>
      <c r="FQE417" t="str">
        <f>BS!$D$5</f>
        <v>31 March 2026</v>
      </c>
      <c r="FQF417" t="str">
        <f>BS!$E$5</f>
        <v>31 March 2025</v>
      </c>
      <c r="FQM417" t="str">
        <f>BS!$D$5</f>
        <v>31 March 2026</v>
      </c>
      <c r="FQN417" t="str">
        <f>BS!$E$5</f>
        <v>31 March 2025</v>
      </c>
      <c r="FQU417" t="str">
        <f>BS!$D$5</f>
        <v>31 March 2026</v>
      </c>
      <c r="FQV417" t="str">
        <f>BS!$E$5</f>
        <v>31 March 2025</v>
      </c>
      <c r="FRC417" t="str">
        <f>BS!$D$5</f>
        <v>31 March 2026</v>
      </c>
      <c r="FRD417" t="str">
        <f>BS!$E$5</f>
        <v>31 March 2025</v>
      </c>
      <c r="FRK417" t="str">
        <f>BS!$D$5</f>
        <v>31 March 2026</v>
      </c>
      <c r="FRL417" t="str">
        <f>BS!$E$5</f>
        <v>31 March 2025</v>
      </c>
      <c r="FRS417" t="str">
        <f>BS!$D$5</f>
        <v>31 March 2026</v>
      </c>
      <c r="FRT417" t="str">
        <f>BS!$E$5</f>
        <v>31 March 2025</v>
      </c>
      <c r="FSA417" t="str">
        <f>BS!$D$5</f>
        <v>31 March 2026</v>
      </c>
      <c r="FSB417" t="str">
        <f>BS!$E$5</f>
        <v>31 March 2025</v>
      </c>
      <c r="FSI417" t="str">
        <f>BS!$D$5</f>
        <v>31 March 2026</v>
      </c>
      <c r="FSJ417" t="str">
        <f>BS!$E$5</f>
        <v>31 March 2025</v>
      </c>
      <c r="FSQ417" t="str">
        <f>BS!$D$5</f>
        <v>31 March 2026</v>
      </c>
      <c r="FSR417" t="str">
        <f>BS!$E$5</f>
        <v>31 March 2025</v>
      </c>
      <c r="FSY417" t="str">
        <f>BS!$D$5</f>
        <v>31 March 2026</v>
      </c>
      <c r="FSZ417" t="str">
        <f>BS!$E$5</f>
        <v>31 March 2025</v>
      </c>
      <c r="FTG417" t="str">
        <f>BS!$D$5</f>
        <v>31 March 2026</v>
      </c>
      <c r="FTH417" t="str">
        <f>BS!$E$5</f>
        <v>31 March 2025</v>
      </c>
      <c r="FTO417" t="str">
        <f>BS!$D$5</f>
        <v>31 March 2026</v>
      </c>
      <c r="FTP417" t="str">
        <f>BS!$E$5</f>
        <v>31 March 2025</v>
      </c>
      <c r="FTW417" t="str">
        <f>BS!$D$5</f>
        <v>31 March 2026</v>
      </c>
      <c r="FTX417" t="str">
        <f>BS!$E$5</f>
        <v>31 March 2025</v>
      </c>
      <c r="FUE417" t="str">
        <f>BS!$D$5</f>
        <v>31 March 2026</v>
      </c>
      <c r="FUF417" t="str">
        <f>BS!$E$5</f>
        <v>31 March 2025</v>
      </c>
      <c r="FUM417" t="str">
        <f>BS!$D$5</f>
        <v>31 March 2026</v>
      </c>
      <c r="FUN417" t="str">
        <f>BS!$E$5</f>
        <v>31 March 2025</v>
      </c>
      <c r="FUU417" t="str">
        <f>BS!$D$5</f>
        <v>31 March 2026</v>
      </c>
      <c r="FUV417" t="str">
        <f>BS!$E$5</f>
        <v>31 March 2025</v>
      </c>
      <c r="FVC417" t="str">
        <f>BS!$D$5</f>
        <v>31 March 2026</v>
      </c>
      <c r="FVD417" t="str">
        <f>BS!$E$5</f>
        <v>31 March 2025</v>
      </c>
      <c r="FVK417" t="str">
        <f>BS!$D$5</f>
        <v>31 March 2026</v>
      </c>
      <c r="FVL417" t="str">
        <f>BS!$E$5</f>
        <v>31 March 2025</v>
      </c>
      <c r="FVS417" t="str">
        <f>BS!$D$5</f>
        <v>31 March 2026</v>
      </c>
      <c r="FVT417" t="str">
        <f>BS!$E$5</f>
        <v>31 March 2025</v>
      </c>
      <c r="FWA417" t="str">
        <f>BS!$D$5</f>
        <v>31 March 2026</v>
      </c>
      <c r="FWB417" t="str">
        <f>BS!$E$5</f>
        <v>31 March 2025</v>
      </c>
      <c r="FWI417" t="str">
        <f>BS!$D$5</f>
        <v>31 March 2026</v>
      </c>
      <c r="FWJ417" t="str">
        <f>BS!$E$5</f>
        <v>31 March 2025</v>
      </c>
      <c r="FWQ417" t="str">
        <f>BS!$D$5</f>
        <v>31 March 2026</v>
      </c>
      <c r="FWR417" t="str">
        <f>BS!$E$5</f>
        <v>31 March 2025</v>
      </c>
      <c r="FWY417" t="str">
        <f>BS!$D$5</f>
        <v>31 March 2026</v>
      </c>
      <c r="FWZ417" t="str">
        <f>BS!$E$5</f>
        <v>31 March 2025</v>
      </c>
      <c r="FXG417" t="str">
        <f>BS!$D$5</f>
        <v>31 March 2026</v>
      </c>
      <c r="FXH417" t="str">
        <f>BS!$E$5</f>
        <v>31 March 2025</v>
      </c>
      <c r="FXO417" t="str">
        <f>BS!$D$5</f>
        <v>31 March 2026</v>
      </c>
      <c r="FXP417" t="str">
        <f>BS!$E$5</f>
        <v>31 March 2025</v>
      </c>
      <c r="FXW417" t="str">
        <f>BS!$D$5</f>
        <v>31 March 2026</v>
      </c>
      <c r="FXX417" t="str">
        <f>BS!$E$5</f>
        <v>31 March 2025</v>
      </c>
      <c r="FYE417" t="str">
        <f>BS!$D$5</f>
        <v>31 March 2026</v>
      </c>
      <c r="FYF417" t="str">
        <f>BS!$E$5</f>
        <v>31 March 2025</v>
      </c>
      <c r="FYM417" t="str">
        <f>BS!$D$5</f>
        <v>31 March 2026</v>
      </c>
      <c r="FYN417" t="str">
        <f>BS!$E$5</f>
        <v>31 March 2025</v>
      </c>
      <c r="FYU417" t="str">
        <f>BS!$D$5</f>
        <v>31 March 2026</v>
      </c>
      <c r="FYV417" t="str">
        <f>BS!$E$5</f>
        <v>31 March 2025</v>
      </c>
      <c r="FZC417" t="str">
        <f>BS!$D$5</f>
        <v>31 March 2026</v>
      </c>
      <c r="FZD417" t="str">
        <f>BS!$E$5</f>
        <v>31 March 2025</v>
      </c>
      <c r="FZK417" t="str">
        <f>BS!$D$5</f>
        <v>31 March 2026</v>
      </c>
      <c r="FZL417" t="str">
        <f>BS!$E$5</f>
        <v>31 March 2025</v>
      </c>
      <c r="FZS417" t="str">
        <f>BS!$D$5</f>
        <v>31 March 2026</v>
      </c>
      <c r="FZT417" t="str">
        <f>BS!$E$5</f>
        <v>31 March 2025</v>
      </c>
      <c r="GAA417" t="str">
        <f>BS!$D$5</f>
        <v>31 March 2026</v>
      </c>
      <c r="GAB417" t="str">
        <f>BS!$E$5</f>
        <v>31 March 2025</v>
      </c>
      <c r="GAI417" t="str">
        <f>BS!$D$5</f>
        <v>31 March 2026</v>
      </c>
      <c r="GAJ417" t="str">
        <f>BS!$E$5</f>
        <v>31 March 2025</v>
      </c>
      <c r="GAQ417" t="str">
        <f>BS!$D$5</f>
        <v>31 March 2026</v>
      </c>
      <c r="GAR417" t="str">
        <f>BS!$E$5</f>
        <v>31 March 2025</v>
      </c>
      <c r="GAY417" t="str">
        <f>BS!$D$5</f>
        <v>31 March 2026</v>
      </c>
      <c r="GAZ417" t="str">
        <f>BS!$E$5</f>
        <v>31 March 2025</v>
      </c>
      <c r="GBG417" t="str">
        <f>BS!$D$5</f>
        <v>31 March 2026</v>
      </c>
      <c r="GBH417" t="str">
        <f>BS!$E$5</f>
        <v>31 March 2025</v>
      </c>
      <c r="GBO417" t="str">
        <f>BS!$D$5</f>
        <v>31 March 2026</v>
      </c>
      <c r="GBP417" t="str">
        <f>BS!$E$5</f>
        <v>31 March 2025</v>
      </c>
      <c r="GBW417" t="str">
        <f>BS!$D$5</f>
        <v>31 March 2026</v>
      </c>
      <c r="GBX417" t="str">
        <f>BS!$E$5</f>
        <v>31 March 2025</v>
      </c>
      <c r="GCE417" t="str">
        <f>BS!$D$5</f>
        <v>31 March 2026</v>
      </c>
      <c r="GCF417" t="str">
        <f>BS!$E$5</f>
        <v>31 March 2025</v>
      </c>
      <c r="GCM417" t="str">
        <f>BS!$D$5</f>
        <v>31 March 2026</v>
      </c>
      <c r="GCN417" t="str">
        <f>BS!$E$5</f>
        <v>31 March 2025</v>
      </c>
      <c r="GCU417" t="str">
        <f>BS!$D$5</f>
        <v>31 March 2026</v>
      </c>
      <c r="GCV417" t="str">
        <f>BS!$E$5</f>
        <v>31 March 2025</v>
      </c>
      <c r="GDC417" t="str">
        <f>BS!$D$5</f>
        <v>31 March 2026</v>
      </c>
      <c r="GDD417" t="str">
        <f>BS!$E$5</f>
        <v>31 March 2025</v>
      </c>
      <c r="GDK417" t="str">
        <f>BS!$D$5</f>
        <v>31 March 2026</v>
      </c>
      <c r="GDL417" t="str">
        <f>BS!$E$5</f>
        <v>31 March 2025</v>
      </c>
      <c r="GDS417" t="str">
        <f>BS!$D$5</f>
        <v>31 March 2026</v>
      </c>
      <c r="GDT417" t="str">
        <f>BS!$E$5</f>
        <v>31 March 2025</v>
      </c>
      <c r="GEA417" t="str">
        <f>BS!$D$5</f>
        <v>31 March 2026</v>
      </c>
      <c r="GEB417" t="str">
        <f>BS!$E$5</f>
        <v>31 March 2025</v>
      </c>
      <c r="GEI417" t="str">
        <f>BS!$D$5</f>
        <v>31 March 2026</v>
      </c>
      <c r="GEJ417" t="str">
        <f>BS!$E$5</f>
        <v>31 March 2025</v>
      </c>
      <c r="GEQ417" t="str">
        <f>BS!$D$5</f>
        <v>31 March 2026</v>
      </c>
      <c r="GER417" t="str">
        <f>BS!$E$5</f>
        <v>31 March 2025</v>
      </c>
      <c r="GEY417" t="str">
        <f>BS!$D$5</f>
        <v>31 March 2026</v>
      </c>
      <c r="GEZ417" t="str">
        <f>BS!$E$5</f>
        <v>31 March 2025</v>
      </c>
      <c r="GFG417" t="str">
        <f>BS!$D$5</f>
        <v>31 March 2026</v>
      </c>
      <c r="GFH417" t="str">
        <f>BS!$E$5</f>
        <v>31 March 2025</v>
      </c>
      <c r="GFO417" t="str">
        <f>BS!$D$5</f>
        <v>31 March 2026</v>
      </c>
      <c r="GFP417" t="str">
        <f>BS!$E$5</f>
        <v>31 March 2025</v>
      </c>
      <c r="GFW417" t="str">
        <f>BS!$D$5</f>
        <v>31 March 2026</v>
      </c>
      <c r="GFX417" t="str">
        <f>BS!$E$5</f>
        <v>31 March 2025</v>
      </c>
      <c r="GGE417" t="str">
        <f>BS!$D$5</f>
        <v>31 March 2026</v>
      </c>
      <c r="GGF417" t="str">
        <f>BS!$E$5</f>
        <v>31 March 2025</v>
      </c>
      <c r="GGM417" t="str">
        <f>BS!$D$5</f>
        <v>31 March 2026</v>
      </c>
      <c r="GGN417" t="str">
        <f>BS!$E$5</f>
        <v>31 March 2025</v>
      </c>
      <c r="GGU417" t="str">
        <f>BS!$D$5</f>
        <v>31 March 2026</v>
      </c>
      <c r="GGV417" t="str">
        <f>BS!$E$5</f>
        <v>31 March 2025</v>
      </c>
      <c r="GHC417" t="str">
        <f>BS!$D$5</f>
        <v>31 March 2026</v>
      </c>
      <c r="GHD417" t="str">
        <f>BS!$E$5</f>
        <v>31 March 2025</v>
      </c>
      <c r="GHK417" t="str">
        <f>BS!$D$5</f>
        <v>31 March 2026</v>
      </c>
      <c r="GHL417" t="str">
        <f>BS!$E$5</f>
        <v>31 March 2025</v>
      </c>
      <c r="GHS417" t="str">
        <f>BS!$D$5</f>
        <v>31 March 2026</v>
      </c>
      <c r="GHT417" t="str">
        <f>BS!$E$5</f>
        <v>31 March 2025</v>
      </c>
      <c r="GIA417" t="str">
        <f>BS!$D$5</f>
        <v>31 March 2026</v>
      </c>
      <c r="GIB417" t="str">
        <f>BS!$E$5</f>
        <v>31 March 2025</v>
      </c>
      <c r="GII417" t="str">
        <f>BS!$D$5</f>
        <v>31 March 2026</v>
      </c>
      <c r="GIJ417" t="str">
        <f>BS!$E$5</f>
        <v>31 March 2025</v>
      </c>
      <c r="GIQ417" t="str">
        <f>BS!$D$5</f>
        <v>31 March 2026</v>
      </c>
      <c r="GIR417" t="str">
        <f>BS!$E$5</f>
        <v>31 March 2025</v>
      </c>
      <c r="GIY417" t="str">
        <f>BS!$D$5</f>
        <v>31 March 2026</v>
      </c>
      <c r="GIZ417" t="str">
        <f>BS!$E$5</f>
        <v>31 March 2025</v>
      </c>
      <c r="GJG417" t="str">
        <f>BS!$D$5</f>
        <v>31 March 2026</v>
      </c>
      <c r="GJH417" t="str">
        <f>BS!$E$5</f>
        <v>31 March 2025</v>
      </c>
      <c r="GJO417" t="str">
        <f>BS!$D$5</f>
        <v>31 March 2026</v>
      </c>
      <c r="GJP417" t="str">
        <f>BS!$E$5</f>
        <v>31 March 2025</v>
      </c>
      <c r="GJW417" t="str">
        <f>BS!$D$5</f>
        <v>31 March 2026</v>
      </c>
      <c r="GJX417" t="str">
        <f>BS!$E$5</f>
        <v>31 March 2025</v>
      </c>
      <c r="GKE417" t="str">
        <f>BS!$D$5</f>
        <v>31 March 2026</v>
      </c>
      <c r="GKF417" t="str">
        <f>BS!$E$5</f>
        <v>31 March 2025</v>
      </c>
      <c r="GKM417" t="str">
        <f>BS!$D$5</f>
        <v>31 March 2026</v>
      </c>
      <c r="GKN417" t="str">
        <f>BS!$E$5</f>
        <v>31 March 2025</v>
      </c>
      <c r="GKU417" t="str">
        <f>BS!$D$5</f>
        <v>31 March 2026</v>
      </c>
      <c r="GKV417" t="str">
        <f>BS!$E$5</f>
        <v>31 March 2025</v>
      </c>
      <c r="GLC417" t="str">
        <f>BS!$D$5</f>
        <v>31 March 2026</v>
      </c>
      <c r="GLD417" t="str">
        <f>BS!$E$5</f>
        <v>31 March 2025</v>
      </c>
      <c r="GLK417" t="str">
        <f>BS!$D$5</f>
        <v>31 March 2026</v>
      </c>
      <c r="GLL417" t="str">
        <f>BS!$E$5</f>
        <v>31 March 2025</v>
      </c>
      <c r="GLS417" t="str">
        <f>BS!$D$5</f>
        <v>31 March 2026</v>
      </c>
      <c r="GLT417" t="str">
        <f>BS!$E$5</f>
        <v>31 March 2025</v>
      </c>
      <c r="GMA417" t="str">
        <f>BS!$D$5</f>
        <v>31 March 2026</v>
      </c>
      <c r="GMB417" t="str">
        <f>BS!$E$5</f>
        <v>31 March 2025</v>
      </c>
      <c r="GMI417" t="str">
        <f>BS!$D$5</f>
        <v>31 March 2026</v>
      </c>
      <c r="GMJ417" t="str">
        <f>BS!$E$5</f>
        <v>31 March 2025</v>
      </c>
      <c r="GMQ417" t="str">
        <f>BS!$D$5</f>
        <v>31 March 2026</v>
      </c>
      <c r="GMR417" t="str">
        <f>BS!$E$5</f>
        <v>31 March 2025</v>
      </c>
      <c r="GMY417" t="str">
        <f>BS!$D$5</f>
        <v>31 March 2026</v>
      </c>
      <c r="GMZ417" t="str">
        <f>BS!$E$5</f>
        <v>31 March 2025</v>
      </c>
      <c r="GNG417" t="str">
        <f>BS!$D$5</f>
        <v>31 March 2026</v>
      </c>
      <c r="GNH417" t="str">
        <f>BS!$E$5</f>
        <v>31 March 2025</v>
      </c>
      <c r="GNO417" t="str">
        <f>BS!$D$5</f>
        <v>31 March 2026</v>
      </c>
      <c r="GNP417" t="str">
        <f>BS!$E$5</f>
        <v>31 March 2025</v>
      </c>
      <c r="GNW417" t="str">
        <f>BS!$D$5</f>
        <v>31 March 2026</v>
      </c>
      <c r="GNX417" t="str">
        <f>BS!$E$5</f>
        <v>31 March 2025</v>
      </c>
      <c r="GOE417" t="str">
        <f>BS!$D$5</f>
        <v>31 March 2026</v>
      </c>
      <c r="GOF417" t="str">
        <f>BS!$E$5</f>
        <v>31 March 2025</v>
      </c>
      <c r="GOM417" t="str">
        <f>BS!$D$5</f>
        <v>31 March 2026</v>
      </c>
      <c r="GON417" t="str">
        <f>BS!$E$5</f>
        <v>31 March 2025</v>
      </c>
      <c r="GOU417" t="str">
        <f>BS!$D$5</f>
        <v>31 March 2026</v>
      </c>
      <c r="GOV417" t="str">
        <f>BS!$E$5</f>
        <v>31 March 2025</v>
      </c>
      <c r="GPC417" t="str">
        <f>BS!$D$5</f>
        <v>31 March 2026</v>
      </c>
      <c r="GPD417" t="str">
        <f>BS!$E$5</f>
        <v>31 March 2025</v>
      </c>
      <c r="GPK417" t="str">
        <f>BS!$D$5</f>
        <v>31 March 2026</v>
      </c>
      <c r="GPL417" t="str">
        <f>BS!$E$5</f>
        <v>31 March 2025</v>
      </c>
      <c r="GPS417" t="str">
        <f>BS!$D$5</f>
        <v>31 March 2026</v>
      </c>
      <c r="GPT417" t="str">
        <f>BS!$E$5</f>
        <v>31 March 2025</v>
      </c>
      <c r="GQA417" t="str">
        <f>BS!$D$5</f>
        <v>31 March 2026</v>
      </c>
      <c r="GQB417" t="str">
        <f>BS!$E$5</f>
        <v>31 March 2025</v>
      </c>
      <c r="GQI417" t="str">
        <f>BS!$D$5</f>
        <v>31 March 2026</v>
      </c>
      <c r="GQJ417" t="str">
        <f>BS!$E$5</f>
        <v>31 March 2025</v>
      </c>
      <c r="GQQ417" t="str">
        <f>BS!$D$5</f>
        <v>31 March 2026</v>
      </c>
      <c r="GQR417" t="str">
        <f>BS!$E$5</f>
        <v>31 March 2025</v>
      </c>
      <c r="GQY417" t="str">
        <f>BS!$D$5</f>
        <v>31 March 2026</v>
      </c>
      <c r="GQZ417" t="str">
        <f>BS!$E$5</f>
        <v>31 March 2025</v>
      </c>
      <c r="GRG417" t="str">
        <f>BS!$D$5</f>
        <v>31 March 2026</v>
      </c>
      <c r="GRH417" t="str">
        <f>BS!$E$5</f>
        <v>31 March 2025</v>
      </c>
      <c r="GRO417" t="str">
        <f>BS!$D$5</f>
        <v>31 March 2026</v>
      </c>
      <c r="GRP417" t="str">
        <f>BS!$E$5</f>
        <v>31 March 2025</v>
      </c>
      <c r="GRW417" t="str">
        <f>BS!$D$5</f>
        <v>31 March 2026</v>
      </c>
      <c r="GRX417" t="str">
        <f>BS!$E$5</f>
        <v>31 March 2025</v>
      </c>
      <c r="GSE417" t="str">
        <f>BS!$D$5</f>
        <v>31 March 2026</v>
      </c>
      <c r="GSF417" t="str">
        <f>BS!$E$5</f>
        <v>31 March 2025</v>
      </c>
      <c r="GSM417" t="str">
        <f>BS!$D$5</f>
        <v>31 March 2026</v>
      </c>
      <c r="GSN417" t="str">
        <f>BS!$E$5</f>
        <v>31 March 2025</v>
      </c>
      <c r="GSU417" t="str">
        <f>BS!$D$5</f>
        <v>31 March 2026</v>
      </c>
      <c r="GSV417" t="str">
        <f>BS!$E$5</f>
        <v>31 March 2025</v>
      </c>
      <c r="GTC417" t="str">
        <f>BS!$D$5</f>
        <v>31 March 2026</v>
      </c>
      <c r="GTD417" t="str">
        <f>BS!$E$5</f>
        <v>31 March 2025</v>
      </c>
      <c r="GTK417" t="str">
        <f>BS!$D$5</f>
        <v>31 March 2026</v>
      </c>
      <c r="GTL417" t="str">
        <f>BS!$E$5</f>
        <v>31 March 2025</v>
      </c>
      <c r="GTS417" t="str">
        <f>BS!$D$5</f>
        <v>31 March 2026</v>
      </c>
      <c r="GTT417" t="str">
        <f>BS!$E$5</f>
        <v>31 March 2025</v>
      </c>
      <c r="GUA417" t="str">
        <f>BS!$D$5</f>
        <v>31 March 2026</v>
      </c>
      <c r="GUB417" t="str">
        <f>BS!$E$5</f>
        <v>31 March 2025</v>
      </c>
      <c r="GUI417" t="str">
        <f>BS!$D$5</f>
        <v>31 March 2026</v>
      </c>
      <c r="GUJ417" t="str">
        <f>BS!$E$5</f>
        <v>31 March 2025</v>
      </c>
      <c r="GUQ417" t="str">
        <f>BS!$D$5</f>
        <v>31 March 2026</v>
      </c>
      <c r="GUR417" t="str">
        <f>BS!$E$5</f>
        <v>31 March 2025</v>
      </c>
      <c r="GUY417" t="str">
        <f>BS!$D$5</f>
        <v>31 March 2026</v>
      </c>
      <c r="GUZ417" t="str">
        <f>BS!$E$5</f>
        <v>31 March 2025</v>
      </c>
      <c r="GVG417" t="str">
        <f>BS!$D$5</f>
        <v>31 March 2026</v>
      </c>
      <c r="GVH417" t="str">
        <f>BS!$E$5</f>
        <v>31 March 2025</v>
      </c>
      <c r="GVO417" t="str">
        <f>BS!$D$5</f>
        <v>31 March 2026</v>
      </c>
      <c r="GVP417" t="str">
        <f>BS!$E$5</f>
        <v>31 March 2025</v>
      </c>
      <c r="GVW417" t="str">
        <f>BS!$D$5</f>
        <v>31 March 2026</v>
      </c>
      <c r="GVX417" t="str">
        <f>BS!$E$5</f>
        <v>31 March 2025</v>
      </c>
      <c r="GWE417" t="str">
        <f>BS!$D$5</f>
        <v>31 March 2026</v>
      </c>
      <c r="GWF417" t="str">
        <f>BS!$E$5</f>
        <v>31 March 2025</v>
      </c>
      <c r="GWM417" t="str">
        <f>BS!$D$5</f>
        <v>31 March 2026</v>
      </c>
      <c r="GWN417" t="str">
        <f>BS!$E$5</f>
        <v>31 March 2025</v>
      </c>
      <c r="GWU417" t="str">
        <f>BS!$D$5</f>
        <v>31 March 2026</v>
      </c>
      <c r="GWV417" t="str">
        <f>BS!$E$5</f>
        <v>31 March 2025</v>
      </c>
      <c r="GXC417" t="str">
        <f>BS!$D$5</f>
        <v>31 March 2026</v>
      </c>
      <c r="GXD417" t="str">
        <f>BS!$E$5</f>
        <v>31 March 2025</v>
      </c>
      <c r="GXK417" t="str">
        <f>BS!$D$5</f>
        <v>31 March 2026</v>
      </c>
      <c r="GXL417" t="str">
        <f>BS!$E$5</f>
        <v>31 March 2025</v>
      </c>
      <c r="GXS417" t="str">
        <f>BS!$D$5</f>
        <v>31 March 2026</v>
      </c>
      <c r="GXT417" t="str">
        <f>BS!$E$5</f>
        <v>31 March 2025</v>
      </c>
      <c r="GYA417" t="str">
        <f>BS!$D$5</f>
        <v>31 March 2026</v>
      </c>
      <c r="GYB417" t="str">
        <f>BS!$E$5</f>
        <v>31 March 2025</v>
      </c>
      <c r="GYI417" t="str">
        <f>BS!$D$5</f>
        <v>31 March 2026</v>
      </c>
      <c r="GYJ417" t="str">
        <f>BS!$E$5</f>
        <v>31 March 2025</v>
      </c>
      <c r="GYQ417" t="str">
        <f>BS!$D$5</f>
        <v>31 March 2026</v>
      </c>
      <c r="GYR417" t="str">
        <f>BS!$E$5</f>
        <v>31 March 2025</v>
      </c>
      <c r="GYY417" t="str">
        <f>BS!$D$5</f>
        <v>31 March 2026</v>
      </c>
      <c r="GYZ417" t="str">
        <f>BS!$E$5</f>
        <v>31 March 2025</v>
      </c>
      <c r="GZG417" t="str">
        <f>BS!$D$5</f>
        <v>31 March 2026</v>
      </c>
      <c r="GZH417" t="str">
        <f>BS!$E$5</f>
        <v>31 March 2025</v>
      </c>
      <c r="GZO417" t="str">
        <f>BS!$D$5</f>
        <v>31 March 2026</v>
      </c>
      <c r="GZP417" t="str">
        <f>BS!$E$5</f>
        <v>31 March 2025</v>
      </c>
      <c r="GZW417" t="str">
        <f>BS!$D$5</f>
        <v>31 March 2026</v>
      </c>
      <c r="GZX417" t="str">
        <f>BS!$E$5</f>
        <v>31 March 2025</v>
      </c>
      <c r="HAE417" t="str">
        <f>BS!$D$5</f>
        <v>31 March 2026</v>
      </c>
      <c r="HAF417" t="str">
        <f>BS!$E$5</f>
        <v>31 March 2025</v>
      </c>
      <c r="HAM417" t="str">
        <f>BS!$D$5</f>
        <v>31 March 2026</v>
      </c>
      <c r="HAN417" t="str">
        <f>BS!$E$5</f>
        <v>31 March 2025</v>
      </c>
      <c r="HAU417" t="str">
        <f>BS!$D$5</f>
        <v>31 March 2026</v>
      </c>
      <c r="HAV417" t="str">
        <f>BS!$E$5</f>
        <v>31 March 2025</v>
      </c>
      <c r="HBC417" t="str">
        <f>BS!$D$5</f>
        <v>31 March 2026</v>
      </c>
      <c r="HBD417" t="str">
        <f>BS!$E$5</f>
        <v>31 March 2025</v>
      </c>
      <c r="HBK417" t="str">
        <f>BS!$D$5</f>
        <v>31 March 2026</v>
      </c>
      <c r="HBL417" t="str">
        <f>BS!$E$5</f>
        <v>31 March 2025</v>
      </c>
      <c r="HBS417" t="str">
        <f>BS!$D$5</f>
        <v>31 March 2026</v>
      </c>
      <c r="HBT417" t="str">
        <f>BS!$E$5</f>
        <v>31 March 2025</v>
      </c>
      <c r="HCA417" t="str">
        <f>BS!$D$5</f>
        <v>31 March 2026</v>
      </c>
      <c r="HCB417" t="str">
        <f>BS!$E$5</f>
        <v>31 March 2025</v>
      </c>
      <c r="HCI417" t="str">
        <f>BS!$D$5</f>
        <v>31 March 2026</v>
      </c>
      <c r="HCJ417" t="str">
        <f>BS!$E$5</f>
        <v>31 March 2025</v>
      </c>
      <c r="HCQ417" t="str">
        <f>BS!$D$5</f>
        <v>31 March 2026</v>
      </c>
      <c r="HCR417" t="str">
        <f>BS!$E$5</f>
        <v>31 March 2025</v>
      </c>
      <c r="HCY417" t="str">
        <f>BS!$D$5</f>
        <v>31 March 2026</v>
      </c>
      <c r="HCZ417" t="str">
        <f>BS!$E$5</f>
        <v>31 March 2025</v>
      </c>
      <c r="HDG417" t="str">
        <f>BS!$D$5</f>
        <v>31 March 2026</v>
      </c>
      <c r="HDH417" t="str">
        <f>BS!$E$5</f>
        <v>31 March 2025</v>
      </c>
      <c r="HDO417" t="str">
        <f>BS!$D$5</f>
        <v>31 March 2026</v>
      </c>
      <c r="HDP417" t="str">
        <f>BS!$E$5</f>
        <v>31 March 2025</v>
      </c>
      <c r="HDW417" t="str">
        <f>BS!$D$5</f>
        <v>31 March 2026</v>
      </c>
      <c r="HDX417" t="str">
        <f>BS!$E$5</f>
        <v>31 March 2025</v>
      </c>
      <c r="HEE417" t="str">
        <f>BS!$D$5</f>
        <v>31 March 2026</v>
      </c>
      <c r="HEF417" t="str">
        <f>BS!$E$5</f>
        <v>31 March 2025</v>
      </c>
      <c r="HEM417" t="str">
        <f>BS!$D$5</f>
        <v>31 March 2026</v>
      </c>
      <c r="HEN417" t="str">
        <f>BS!$E$5</f>
        <v>31 March 2025</v>
      </c>
      <c r="HEU417" t="str">
        <f>BS!$D$5</f>
        <v>31 March 2026</v>
      </c>
      <c r="HEV417" t="str">
        <f>BS!$E$5</f>
        <v>31 March 2025</v>
      </c>
      <c r="HFC417" t="str">
        <f>BS!$D$5</f>
        <v>31 March 2026</v>
      </c>
      <c r="HFD417" t="str">
        <f>BS!$E$5</f>
        <v>31 March 2025</v>
      </c>
      <c r="HFK417" t="str">
        <f>BS!$D$5</f>
        <v>31 March 2026</v>
      </c>
      <c r="HFL417" t="str">
        <f>BS!$E$5</f>
        <v>31 March 2025</v>
      </c>
      <c r="HFS417" t="str">
        <f>BS!$D$5</f>
        <v>31 March 2026</v>
      </c>
      <c r="HFT417" t="str">
        <f>BS!$E$5</f>
        <v>31 March 2025</v>
      </c>
      <c r="HGA417" t="str">
        <f>BS!$D$5</f>
        <v>31 March 2026</v>
      </c>
      <c r="HGB417" t="str">
        <f>BS!$E$5</f>
        <v>31 March 2025</v>
      </c>
      <c r="HGI417" t="str">
        <f>BS!$D$5</f>
        <v>31 March 2026</v>
      </c>
      <c r="HGJ417" t="str">
        <f>BS!$E$5</f>
        <v>31 March 2025</v>
      </c>
      <c r="HGQ417" t="str">
        <f>BS!$D$5</f>
        <v>31 March 2026</v>
      </c>
      <c r="HGR417" t="str">
        <f>BS!$E$5</f>
        <v>31 March 2025</v>
      </c>
      <c r="HGY417" t="str">
        <f>BS!$D$5</f>
        <v>31 March 2026</v>
      </c>
      <c r="HGZ417" t="str">
        <f>BS!$E$5</f>
        <v>31 March 2025</v>
      </c>
      <c r="HHG417" t="str">
        <f>BS!$D$5</f>
        <v>31 March 2026</v>
      </c>
      <c r="HHH417" t="str">
        <f>BS!$E$5</f>
        <v>31 March 2025</v>
      </c>
      <c r="HHO417" t="str">
        <f>BS!$D$5</f>
        <v>31 March 2026</v>
      </c>
      <c r="HHP417" t="str">
        <f>BS!$E$5</f>
        <v>31 March 2025</v>
      </c>
      <c r="HHW417" t="str">
        <f>BS!$D$5</f>
        <v>31 March 2026</v>
      </c>
      <c r="HHX417" t="str">
        <f>BS!$E$5</f>
        <v>31 March 2025</v>
      </c>
      <c r="HIE417" t="str">
        <f>BS!$D$5</f>
        <v>31 March 2026</v>
      </c>
      <c r="HIF417" t="str">
        <f>BS!$E$5</f>
        <v>31 March 2025</v>
      </c>
      <c r="HIM417" t="str">
        <f>BS!$D$5</f>
        <v>31 March 2026</v>
      </c>
      <c r="HIN417" t="str">
        <f>BS!$E$5</f>
        <v>31 March 2025</v>
      </c>
      <c r="HIU417" t="str">
        <f>BS!$D$5</f>
        <v>31 March 2026</v>
      </c>
      <c r="HIV417" t="str">
        <f>BS!$E$5</f>
        <v>31 March 2025</v>
      </c>
      <c r="HJC417" t="str">
        <f>BS!$D$5</f>
        <v>31 March 2026</v>
      </c>
      <c r="HJD417" t="str">
        <f>BS!$E$5</f>
        <v>31 March 2025</v>
      </c>
      <c r="HJK417" t="str">
        <f>BS!$D$5</f>
        <v>31 March 2026</v>
      </c>
      <c r="HJL417" t="str">
        <f>BS!$E$5</f>
        <v>31 March 2025</v>
      </c>
      <c r="HJS417" t="str">
        <f>BS!$D$5</f>
        <v>31 March 2026</v>
      </c>
      <c r="HJT417" t="str">
        <f>BS!$E$5</f>
        <v>31 March 2025</v>
      </c>
      <c r="HKA417" t="str">
        <f>BS!$D$5</f>
        <v>31 March 2026</v>
      </c>
      <c r="HKB417" t="str">
        <f>BS!$E$5</f>
        <v>31 March 2025</v>
      </c>
      <c r="HKI417" t="str">
        <f>BS!$D$5</f>
        <v>31 March 2026</v>
      </c>
      <c r="HKJ417" t="str">
        <f>BS!$E$5</f>
        <v>31 March 2025</v>
      </c>
      <c r="HKQ417" t="str">
        <f>BS!$D$5</f>
        <v>31 March 2026</v>
      </c>
      <c r="HKR417" t="str">
        <f>BS!$E$5</f>
        <v>31 March 2025</v>
      </c>
      <c r="HKY417" t="str">
        <f>BS!$D$5</f>
        <v>31 March 2026</v>
      </c>
      <c r="HKZ417" t="str">
        <f>BS!$E$5</f>
        <v>31 March 2025</v>
      </c>
      <c r="HLG417" t="str">
        <f>BS!$D$5</f>
        <v>31 March 2026</v>
      </c>
      <c r="HLH417" t="str">
        <f>BS!$E$5</f>
        <v>31 March 2025</v>
      </c>
      <c r="HLO417" t="str">
        <f>BS!$D$5</f>
        <v>31 March 2026</v>
      </c>
      <c r="HLP417" t="str">
        <f>BS!$E$5</f>
        <v>31 March 2025</v>
      </c>
      <c r="HLW417" t="str">
        <f>BS!$D$5</f>
        <v>31 March 2026</v>
      </c>
      <c r="HLX417" t="str">
        <f>BS!$E$5</f>
        <v>31 March 2025</v>
      </c>
      <c r="HME417" t="str">
        <f>BS!$D$5</f>
        <v>31 March 2026</v>
      </c>
      <c r="HMF417" t="str">
        <f>BS!$E$5</f>
        <v>31 March 2025</v>
      </c>
      <c r="HMM417" t="str">
        <f>BS!$D$5</f>
        <v>31 March 2026</v>
      </c>
      <c r="HMN417" t="str">
        <f>BS!$E$5</f>
        <v>31 March 2025</v>
      </c>
      <c r="HMU417" t="str">
        <f>BS!$D$5</f>
        <v>31 March 2026</v>
      </c>
      <c r="HMV417" t="str">
        <f>BS!$E$5</f>
        <v>31 March 2025</v>
      </c>
      <c r="HNC417" t="str">
        <f>BS!$D$5</f>
        <v>31 March 2026</v>
      </c>
      <c r="HND417" t="str">
        <f>BS!$E$5</f>
        <v>31 March 2025</v>
      </c>
      <c r="HNK417" t="str">
        <f>BS!$D$5</f>
        <v>31 March 2026</v>
      </c>
      <c r="HNL417" t="str">
        <f>BS!$E$5</f>
        <v>31 March 2025</v>
      </c>
      <c r="HNS417" t="str">
        <f>BS!$D$5</f>
        <v>31 March 2026</v>
      </c>
      <c r="HNT417" t="str">
        <f>BS!$E$5</f>
        <v>31 March 2025</v>
      </c>
      <c r="HOA417" t="str">
        <f>BS!$D$5</f>
        <v>31 March 2026</v>
      </c>
      <c r="HOB417" t="str">
        <f>BS!$E$5</f>
        <v>31 March 2025</v>
      </c>
      <c r="HOI417" t="str">
        <f>BS!$D$5</f>
        <v>31 March 2026</v>
      </c>
      <c r="HOJ417" t="str">
        <f>BS!$E$5</f>
        <v>31 March 2025</v>
      </c>
      <c r="HOQ417" t="str">
        <f>BS!$D$5</f>
        <v>31 March 2026</v>
      </c>
      <c r="HOR417" t="str">
        <f>BS!$E$5</f>
        <v>31 March 2025</v>
      </c>
      <c r="HOY417" t="str">
        <f>BS!$D$5</f>
        <v>31 March 2026</v>
      </c>
      <c r="HOZ417" t="str">
        <f>BS!$E$5</f>
        <v>31 March 2025</v>
      </c>
      <c r="HPG417" t="str">
        <f>BS!$D$5</f>
        <v>31 March 2026</v>
      </c>
      <c r="HPH417" t="str">
        <f>BS!$E$5</f>
        <v>31 March 2025</v>
      </c>
      <c r="HPO417" t="str">
        <f>BS!$D$5</f>
        <v>31 March 2026</v>
      </c>
      <c r="HPP417" t="str">
        <f>BS!$E$5</f>
        <v>31 March 2025</v>
      </c>
      <c r="HPW417" t="str">
        <f>BS!$D$5</f>
        <v>31 March 2026</v>
      </c>
      <c r="HPX417" t="str">
        <f>BS!$E$5</f>
        <v>31 March 2025</v>
      </c>
      <c r="HQE417" t="str">
        <f>BS!$D$5</f>
        <v>31 March 2026</v>
      </c>
      <c r="HQF417" t="str">
        <f>BS!$E$5</f>
        <v>31 March 2025</v>
      </c>
      <c r="HQM417" t="str">
        <f>BS!$D$5</f>
        <v>31 March 2026</v>
      </c>
      <c r="HQN417" t="str">
        <f>BS!$E$5</f>
        <v>31 March 2025</v>
      </c>
      <c r="HQU417" t="str">
        <f>BS!$D$5</f>
        <v>31 March 2026</v>
      </c>
      <c r="HQV417" t="str">
        <f>BS!$E$5</f>
        <v>31 March 2025</v>
      </c>
      <c r="HRC417" t="str">
        <f>BS!$D$5</f>
        <v>31 March 2026</v>
      </c>
      <c r="HRD417" t="str">
        <f>BS!$E$5</f>
        <v>31 March 2025</v>
      </c>
      <c r="HRK417" t="str">
        <f>BS!$D$5</f>
        <v>31 March 2026</v>
      </c>
      <c r="HRL417" t="str">
        <f>BS!$E$5</f>
        <v>31 March 2025</v>
      </c>
      <c r="HRS417" t="str">
        <f>BS!$D$5</f>
        <v>31 March 2026</v>
      </c>
      <c r="HRT417" t="str">
        <f>BS!$E$5</f>
        <v>31 March 2025</v>
      </c>
      <c r="HSA417" t="str">
        <f>BS!$D$5</f>
        <v>31 March 2026</v>
      </c>
      <c r="HSB417" t="str">
        <f>BS!$E$5</f>
        <v>31 March 2025</v>
      </c>
      <c r="HSI417" t="str">
        <f>BS!$D$5</f>
        <v>31 March 2026</v>
      </c>
      <c r="HSJ417" t="str">
        <f>BS!$E$5</f>
        <v>31 March 2025</v>
      </c>
      <c r="HSQ417" t="str">
        <f>BS!$D$5</f>
        <v>31 March 2026</v>
      </c>
      <c r="HSR417" t="str">
        <f>BS!$E$5</f>
        <v>31 March 2025</v>
      </c>
      <c r="HSY417" t="str">
        <f>BS!$D$5</f>
        <v>31 March 2026</v>
      </c>
      <c r="HSZ417" t="str">
        <f>BS!$E$5</f>
        <v>31 March 2025</v>
      </c>
      <c r="HTG417" t="str">
        <f>BS!$D$5</f>
        <v>31 March 2026</v>
      </c>
      <c r="HTH417" t="str">
        <f>BS!$E$5</f>
        <v>31 March 2025</v>
      </c>
      <c r="HTO417" t="str">
        <f>BS!$D$5</f>
        <v>31 March 2026</v>
      </c>
      <c r="HTP417" t="str">
        <f>BS!$E$5</f>
        <v>31 March 2025</v>
      </c>
      <c r="HTW417" t="str">
        <f>BS!$D$5</f>
        <v>31 March 2026</v>
      </c>
      <c r="HTX417" t="str">
        <f>BS!$E$5</f>
        <v>31 March 2025</v>
      </c>
      <c r="HUE417" t="str">
        <f>BS!$D$5</f>
        <v>31 March 2026</v>
      </c>
      <c r="HUF417" t="str">
        <f>BS!$E$5</f>
        <v>31 March 2025</v>
      </c>
      <c r="HUM417" t="str">
        <f>BS!$D$5</f>
        <v>31 March 2026</v>
      </c>
      <c r="HUN417" t="str">
        <f>BS!$E$5</f>
        <v>31 March 2025</v>
      </c>
      <c r="HUU417" t="str">
        <f>BS!$D$5</f>
        <v>31 March 2026</v>
      </c>
      <c r="HUV417" t="str">
        <f>BS!$E$5</f>
        <v>31 March 2025</v>
      </c>
      <c r="HVC417" t="str">
        <f>BS!$D$5</f>
        <v>31 March 2026</v>
      </c>
      <c r="HVD417" t="str">
        <f>BS!$E$5</f>
        <v>31 March 2025</v>
      </c>
      <c r="HVK417" t="str">
        <f>BS!$D$5</f>
        <v>31 March 2026</v>
      </c>
      <c r="HVL417" t="str">
        <f>BS!$E$5</f>
        <v>31 March 2025</v>
      </c>
      <c r="HVS417" t="str">
        <f>BS!$D$5</f>
        <v>31 March 2026</v>
      </c>
      <c r="HVT417" t="str">
        <f>BS!$E$5</f>
        <v>31 March 2025</v>
      </c>
      <c r="HWA417" t="str">
        <f>BS!$D$5</f>
        <v>31 March 2026</v>
      </c>
      <c r="HWB417" t="str">
        <f>BS!$E$5</f>
        <v>31 March 2025</v>
      </c>
      <c r="HWI417" t="str">
        <f>BS!$D$5</f>
        <v>31 March 2026</v>
      </c>
      <c r="HWJ417" t="str">
        <f>BS!$E$5</f>
        <v>31 March 2025</v>
      </c>
      <c r="HWQ417" t="str">
        <f>BS!$D$5</f>
        <v>31 March 2026</v>
      </c>
      <c r="HWR417" t="str">
        <f>BS!$E$5</f>
        <v>31 March 2025</v>
      </c>
      <c r="HWY417" t="str">
        <f>BS!$D$5</f>
        <v>31 March 2026</v>
      </c>
      <c r="HWZ417" t="str">
        <f>BS!$E$5</f>
        <v>31 March 2025</v>
      </c>
      <c r="HXG417" t="str">
        <f>BS!$D$5</f>
        <v>31 March 2026</v>
      </c>
      <c r="HXH417" t="str">
        <f>BS!$E$5</f>
        <v>31 March 2025</v>
      </c>
      <c r="HXO417" t="str">
        <f>BS!$D$5</f>
        <v>31 March 2026</v>
      </c>
      <c r="HXP417" t="str">
        <f>BS!$E$5</f>
        <v>31 March 2025</v>
      </c>
      <c r="HXW417" t="str">
        <f>BS!$D$5</f>
        <v>31 March 2026</v>
      </c>
      <c r="HXX417" t="str">
        <f>BS!$E$5</f>
        <v>31 March 2025</v>
      </c>
      <c r="HYE417" t="str">
        <f>BS!$D$5</f>
        <v>31 March 2026</v>
      </c>
      <c r="HYF417" t="str">
        <f>BS!$E$5</f>
        <v>31 March 2025</v>
      </c>
      <c r="HYM417" t="str">
        <f>BS!$D$5</f>
        <v>31 March 2026</v>
      </c>
      <c r="HYN417" t="str">
        <f>BS!$E$5</f>
        <v>31 March 2025</v>
      </c>
      <c r="HYU417" t="str">
        <f>BS!$D$5</f>
        <v>31 March 2026</v>
      </c>
      <c r="HYV417" t="str">
        <f>BS!$E$5</f>
        <v>31 March 2025</v>
      </c>
      <c r="HZC417" t="str">
        <f>BS!$D$5</f>
        <v>31 March 2026</v>
      </c>
      <c r="HZD417" t="str">
        <f>BS!$E$5</f>
        <v>31 March 2025</v>
      </c>
      <c r="HZK417" t="str">
        <f>BS!$D$5</f>
        <v>31 March 2026</v>
      </c>
      <c r="HZL417" t="str">
        <f>BS!$E$5</f>
        <v>31 March 2025</v>
      </c>
      <c r="HZS417" t="str">
        <f>BS!$D$5</f>
        <v>31 March 2026</v>
      </c>
      <c r="HZT417" t="str">
        <f>BS!$E$5</f>
        <v>31 March 2025</v>
      </c>
      <c r="IAA417" t="str">
        <f>BS!$D$5</f>
        <v>31 March 2026</v>
      </c>
      <c r="IAB417" t="str">
        <f>BS!$E$5</f>
        <v>31 March 2025</v>
      </c>
      <c r="IAI417" t="str">
        <f>BS!$D$5</f>
        <v>31 March 2026</v>
      </c>
      <c r="IAJ417" t="str">
        <f>BS!$E$5</f>
        <v>31 March 2025</v>
      </c>
      <c r="IAQ417" t="str">
        <f>BS!$D$5</f>
        <v>31 March 2026</v>
      </c>
      <c r="IAR417" t="str">
        <f>BS!$E$5</f>
        <v>31 March 2025</v>
      </c>
      <c r="IAY417" t="str">
        <f>BS!$D$5</f>
        <v>31 March 2026</v>
      </c>
      <c r="IAZ417" t="str">
        <f>BS!$E$5</f>
        <v>31 March 2025</v>
      </c>
      <c r="IBG417" t="str">
        <f>BS!$D$5</f>
        <v>31 March 2026</v>
      </c>
      <c r="IBH417" t="str">
        <f>BS!$E$5</f>
        <v>31 March 2025</v>
      </c>
      <c r="IBO417" t="str">
        <f>BS!$D$5</f>
        <v>31 March 2026</v>
      </c>
      <c r="IBP417" t="str">
        <f>BS!$E$5</f>
        <v>31 March 2025</v>
      </c>
      <c r="IBW417" t="str">
        <f>BS!$D$5</f>
        <v>31 March 2026</v>
      </c>
      <c r="IBX417" t="str">
        <f>BS!$E$5</f>
        <v>31 March 2025</v>
      </c>
      <c r="ICE417" t="str">
        <f>BS!$D$5</f>
        <v>31 March 2026</v>
      </c>
      <c r="ICF417" t="str">
        <f>BS!$E$5</f>
        <v>31 March 2025</v>
      </c>
      <c r="ICM417" t="str">
        <f>BS!$D$5</f>
        <v>31 March 2026</v>
      </c>
      <c r="ICN417" t="str">
        <f>BS!$E$5</f>
        <v>31 March 2025</v>
      </c>
      <c r="ICU417" t="str">
        <f>BS!$D$5</f>
        <v>31 March 2026</v>
      </c>
      <c r="ICV417" t="str">
        <f>BS!$E$5</f>
        <v>31 March 2025</v>
      </c>
      <c r="IDC417" t="str">
        <f>BS!$D$5</f>
        <v>31 March 2026</v>
      </c>
      <c r="IDD417" t="str">
        <f>BS!$E$5</f>
        <v>31 March 2025</v>
      </c>
      <c r="IDK417" t="str">
        <f>BS!$D$5</f>
        <v>31 March 2026</v>
      </c>
      <c r="IDL417" t="str">
        <f>BS!$E$5</f>
        <v>31 March 2025</v>
      </c>
      <c r="IDS417" t="str">
        <f>BS!$D$5</f>
        <v>31 March 2026</v>
      </c>
      <c r="IDT417" t="str">
        <f>BS!$E$5</f>
        <v>31 March 2025</v>
      </c>
      <c r="IEA417" t="str">
        <f>BS!$D$5</f>
        <v>31 March 2026</v>
      </c>
      <c r="IEB417" t="str">
        <f>BS!$E$5</f>
        <v>31 March 2025</v>
      </c>
      <c r="IEI417" t="str">
        <f>BS!$D$5</f>
        <v>31 March 2026</v>
      </c>
      <c r="IEJ417" t="str">
        <f>BS!$E$5</f>
        <v>31 March 2025</v>
      </c>
      <c r="IEQ417" t="str">
        <f>BS!$D$5</f>
        <v>31 March 2026</v>
      </c>
      <c r="IER417" t="str">
        <f>BS!$E$5</f>
        <v>31 March 2025</v>
      </c>
      <c r="IEY417" t="str">
        <f>BS!$D$5</f>
        <v>31 March 2026</v>
      </c>
      <c r="IEZ417" t="str">
        <f>BS!$E$5</f>
        <v>31 March 2025</v>
      </c>
      <c r="IFG417" t="str">
        <f>BS!$D$5</f>
        <v>31 March 2026</v>
      </c>
      <c r="IFH417" t="str">
        <f>BS!$E$5</f>
        <v>31 March 2025</v>
      </c>
      <c r="IFO417" t="str">
        <f>BS!$D$5</f>
        <v>31 March 2026</v>
      </c>
      <c r="IFP417" t="str">
        <f>BS!$E$5</f>
        <v>31 March 2025</v>
      </c>
      <c r="IFW417" t="str">
        <f>BS!$D$5</f>
        <v>31 March 2026</v>
      </c>
      <c r="IFX417" t="str">
        <f>BS!$E$5</f>
        <v>31 March 2025</v>
      </c>
      <c r="IGE417" t="str">
        <f>BS!$D$5</f>
        <v>31 March 2026</v>
      </c>
      <c r="IGF417" t="str">
        <f>BS!$E$5</f>
        <v>31 March 2025</v>
      </c>
      <c r="IGM417" t="str">
        <f>BS!$D$5</f>
        <v>31 March 2026</v>
      </c>
      <c r="IGN417" t="str">
        <f>BS!$E$5</f>
        <v>31 March 2025</v>
      </c>
      <c r="IGU417" t="str">
        <f>BS!$D$5</f>
        <v>31 March 2026</v>
      </c>
      <c r="IGV417" t="str">
        <f>BS!$E$5</f>
        <v>31 March 2025</v>
      </c>
      <c r="IHC417" t="str">
        <f>BS!$D$5</f>
        <v>31 March 2026</v>
      </c>
      <c r="IHD417" t="str">
        <f>BS!$E$5</f>
        <v>31 March 2025</v>
      </c>
      <c r="IHK417" t="str">
        <f>BS!$D$5</f>
        <v>31 March 2026</v>
      </c>
      <c r="IHL417" t="str">
        <f>BS!$E$5</f>
        <v>31 March 2025</v>
      </c>
      <c r="IHS417" t="str">
        <f>BS!$D$5</f>
        <v>31 March 2026</v>
      </c>
      <c r="IHT417" t="str">
        <f>BS!$E$5</f>
        <v>31 March 2025</v>
      </c>
      <c r="IIA417" t="str">
        <f>BS!$D$5</f>
        <v>31 March 2026</v>
      </c>
      <c r="IIB417" t="str">
        <f>BS!$E$5</f>
        <v>31 March 2025</v>
      </c>
      <c r="III417" t="str">
        <f>BS!$D$5</f>
        <v>31 March 2026</v>
      </c>
      <c r="IIJ417" t="str">
        <f>BS!$E$5</f>
        <v>31 March 2025</v>
      </c>
      <c r="IIQ417" t="str">
        <f>BS!$D$5</f>
        <v>31 March 2026</v>
      </c>
      <c r="IIR417" t="str">
        <f>BS!$E$5</f>
        <v>31 March 2025</v>
      </c>
      <c r="IIY417" t="str">
        <f>BS!$D$5</f>
        <v>31 March 2026</v>
      </c>
      <c r="IIZ417" t="str">
        <f>BS!$E$5</f>
        <v>31 March 2025</v>
      </c>
      <c r="IJG417" t="str">
        <f>BS!$D$5</f>
        <v>31 March 2026</v>
      </c>
      <c r="IJH417" t="str">
        <f>BS!$E$5</f>
        <v>31 March 2025</v>
      </c>
      <c r="IJO417" t="str">
        <f>BS!$D$5</f>
        <v>31 March 2026</v>
      </c>
      <c r="IJP417" t="str">
        <f>BS!$E$5</f>
        <v>31 March 2025</v>
      </c>
      <c r="IJW417" t="str">
        <f>BS!$D$5</f>
        <v>31 March 2026</v>
      </c>
      <c r="IJX417" t="str">
        <f>BS!$E$5</f>
        <v>31 March 2025</v>
      </c>
      <c r="IKE417" t="str">
        <f>BS!$D$5</f>
        <v>31 March 2026</v>
      </c>
      <c r="IKF417" t="str">
        <f>BS!$E$5</f>
        <v>31 March 2025</v>
      </c>
      <c r="IKM417" t="str">
        <f>BS!$D$5</f>
        <v>31 March 2026</v>
      </c>
      <c r="IKN417" t="str">
        <f>BS!$E$5</f>
        <v>31 March 2025</v>
      </c>
      <c r="IKU417" t="str">
        <f>BS!$D$5</f>
        <v>31 March 2026</v>
      </c>
      <c r="IKV417" t="str">
        <f>BS!$E$5</f>
        <v>31 March 2025</v>
      </c>
      <c r="ILC417" t="str">
        <f>BS!$D$5</f>
        <v>31 March 2026</v>
      </c>
      <c r="ILD417" t="str">
        <f>BS!$E$5</f>
        <v>31 March 2025</v>
      </c>
      <c r="ILK417" t="str">
        <f>BS!$D$5</f>
        <v>31 March 2026</v>
      </c>
      <c r="ILL417" t="str">
        <f>BS!$E$5</f>
        <v>31 March 2025</v>
      </c>
      <c r="ILS417" t="str">
        <f>BS!$D$5</f>
        <v>31 March 2026</v>
      </c>
      <c r="ILT417" t="str">
        <f>BS!$E$5</f>
        <v>31 March 2025</v>
      </c>
      <c r="IMA417" t="str">
        <f>BS!$D$5</f>
        <v>31 March 2026</v>
      </c>
      <c r="IMB417" t="str">
        <f>BS!$E$5</f>
        <v>31 March 2025</v>
      </c>
      <c r="IMI417" t="str">
        <f>BS!$D$5</f>
        <v>31 March 2026</v>
      </c>
      <c r="IMJ417" t="str">
        <f>BS!$E$5</f>
        <v>31 March 2025</v>
      </c>
      <c r="IMQ417" t="str">
        <f>BS!$D$5</f>
        <v>31 March 2026</v>
      </c>
      <c r="IMR417" t="str">
        <f>BS!$E$5</f>
        <v>31 March 2025</v>
      </c>
      <c r="IMY417" t="str">
        <f>BS!$D$5</f>
        <v>31 March 2026</v>
      </c>
      <c r="IMZ417" t="str">
        <f>BS!$E$5</f>
        <v>31 March 2025</v>
      </c>
      <c r="ING417" t="str">
        <f>BS!$D$5</f>
        <v>31 March 2026</v>
      </c>
      <c r="INH417" t="str">
        <f>BS!$E$5</f>
        <v>31 March 2025</v>
      </c>
      <c r="INO417" t="str">
        <f>BS!$D$5</f>
        <v>31 March 2026</v>
      </c>
      <c r="INP417" t="str">
        <f>BS!$E$5</f>
        <v>31 March 2025</v>
      </c>
      <c r="INW417" t="str">
        <f>BS!$D$5</f>
        <v>31 March 2026</v>
      </c>
      <c r="INX417" t="str">
        <f>BS!$E$5</f>
        <v>31 March 2025</v>
      </c>
      <c r="IOE417" t="str">
        <f>BS!$D$5</f>
        <v>31 March 2026</v>
      </c>
      <c r="IOF417" t="str">
        <f>BS!$E$5</f>
        <v>31 March 2025</v>
      </c>
      <c r="IOM417" t="str">
        <f>BS!$D$5</f>
        <v>31 March 2026</v>
      </c>
      <c r="ION417" t="str">
        <f>BS!$E$5</f>
        <v>31 March 2025</v>
      </c>
      <c r="IOU417" t="str">
        <f>BS!$D$5</f>
        <v>31 March 2026</v>
      </c>
      <c r="IOV417" t="str">
        <f>BS!$E$5</f>
        <v>31 March 2025</v>
      </c>
      <c r="IPC417" t="str">
        <f>BS!$D$5</f>
        <v>31 March 2026</v>
      </c>
      <c r="IPD417" t="str">
        <f>BS!$E$5</f>
        <v>31 March 2025</v>
      </c>
      <c r="IPK417" t="str">
        <f>BS!$D$5</f>
        <v>31 March 2026</v>
      </c>
      <c r="IPL417" t="str">
        <f>BS!$E$5</f>
        <v>31 March 2025</v>
      </c>
      <c r="IPS417" t="str">
        <f>BS!$D$5</f>
        <v>31 March 2026</v>
      </c>
      <c r="IPT417" t="str">
        <f>BS!$E$5</f>
        <v>31 March 2025</v>
      </c>
      <c r="IQA417" t="str">
        <f>BS!$D$5</f>
        <v>31 March 2026</v>
      </c>
      <c r="IQB417" t="str">
        <f>BS!$E$5</f>
        <v>31 March 2025</v>
      </c>
      <c r="IQI417" t="str">
        <f>BS!$D$5</f>
        <v>31 March 2026</v>
      </c>
      <c r="IQJ417" t="str">
        <f>BS!$E$5</f>
        <v>31 March 2025</v>
      </c>
      <c r="IQQ417" t="str">
        <f>BS!$D$5</f>
        <v>31 March 2026</v>
      </c>
      <c r="IQR417" t="str">
        <f>BS!$E$5</f>
        <v>31 March 2025</v>
      </c>
      <c r="IQY417" t="str">
        <f>BS!$D$5</f>
        <v>31 March 2026</v>
      </c>
      <c r="IQZ417" t="str">
        <f>BS!$E$5</f>
        <v>31 March 2025</v>
      </c>
      <c r="IRG417" t="str">
        <f>BS!$D$5</f>
        <v>31 March 2026</v>
      </c>
      <c r="IRH417" t="str">
        <f>BS!$E$5</f>
        <v>31 March 2025</v>
      </c>
      <c r="IRO417" t="str">
        <f>BS!$D$5</f>
        <v>31 March 2026</v>
      </c>
      <c r="IRP417" t="str">
        <f>BS!$E$5</f>
        <v>31 March 2025</v>
      </c>
      <c r="IRW417" t="str">
        <f>BS!$D$5</f>
        <v>31 March 2026</v>
      </c>
      <c r="IRX417" t="str">
        <f>BS!$E$5</f>
        <v>31 March 2025</v>
      </c>
      <c r="ISE417" t="str">
        <f>BS!$D$5</f>
        <v>31 March 2026</v>
      </c>
      <c r="ISF417" t="str">
        <f>BS!$E$5</f>
        <v>31 March 2025</v>
      </c>
      <c r="ISM417" t="str">
        <f>BS!$D$5</f>
        <v>31 March 2026</v>
      </c>
      <c r="ISN417" t="str">
        <f>BS!$E$5</f>
        <v>31 March 2025</v>
      </c>
      <c r="ISU417" t="str">
        <f>BS!$D$5</f>
        <v>31 March 2026</v>
      </c>
      <c r="ISV417" t="str">
        <f>BS!$E$5</f>
        <v>31 March 2025</v>
      </c>
      <c r="ITC417" t="str">
        <f>BS!$D$5</f>
        <v>31 March 2026</v>
      </c>
      <c r="ITD417" t="str">
        <f>BS!$E$5</f>
        <v>31 March 2025</v>
      </c>
      <c r="ITK417" t="str">
        <f>BS!$D$5</f>
        <v>31 March 2026</v>
      </c>
      <c r="ITL417" t="str">
        <f>BS!$E$5</f>
        <v>31 March 2025</v>
      </c>
      <c r="ITS417" t="str">
        <f>BS!$D$5</f>
        <v>31 March 2026</v>
      </c>
      <c r="ITT417" t="str">
        <f>BS!$E$5</f>
        <v>31 March 2025</v>
      </c>
      <c r="IUA417" t="str">
        <f>BS!$D$5</f>
        <v>31 March 2026</v>
      </c>
      <c r="IUB417" t="str">
        <f>BS!$E$5</f>
        <v>31 March 2025</v>
      </c>
      <c r="IUI417" t="str">
        <f>BS!$D$5</f>
        <v>31 March 2026</v>
      </c>
      <c r="IUJ417" t="str">
        <f>BS!$E$5</f>
        <v>31 March 2025</v>
      </c>
      <c r="IUQ417" t="str">
        <f>BS!$D$5</f>
        <v>31 March 2026</v>
      </c>
      <c r="IUR417" t="str">
        <f>BS!$E$5</f>
        <v>31 March 2025</v>
      </c>
      <c r="IUY417" t="str">
        <f>BS!$D$5</f>
        <v>31 March 2026</v>
      </c>
      <c r="IUZ417" t="str">
        <f>BS!$E$5</f>
        <v>31 March 2025</v>
      </c>
      <c r="IVG417" t="str">
        <f>BS!$D$5</f>
        <v>31 March 2026</v>
      </c>
      <c r="IVH417" t="str">
        <f>BS!$E$5</f>
        <v>31 March 2025</v>
      </c>
      <c r="IVO417" t="str">
        <f>BS!$D$5</f>
        <v>31 March 2026</v>
      </c>
      <c r="IVP417" t="str">
        <f>BS!$E$5</f>
        <v>31 March 2025</v>
      </c>
      <c r="IVW417" t="str">
        <f>BS!$D$5</f>
        <v>31 March 2026</v>
      </c>
      <c r="IVX417" t="str">
        <f>BS!$E$5</f>
        <v>31 March 2025</v>
      </c>
      <c r="IWE417" t="str">
        <f>BS!$D$5</f>
        <v>31 March 2026</v>
      </c>
      <c r="IWF417" t="str">
        <f>BS!$E$5</f>
        <v>31 March 2025</v>
      </c>
      <c r="IWM417" t="str">
        <f>BS!$D$5</f>
        <v>31 March 2026</v>
      </c>
      <c r="IWN417" t="str">
        <f>BS!$E$5</f>
        <v>31 March 2025</v>
      </c>
      <c r="IWU417" t="str">
        <f>BS!$D$5</f>
        <v>31 March 2026</v>
      </c>
      <c r="IWV417" t="str">
        <f>BS!$E$5</f>
        <v>31 March 2025</v>
      </c>
      <c r="IXC417" t="str">
        <f>BS!$D$5</f>
        <v>31 March 2026</v>
      </c>
      <c r="IXD417" t="str">
        <f>BS!$E$5</f>
        <v>31 March 2025</v>
      </c>
      <c r="IXK417" t="str">
        <f>BS!$D$5</f>
        <v>31 March 2026</v>
      </c>
      <c r="IXL417" t="str">
        <f>BS!$E$5</f>
        <v>31 March 2025</v>
      </c>
      <c r="IXS417" t="str">
        <f>BS!$D$5</f>
        <v>31 March 2026</v>
      </c>
      <c r="IXT417" t="str">
        <f>BS!$E$5</f>
        <v>31 March 2025</v>
      </c>
      <c r="IYA417" t="str">
        <f>BS!$D$5</f>
        <v>31 March 2026</v>
      </c>
      <c r="IYB417" t="str">
        <f>BS!$E$5</f>
        <v>31 March 2025</v>
      </c>
      <c r="IYI417" t="str">
        <f>BS!$D$5</f>
        <v>31 March 2026</v>
      </c>
      <c r="IYJ417" t="str">
        <f>BS!$E$5</f>
        <v>31 March 2025</v>
      </c>
      <c r="IYQ417" t="str">
        <f>BS!$D$5</f>
        <v>31 March 2026</v>
      </c>
      <c r="IYR417" t="str">
        <f>BS!$E$5</f>
        <v>31 March 2025</v>
      </c>
      <c r="IYY417" t="str">
        <f>BS!$D$5</f>
        <v>31 March 2026</v>
      </c>
      <c r="IYZ417" t="str">
        <f>BS!$E$5</f>
        <v>31 March 2025</v>
      </c>
      <c r="IZG417" t="str">
        <f>BS!$D$5</f>
        <v>31 March 2026</v>
      </c>
      <c r="IZH417" t="str">
        <f>BS!$E$5</f>
        <v>31 March 2025</v>
      </c>
      <c r="IZO417" t="str">
        <f>BS!$D$5</f>
        <v>31 March 2026</v>
      </c>
      <c r="IZP417" t="str">
        <f>BS!$E$5</f>
        <v>31 March 2025</v>
      </c>
      <c r="IZW417" t="str">
        <f>BS!$D$5</f>
        <v>31 March 2026</v>
      </c>
      <c r="IZX417" t="str">
        <f>BS!$E$5</f>
        <v>31 March 2025</v>
      </c>
      <c r="JAE417" t="str">
        <f>BS!$D$5</f>
        <v>31 March 2026</v>
      </c>
      <c r="JAF417" t="str">
        <f>BS!$E$5</f>
        <v>31 March 2025</v>
      </c>
      <c r="JAM417" t="str">
        <f>BS!$D$5</f>
        <v>31 March 2026</v>
      </c>
      <c r="JAN417" t="str">
        <f>BS!$E$5</f>
        <v>31 March 2025</v>
      </c>
      <c r="JAU417" t="str">
        <f>BS!$D$5</f>
        <v>31 March 2026</v>
      </c>
      <c r="JAV417" t="str">
        <f>BS!$E$5</f>
        <v>31 March 2025</v>
      </c>
      <c r="JBC417" t="str">
        <f>BS!$D$5</f>
        <v>31 March 2026</v>
      </c>
      <c r="JBD417" t="str">
        <f>BS!$E$5</f>
        <v>31 March 2025</v>
      </c>
      <c r="JBK417" t="str">
        <f>BS!$D$5</f>
        <v>31 March 2026</v>
      </c>
      <c r="JBL417" t="str">
        <f>BS!$E$5</f>
        <v>31 March 2025</v>
      </c>
      <c r="JBS417" t="str">
        <f>BS!$D$5</f>
        <v>31 March 2026</v>
      </c>
      <c r="JBT417" t="str">
        <f>BS!$E$5</f>
        <v>31 March 2025</v>
      </c>
      <c r="JCA417" t="str">
        <f>BS!$D$5</f>
        <v>31 March 2026</v>
      </c>
      <c r="JCB417" t="str">
        <f>BS!$E$5</f>
        <v>31 March 2025</v>
      </c>
      <c r="JCI417" t="str">
        <f>BS!$D$5</f>
        <v>31 March 2026</v>
      </c>
      <c r="JCJ417" t="str">
        <f>BS!$E$5</f>
        <v>31 March 2025</v>
      </c>
      <c r="JCQ417" t="str">
        <f>BS!$D$5</f>
        <v>31 March 2026</v>
      </c>
      <c r="JCR417" t="str">
        <f>BS!$E$5</f>
        <v>31 March 2025</v>
      </c>
      <c r="JCY417" t="str">
        <f>BS!$D$5</f>
        <v>31 March 2026</v>
      </c>
      <c r="JCZ417" t="str">
        <f>BS!$E$5</f>
        <v>31 March 2025</v>
      </c>
      <c r="JDG417" t="str">
        <f>BS!$D$5</f>
        <v>31 March 2026</v>
      </c>
      <c r="JDH417" t="str">
        <f>BS!$E$5</f>
        <v>31 March 2025</v>
      </c>
      <c r="JDO417" t="str">
        <f>BS!$D$5</f>
        <v>31 March 2026</v>
      </c>
      <c r="JDP417" t="str">
        <f>BS!$E$5</f>
        <v>31 March 2025</v>
      </c>
      <c r="JDW417" t="str">
        <f>BS!$D$5</f>
        <v>31 March 2026</v>
      </c>
      <c r="JDX417" t="str">
        <f>BS!$E$5</f>
        <v>31 March 2025</v>
      </c>
      <c r="JEE417" t="str">
        <f>BS!$D$5</f>
        <v>31 March 2026</v>
      </c>
      <c r="JEF417" t="str">
        <f>BS!$E$5</f>
        <v>31 March 2025</v>
      </c>
      <c r="JEM417" t="str">
        <f>BS!$D$5</f>
        <v>31 March 2026</v>
      </c>
      <c r="JEN417" t="str">
        <f>BS!$E$5</f>
        <v>31 March 2025</v>
      </c>
      <c r="JEU417" t="str">
        <f>BS!$D$5</f>
        <v>31 March 2026</v>
      </c>
      <c r="JEV417" t="str">
        <f>BS!$E$5</f>
        <v>31 March 2025</v>
      </c>
      <c r="JFC417" t="str">
        <f>BS!$D$5</f>
        <v>31 March 2026</v>
      </c>
      <c r="JFD417" t="str">
        <f>BS!$E$5</f>
        <v>31 March 2025</v>
      </c>
      <c r="JFK417" t="str">
        <f>BS!$D$5</f>
        <v>31 March 2026</v>
      </c>
      <c r="JFL417" t="str">
        <f>BS!$E$5</f>
        <v>31 March 2025</v>
      </c>
      <c r="JFS417" t="str">
        <f>BS!$D$5</f>
        <v>31 March 2026</v>
      </c>
      <c r="JFT417" t="str">
        <f>BS!$E$5</f>
        <v>31 March 2025</v>
      </c>
      <c r="JGA417" t="str">
        <f>BS!$D$5</f>
        <v>31 March 2026</v>
      </c>
      <c r="JGB417" t="str">
        <f>BS!$E$5</f>
        <v>31 March 2025</v>
      </c>
      <c r="JGI417" t="str">
        <f>BS!$D$5</f>
        <v>31 March 2026</v>
      </c>
      <c r="JGJ417" t="str">
        <f>BS!$E$5</f>
        <v>31 March 2025</v>
      </c>
      <c r="JGQ417" t="str">
        <f>BS!$D$5</f>
        <v>31 March 2026</v>
      </c>
      <c r="JGR417" t="str">
        <f>BS!$E$5</f>
        <v>31 March 2025</v>
      </c>
      <c r="JGY417" t="str">
        <f>BS!$D$5</f>
        <v>31 March 2026</v>
      </c>
      <c r="JGZ417" t="str">
        <f>BS!$E$5</f>
        <v>31 March 2025</v>
      </c>
      <c r="JHG417" t="str">
        <f>BS!$D$5</f>
        <v>31 March 2026</v>
      </c>
      <c r="JHH417" t="str">
        <f>BS!$E$5</f>
        <v>31 March 2025</v>
      </c>
      <c r="JHO417" t="str">
        <f>BS!$D$5</f>
        <v>31 March 2026</v>
      </c>
      <c r="JHP417" t="str">
        <f>BS!$E$5</f>
        <v>31 March 2025</v>
      </c>
      <c r="JHW417" t="str">
        <f>BS!$D$5</f>
        <v>31 March 2026</v>
      </c>
      <c r="JHX417" t="str">
        <f>BS!$E$5</f>
        <v>31 March 2025</v>
      </c>
      <c r="JIE417" t="str">
        <f>BS!$D$5</f>
        <v>31 March 2026</v>
      </c>
      <c r="JIF417" t="str">
        <f>BS!$E$5</f>
        <v>31 March 2025</v>
      </c>
      <c r="JIM417" t="str">
        <f>BS!$D$5</f>
        <v>31 March 2026</v>
      </c>
      <c r="JIN417" t="str">
        <f>BS!$E$5</f>
        <v>31 March 2025</v>
      </c>
      <c r="JIU417" t="str">
        <f>BS!$D$5</f>
        <v>31 March 2026</v>
      </c>
      <c r="JIV417" t="str">
        <f>BS!$E$5</f>
        <v>31 March 2025</v>
      </c>
      <c r="JJC417" t="str">
        <f>BS!$D$5</f>
        <v>31 March 2026</v>
      </c>
      <c r="JJD417" t="str">
        <f>BS!$E$5</f>
        <v>31 March 2025</v>
      </c>
      <c r="JJK417" t="str">
        <f>BS!$D$5</f>
        <v>31 March 2026</v>
      </c>
      <c r="JJL417" t="str">
        <f>BS!$E$5</f>
        <v>31 March 2025</v>
      </c>
      <c r="JJS417" t="str">
        <f>BS!$D$5</f>
        <v>31 March 2026</v>
      </c>
      <c r="JJT417" t="str">
        <f>BS!$E$5</f>
        <v>31 March 2025</v>
      </c>
      <c r="JKA417" t="str">
        <f>BS!$D$5</f>
        <v>31 March 2026</v>
      </c>
      <c r="JKB417" t="str">
        <f>BS!$E$5</f>
        <v>31 March 2025</v>
      </c>
      <c r="JKI417" t="str">
        <f>BS!$D$5</f>
        <v>31 March 2026</v>
      </c>
      <c r="JKJ417" t="str">
        <f>BS!$E$5</f>
        <v>31 March 2025</v>
      </c>
      <c r="JKQ417" t="str">
        <f>BS!$D$5</f>
        <v>31 March 2026</v>
      </c>
      <c r="JKR417" t="str">
        <f>BS!$E$5</f>
        <v>31 March 2025</v>
      </c>
      <c r="JKY417" t="str">
        <f>BS!$D$5</f>
        <v>31 March 2026</v>
      </c>
      <c r="JKZ417" t="str">
        <f>BS!$E$5</f>
        <v>31 March 2025</v>
      </c>
      <c r="JLG417" t="str">
        <f>BS!$D$5</f>
        <v>31 March 2026</v>
      </c>
      <c r="JLH417" t="str">
        <f>BS!$E$5</f>
        <v>31 March 2025</v>
      </c>
      <c r="JLO417" t="str">
        <f>BS!$D$5</f>
        <v>31 March 2026</v>
      </c>
      <c r="JLP417" t="str">
        <f>BS!$E$5</f>
        <v>31 March 2025</v>
      </c>
      <c r="JLW417" t="str">
        <f>BS!$D$5</f>
        <v>31 March 2026</v>
      </c>
      <c r="JLX417" t="str">
        <f>BS!$E$5</f>
        <v>31 March 2025</v>
      </c>
      <c r="JME417" t="str">
        <f>BS!$D$5</f>
        <v>31 March 2026</v>
      </c>
      <c r="JMF417" t="str">
        <f>BS!$E$5</f>
        <v>31 March 2025</v>
      </c>
      <c r="JMM417" t="str">
        <f>BS!$D$5</f>
        <v>31 March 2026</v>
      </c>
      <c r="JMN417" t="str">
        <f>BS!$E$5</f>
        <v>31 March 2025</v>
      </c>
      <c r="JMU417" t="str">
        <f>BS!$D$5</f>
        <v>31 March 2026</v>
      </c>
      <c r="JMV417" t="str">
        <f>BS!$E$5</f>
        <v>31 March 2025</v>
      </c>
      <c r="JNC417" t="str">
        <f>BS!$D$5</f>
        <v>31 March 2026</v>
      </c>
      <c r="JND417" t="str">
        <f>BS!$E$5</f>
        <v>31 March 2025</v>
      </c>
      <c r="JNK417" t="str">
        <f>BS!$D$5</f>
        <v>31 March 2026</v>
      </c>
      <c r="JNL417" t="str">
        <f>BS!$E$5</f>
        <v>31 March 2025</v>
      </c>
      <c r="JNS417" t="str">
        <f>BS!$D$5</f>
        <v>31 March 2026</v>
      </c>
      <c r="JNT417" t="str">
        <f>BS!$E$5</f>
        <v>31 March 2025</v>
      </c>
      <c r="JOA417" t="str">
        <f>BS!$D$5</f>
        <v>31 March 2026</v>
      </c>
      <c r="JOB417" t="str">
        <f>BS!$E$5</f>
        <v>31 March 2025</v>
      </c>
      <c r="JOI417" t="str">
        <f>BS!$D$5</f>
        <v>31 March 2026</v>
      </c>
      <c r="JOJ417" t="str">
        <f>BS!$E$5</f>
        <v>31 March 2025</v>
      </c>
      <c r="JOQ417" t="str">
        <f>BS!$D$5</f>
        <v>31 March 2026</v>
      </c>
      <c r="JOR417" t="str">
        <f>BS!$E$5</f>
        <v>31 March 2025</v>
      </c>
      <c r="JOY417" t="str">
        <f>BS!$D$5</f>
        <v>31 March 2026</v>
      </c>
      <c r="JOZ417" t="str">
        <f>BS!$E$5</f>
        <v>31 March 2025</v>
      </c>
      <c r="JPG417" t="str">
        <f>BS!$D$5</f>
        <v>31 March 2026</v>
      </c>
      <c r="JPH417" t="str">
        <f>BS!$E$5</f>
        <v>31 March 2025</v>
      </c>
      <c r="JPO417" t="str">
        <f>BS!$D$5</f>
        <v>31 March 2026</v>
      </c>
      <c r="JPP417" t="str">
        <f>BS!$E$5</f>
        <v>31 March 2025</v>
      </c>
      <c r="JPW417" t="str">
        <f>BS!$D$5</f>
        <v>31 March 2026</v>
      </c>
      <c r="JPX417" t="str">
        <f>BS!$E$5</f>
        <v>31 March 2025</v>
      </c>
      <c r="JQE417" t="str">
        <f>BS!$D$5</f>
        <v>31 March 2026</v>
      </c>
      <c r="JQF417" t="str">
        <f>BS!$E$5</f>
        <v>31 March 2025</v>
      </c>
      <c r="JQM417" t="str">
        <f>BS!$D$5</f>
        <v>31 March 2026</v>
      </c>
      <c r="JQN417" t="str">
        <f>BS!$E$5</f>
        <v>31 March 2025</v>
      </c>
      <c r="JQU417" t="str">
        <f>BS!$D$5</f>
        <v>31 March 2026</v>
      </c>
      <c r="JQV417" t="str">
        <f>BS!$E$5</f>
        <v>31 March 2025</v>
      </c>
      <c r="JRC417" t="str">
        <f>BS!$D$5</f>
        <v>31 March 2026</v>
      </c>
      <c r="JRD417" t="str">
        <f>BS!$E$5</f>
        <v>31 March 2025</v>
      </c>
      <c r="JRK417" t="str">
        <f>BS!$D$5</f>
        <v>31 March 2026</v>
      </c>
      <c r="JRL417" t="str">
        <f>BS!$E$5</f>
        <v>31 March 2025</v>
      </c>
      <c r="JRS417" t="str">
        <f>BS!$D$5</f>
        <v>31 March 2026</v>
      </c>
      <c r="JRT417" t="str">
        <f>BS!$E$5</f>
        <v>31 March 2025</v>
      </c>
      <c r="JSA417" t="str">
        <f>BS!$D$5</f>
        <v>31 March 2026</v>
      </c>
      <c r="JSB417" t="str">
        <f>BS!$E$5</f>
        <v>31 March 2025</v>
      </c>
      <c r="JSI417" t="str">
        <f>BS!$D$5</f>
        <v>31 March 2026</v>
      </c>
      <c r="JSJ417" t="str">
        <f>BS!$E$5</f>
        <v>31 March 2025</v>
      </c>
      <c r="JSQ417" t="str">
        <f>BS!$D$5</f>
        <v>31 March 2026</v>
      </c>
      <c r="JSR417" t="str">
        <f>BS!$E$5</f>
        <v>31 March 2025</v>
      </c>
      <c r="JSY417" t="str">
        <f>BS!$D$5</f>
        <v>31 March 2026</v>
      </c>
      <c r="JSZ417" t="str">
        <f>BS!$E$5</f>
        <v>31 March 2025</v>
      </c>
      <c r="JTG417" t="str">
        <f>BS!$D$5</f>
        <v>31 March 2026</v>
      </c>
      <c r="JTH417" t="str">
        <f>BS!$E$5</f>
        <v>31 March 2025</v>
      </c>
      <c r="JTO417" t="str">
        <f>BS!$D$5</f>
        <v>31 March 2026</v>
      </c>
      <c r="JTP417" t="str">
        <f>BS!$E$5</f>
        <v>31 March 2025</v>
      </c>
      <c r="JTW417" t="str">
        <f>BS!$D$5</f>
        <v>31 March 2026</v>
      </c>
      <c r="JTX417" t="str">
        <f>BS!$E$5</f>
        <v>31 March 2025</v>
      </c>
      <c r="JUE417" t="str">
        <f>BS!$D$5</f>
        <v>31 March 2026</v>
      </c>
      <c r="JUF417" t="str">
        <f>BS!$E$5</f>
        <v>31 March 2025</v>
      </c>
      <c r="JUM417" t="str">
        <f>BS!$D$5</f>
        <v>31 March 2026</v>
      </c>
      <c r="JUN417" t="str">
        <f>BS!$E$5</f>
        <v>31 March 2025</v>
      </c>
      <c r="JUU417" t="str">
        <f>BS!$D$5</f>
        <v>31 March 2026</v>
      </c>
      <c r="JUV417" t="str">
        <f>BS!$E$5</f>
        <v>31 March 2025</v>
      </c>
      <c r="JVC417" t="str">
        <f>BS!$D$5</f>
        <v>31 March 2026</v>
      </c>
      <c r="JVD417" t="str">
        <f>BS!$E$5</f>
        <v>31 March 2025</v>
      </c>
      <c r="JVK417" t="str">
        <f>BS!$D$5</f>
        <v>31 March 2026</v>
      </c>
      <c r="JVL417" t="str">
        <f>BS!$E$5</f>
        <v>31 March 2025</v>
      </c>
      <c r="JVS417" t="str">
        <f>BS!$D$5</f>
        <v>31 March 2026</v>
      </c>
      <c r="JVT417" t="str">
        <f>BS!$E$5</f>
        <v>31 March 2025</v>
      </c>
      <c r="JWA417" t="str">
        <f>BS!$D$5</f>
        <v>31 March 2026</v>
      </c>
      <c r="JWB417" t="str">
        <f>BS!$E$5</f>
        <v>31 March 2025</v>
      </c>
      <c r="JWI417" t="str">
        <f>BS!$D$5</f>
        <v>31 March 2026</v>
      </c>
      <c r="JWJ417" t="str">
        <f>BS!$E$5</f>
        <v>31 March 2025</v>
      </c>
      <c r="JWQ417" t="str">
        <f>BS!$D$5</f>
        <v>31 March 2026</v>
      </c>
      <c r="JWR417" t="str">
        <f>BS!$E$5</f>
        <v>31 March 2025</v>
      </c>
      <c r="JWY417" t="str">
        <f>BS!$D$5</f>
        <v>31 March 2026</v>
      </c>
      <c r="JWZ417" t="str">
        <f>BS!$E$5</f>
        <v>31 March 2025</v>
      </c>
      <c r="JXG417" t="str">
        <f>BS!$D$5</f>
        <v>31 March 2026</v>
      </c>
      <c r="JXH417" t="str">
        <f>BS!$E$5</f>
        <v>31 March 2025</v>
      </c>
      <c r="JXO417" t="str">
        <f>BS!$D$5</f>
        <v>31 March 2026</v>
      </c>
      <c r="JXP417" t="str">
        <f>BS!$E$5</f>
        <v>31 March 2025</v>
      </c>
      <c r="JXW417" t="str">
        <f>BS!$D$5</f>
        <v>31 March 2026</v>
      </c>
      <c r="JXX417" t="str">
        <f>BS!$E$5</f>
        <v>31 March 2025</v>
      </c>
      <c r="JYE417" t="str">
        <f>BS!$D$5</f>
        <v>31 March 2026</v>
      </c>
      <c r="JYF417" t="str">
        <f>BS!$E$5</f>
        <v>31 March 2025</v>
      </c>
      <c r="JYM417" t="str">
        <f>BS!$D$5</f>
        <v>31 March 2026</v>
      </c>
      <c r="JYN417" t="str">
        <f>BS!$E$5</f>
        <v>31 March 2025</v>
      </c>
      <c r="JYU417" t="str">
        <f>BS!$D$5</f>
        <v>31 March 2026</v>
      </c>
      <c r="JYV417" t="str">
        <f>BS!$E$5</f>
        <v>31 March 2025</v>
      </c>
      <c r="JZC417" t="str">
        <f>BS!$D$5</f>
        <v>31 March 2026</v>
      </c>
      <c r="JZD417" t="str">
        <f>BS!$E$5</f>
        <v>31 March 2025</v>
      </c>
      <c r="JZK417" t="str">
        <f>BS!$D$5</f>
        <v>31 March 2026</v>
      </c>
      <c r="JZL417" t="str">
        <f>BS!$E$5</f>
        <v>31 March 2025</v>
      </c>
      <c r="JZS417" t="str">
        <f>BS!$D$5</f>
        <v>31 March 2026</v>
      </c>
      <c r="JZT417" t="str">
        <f>BS!$E$5</f>
        <v>31 March 2025</v>
      </c>
      <c r="KAA417" t="str">
        <f>BS!$D$5</f>
        <v>31 March 2026</v>
      </c>
      <c r="KAB417" t="str">
        <f>BS!$E$5</f>
        <v>31 March 2025</v>
      </c>
      <c r="KAI417" t="str">
        <f>BS!$D$5</f>
        <v>31 March 2026</v>
      </c>
      <c r="KAJ417" t="str">
        <f>BS!$E$5</f>
        <v>31 March 2025</v>
      </c>
      <c r="KAQ417" t="str">
        <f>BS!$D$5</f>
        <v>31 March 2026</v>
      </c>
      <c r="KAR417" t="str">
        <f>BS!$E$5</f>
        <v>31 March 2025</v>
      </c>
      <c r="KAY417" t="str">
        <f>BS!$D$5</f>
        <v>31 March 2026</v>
      </c>
      <c r="KAZ417" t="str">
        <f>BS!$E$5</f>
        <v>31 March 2025</v>
      </c>
      <c r="KBG417" t="str">
        <f>BS!$D$5</f>
        <v>31 March 2026</v>
      </c>
      <c r="KBH417" t="str">
        <f>BS!$E$5</f>
        <v>31 March 2025</v>
      </c>
      <c r="KBO417" t="str">
        <f>BS!$D$5</f>
        <v>31 March 2026</v>
      </c>
      <c r="KBP417" t="str">
        <f>BS!$E$5</f>
        <v>31 March 2025</v>
      </c>
      <c r="KBW417" t="str">
        <f>BS!$D$5</f>
        <v>31 March 2026</v>
      </c>
      <c r="KBX417" t="str">
        <f>BS!$E$5</f>
        <v>31 March 2025</v>
      </c>
      <c r="KCE417" t="str">
        <f>BS!$D$5</f>
        <v>31 March 2026</v>
      </c>
      <c r="KCF417" t="str">
        <f>BS!$E$5</f>
        <v>31 March 2025</v>
      </c>
      <c r="KCM417" t="str">
        <f>BS!$D$5</f>
        <v>31 March 2026</v>
      </c>
      <c r="KCN417" t="str">
        <f>BS!$E$5</f>
        <v>31 March 2025</v>
      </c>
      <c r="KCU417" t="str">
        <f>BS!$D$5</f>
        <v>31 March 2026</v>
      </c>
      <c r="KCV417" t="str">
        <f>BS!$E$5</f>
        <v>31 March 2025</v>
      </c>
      <c r="KDC417" t="str">
        <f>BS!$D$5</f>
        <v>31 March 2026</v>
      </c>
      <c r="KDD417" t="str">
        <f>BS!$E$5</f>
        <v>31 March 2025</v>
      </c>
      <c r="KDK417" t="str">
        <f>BS!$D$5</f>
        <v>31 March 2026</v>
      </c>
      <c r="KDL417" t="str">
        <f>BS!$E$5</f>
        <v>31 March 2025</v>
      </c>
      <c r="KDS417" t="str">
        <f>BS!$D$5</f>
        <v>31 March 2026</v>
      </c>
      <c r="KDT417" t="str">
        <f>BS!$E$5</f>
        <v>31 March 2025</v>
      </c>
      <c r="KEA417" t="str">
        <f>BS!$D$5</f>
        <v>31 March 2026</v>
      </c>
      <c r="KEB417" t="str">
        <f>BS!$E$5</f>
        <v>31 March 2025</v>
      </c>
      <c r="KEI417" t="str">
        <f>BS!$D$5</f>
        <v>31 March 2026</v>
      </c>
      <c r="KEJ417" t="str">
        <f>BS!$E$5</f>
        <v>31 March 2025</v>
      </c>
      <c r="KEQ417" t="str">
        <f>BS!$D$5</f>
        <v>31 March 2026</v>
      </c>
      <c r="KER417" t="str">
        <f>BS!$E$5</f>
        <v>31 March 2025</v>
      </c>
      <c r="KEY417" t="str">
        <f>BS!$D$5</f>
        <v>31 March 2026</v>
      </c>
      <c r="KEZ417" t="str">
        <f>BS!$E$5</f>
        <v>31 March 2025</v>
      </c>
      <c r="KFG417" t="str">
        <f>BS!$D$5</f>
        <v>31 March 2026</v>
      </c>
      <c r="KFH417" t="str">
        <f>BS!$E$5</f>
        <v>31 March 2025</v>
      </c>
      <c r="KFO417" t="str">
        <f>BS!$D$5</f>
        <v>31 March 2026</v>
      </c>
      <c r="KFP417" t="str">
        <f>BS!$E$5</f>
        <v>31 March 2025</v>
      </c>
      <c r="KFW417" t="str">
        <f>BS!$D$5</f>
        <v>31 March 2026</v>
      </c>
      <c r="KFX417" t="str">
        <f>BS!$E$5</f>
        <v>31 March 2025</v>
      </c>
      <c r="KGE417" t="str">
        <f>BS!$D$5</f>
        <v>31 March 2026</v>
      </c>
      <c r="KGF417" t="str">
        <f>BS!$E$5</f>
        <v>31 March 2025</v>
      </c>
      <c r="KGM417" t="str">
        <f>BS!$D$5</f>
        <v>31 March 2026</v>
      </c>
      <c r="KGN417" t="str">
        <f>BS!$E$5</f>
        <v>31 March 2025</v>
      </c>
      <c r="KGU417" t="str">
        <f>BS!$D$5</f>
        <v>31 March 2026</v>
      </c>
      <c r="KGV417" t="str">
        <f>BS!$E$5</f>
        <v>31 March 2025</v>
      </c>
      <c r="KHC417" t="str">
        <f>BS!$D$5</f>
        <v>31 March 2026</v>
      </c>
      <c r="KHD417" t="str">
        <f>BS!$E$5</f>
        <v>31 March 2025</v>
      </c>
      <c r="KHK417" t="str">
        <f>BS!$D$5</f>
        <v>31 March 2026</v>
      </c>
      <c r="KHL417" t="str">
        <f>BS!$E$5</f>
        <v>31 March 2025</v>
      </c>
      <c r="KHS417" t="str">
        <f>BS!$D$5</f>
        <v>31 March 2026</v>
      </c>
      <c r="KHT417" t="str">
        <f>BS!$E$5</f>
        <v>31 March 2025</v>
      </c>
      <c r="KIA417" t="str">
        <f>BS!$D$5</f>
        <v>31 March 2026</v>
      </c>
      <c r="KIB417" t="str">
        <f>BS!$E$5</f>
        <v>31 March 2025</v>
      </c>
      <c r="KII417" t="str">
        <f>BS!$D$5</f>
        <v>31 March 2026</v>
      </c>
      <c r="KIJ417" t="str">
        <f>BS!$E$5</f>
        <v>31 March 2025</v>
      </c>
      <c r="KIQ417" t="str">
        <f>BS!$D$5</f>
        <v>31 March 2026</v>
      </c>
      <c r="KIR417" t="str">
        <f>BS!$E$5</f>
        <v>31 March 2025</v>
      </c>
      <c r="KIY417" t="str">
        <f>BS!$D$5</f>
        <v>31 March 2026</v>
      </c>
      <c r="KIZ417" t="str">
        <f>BS!$E$5</f>
        <v>31 March 2025</v>
      </c>
      <c r="KJG417" t="str">
        <f>BS!$D$5</f>
        <v>31 March 2026</v>
      </c>
      <c r="KJH417" t="str">
        <f>BS!$E$5</f>
        <v>31 March 2025</v>
      </c>
      <c r="KJO417" t="str">
        <f>BS!$D$5</f>
        <v>31 March 2026</v>
      </c>
      <c r="KJP417" t="str">
        <f>BS!$E$5</f>
        <v>31 March 2025</v>
      </c>
      <c r="KJW417" t="str">
        <f>BS!$D$5</f>
        <v>31 March 2026</v>
      </c>
      <c r="KJX417" t="str">
        <f>BS!$E$5</f>
        <v>31 March 2025</v>
      </c>
      <c r="KKE417" t="str">
        <f>BS!$D$5</f>
        <v>31 March 2026</v>
      </c>
      <c r="KKF417" t="str">
        <f>BS!$E$5</f>
        <v>31 March 2025</v>
      </c>
      <c r="KKM417" t="str">
        <f>BS!$D$5</f>
        <v>31 March 2026</v>
      </c>
      <c r="KKN417" t="str">
        <f>BS!$E$5</f>
        <v>31 March 2025</v>
      </c>
      <c r="KKU417" t="str">
        <f>BS!$D$5</f>
        <v>31 March 2026</v>
      </c>
      <c r="KKV417" t="str">
        <f>BS!$E$5</f>
        <v>31 March 2025</v>
      </c>
      <c r="KLC417" t="str">
        <f>BS!$D$5</f>
        <v>31 March 2026</v>
      </c>
      <c r="KLD417" t="str">
        <f>BS!$E$5</f>
        <v>31 March 2025</v>
      </c>
      <c r="KLK417" t="str">
        <f>BS!$D$5</f>
        <v>31 March 2026</v>
      </c>
      <c r="KLL417" t="str">
        <f>BS!$E$5</f>
        <v>31 March 2025</v>
      </c>
      <c r="KLS417" t="str">
        <f>BS!$D$5</f>
        <v>31 March 2026</v>
      </c>
      <c r="KLT417" t="str">
        <f>BS!$E$5</f>
        <v>31 March 2025</v>
      </c>
      <c r="KMA417" t="str">
        <f>BS!$D$5</f>
        <v>31 March 2026</v>
      </c>
      <c r="KMB417" t="str">
        <f>BS!$E$5</f>
        <v>31 March 2025</v>
      </c>
      <c r="KMI417" t="str">
        <f>BS!$D$5</f>
        <v>31 March 2026</v>
      </c>
      <c r="KMJ417" t="str">
        <f>BS!$E$5</f>
        <v>31 March 2025</v>
      </c>
      <c r="KMQ417" t="str">
        <f>BS!$D$5</f>
        <v>31 March 2026</v>
      </c>
      <c r="KMR417" t="str">
        <f>BS!$E$5</f>
        <v>31 March 2025</v>
      </c>
      <c r="KMY417" t="str">
        <f>BS!$D$5</f>
        <v>31 March 2026</v>
      </c>
      <c r="KMZ417" t="str">
        <f>BS!$E$5</f>
        <v>31 March 2025</v>
      </c>
      <c r="KNG417" t="str">
        <f>BS!$D$5</f>
        <v>31 March 2026</v>
      </c>
      <c r="KNH417" t="str">
        <f>BS!$E$5</f>
        <v>31 March 2025</v>
      </c>
      <c r="KNO417" t="str">
        <f>BS!$D$5</f>
        <v>31 March 2026</v>
      </c>
      <c r="KNP417" t="str">
        <f>BS!$E$5</f>
        <v>31 March 2025</v>
      </c>
      <c r="KNW417" t="str">
        <f>BS!$D$5</f>
        <v>31 March 2026</v>
      </c>
      <c r="KNX417" t="str">
        <f>BS!$E$5</f>
        <v>31 March 2025</v>
      </c>
      <c r="KOE417" t="str">
        <f>BS!$D$5</f>
        <v>31 March 2026</v>
      </c>
      <c r="KOF417" t="str">
        <f>BS!$E$5</f>
        <v>31 March 2025</v>
      </c>
      <c r="KOM417" t="str">
        <f>BS!$D$5</f>
        <v>31 March 2026</v>
      </c>
      <c r="KON417" t="str">
        <f>BS!$E$5</f>
        <v>31 March 2025</v>
      </c>
      <c r="KOU417" t="str">
        <f>BS!$D$5</f>
        <v>31 March 2026</v>
      </c>
      <c r="KOV417" t="str">
        <f>BS!$E$5</f>
        <v>31 March 2025</v>
      </c>
      <c r="KPC417" t="str">
        <f>BS!$D$5</f>
        <v>31 March 2026</v>
      </c>
      <c r="KPD417" t="str">
        <f>BS!$E$5</f>
        <v>31 March 2025</v>
      </c>
      <c r="KPK417" t="str">
        <f>BS!$D$5</f>
        <v>31 March 2026</v>
      </c>
      <c r="KPL417" t="str">
        <f>BS!$E$5</f>
        <v>31 March 2025</v>
      </c>
      <c r="KPS417" t="str">
        <f>BS!$D$5</f>
        <v>31 March 2026</v>
      </c>
      <c r="KPT417" t="str">
        <f>BS!$E$5</f>
        <v>31 March 2025</v>
      </c>
      <c r="KQA417" t="str">
        <f>BS!$D$5</f>
        <v>31 March 2026</v>
      </c>
      <c r="KQB417" t="str">
        <f>BS!$E$5</f>
        <v>31 March 2025</v>
      </c>
      <c r="KQI417" t="str">
        <f>BS!$D$5</f>
        <v>31 March 2026</v>
      </c>
      <c r="KQJ417" t="str">
        <f>BS!$E$5</f>
        <v>31 March 2025</v>
      </c>
      <c r="KQQ417" t="str">
        <f>BS!$D$5</f>
        <v>31 March 2026</v>
      </c>
      <c r="KQR417" t="str">
        <f>BS!$E$5</f>
        <v>31 March 2025</v>
      </c>
      <c r="KQY417" t="str">
        <f>BS!$D$5</f>
        <v>31 March 2026</v>
      </c>
      <c r="KQZ417" t="str">
        <f>BS!$E$5</f>
        <v>31 March 2025</v>
      </c>
      <c r="KRG417" t="str">
        <f>BS!$D$5</f>
        <v>31 March 2026</v>
      </c>
      <c r="KRH417" t="str">
        <f>BS!$E$5</f>
        <v>31 March 2025</v>
      </c>
      <c r="KRO417" t="str">
        <f>BS!$D$5</f>
        <v>31 March 2026</v>
      </c>
      <c r="KRP417" t="str">
        <f>BS!$E$5</f>
        <v>31 March 2025</v>
      </c>
      <c r="KRW417" t="str">
        <f>BS!$D$5</f>
        <v>31 March 2026</v>
      </c>
      <c r="KRX417" t="str">
        <f>BS!$E$5</f>
        <v>31 March 2025</v>
      </c>
      <c r="KSE417" t="str">
        <f>BS!$D$5</f>
        <v>31 March 2026</v>
      </c>
      <c r="KSF417" t="str">
        <f>BS!$E$5</f>
        <v>31 March 2025</v>
      </c>
      <c r="KSM417" t="str">
        <f>BS!$D$5</f>
        <v>31 March 2026</v>
      </c>
      <c r="KSN417" t="str">
        <f>BS!$E$5</f>
        <v>31 March 2025</v>
      </c>
      <c r="KSU417" t="str">
        <f>BS!$D$5</f>
        <v>31 March 2026</v>
      </c>
      <c r="KSV417" t="str">
        <f>BS!$E$5</f>
        <v>31 March 2025</v>
      </c>
      <c r="KTC417" t="str">
        <f>BS!$D$5</f>
        <v>31 March 2026</v>
      </c>
      <c r="KTD417" t="str">
        <f>BS!$E$5</f>
        <v>31 March 2025</v>
      </c>
      <c r="KTK417" t="str">
        <f>BS!$D$5</f>
        <v>31 March 2026</v>
      </c>
      <c r="KTL417" t="str">
        <f>BS!$E$5</f>
        <v>31 March 2025</v>
      </c>
      <c r="KTS417" t="str">
        <f>BS!$D$5</f>
        <v>31 March 2026</v>
      </c>
      <c r="KTT417" t="str">
        <f>BS!$E$5</f>
        <v>31 March 2025</v>
      </c>
      <c r="KUA417" t="str">
        <f>BS!$D$5</f>
        <v>31 March 2026</v>
      </c>
      <c r="KUB417" t="str">
        <f>BS!$E$5</f>
        <v>31 March 2025</v>
      </c>
      <c r="KUI417" t="str">
        <f>BS!$D$5</f>
        <v>31 March 2026</v>
      </c>
      <c r="KUJ417" t="str">
        <f>BS!$E$5</f>
        <v>31 March 2025</v>
      </c>
      <c r="KUQ417" t="str">
        <f>BS!$D$5</f>
        <v>31 March 2026</v>
      </c>
      <c r="KUR417" t="str">
        <f>BS!$E$5</f>
        <v>31 March 2025</v>
      </c>
      <c r="KUY417" t="str">
        <f>BS!$D$5</f>
        <v>31 March 2026</v>
      </c>
      <c r="KUZ417" t="str">
        <f>BS!$E$5</f>
        <v>31 March 2025</v>
      </c>
      <c r="KVG417" t="str">
        <f>BS!$D$5</f>
        <v>31 March 2026</v>
      </c>
      <c r="KVH417" t="str">
        <f>BS!$E$5</f>
        <v>31 March 2025</v>
      </c>
      <c r="KVO417" t="str">
        <f>BS!$D$5</f>
        <v>31 March 2026</v>
      </c>
      <c r="KVP417" t="str">
        <f>BS!$E$5</f>
        <v>31 March 2025</v>
      </c>
      <c r="KVW417" t="str">
        <f>BS!$D$5</f>
        <v>31 March 2026</v>
      </c>
      <c r="KVX417" t="str">
        <f>BS!$E$5</f>
        <v>31 March 2025</v>
      </c>
      <c r="KWE417" t="str">
        <f>BS!$D$5</f>
        <v>31 March 2026</v>
      </c>
      <c r="KWF417" t="str">
        <f>BS!$E$5</f>
        <v>31 March 2025</v>
      </c>
      <c r="KWM417" t="str">
        <f>BS!$D$5</f>
        <v>31 March 2026</v>
      </c>
      <c r="KWN417" t="str">
        <f>BS!$E$5</f>
        <v>31 March 2025</v>
      </c>
      <c r="KWU417" t="str">
        <f>BS!$D$5</f>
        <v>31 March 2026</v>
      </c>
      <c r="KWV417" t="str">
        <f>BS!$E$5</f>
        <v>31 March 2025</v>
      </c>
      <c r="KXC417" t="str">
        <f>BS!$D$5</f>
        <v>31 March 2026</v>
      </c>
      <c r="KXD417" t="str">
        <f>BS!$E$5</f>
        <v>31 March 2025</v>
      </c>
      <c r="KXK417" t="str">
        <f>BS!$D$5</f>
        <v>31 March 2026</v>
      </c>
      <c r="KXL417" t="str">
        <f>BS!$E$5</f>
        <v>31 March 2025</v>
      </c>
      <c r="KXS417" t="str">
        <f>BS!$D$5</f>
        <v>31 March 2026</v>
      </c>
      <c r="KXT417" t="str">
        <f>BS!$E$5</f>
        <v>31 March 2025</v>
      </c>
      <c r="KYA417" t="str">
        <f>BS!$D$5</f>
        <v>31 March 2026</v>
      </c>
      <c r="KYB417" t="str">
        <f>BS!$E$5</f>
        <v>31 March 2025</v>
      </c>
      <c r="KYI417" t="str">
        <f>BS!$D$5</f>
        <v>31 March 2026</v>
      </c>
      <c r="KYJ417" t="str">
        <f>BS!$E$5</f>
        <v>31 March 2025</v>
      </c>
      <c r="KYQ417" t="str">
        <f>BS!$D$5</f>
        <v>31 March 2026</v>
      </c>
      <c r="KYR417" t="str">
        <f>BS!$E$5</f>
        <v>31 March 2025</v>
      </c>
      <c r="KYY417" t="str">
        <f>BS!$D$5</f>
        <v>31 March 2026</v>
      </c>
      <c r="KYZ417" t="str">
        <f>BS!$E$5</f>
        <v>31 March 2025</v>
      </c>
      <c r="KZG417" t="str">
        <f>BS!$D$5</f>
        <v>31 March 2026</v>
      </c>
      <c r="KZH417" t="str">
        <f>BS!$E$5</f>
        <v>31 March 2025</v>
      </c>
      <c r="KZO417" t="str">
        <f>BS!$D$5</f>
        <v>31 March 2026</v>
      </c>
      <c r="KZP417" t="str">
        <f>BS!$E$5</f>
        <v>31 March 2025</v>
      </c>
      <c r="KZW417" t="str">
        <f>BS!$D$5</f>
        <v>31 March 2026</v>
      </c>
      <c r="KZX417" t="str">
        <f>BS!$E$5</f>
        <v>31 March 2025</v>
      </c>
      <c r="LAE417" t="str">
        <f>BS!$D$5</f>
        <v>31 March 2026</v>
      </c>
      <c r="LAF417" t="str">
        <f>BS!$E$5</f>
        <v>31 March 2025</v>
      </c>
      <c r="LAM417" t="str">
        <f>BS!$D$5</f>
        <v>31 March 2026</v>
      </c>
      <c r="LAN417" t="str">
        <f>BS!$E$5</f>
        <v>31 March 2025</v>
      </c>
      <c r="LAU417" t="str">
        <f>BS!$D$5</f>
        <v>31 March 2026</v>
      </c>
      <c r="LAV417" t="str">
        <f>BS!$E$5</f>
        <v>31 March 2025</v>
      </c>
      <c r="LBC417" t="str">
        <f>BS!$D$5</f>
        <v>31 March 2026</v>
      </c>
      <c r="LBD417" t="str">
        <f>BS!$E$5</f>
        <v>31 March 2025</v>
      </c>
      <c r="LBK417" t="str">
        <f>BS!$D$5</f>
        <v>31 March 2026</v>
      </c>
      <c r="LBL417" t="str">
        <f>BS!$E$5</f>
        <v>31 March 2025</v>
      </c>
      <c r="LBS417" t="str">
        <f>BS!$D$5</f>
        <v>31 March 2026</v>
      </c>
      <c r="LBT417" t="str">
        <f>BS!$E$5</f>
        <v>31 March 2025</v>
      </c>
      <c r="LCA417" t="str">
        <f>BS!$D$5</f>
        <v>31 March 2026</v>
      </c>
      <c r="LCB417" t="str">
        <f>BS!$E$5</f>
        <v>31 March 2025</v>
      </c>
      <c r="LCI417" t="str">
        <f>BS!$D$5</f>
        <v>31 March 2026</v>
      </c>
      <c r="LCJ417" t="str">
        <f>BS!$E$5</f>
        <v>31 March 2025</v>
      </c>
      <c r="LCQ417" t="str">
        <f>BS!$D$5</f>
        <v>31 March 2026</v>
      </c>
      <c r="LCR417" t="str">
        <f>BS!$E$5</f>
        <v>31 March 2025</v>
      </c>
      <c r="LCY417" t="str">
        <f>BS!$D$5</f>
        <v>31 March 2026</v>
      </c>
      <c r="LCZ417" t="str">
        <f>BS!$E$5</f>
        <v>31 March 2025</v>
      </c>
      <c r="LDG417" t="str">
        <f>BS!$D$5</f>
        <v>31 March 2026</v>
      </c>
      <c r="LDH417" t="str">
        <f>BS!$E$5</f>
        <v>31 March 2025</v>
      </c>
      <c r="LDO417" t="str">
        <f>BS!$D$5</f>
        <v>31 March 2026</v>
      </c>
      <c r="LDP417" t="str">
        <f>BS!$E$5</f>
        <v>31 March 2025</v>
      </c>
      <c r="LDW417" t="str">
        <f>BS!$D$5</f>
        <v>31 March 2026</v>
      </c>
      <c r="LDX417" t="str">
        <f>BS!$E$5</f>
        <v>31 March 2025</v>
      </c>
      <c r="LEE417" t="str">
        <f>BS!$D$5</f>
        <v>31 March 2026</v>
      </c>
      <c r="LEF417" t="str">
        <f>BS!$E$5</f>
        <v>31 March 2025</v>
      </c>
      <c r="LEM417" t="str">
        <f>BS!$D$5</f>
        <v>31 March 2026</v>
      </c>
      <c r="LEN417" t="str">
        <f>BS!$E$5</f>
        <v>31 March 2025</v>
      </c>
      <c r="LEU417" t="str">
        <f>BS!$D$5</f>
        <v>31 March 2026</v>
      </c>
      <c r="LEV417" t="str">
        <f>BS!$E$5</f>
        <v>31 March 2025</v>
      </c>
      <c r="LFC417" t="str">
        <f>BS!$D$5</f>
        <v>31 March 2026</v>
      </c>
      <c r="LFD417" t="str">
        <f>BS!$E$5</f>
        <v>31 March 2025</v>
      </c>
      <c r="LFK417" t="str">
        <f>BS!$D$5</f>
        <v>31 March 2026</v>
      </c>
      <c r="LFL417" t="str">
        <f>BS!$E$5</f>
        <v>31 March 2025</v>
      </c>
      <c r="LFS417" t="str">
        <f>BS!$D$5</f>
        <v>31 March 2026</v>
      </c>
      <c r="LFT417" t="str">
        <f>BS!$E$5</f>
        <v>31 March 2025</v>
      </c>
      <c r="LGA417" t="str">
        <f>BS!$D$5</f>
        <v>31 March 2026</v>
      </c>
      <c r="LGB417" t="str">
        <f>BS!$E$5</f>
        <v>31 March 2025</v>
      </c>
      <c r="LGI417" t="str">
        <f>BS!$D$5</f>
        <v>31 March 2026</v>
      </c>
      <c r="LGJ417" t="str">
        <f>BS!$E$5</f>
        <v>31 March 2025</v>
      </c>
      <c r="LGQ417" t="str">
        <f>BS!$D$5</f>
        <v>31 March 2026</v>
      </c>
      <c r="LGR417" t="str">
        <f>BS!$E$5</f>
        <v>31 March 2025</v>
      </c>
      <c r="LGY417" t="str">
        <f>BS!$D$5</f>
        <v>31 March 2026</v>
      </c>
      <c r="LGZ417" t="str">
        <f>BS!$E$5</f>
        <v>31 March 2025</v>
      </c>
      <c r="LHG417" t="str">
        <f>BS!$D$5</f>
        <v>31 March 2026</v>
      </c>
      <c r="LHH417" t="str">
        <f>BS!$E$5</f>
        <v>31 March 2025</v>
      </c>
      <c r="LHO417" t="str">
        <f>BS!$D$5</f>
        <v>31 March 2026</v>
      </c>
      <c r="LHP417" t="str">
        <f>BS!$E$5</f>
        <v>31 March 2025</v>
      </c>
      <c r="LHW417" t="str">
        <f>BS!$D$5</f>
        <v>31 March 2026</v>
      </c>
      <c r="LHX417" t="str">
        <f>BS!$E$5</f>
        <v>31 March 2025</v>
      </c>
      <c r="LIE417" t="str">
        <f>BS!$D$5</f>
        <v>31 March 2026</v>
      </c>
      <c r="LIF417" t="str">
        <f>BS!$E$5</f>
        <v>31 March 2025</v>
      </c>
      <c r="LIM417" t="str">
        <f>BS!$D$5</f>
        <v>31 March 2026</v>
      </c>
      <c r="LIN417" t="str">
        <f>BS!$E$5</f>
        <v>31 March 2025</v>
      </c>
      <c r="LIU417" t="str">
        <f>BS!$D$5</f>
        <v>31 March 2026</v>
      </c>
      <c r="LIV417" t="str">
        <f>BS!$E$5</f>
        <v>31 March 2025</v>
      </c>
      <c r="LJC417" t="str">
        <f>BS!$D$5</f>
        <v>31 March 2026</v>
      </c>
      <c r="LJD417" t="str">
        <f>BS!$E$5</f>
        <v>31 March 2025</v>
      </c>
      <c r="LJK417" t="str">
        <f>BS!$D$5</f>
        <v>31 March 2026</v>
      </c>
      <c r="LJL417" t="str">
        <f>BS!$E$5</f>
        <v>31 March 2025</v>
      </c>
      <c r="LJS417" t="str">
        <f>BS!$D$5</f>
        <v>31 March 2026</v>
      </c>
      <c r="LJT417" t="str">
        <f>BS!$E$5</f>
        <v>31 March 2025</v>
      </c>
      <c r="LKA417" t="str">
        <f>BS!$D$5</f>
        <v>31 March 2026</v>
      </c>
      <c r="LKB417" t="str">
        <f>BS!$E$5</f>
        <v>31 March 2025</v>
      </c>
      <c r="LKI417" t="str">
        <f>BS!$D$5</f>
        <v>31 March 2026</v>
      </c>
      <c r="LKJ417" t="str">
        <f>BS!$E$5</f>
        <v>31 March 2025</v>
      </c>
      <c r="LKQ417" t="str">
        <f>BS!$D$5</f>
        <v>31 March 2026</v>
      </c>
      <c r="LKR417" t="str">
        <f>BS!$E$5</f>
        <v>31 March 2025</v>
      </c>
      <c r="LKY417" t="str">
        <f>BS!$D$5</f>
        <v>31 March 2026</v>
      </c>
      <c r="LKZ417" t="str">
        <f>BS!$E$5</f>
        <v>31 March 2025</v>
      </c>
      <c r="LLG417" t="str">
        <f>BS!$D$5</f>
        <v>31 March 2026</v>
      </c>
      <c r="LLH417" t="str">
        <f>BS!$E$5</f>
        <v>31 March 2025</v>
      </c>
      <c r="LLO417" t="str">
        <f>BS!$D$5</f>
        <v>31 March 2026</v>
      </c>
      <c r="LLP417" t="str">
        <f>BS!$E$5</f>
        <v>31 March 2025</v>
      </c>
      <c r="LLW417" t="str">
        <f>BS!$D$5</f>
        <v>31 March 2026</v>
      </c>
      <c r="LLX417" t="str">
        <f>BS!$E$5</f>
        <v>31 March 2025</v>
      </c>
      <c r="LME417" t="str">
        <f>BS!$D$5</f>
        <v>31 March 2026</v>
      </c>
      <c r="LMF417" t="str">
        <f>BS!$E$5</f>
        <v>31 March 2025</v>
      </c>
      <c r="LMM417" t="str">
        <f>BS!$D$5</f>
        <v>31 March 2026</v>
      </c>
      <c r="LMN417" t="str">
        <f>BS!$E$5</f>
        <v>31 March 2025</v>
      </c>
      <c r="LMU417" t="str">
        <f>BS!$D$5</f>
        <v>31 March 2026</v>
      </c>
      <c r="LMV417" t="str">
        <f>BS!$E$5</f>
        <v>31 March 2025</v>
      </c>
      <c r="LNC417" t="str">
        <f>BS!$D$5</f>
        <v>31 March 2026</v>
      </c>
      <c r="LND417" t="str">
        <f>BS!$E$5</f>
        <v>31 March 2025</v>
      </c>
      <c r="LNK417" t="str">
        <f>BS!$D$5</f>
        <v>31 March 2026</v>
      </c>
      <c r="LNL417" t="str">
        <f>BS!$E$5</f>
        <v>31 March 2025</v>
      </c>
      <c r="LNS417" t="str">
        <f>BS!$D$5</f>
        <v>31 March 2026</v>
      </c>
      <c r="LNT417" t="str">
        <f>BS!$E$5</f>
        <v>31 March 2025</v>
      </c>
      <c r="LOA417" t="str">
        <f>BS!$D$5</f>
        <v>31 March 2026</v>
      </c>
      <c r="LOB417" t="str">
        <f>BS!$E$5</f>
        <v>31 March 2025</v>
      </c>
      <c r="LOI417" t="str">
        <f>BS!$D$5</f>
        <v>31 March 2026</v>
      </c>
      <c r="LOJ417" t="str">
        <f>BS!$E$5</f>
        <v>31 March 2025</v>
      </c>
      <c r="LOQ417" t="str">
        <f>BS!$D$5</f>
        <v>31 March 2026</v>
      </c>
      <c r="LOR417" t="str">
        <f>BS!$E$5</f>
        <v>31 March 2025</v>
      </c>
      <c r="LOY417" t="str">
        <f>BS!$D$5</f>
        <v>31 March 2026</v>
      </c>
      <c r="LOZ417" t="str">
        <f>BS!$E$5</f>
        <v>31 March 2025</v>
      </c>
      <c r="LPG417" t="str">
        <f>BS!$D$5</f>
        <v>31 March 2026</v>
      </c>
      <c r="LPH417" t="str">
        <f>BS!$E$5</f>
        <v>31 March 2025</v>
      </c>
      <c r="LPO417" t="str">
        <f>BS!$D$5</f>
        <v>31 March 2026</v>
      </c>
      <c r="LPP417" t="str">
        <f>BS!$E$5</f>
        <v>31 March 2025</v>
      </c>
      <c r="LPW417" t="str">
        <f>BS!$D$5</f>
        <v>31 March 2026</v>
      </c>
      <c r="LPX417" t="str">
        <f>BS!$E$5</f>
        <v>31 March 2025</v>
      </c>
      <c r="LQE417" t="str">
        <f>BS!$D$5</f>
        <v>31 March 2026</v>
      </c>
      <c r="LQF417" t="str">
        <f>BS!$E$5</f>
        <v>31 March 2025</v>
      </c>
      <c r="LQM417" t="str">
        <f>BS!$D$5</f>
        <v>31 March 2026</v>
      </c>
      <c r="LQN417" t="str">
        <f>BS!$E$5</f>
        <v>31 March 2025</v>
      </c>
      <c r="LQU417" t="str">
        <f>BS!$D$5</f>
        <v>31 March 2026</v>
      </c>
      <c r="LQV417" t="str">
        <f>BS!$E$5</f>
        <v>31 March 2025</v>
      </c>
      <c r="LRC417" t="str">
        <f>BS!$D$5</f>
        <v>31 March 2026</v>
      </c>
      <c r="LRD417" t="str">
        <f>BS!$E$5</f>
        <v>31 March 2025</v>
      </c>
      <c r="LRK417" t="str">
        <f>BS!$D$5</f>
        <v>31 March 2026</v>
      </c>
      <c r="LRL417" t="str">
        <f>BS!$E$5</f>
        <v>31 March 2025</v>
      </c>
      <c r="LRS417" t="str">
        <f>BS!$D$5</f>
        <v>31 March 2026</v>
      </c>
      <c r="LRT417" t="str">
        <f>BS!$E$5</f>
        <v>31 March 2025</v>
      </c>
      <c r="LSA417" t="str">
        <f>BS!$D$5</f>
        <v>31 March 2026</v>
      </c>
      <c r="LSB417" t="str">
        <f>BS!$E$5</f>
        <v>31 March 2025</v>
      </c>
      <c r="LSI417" t="str">
        <f>BS!$D$5</f>
        <v>31 March 2026</v>
      </c>
      <c r="LSJ417" t="str">
        <f>BS!$E$5</f>
        <v>31 March 2025</v>
      </c>
      <c r="LSQ417" t="str">
        <f>BS!$D$5</f>
        <v>31 March 2026</v>
      </c>
      <c r="LSR417" t="str">
        <f>BS!$E$5</f>
        <v>31 March 2025</v>
      </c>
      <c r="LSY417" t="str">
        <f>BS!$D$5</f>
        <v>31 March 2026</v>
      </c>
      <c r="LSZ417" t="str">
        <f>BS!$E$5</f>
        <v>31 March 2025</v>
      </c>
      <c r="LTG417" t="str">
        <f>BS!$D$5</f>
        <v>31 March 2026</v>
      </c>
      <c r="LTH417" t="str">
        <f>BS!$E$5</f>
        <v>31 March 2025</v>
      </c>
      <c r="LTO417" t="str">
        <f>BS!$D$5</f>
        <v>31 March 2026</v>
      </c>
      <c r="LTP417" t="str">
        <f>BS!$E$5</f>
        <v>31 March 2025</v>
      </c>
      <c r="LTW417" t="str">
        <f>BS!$D$5</f>
        <v>31 March 2026</v>
      </c>
      <c r="LTX417" t="str">
        <f>BS!$E$5</f>
        <v>31 March 2025</v>
      </c>
      <c r="LUE417" t="str">
        <f>BS!$D$5</f>
        <v>31 March 2026</v>
      </c>
      <c r="LUF417" t="str">
        <f>BS!$E$5</f>
        <v>31 March 2025</v>
      </c>
      <c r="LUM417" t="str">
        <f>BS!$D$5</f>
        <v>31 March 2026</v>
      </c>
      <c r="LUN417" t="str">
        <f>BS!$E$5</f>
        <v>31 March 2025</v>
      </c>
      <c r="LUU417" t="str">
        <f>BS!$D$5</f>
        <v>31 March 2026</v>
      </c>
      <c r="LUV417" t="str">
        <f>BS!$E$5</f>
        <v>31 March 2025</v>
      </c>
      <c r="LVC417" t="str">
        <f>BS!$D$5</f>
        <v>31 March 2026</v>
      </c>
      <c r="LVD417" t="str">
        <f>BS!$E$5</f>
        <v>31 March 2025</v>
      </c>
      <c r="LVK417" t="str">
        <f>BS!$D$5</f>
        <v>31 March 2026</v>
      </c>
      <c r="LVL417" t="str">
        <f>BS!$E$5</f>
        <v>31 March 2025</v>
      </c>
      <c r="LVS417" t="str">
        <f>BS!$D$5</f>
        <v>31 March 2026</v>
      </c>
      <c r="LVT417" t="str">
        <f>BS!$E$5</f>
        <v>31 March 2025</v>
      </c>
      <c r="LWA417" t="str">
        <f>BS!$D$5</f>
        <v>31 March 2026</v>
      </c>
      <c r="LWB417" t="str">
        <f>BS!$E$5</f>
        <v>31 March 2025</v>
      </c>
      <c r="LWI417" t="str">
        <f>BS!$D$5</f>
        <v>31 March 2026</v>
      </c>
      <c r="LWJ417" t="str">
        <f>BS!$E$5</f>
        <v>31 March 2025</v>
      </c>
      <c r="LWQ417" t="str">
        <f>BS!$D$5</f>
        <v>31 March 2026</v>
      </c>
      <c r="LWR417" t="str">
        <f>BS!$E$5</f>
        <v>31 March 2025</v>
      </c>
      <c r="LWY417" t="str">
        <f>BS!$D$5</f>
        <v>31 March 2026</v>
      </c>
      <c r="LWZ417" t="str">
        <f>BS!$E$5</f>
        <v>31 March 2025</v>
      </c>
      <c r="LXG417" t="str">
        <f>BS!$D$5</f>
        <v>31 March 2026</v>
      </c>
      <c r="LXH417" t="str">
        <f>BS!$E$5</f>
        <v>31 March 2025</v>
      </c>
      <c r="LXO417" t="str">
        <f>BS!$D$5</f>
        <v>31 March 2026</v>
      </c>
      <c r="LXP417" t="str">
        <f>BS!$E$5</f>
        <v>31 March 2025</v>
      </c>
      <c r="LXW417" t="str">
        <f>BS!$D$5</f>
        <v>31 March 2026</v>
      </c>
      <c r="LXX417" t="str">
        <f>BS!$E$5</f>
        <v>31 March 2025</v>
      </c>
      <c r="LYE417" t="str">
        <f>BS!$D$5</f>
        <v>31 March 2026</v>
      </c>
      <c r="LYF417" t="str">
        <f>BS!$E$5</f>
        <v>31 March 2025</v>
      </c>
      <c r="LYM417" t="str">
        <f>BS!$D$5</f>
        <v>31 March 2026</v>
      </c>
      <c r="LYN417" t="str">
        <f>BS!$E$5</f>
        <v>31 March 2025</v>
      </c>
      <c r="LYU417" t="str">
        <f>BS!$D$5</f>
        <v>31 March 2026</v>
      </c>
      <c r="LYV417" t="str">
        <f>BS!$E$5</f>
        <v>31 March 2025</v>
      </c>
      <c r="LZC417" t="str">
        <f>BS!$D$5</f>
        <v>31 March 2026</v>
      </c>
      <c r="LZD417" t="str">
        <f>BS!$E$5</f>
        <v>31 March 2025</v>
      </c>
      <c r="LZK417" t="str">
        <f>BS!$D$5</f>
        <v>31 March 2026</v>
      </c>
      <c r="LZL417" t="str">
        <f>BS!$E$5</f>
        <v>31 March 2025</v>
      </c>
      <c r="LZS417" t="str">
        <f>BS!$D$5</f>
        <v>31 March 2026</v>
      </c>
      <c r="LZT417" t="str">
        <f>BS!$E$5</f>
        <v>31 March 2025</v>
      </c>
      <c r="MAA417" t="str">
        <f>BS!$D$5</f>
        <v>31 March 2026</v>
      </c>
      <c r="MAB417" t="str">
        <f>BS!$E$5</f>
        <v>31 March 2025</v>
      </c>
      <c r="MAI417" t="str">
        <f>BS!$D$5</f>
        <v>31 March 2026</v>
      </c>
      <c r="MAJ417" t="str">
        <f>BS!$E$5</f>
        <v>31 March 2025</v>
      </c>
      <c r="MAQ417" t="str">
        <f>BS!$D$5</f>
        <v>31 March 2026</v>
      </c>
      <c r="MAR417" t="str">
        <f>BS!$E$5</f>
        <v>31 March 2025</v>
      </c>
      <c r="MAY417" t="str">
        <f>BS!$D$5</f>
        <v>31 March 2026</v>
      </c>
      <c r="MAZ417" t="str">
        <f>BS!$E$5</f>
        <v>31 March 2025</v>
      </c>
      <c r="MBG417" t="str">
        <f>BS!$D$5</f>
        <v>31 March 2026</v>
      </c>
      <c r="MBH417" t="str">
        <f>BS!$E$5</f>
        <v>31 March 2025</v>
      </c>
      <c r="MBO417" t="str">
        <f>BS!$D$5</f>
        <v>31 March 2026</v>
      </c>
      <c r="MBP417" t="str">
        <f>BS!$E$5</f>
        <v>31 March 2025</v>
      </c>
      <c r="MBW417" t="str">
        <f>BS!$D$5</f>
        <v>31 March 2026</v>
      </c>
      <c r="MBX417" t="str">
        <f>BS!$E$5</f>
        <v>31 March 2025</v>
      </c>
      <c r="MCE417" t="str">
        <f>BS!$D$5</f>
        <v>31 March 2026</v>
      </c>
      <c r="MCF417" t="str">
        <f>BS!$E$5</f>
        <v>31 March 2025</v>
      </c>
      <c r="MCM417" t="str">
        <f>BS!$D$5</f>
        <v>31 March 2026</v>
      </c>
      <c r="MCN417" t="str">
        <f>BS!$E$5</f>
        <v>31 March 2025</v>
      </c>
      <c r="MCU417" t="str">
        <f>BS!$D$5</f>
        <v>31 March 2026</v>
      </c>
      <c r="MCV417" t="str">
        <f>BS!$E$5</f>
        <v>31 March 2025</v>
      </c>
      <c r="MDC417" t="str">
        <f>BS!$D$5</f>
        <v>31 March 2026</v>
      </c>
      <c r="MDD417" t="str">
        <f>BS!$E$5</f>
        <v>31 March 2025</v>
      </c>
      <c r="MDK417" t="str">
        <f>BS!$D$5</f>
        <v>31 March 2026</v>
      </c>
      <c r="MDL417" t="str">
        <f>BS!$E$5</f>
        <v>31 March 2025</v>
      </c>
      <c r="MDS417" t="str">
        <f>BS!$D$5</f>
        <v>31 March 2026</v>
      </c>
      <c r="MDT417" t="str">
        <f>BS!$E$5</f>
        <v>31 March 2025</v>
      </c>
      <c r="MEA417" t="str">
        <f>BS!$D$5</f>
        <v>31 March 2026</v>
      </c>
      <c r="MEB417" t="str">
        <f>BS!$E$5</f>
        <v>31 March 2025</v>
      </c>
      <c r="MEI417" t="str">
        <f>BS!$D$5</f>
        <v>31 March 2026</v>
      </c>
      <c r="MEJ417" t="str">
        <f>BS!$E$5</f>
        <v>31 March 2025</v>
      </c>
      <c r="MEQ417" t="str">
        <f>BS!$D$5</f>
        <v>31 March 2026</v>
      </c>
      <c r="MER417" t="str">
        <f>BS!$E$5</f>
        <v>31 March 2025</v>
      </c>
      <c r="MEY417" t="str">
        <f>BS!$D$5</f>
        <v>31 March 2026</v>
      </c>
      <c r="MEZ417" t="str">
        <f>BS!$E$5</f>
        <v>31 March 2025</v>
      </c>
      <c r="MFG417" t="str">
        <f>BS!$D$5</f>
        <v>31 March 2026</v>
      </c>
      <c r="MFH417" t="str">
        <f>BS!$E$5</f>
        <v>31 March 2025</v>
      </c>
      <c r="MFO417" t="str">
        <f>BS!$D$5</f>
        <v>31 March 2026</v>
      </c>
      <c r="MFP417" t="str">
        <f>BS!$E$5</f>
        <v>31 March 2025</v>
      </c>
      <c r="MFW417" t="str">
        <f>BS!$D$5</f>
        <v>31 March 2026</v>
      </c>
      <c r="MFX417" t="str">
        <f>BS!$E$5</f>
        <v>31 March 2025</v>
      </c>
      <c r="MGE417" t="str">
        <f>BS!$D$5</f>
        <v>31 March 2026</v>
      </c>
      <c r="MGF417" t="str">
        <f>BS!$E$5</f>
        <v>31 March 2025</v>
      </c>
      <c r="MGM417" t="str">
        <f>BS!$D$5</f>
        <v>31 March 2026</v>
      </c>
      <c r="MGN417" t="str">
        <f>BS!$E$5</f>
        <v>31 March 2025</v>
      </c>
      <c r="MGU417" t="str">
        <f>BS!$D$5</f>
        <v>31 March 2026</v>
      </c>
      <c r="MGV417" t="str">
        <f>BS!$E$5</f>
        <v>31 March 2025</v>
      </c>
      <c r="MHC417" t="str">
        <f>BS!$D$5</f>
        <v>31 March 2026</v>
      </c>
      <c r="MHD417" t="str">
        <f>BS!$E$5</f>
        <v>31 March 2025</v>
      </c>
      <c r="MHK417" t="str">
        <f>BS!$D$5</f>
        <v>31 March 2026</v>
      </c>
      <c r="MHL417" t="str">
        <f>BS!$E$5</f>
        <v>31 March 2025</v>
      </c>
      <c r="MHS417" t="str">
        <f>BS!$D$5</f>
        <v>31 March 2026</v>
      </c>
      <c r="MHT417" t="str">
        <f>BS!$E$5</f>
        <v>31 March 2025</v>
      </c>
      <c r="MIA417" t="str">
        <f>BS!$D$5</f>
        <v>31 March 2026</v>
      </c>
      <c r="MIB417" t="str">
        <f>BS!$E$5</f>
        <v>31 March 2025</v>
      </c>
      <c r="MII417" t="str">
        <f>BS!$D$5</f>
        <v>31 March 2026</v>
      </c>
      <c r="MIJ417" t="str">
        <f>BS!$E$5</f>
        <v>31 March 2025</v>
      </c>
      <c r="MIQ417" t="str">
        <f>BS!$D$5</f>
        <v>31 March 2026</v>
      </c>
      <c r="MIR417" t="str">
        <f>BS!$E$5</f>
        <v>31 March 2025</v>
      </c>
      <c r="MIY417" t="str">
        <f>BS!$D$5</f>
        <v>31 March 2026</v>
      </c>
      <c r="MIZ417" t="str">
        <f>BS!$E$5</f>
        <v>31 March 2025</v>
      </c>
      <c r="MJG417" t="str">
        <f>BS!$D$5</f>
        <v>31 March 2026</v>
      </c>
      <c r="MJH417" t="str">
        <f>BS!$E$5</f>
        <v>31 March 2025</v>
      </c>
      <c r="MJO417" t="str">
        <f>BS!$D$5</f>
        <v>31 March 2026</v>
      </c>
      <c r="MJP417" t="str">
        <f>BS!$E$5</f>
        <v>31 March 2025</v>
      </c>
      <c r="MJW417" t="str">
        <f>BS!$D$5</f>
        <v>31 March 2026</v>
      </c>
      <c r="MJX417" t="str">
        <f>BS!$E$5</f>
        <v>31 March 2025</v>
      </c>
      <c r="MKE417" t="str">
        <f>BS!$D$5</f>
        <v>31 March 2026</v>
      </c>
      <c r="MKF417" t="str">
        <f>BS!$E$5</f>
        <v>31 March 2025</v>
      </c>
      <c r="MKM417" t="str">
        <f>BS!$D$5</f>
        <v>31 March 2026</v>
      </c>
      <c r="MKN417" t="str">
        <f>BS!$E$5</f>
        <v>31 March 2025</v>
      </c>
      <c r="MKU417" t="str">
        <f>BS!$D$5</f>
        <v>31 March 2026</v>
      </c>
      <c r="MKV417" t="str">
        <f>BS!$E$5</f>
        <v>31 March 2025</v>
      </c>
      <c r="MLC417" t="str">
        <f>BS!$D$5</f>
        <v>31 March 2026</v>
      </c>
      <c r="MLD417" t="str">
        <f>BS!$E$5</f>
        <v>31 March 2025</v>
      </c>
      <c r="MLK417" t="str">
        <f>BS!$D$5</f>
        <v>31 March 2026</v>
      </c>
      <c r="MLL417" t="str">
        <f>BS!$E$5</f>
        <v>31 March 2025</v>
      </c>
      <c r="MLS417" t="str">
        <f>BS!$D$5</f>
        <v>31 March 2026</v>
      </c>
      <c r="MLT417" t="str">
        <f>BS!$E$5</f>
        <v>31 March 2025</v>
      </c>
      <c r="MMA417" t="str">
        <f>BS!$D$5</f>
        <v>31 March 2026</v>
      </c>
      <c r="MMB417" t="str">
        <f>BS!$E$5</f>
        <v>31 March 2025</v>
      </c>
      <c r="MMI417" t="str">
        <f>BS!$D$5</f>
        <v>31 March 2026</v>
      </c>
      <c r="MMJ417" t="str">
        <f>BS!$E$5</f>
        <v>31 March 2025</v>
      </c>
      <c r="MMQ417" t="str">
        <f>BS!$D$5</f>
        <v>31 March 2026</v>
      </c>
      <c r="MMR417" t="str">
        <f>BS!$E$5</f>
        <v>31 March 2025</v>
      </c>
      <c r="MMY417" t="str">
        <f>BS!$D$5</f>
        <v>31 March 2026</v>
      </c>
      <c r="MMZ417" t="str">
        <f>BS!$E$5</f>
        <v>31 March 2025</v>
      </c>
      <c r="MNG417" t="str">
        <f>BS!$D$5</f>
        <v>31 March 2026</v>
      </c>
      <c r="MNH417" t="str">
        <f>BS!$E$5</f>
        <v>31 March 2025</v>
      </c>
      <c r="MNO417" t="str">
        <f>BS!$D$5</f>
        <v>31 March 2026</v>
      </c>
      <c r="MNP417" t="str">
        <f>BS!$E$5</f>
        <v>31 March 2025</v>
      </c>
      <c r="MNW417" t="str">
        <f>BS!$D$5</f>
        <v>31 March 2026</v>
      </c>
      <c r="MNX417" t="str">
        <f>BS!$E$5</f>
        <v>31 March 2025</v>
      </c>
      <c r="MOE417" t="str">
        <f>BS!$D$5</f>
        <v>31 March 2026</v>
      </c>
      <c r="MOF417" t="str">
        <f>BS!$E$5</f>
        <v>31 March 2025</v>
      </c>
      <c r="MOM417" t="str">
        <f>BS!$D$5</f>
        <v>31 March 2026</v>
      </c>
      <c r="MON417" t="str">
        <f>BS!$E$5</f>
        <v>31 March 2025</v>
      </c>
      <c r="MOU417" t="str">
        <f>BS!$D$5</f>
        <v>31 March 2026</v>
      </c>
      <c r="MOV417" t="str">
        <f>BS!$E$5</f>
        <v>31 March 2025</v>
      </c>
      <c r="MPC417" t="str">
        <f>BS!$D$5</f>
        <v>31 March 2026</v>
      </c>
      <c r="MPD417" t="str">
        <f>BS!$E$5</f>
        <v>31 March 2025</v>
      </c>
      <c r="MPK417" t="str">
        <f>BS!$D$5</f>
        <v>31 March 2026</v>
      </c>
      <c r="MPL417" t="str">
        <f>BS!$E$5</f>
        <v>31 March 2025</v>
      </c>
      <c r="MPS417" t="str">
        <f>BS!$D$5</f>
        <v>31 March 2026</v>
      </c>
      <c r="MPT417" t="str">
        <f>BS!$E$5</f>
        <v>31 March 2025</v>
      </c>
      <c r="MQA417" t="str">
        <f>BS!$D$5</f>
        <v>31 March 2026</v>
      </c>
      <c r="MQB417" t="str">
        <f>BS!$E$5</f>
        <v>31 March 2025</v>
      </c>
      <c r="MQI417" t="str">
        <f>BS!$D$5</f>
        <v>31 March 2026</v>
      </c>
      <c r="MQJ417" t="str">
        <f>BS!$E$5</f>
        <v>31 March 2025</v>
      </c>
      <c r="MQQ417" t="str">
        <f>BS!$D$5</f>
        <v>31 March 2026</v>
      </c>
      <c r="MQR417" t="str">
        <f>BS!$E$5</f>
        <v>31 March 2025</v>
      </c>
      <c r="MQY417" t="str">
        <f>BS!$D$5</f>
        <v>31 March 2026</v>
      </c>
      <c r="MQZ417" t="str">
        <f>BS!$E$5</f>
        <v>31 March 2025</v>
      </c>
      <c r="MRG417" t="str">
        <f>BS!$D$5</f>
        <v>31 March 2026</v>
      </c>
      <c r="MRH417" t="str">
        <f>BS!$E$5</f>
        <v>31 March 2025</v>
      </c>
      <c r="MRO417" t="str">
        <f>BS!$D$5</f>
        <v>31 March 2026</v>
      </c>
      <c r="MRP417" t="str">
        <f>BS!$E$5</f>
        <v>31 March 2025</v>
      </c>
      <c r="MRW417" t="str">
        <f>BS!$D$5</f>
        <v>31 March 2026</v>
      </c>
      <c r="MRX417" t="str">
        <f>BS!$E$5</f>
        <v>31 March 2025</v>
      </c>
      <c r="MSE417" t="str">
        <f>BS!$D$5</f>
        <v>31 March 2026</v>
      </c>
      <c r="MSF417" t="str">
        <f>BS!$E$5</f>
        <v>31 March 2025</v>
      </c>
      <c r="MSM417" t="str">
        <f>BS!$D$5</f>
        <v>31 March 2026</v>
      </c>
      <c r="MSN417" t="str">
        <f>BS!$E$5</f>
        <v>31 March 2025</v>
      </c>
      <c r="MSU417" t="str">
        <f>BS!$D$5</f>
        <v>31 March 2026</v>
      </c>
      <c r="MSV417" t="str">
        <f>BS!$E$5</f>
        <v>31 March 2025</v>
      </c>
      <c r="MTC417" t="str">
        <f>BS!$D$5</f>
        <v>31 March 2026</v>
      </c>
      <c r="MTD417" t="str">
        <f>BS!$E$5</f>
        <v>31 March 2025</v>
      </c>
      <c r="MTK417" t="str">
        <f>BS!$D$5</f>
        <v>31 March 2026</v>
      </c>
      <c r="MTL417" t="str">
        <f>BS!$E$5</f>
        <v>31 March 2025</v>
      </c>
      <c r="MTS417" t="str">
        <f>BS!$D$5</f>
        <v>31 March 2026</v>
      </c>
      <c r="MTT417" t="str">
        <f>BS!$E$5</f>
        <v>31 March 2025</v>
      </c>
      <c r="MUA417" t="str">
        <f>BS!$D$5</f>
        <v>31 March 2026</v>
      </c>
      <c r="MUB417" t="str">
        <f>BS!$E$5</f>
        <v>31 March 2025</v>
      </c>
      <c r="MUI417" t="str">
        <f>BS!$D$5</f>
        <v>31 March 2026</v>
      </c>
      <c r="MUJ417" t="str">
        <f>BS!$E$5</f>
        <v>31 March 2025</v>
      </c>
      <c r="MUQ417" t="str">
        <f>BS!$D$5</f>
        <v>31 March 2026</v>
      </c>
      <c r="MUR417" t="str">
        <f>BS!$E$5</f>
        <v>31 March 2025</v>
      </c>
      <c r="MUY417" t="str">
        <f>BS!$D$5</f>
        <v>31 March 2026</v>
      </c>
      <c r="MUZ417" t="str">
        <f>BS!$E$5</f>
        <v>31 March 2025</v>
      </c>
      <c r="MVG417" t="str">
        <f>BS!$D$5</f>
        <v>31 March 2026</v>
      </c>
      <c r="MVH417" t="str">
        <f>BS!$E$5</f>
        <v>31 March 2025</v>
      </c>
      <c r="MVO417" t="str">
        <f>BS!$D$5</f>
        <v>31 March 2026</v>
      </c>
      <c r="MVP417" t="str">
        <f>BS!$E$5</f>
        <v>31 March 2025</v>
      </c>
      <c r="MVW417" t="str">
        <f>BS!$D$5</f>
        <v>31 March 2026</v>
      </c>
      <c r="MVX417" t="str">
        <f>BS!$E$5</f>
        <v>31 March 2025</v>
      </c>
      <c r="MWE417" t="str">
        <f>BS!$D$5</f>
        <v>31 March 2026</v>
      </c>
      <c r="MWF417" t="str">
        <f>BS!$E$5</f>
        <v>31 March 2025</v>
      </c>
      <c r="MWM417" t="str">
        <f>BS!$D$5</f>
        <v>31 March 2026</v>
      </c>
      <c r="MWN417" t="str">
        <f>BS!$E$5</f>
        <v>31 March 2025</v>
      </c>
      <c r="MWU417" t="str">
        <f>BS!$D$5</f>
        <v>31 March 2026</v>
      </c>
      <c r="MWV417" t="str">
        <f>BS!$E$5</f>
        <v>31 March 2025</v>
      </c>
      <c r="MXC417" t="str">
        <f>BS!$D$5</f>
        <v>31 March 2026</v>
      </c>
      <c r="MXD417" t="str">
        <f>BS!$E$5</f>
        <v>31 March 2025</v>
      </c>
      <c r="MXK417" t="str">
        <f>BS!$D$5</f>
        <v>31 March 2026</v>
      </c>
      <c r="MXL417" t="str">
        <f>BS!$E$5</f>
        <v>31 March 2025</v>
      </c>
      <c r="MXS417" t="str">
        <f>BS!$D$5</f>
        <v>31 March 2026</v>
      </c>
      <c r="MXT417" t="str">
        <f>BS!$E$5</f>
        <v>31 March 2025</v>
      </c>
      <c r="MYA417" t="str">
        <f>BS!$D$5</f>
        <v>31 March 2026</v>
      </c>
      <c r="MYB417" t="str">
        <f>BS!$E$5</f>
        <v>31 March 2025</v>
      </c>
      <c r="MYI417" t="str">
        <f>BS!$D$5</f>
        <v>31 March 2026</v>
      </c>
      <c r="MYJ417" t="str">
        <f>BS!$E$5</f>
        <v>31 March 2025</v>
      </c>
      <c r="MYQ417" t="str">
        <f>BS!$D$5</f>
        <v>31 March 2026</v>
      </c>
      <c r="MYR417" t="str">
        <f>BS!$E$5</f>
        <v>31 March 2025</v>
      </c>
      <c r="MYY417" t="str">
        <f>BS!$D$5</f>
        <v>31 March 2026</v>
      </c>
      <c r="MYZ417" t="str">
        <f>BS!$E$5</f>
        <v>31 March 2025</v>
      </c>
      <c r="MZG417" t="str">
        <f>BS!$D$5</f>
        <v>31 March 2026</v>
      </c>
      <c r="MZH417" t="str">
        <f>BS!$E$5</f>
        <v>31 March 2025</v>
      </c>
      <c r="MZO417" t="str">
        <f>BS!$D$5</f>
        <v>31 March 2026</v>
      </c>
      <c r="MZP417" t="str">
        <f>BS!$E$5</f>
        <v>31 March 2025</v>
      </c>
      <c r="MZW417" t="str">
        <f>BS!$D$5</f>
        <v>31 March 2026</v>
      </c>
      <c r="MZX417" t="str">
        <f>BS!$E$5</f>
        <v>31 March 2025</v>
      </c>
      <c r="NAE417" t="str">
        <f>BS!$D$5</f>
        <v>31 March 2026</v>
      </c>
      <c r="NAF417" t="str">
        <f>BS!$E$5</f>
        <v>31 March 2025</v>
      </c>
      <c r="NAM417" t="str">
        <f>BS!$D$5</f>
        <v>31 March 2026</v>
      </c>
      <c r="NAN417" t="str">
        <f>BS!$E$5</f>
        <v>31 March 2025</v>
      </c>
      <c r="NAU417" t="str">
        <f>BS!$D$5</f>
        <v>31 March 2026</v>
      </c>
      <c r="NAV417" t="str">
        <f>BS!$E$5</f>
        <v>31 March 2025</v>
      </c>
      <c r="NBC417" t="str">
        <f>BS!$D$5</f>
        <v>31 March 2026</v>
      </c>
      <c r="NBD417" t="str">
        <f>BS!$E$5</f>
        <v>31 March 2025</v>
      </c>
      <c r="NBK417" t="str">
        <f>BS!$D$5</f>
        <v>31 March 2026</v>
      </c>
      <c r="NBL417" t="str">
        <f>BS!$E$5</f>
        <v>31 March 2025</v>
      </c>
      <c r="NBS417" t="str">
        <f>BS!$D$5</f>
        <v>31 March 2026</v>
      </c>
      <c r="NBT417" t="str">
        <f>BS!$E$5</f>
        <v>31 March 2025</v>
      </c>
      <c r="NCA417" t="str">
        <f>BS!$D$5</f>
        <v>31 March 2026</v>
      </c>
      <c r="NCB417" t="str">
        <f>BS!$E$5</f>
        <v>31 March 2025</v>
      </c>
      <c r="NCI417" t="str">
        <f>BS!$D$5</f>
        <v>31 March 2026</v>
      </c>
      <c r="NCJ417" t="str">
        <f>BS!$E$5</f>
        <v>31 March 2025</v>
      </c>
      <c r="NCQ417" t="str">
        <f>BS!$D$5</f>
        <v>31 March 2026</v>
      </c>
      <c r="NCR417" t="str">
        <f>BS!$E$5</f>
        <v>31 March 2025</v>
      </c>
      <c r="NCY417" t="str">
        <f>BS!$D$5</f>
        <v>31 March 2026</v>
      </c>
      <c r="NCZ417" t="str">
        <f>BS!$E$5</f>
        <v>31 March 2025</v>
      </c>
      <c r="NDG417" t="str">
        <f>BS!$D$5</f>
        <v>31 March 2026</v>
      </c>
      <c r="NDH417" t="str">
        <f>BS!$E$5</f>
        <v>31 March 2025</v>
      </c>
      <c r="NDO417" t="str">
        <f>BS!$D$5</f>
        <v>31 March 2026</v>
      </c>
      <c r="NDP417" t="str">
        <f>BS!$E$5</f>
        <v>31 March 2025</v>
      </c>
      <c r="NDW417" t="str">
        <f>BS!$D$5</f>
        <v>31 March 2026</v>
      </c>
      <c r="NDX417" t="str">
        <f>BS!$E$5</f>
        <v>31 March 2025</v>
      </c>
      <c r="NEE417" t="str">
        <f>BS!$D$5</f>
        <v>31 March 2026</v>
      </c>
      <c r="NEF417" t="str">
        <f>BS!$E$5</f>
        <v>31 March 2025</v>
      </c>
      <c r="NEM417" t="str">
        <f>BS!$D$5</f>
        <v>31 March 2026</v>
      </c>
      <c r="NEN417" t="str">
        <f>BS!$E$5</f>
        <v>31 March 2025</v>
      </c>
      <c r="NEU417" t="str">
        <f>BS!$D$5</f>
        <v>31 March 2026</v>
      </c>
      <c r="NEV417" t="str">
        <f>BS!$E$5</f>
        <v>31 March 2025</v>
      </c>
      <c r="NFC417" t="str">
        <f>BS!$D$5</f>
        <v>31 March 2026</v>
      </c>
      <c r="NFD417" t="str">
        <f>BS!$E$5</f>
        <v>31 March 2025</v>
      </c>
      <c r="NFK417" t="str">
        <f>BS!$D$5</f>
        <v>31 March 2026</v>
      </c>
      <c r="NFL417" t="str">
        <f>BS!$E$5</f>
        <v>31 March 2025</v>
      </c>
      <c r="NFS417" t="str">
        <f>BS!$D$5</f>
        <v>31 March 2026</v>
      </c>
      <c r="NFT417" t="str">
        <f>BS!$E$5</f>
        <v>31 March 2025</v>
      </c>
      <c r="NGA417" t="str">
        <f>BS!$D$5</f>
        <v>31 March 2026</v>
      </c>
      <c r="NGB417" t="str">
        <f>BS!$E$5</f>
        <v>31 March 2025</v>
      </c>
      <c r="NGI417" t="str">
        <f>BS!$D$5</f>
        <v>31 March 2026</v>
      </c>
      <c r="NGJ417" t="str">
        <f>BS!$E$5</f>
        <v>31 March 2025</v>
      </c>
      <c r="NGQ417" t="str">
        <f>BS!$D$5</f>
        <v>31 March 2026</v>
      </c>
      <c r="NGR417" t="str">
        <f>BS!$E$5</f>
        <v>31 March 2025</v>
      </c>
      <c r="NGY417" t="str">
        <f>BS!$D$5</f>
        <v>31 March 2026</v>
      </c>
      <c r="NGZ417" t="str">
        <f>BS!$E$5</f>
        <v>31 March 2025</v>
      </c>
      <c r="NHG417" t="str">
        <f>BS!$D$5</f>
        <v>31 March 2026</v>
      </c>
      <c r="NHH417" t="str">
        <f>BS!$E$5</f>
        <v>31 March 2025</v>
      </c>
      <c r="NHO417" t="str">
        <f>BS!$D$5</f>
        <v>31 March 2026</v>
      </c>
      <c r="NHP417" t="str">
        <f>BS!$E$5</f>
        <v>31 March 2025</v>
      </c>
      <c r="NHW417" t="str">
        <f>BS!$D$5</f>
        <v>31 March 2026</v>
      </c>
      <c r="NHX417" t="str">
        <f>BS!$E$5</f>
        <v>31 March 2025</v>
      </c>
      <c r="NIE417" t="str">
        <f>BS!$D$5</f>
        <v>31 March 2026</v>
      </c>
      <c r="NIF417" t="str">
        <f>BS!$E$5</f>
        <v>31 March 2025</v>
      </c>
      <c r="NIM417" t="str">
        <f>BS!$D$5</f>
        <v>31 March 2026</v>
      </c>
      <c r="NIN417" t="str">
        <f>BS!$E$5</f>
        <v>31 March 2025</v>
      </c>
      <c r="NIU417" t="str">
        <f>BS!$D$5</f>
        <v>31 March 2026</v>
      </c>
      <c r="NIV417" t="str">
        <f>BS!$E$5</f>
        <v>31 March 2025</v>
      </c>
      <c r="NJC417" t="str">
        <f>BS!$D$5</f>
        <v>31 March 2026</v>
      </c>
      <c r="NJD417" t="str">
        <f>BS!$E$5</f>
        <v>31 March 2025</v>
      </c>
      <c r="NJK417" t="str">
        <f>BS!$D$5</f>
        <v>31 March 2026</v>
      </c>
      <c r="NJL417" t="str">
        <f>BS!$E$5</f>
        <v>31 March 2025</v>
      </c>
      <c r="NJS417" t="str">
        <f>BS!$D$5</f>
        <v>31 March 2026</v>
      </c>
      <c r="NJT417" t="str">
        <f>BS!$E$5</f>
        <v>31 March 2025</v>
      </c>
      <c r="NKA417" t="str">
        <f>BS!$D$5</f>
        <v>31 March 2026</v>
      </c>
      <c r="NKB417" t="str">
        <f>BS!$E$5</f>
        <v>31 March 2025</v>
      </c>
      <c r="NKI417" t="str">
        <f>BS!$D$5</f>
        <v>31 March 2026</v>
      </c>
      <c r="NKJ417" t="str">
        <f>BS!$E$5</f>
        <v>31 March 2025</v>
      </c>
      <c r="NKQ417" t="str">
        <f>BS!$D$5</f>
        <v>31 March 2026</v>
      </c>
      <c r="NKR417" t="str">
        <f>BS!$E$5</f>
        <v>31 March 2025</v>
      </c>
      <c r="NKY417" t="str">
        <f>BS!$D$5</f>
        <v>31 March 2026</v>
      </c>
      <c r="NKZ417" t="str">
        <f>BS!$E$5</f>
        <v>31 March 2025</v>
      </c>
      <c r="NLG417" t="str">
        <f>BS!$D$5</f>
        <v>31 March 2026</v>
      </c>
      <c r="NLH417" t="str">
        <f>BS!$E$5</f>
        <v>31 March 2025</v>
      </c>
      <c r="NLO417" t="str">
        <f>BS!$D$5</f>
        <v>31 March 2026</v>
      </c>
      <c r="NLP417" t="str">
        <f>BS!$E$5</f>
        <v>31 March 2025</v>
      </c>
      <c r="NLW417" t="str">
        <f>BS!$D$5</f>
        <v>31 March 2026</v>
      </c>
      <c r="NLX417" t="str">
        <f>BS!$E$5</f>
        <v>31 March 2025</v>
      </c>
      <c r="NME417" t="str">
        <f>BS!$D$5</f>
        <v>31 March 2026</v>
      </c>
      <c r="NMF417" t="str">
        <f>BS!$E$5</f>
        <v>31 March 2025</v>
      </c>
      <c r="NMM417" t="str">
        <f>BS!$D$5</f>
        <v>31 March 2026</v>
      </c>
      <c r="NMN417" t="str">
        <f>BS!$E$5</f>
        <v>31 March 2025</v>
      </c>
      <c r="NMU417" t="str">
        <f>BS!$D$5</f>
        <v>31 March 2026</v>
      </c>
      <c r="NMV417" t="str">
        <f>BS!$E$5</f>
        <v>31 March 2025</v>
      </c>
      <c r="NNC417" t="str">
        <f>BS!$D$5</f>
        <v>31 March 2026</v>
      </c>
      <c r="NND417" t="str">
        <f>BS!$E$5</f>
        <v>31 March 2025</v>
      </c>
      <c r="NNK417" t="str">
        <f>BS!$D$5</f>
        <v>31 March 2026</v>
      </c>
      <c r="NNL417" t="str">
        <f>BS!$E$5</f>
        <v>31 March 2025</v>
      </c>
      <c r="NNS417" t="str">
        <f>BS!$D$5</f>
        <v>31 March 2026</v>
      </c>
      <c r="NNT417" t="str">
        <f>BS!$E$5</f>
        <v>31 March 2025</v>
      </c>
      <c r="NOA417" t="str">
        <f>BS!$D$5</f>
        <v>31 March 2026</v>
      </c>
      <c r="NOB417" t="str">
        <f>BS!$E$5</f>
        <v>31 March 2025</v>
      </c>
      <c r="NOI417" t="str">
        <f>BS!$D$5</f>
        <v>31 March 2026</v>
      </c>
      <c r="NOJ417" t="str">
        <f>BS!$E$5</f>
        <v>31 March 2025</v>
      </c>
      <c r="NOQ417" t="str">
        <f>BS!$D$5</f>
        <v>31 March 2026</v>
      </c>
      <c r="NOR417" t="str">
        <f>BS!$E$5</f>
        <v>31 March 2025</v>
      </c>
      <c r="NOY417" t="str">
        <f>BS!$D$5</f>
        <v>31 March 2026</v>
      </c>
      <c r="NOZ417" t="str">
        <f>BS!$E$5</f>
        <v>31 March 2025</v>
      </c>
      <c r="NPG417" t="str">
        <f>BS!$D$5</f>
        <v>31 March 2026</v>
      </c>
      <c r="NPH417" t="str">
        <f>BS!$E$5</f>
        <v>31 March 2025</v>
      </c>
      <c r="NPO417" t="str">
        <f>BS!$D$5</f>
        <v>31 March 2026</v>
      </c>
      <c r="NPP417" t="str">
        <f>BS!$E$5</f>
        <v>31 March 2025</v>
      </c>
      <c r="NPW417" t="str">
        <f>BS!$D$5</f>
        <v>31 March 2026</v>
      </c>
      <c r="NPX417" t="str">
        <f>BS!$E$5</f>
        <v>31 March 2025</v>
      </c>
      <c r="NQE417" t="str">
        <f>BS!$D$5</f>
        <v>31 March 2026</v>
      </c>
      <c r="NQF417" t="str">
        <f>BS!$E$5</f>
        <v>31 March 2025</v>
      </c>
      <c r="NQM417" t="str">
        <f>BS!$D$5</f>
        <v>31 March 2026</v>
      </c>
      <c r="NQN417" t="str">
        <f>BS!$E$5</f>
        <v>31 March 2025</v>
      </c>
      <c r="NQU417" t="str">
        <f>BS!$D$5</f>
        <v>31 March 2026</v>
      </c>
      <c r="NQV417" t="str">
        <f>BS!$E$5</f>
        <v>31 March 2025</v>
      </c>
      <c r="NRC417" t="str">
        <f>BS!$D$5</f>
        <v>31 March 2026</v>
      </c>
      <c r="NRD417" t="str">
        <f>BS!$E$5</f>
        <v>31 March 2025</v>
      </c>
      <c r="NRK417" t="str">
        <f>BS!$D$5</f>
        <v>31 March 2026</v>
      </c>
      <c r="NRL417" t="str">
        <f>BS!$E$5</f>
        <v>31 March 2025</v>
      </c>
      <c r="NRS417" t="str">
        <f>BS!$D$5</f>
        <v>31 March 2026</v>
      </c>
      <c r="NRT417" t="str">
        <f>BS!$E$5</f>
        <v>31 March 2025</v>
      </c>
      <c r="NSA417" t="str">
        <f>BS!$D$5</f>
        <v>31 March 2026</v>
      </c>
      <c r="NSB417" t="str">
        <f>BS!$E$5</f>
        <v>31 March 2025</v>
      </c>
      <c r="NSI417" t="str">
        <f>BS!$D$5</f>
        <v>31 March 2026</v>
      </c>
      <c r="NSJ417" t="str">
        <f>BS!$E$5</f>
        <v>31 March 2025</v>
      </c>
      <c r="NSQ417" t="str">
        <f>BS!$D$5</f>
        <v>31 March 2026</v>
      </c>
      <c r="NSR417" t="str">
        <f>BS!$E$5</f>
        <v>31 March 2025</v>
      </c>
      <c r="NSY417" t="str">
        <f>BS!$D$5</f>
        <v>31 March 2026</v>
      </c>
      <c r="NSZ417" t="str">
        <f>BS!$E$5</f>
        <v>31 March 2025</v>
      </c>
      <c r="NTG417" t="str">
        <f>BS!$D$5</f>
        <v>31 March 2026</v>
      </c>
      <c r="NTH417" t="str">
        <f>BS!$E$5</f>
        <v>31 March 2025</v>
      </c>
      <c r="NTO417" t="str">
        <f>BS!$D$5</f>
        <v>31 March 2026</v>
      </c>
      <c r="NTP417" t="str">
        <f>BS!$E$5</f>
        <v>31 March 2025</v>
      </c>
      <c r="NTW417" t="str">
        <f>BS!$D$5</f>
        <v>31 March 2026</v>
      </c>
      <c r="NTX417" t="str">
        <f>BS!$E$5</f>
        <v>31 March 2025</v>
      </c>
      <c r="NUE417" t="str">
        <f>BS!$D$5</f>
        <v>31 March 2026</v>
      </c>
      <c r="NUF417" t="str">
        <f>BS!$E$5</f>
        <v>31 March 2025</v>
      </c>
      <c r="NUM417" t="str">
        <f>BS!$D$5</f>
        <v>31 March 2026</v>
      </c>
      <c r="NUN417" t="str">
        <f>BS!$E$5</f>
        <v>31 March 2025</v>
      </c>
      <c r="NUU417" t="str">
        <f>BS!$D$5</f>
        <v>31 March 2026</v>
      </c>
      <c r="NUV417" t="str">
        <f>BS!$E$5</f>
        <v>31 March 2025</v>
      </c>
      <c r="NVC417" t="str">
        <f>BS!$D$5</f>
        <v>31 March 2026</v>
      </c>
      <c r="NVD417" t="str">
        <f>BS!$E$5</f>
        <v>31 March 2025</v>
      </c>
      <c r="NVK417" t="str">
        <f>BS!$D$5</f>
        <v>31 March 2026</v>
      </c>
      <c r="NVL417" t="str">
        <f>BS!$E$5</f>
        <v>31 March 2025</v>
      </c>
      <c r="NVS417" t="str">
        <f>BS!$D$5</f>
        <v>31 March 2026</v>
      </c>
      <c r="NVT417" t="str">
        <f>BS!$E$5</f>
        <v>31 March 2025</v>
      </c>
      <c r="NWA417" t="str">
        <f>BS!$D$5</f>
        <v>31 March 2026</v>
      </c>
      <c r="NWB417" t="str">
        <f>BS!$E$5</f>
        <v>31 March 2025</v>
      </c>
      <c r="NWI417" t="str">
        <f>BS!$D$5</f>
        <v>31 March 2026</v>
      </c>
      <c r="NWJ417" t="str">
        <f>BS!$E$5</f>
        <v>31 March 2025</v>
      </c>
      <c r="NWQ417" t="str">
        <f>BS!$D$5</f>
        <v>31 March 2026</v>
      </c>
      <c r="NWR417" t="str">
        <f>BS!$E$5</f>
        <v>31 March 2025</v>
      </c>
      <c r="NWY417" t="str">
        <f>BS!$D$5</f>
        <v>31 March 2026</v>
      </c>
      <c r="NWZ417" t="str">
        <f>BS!$E$5</f>
        <v>31 March 2025</v>
      </c>
      <c r="NXG417" t="str">
        <f>BS!$D$5</f>
        <v>31 March 2026</v>
      </c>
      <c r="NXH417" t="str">
        <f>BS!$E$5</f>
        <v>31 March 2025</v>
      </c>
      <c r="NXO417" t="str">
        <f>BS!$D$5</f>
        <v>31 March 2026</v>
      </c>
      <c r="NXP417" t="str">
        <f>BS!$E$5</f>
        <v>31 March 2025</v>
      </c>
      <c r="NXW417" t="str">
        <f>BS!$D$5</f>
        <v>31 March 2026</v>
      </c>
      <c r="NXX417" t="str">
        <f>BS!$E$5</f>
        <v>31 March 2025</v>
      </c>
      <c r="NYE417" t="str">
        <f>BS!$D$5</f>
        <v>31 March 2026</v>
      </c>
      <c r="NYF417" t="str">
        <f>BS!$E$5</f>
        <v>31 March 2025</v>
      </c>
      <c r="NYM417" t="str">
        <f>BS!$D$5</f>
        <v>31 March 2026</v>
      </c>
      <c r="NYN417" t="str">
        <f>BS!$E$5</f>
        <v>31 March 2025</v>
      </c>
      <c r="NYU417" t="str">
        <f>BS!$D$5</f>
        <v>31 March 2026</v>
      </c>
      <c r="NYV417" t="str">
        <f>BS!$E$5</f>
        <v>31 March 2025</v>
      </c>
      <c r="NZC417" t="str">
        <f>BS!$D$5</f>
        <v>31 March 2026</v>
      </c>
      <c r="NZD417" t="str">
        <f>BS!$E$5</f>
        <v>31 March 2025</v>
      </c>
      <c r="NZK417" t="str">
        <f>BS!$D$5</f>
        <v>31 March 2026</v>
      </c>
      <c r="NZL417" t="str">
        <f>BS!$E$5</f>
        <v>31 March 2025</v>
      </c>
      <c r="NZS417" t="str">
        <f>BS!$D$5</f>
        <v>31 March 2026</v>
      </c>
      <c r="NZT417" t="str">
        <f>BS!$E$5</f>
        <v>31 March 2025</v>
      </c>
      <c r="OAA417" t="str">
        <f>BS!$D$5</f>
        <v>31 March 2026</v>
      </c>
      <c r="OAB417" t="str">
        <f>BS!$E$5</f>
        <v>31 March 2025</v>
      </c>
      <c r="OAI417" t="str">
        <f>BS!$D$5</f>
        <v>31 March 2026</v>
      </c>
      <c r="OAJ417" t="str">
        <f>BS!$E$5</f>
        <v>31 March 2025</v>
      </c>
      <c r="OAQ417" t="str">
        <f>BS!$D$5</f>
        <v>31 March 2026</v>
      </c>
      <c r="OAR417" t="str">
        <f>BS!$E$5</f>
        <v>31 March 2025</v>
      </c>
      <c r="OAY417" t="str">
        <f>BS!$D$5</f>
        <v>31 March 2026</v>
      </c>
      <c r="OAZ417" t="str">
        <f>BS!$E$5</f>
        <v>31 March 2025</v>
      </c>
      <c r="OBG417" t="str">
        <f>BS!$D$5</f>
        <v>31 March 2026</v>
      </c>
      <c r="OBH417" t="str">
        <f>BS!$E$5</f>
        <v>31 March 2025</v>
      </c>
      <c r="OBO417" t="str">
        <f>BS!$D$5</f>
        <v>31 March 2026</v>
      </c>
      <c r="OBP417" t="str">
        <f>BS!$E$5</f>
        <v>31 March 2025</v>
      </c>
      <c r="OBW417" t="str">
        <f>BS!$D$5</f>
        <v>31 March 2026</v>
      </c>
      <c r="OBX417" t="str">
        <f>BS!$E$5</f>
        <v>31 March 2025</v>
      </c>
      <c r="OCE417" t="str">
        <f>BS!$D$5</f>
        <v>31 March 2026</v>
      </c>
      <c r="OCF417" t="str">
        <f>BS!$E$5</f>
        <v>31 March 2025</v>
      </c>
      <c r="OCM417" t="str">
        <f>BS!$D$5</f>
        <v>31 March 2026</v>
      </c>
      <c r="OCN417" t="str">
        <f>BS!$E$5</f>
        <v>31 March 2025</v>
      </c>
      <c r="OCU417" t="str">
        <f>BS!$D$5</f>
        <v>31 March 2026</v>
      </c>
      <c r="OCV417" t="str">
        <f>BS!$E$5</f>
        <v>31 March 2025</v>
      </c>
      <c r="ODC417" t="str">
        <f>BS!$D$5</f>
        <v>31 March 2026</v>
      </c>
      <c r="ODD417" t="str">
        <f>BS!$E$5</f>
        <v>31 March 2025</v>
      </c>
      <c r="ODK417" t="str">
        <f>BS!$D$5</f>
        <v>31 March 2026</v>
      </c>
      <c r="ODL417" t="str">
        <f>BS!$E$5</f>
        <v>31 March 2025</v>
      </c>
      <c r="ODS417" t="str">
        <f>BS!$D$5</f>
        <v>31 March 2026</v>
      </c>
      <c r="ODT417" t="str">
        <f>BS!$E$5</f>
        <v>31 March 2025</v>
      </c>
      <c r="OEA417" t="str">
        <f>BS!$D$5</f>
        <v>31 March 2026</v>
      </c>
      <c r="OEB417" t="str">
        <f>BS!$E$5</f>
        <v>31 March 2025</v>
      </c>
      <c r="OEI417" t="str">
        <f>BS!$D$5</f>
        <v>31 March 2026</v>
      </c>
      <c r="OEJ417" t="str">
        <f>BS!$E$5</f>
        <v>31 March 2025</v>
      </c>
      <c r="OEQ417" t="str">
        <f>BS!$D$5</f>
        <v>31 March 2026</v>
      </c>
      <c r="OER417" t="str">
        <f>BS!$E$5</f>
        <v>31 March 2025</v>
      </c>
      <c r="OEY417" t="str">
        <f>BS!$D$5</f>
        <v>31 March 2026</v>
      </c>
      <c r="OEZ417" t="str">
        <f>BS!$E$5</f>
        <v>31 March 2025</v>
      </c>
      <c r="OFG417" t="str">
        <f>BS!$D$5</f>
        <v>31 March 2026</v>
      </c>
      <c r="OFH417" t="str">
        <f>BS!$E$5</f>
        <v>31 March 2025</v>
      </c>
      <c r="OFO417" t="str">
        <f>BS!$D$5</f>
        <v>31 March 2026</v>
      </c>
      <c r="OFP417" t="str">
        <f>BS!$E$5</f>
        <v>31 March 2025</v>
      </c>
      <c r="OFW417" t="str">
        <f>BS!$D$5</f>
        <v>31 March 2026</v>
      </c>
      <c r="OFX417" t="str">
        <f>BS!$E$5</f>
        <v>31 March 2025</v>
      </c>
      <c r="OGE417" t="str">
        <f>BS!$D$5</f>
        <v>31 March 2026</v>
      </c>
      <c r="OGF417" t="str">
        <f>BS!$E$5</f>
        <v>31 March 2025</v>
      </c>
      <c r="OGM417" t="str">
        <f>BS!$D$5</f>
        <v>31 March 2026</v>
      </c>
      <c r="OGN417" t="str">
        <f>BS!$E$5</f>
        <v>31 March 2025</v>
      </c>
      <c r="OGU417" t="str">
        <f>BS!$D$5</f>
        <v>31 March 2026</v>
      </c>
      <c r="OGV417" t="str">
        <f>BS!$E$5</f>
        <v>31 March 2025</v>
      </c>
      <c r="OHC417" t="str">
        <f>BS!$D$5</f>
        <v>31 March 2026</v>
      </c>
      <c r="OHD417" t="str">
        <f>BS!$E$5</f>
        <v>31 March 2025</v>
      </c>
      <c r="OHK417" t="str">
        <f>BS!$D$5</f>
        <v>31 March 2026</v>
      </c>
      <c r="OHL417" t="str">
        <f>BS!$E$5</f>
        <v>31 March 2025</v>
      </c>
      <c r="OHS417" t="str">
        <f>BS!$D$5</f>
        <v>31 March 2026</v>
      </c>
      <c r="OHT417" t="str">
        <f>BS!$E$5</f>
        <v>31 March 2025</v>
      </c>
      <c r="OIA417" t="str">
        <f>BS!$D$5</f>
        <v>31 March 2026</v>
      </c>
      <c r="OIB417" t="str">
        <f>BS!$E$5</f>
        <v>31 March 2025</v>
      </c>
      <c r="OII417" t="str">
        <f>BS!$D$5</f>
        <v>31 March 2026</v>
      </c>
      <c r="OIJ417" t="str">
        <f>BS!$E$5</f>
        <v>31 March 2025</v>
      </c>
      <c r="OIQ417" t="str">
        <f>BS!$D$5</f>
        <v>31 March 2026</v>
      </c>
      <c r="OIR417" t="str">
        <f>BS!$E$5</f>
        <v>31 March 2025</v>
      </c>
      <c r="OIY417" t="str">
        <f>BS!$D$5</f>
        <v>31 March 2026</v>
      </c>
      <c r="OIZ417" t="str">
        <f>BS!$E$5</f>
        <v>31 March 2025</v>
      </c>
      <c r="OJG417" t="str">
        <f>BS!$D$5</f>
        <v>31 March 2026</v>
      </c>
      <c r="OJH417" t="str">
        <f>BS!$E$5</f>
        <v>31 March 2025</v>
      </c>
      <c r="OJO417" t="str">
        <f>BS!$D$5</f>
        <v>31 March 2026</v>
      </c>
      <c r="OJP417" t="str">
        <f>BS!$E$5</f>
        <v>31 March 2025</v>
      </c>
      <c r="OJW417" t="str">
        <f>BS!$D$5</f>
        <v>31 March 2026</v>
      </c>
      <c r="OJX417" t="str">
        <f>BS!$E$5</f>
        <v>31 March 2025</v>
      </c>
      <c r="OKE417" t="str">
        <f>BS!$D$5</f>
        <v>31 March 2026</v>
      </c>
      <c r="OKF417" t="str">
        <f>BS!$E$5</f>
        <v>31 March 2025</v>
      </c>
      <c r="OKM417" t="str">
        <f>BS!$D$5</f>
        <v>31 March 2026</v>
      </c>
      <c r="OKN417" t="str">
        <f>BS!$E$5</f>
        <v>31 March 2025</v>
      </c>
      <c r="OKU417" t="str">
        <f>BS!$D$5</f>
        <v>31 March 2026</v>
      </c>
      <c r="OKV417" t="str">
        <f>BS!$E$5</f>
        <v>31 March 2025</v>
      </c>
      <c r="OLC417" t="str">
        <f>BS!$D$5</f>
        <v>31 March 2026</v>
      </c>
      <c r="OLD417" t="str">
        <f>BS!$E$5</f>
        <v>31 March 2025</v>
      </c>
      <c r="OLK417" t="str">
        <f>BS!$D$5</f>
        <v>31 March 2026</v>
      </c>
      <c r="OLL417" t="str">
        <f>BS!$E$5</f>
        <v>31 March 2025</v>
      </c>
      <c r="OLS417" t="str">
        <f>BS!$D$5</f>
        <v>31 March 2026</v>
      </c>
      <c r="OLT417" t="str">
        <f>BS!$E$5</f>
        <v>31 March 2025</v>
      </c>
      <c r="OMA417" t="str">
        <f>BS!$D$5</f>
        <v>31 March 2026</v>
      </c>
      <c r="OMB417" t="str">
        <f>BS!$E$5</f>
        <v>31 March 2025</v>
      </c>
      <c r="OMI417" t="str">
        <f>BS!$D$5</f>
        <v>31 March 2026</v>
      </c>
      <c r="OMJ417" t="str">
        <f>BS!$E$5</f>
        <v>31 March 2025</v>
      </c>
      <c r="OMQ417" t="str">
        <f>BS!$D$5</f>
        <v>31 March 2026</v>
      </c>
      <c r="OMR417" t="str">
        <f>BS!$E$5</f>
        <v>31 March 2025</v>
      </c>
      <c r="OMY417" t="str">
        <f>BS!$D$5</f>
        <v>31 March 2026</v>
      </c>
      <c r="OMZ417" t="str">
        <f>BS!$E$5</f>
        <v>31 March 2025</v>
      </c>
      <c r="ONG417" t="str">
        <f>BS!$D$5</f>
        <v>31 March 2026</v>
      </c>
      <c r="ONH417" t="str">
        <f>BS!$E$5</f>
        <v>31 March 2025</v>
      </c>
      <c r="ONO417" t="str">
        <f>BS!$D$5</f>
        <v>31 March 2026</v>
      </c>
      <c r="ONP417" t="str">
        <f>BS!$E$5</f>
        <v>31 March 2025</v>
      </c>
      <c r="ONW417" t="str">
        <f>BS!$D$5</f>
        <v>31 March 2026</v>
      </c>
      <c r="ONX417" t="str">
        <f>BS!$E$5</f>
        <v>31 March 2025</v>
      </c>
      <c r="OOE417" t="str">
        <f>BS!$D$5</f>
        <v>31 March 2026</v>
      </c>
      <c r="OOF417" t="str">
        <f>BS!$E$5</f>
        <v>31 March 2025</v>
      </c>
      <c r="OOM417" t="str">
        <f>BS!$D$5</f>
        <v>31 March 2026</v>
      </c>
      <c r="OON417" t="str">
        <f>BS!$E$5</f>
        <v>31 March 2025</v>
      </c>
      <c r="OOU417" t="str">
        <f>BS!$D$5</f>
        <v>31 March 2026</v>
      </c>
      <c r="OOV417" t="str">
        <f>BS!$E$5</f>
        <v>31 March 2025</v>
      </c>
      <c r="OPC417" t="str">
        <f>BS!$D$5</f>
        <v>31 March 2026</v>
      </c>
      <c r="OPD417" t="str">
        <f>BS!$E$5</f>
        <v>31 March 2025</v>
      </c>
      <c r="OPK417" t="str">
        <f>BS!$D$5</f>
        <v>31 March 2026</v>
      </c>
      <c r="OPL417" t="str">
        <f>BS!$E$5</f>
        <v>31 March 2025</v>
      </c>
      <c r="OPS417" t="str">
        <f>BS!$D$5</f>
        <v>31 March 2026</v>
      </c>
      <c r="OPT417" t="str">
        <f>BS!$E$5</f>
        <v>31 March 2025</v>
      </c>
      <c r="OQA417" t="str">
        <f>BS!$D$5</f>
        <v>31 March 2026</v>
      </c>
      <c r="OQB417" t="str">
        <f>BS!$E$5</f>
        <v>31 March 2025</v>
      </c>
      <c r="OQI417" t="str">
        <f>BS!$D$5</f>
        <v>31 March 2026</v>
      </c>
      <c r="OQJ417" t="str">
        <f>BS!$E$5</f>
        <v>31 March 2025</v>
      </c>
      <c r="OQQ417" t="str">
        <f>BS!$D$5</f>
        <v>31 March 2026</v>
      </c>
      <c r="OQR417" t="str">
        <f>BS!$E$5</f>
        <v>31 March 2025</v>
      </c>
      <c r="OQY417" t="str">
        <f>BS!$D$5</f>
        <v>31 March 2026</v>
      </c>
      <c r="OQZ417" t="str">
        <f>BS!$E$5</f>
        <v>31 March 2025</v>
      </c>
      <c r="ORG417" t="str">
        <f>BS!$D$5</f>
        <v>31 March 2026</v>
      </c>
      <c r="ORH417" t="str">
        <f>BS!$E$5</f>
        <v>31 March 2025</v>
      </c>
      <c r="ORO417" t="str">
        <f>BS!$D$5</f>
        <v>31 March 2026</v>
      </c>
      <c r="ORP417" t="str">
        <f>BS!$E$5</f>
        <v>31 March 2025</v>
      </c>
      <c r="ORW417" t="str">
        <f>BS!$D$5</f>
        <v>31 March 2026</v>
      </c>
      <c r="ORX417" t="str">
        <f>BS!$E$5</f>
        <v>31 March 2025</v>
      </c>
      <c r="OSE417" t="str">
        <f>BS!$D$5</f>
        <v>31 March 2026</v>
      </c>
      <c r="OSF417" t="str">
        <f>BS!$E$5</f>
        <v>31 March 2025</v>
      </c>
      <c r="OSM417" t="str">
        <f>BS!$D$5</f>
        <v>31 March 2026</v>
      </c>
      <c r="OSN417" t="str">
        <f>BS!$E$5</f>
        <v>31 March 2025</v>
      </c>
      <c r="OSU417" t="str">
        <f>BS!$D$5</f>
        <v>31 March 2026</v>
      </c>
      <c r="OSV417" t="str">
        <f>BS!$E$5</f>
        <v>31 March 2025</v>
      </c>
      <c r="OTC417" t="str">
        <f>BS!$D$5</f>
        <v>31 March 2026</v>
      </c>
      <c r="OTD417" t="str">
        <f>BS!$E$5</f>
        <v>31 March 2025</v>
      </c>
      <c r="OTK417" t="str">
        <f>BS!$D$5</f>
        <v>31 March 2026</v>
      </c>
      <c r="OTL417" t="str">
        <f>BS!$E$5</f>
        <v>31 March 2025</v>
      </c>
      <c r="OTS417" t="str">
        <f>BS!$D$5</f>
        <v>31 March 2026</v>
      </c>
      <c r="OTT417" t="str">
        <f>BS!$E$5</f>
        <v>31 March 2025</v>
      </c>
      <c r="OUA417" t="str">
        <f>BS!$D$5</f>
        <v>31 March 2026</v>
      </c>
      <c r="OUB417" t="str">
        <f>BS!$E$5</f>
        <v>31 March 2025</v>
      </c>
      <c r="OUI417" t="str">
        <f>BS!$D$5</f>
        <v>31 March 2026</v>
      </c>
      <c r="OUJ417" t="str">
        <f>BS!$E$5</f>
        <v>31 March 2025</v>
      </c>
      <c r="OUQ417" t="str">
        <f>BS!$D$5</f>
        <v>31 March 2026</v>
      </c>
      <c r="OUR417" t="str">
        <f>BS!$E$5</f>
        <v>31 March 2025</v>
      </c>
      <c r="OUY417" t="str">
        <f>BS!$D$5</f>
        <v>31 March 2026</v>
      </c>
      <c r="OUZ417" t="str">
        <f>BS!$E$5</f>
        <v>31 March 2025</v>
      </c>
      <c r="OVG417" t="str">
        <f>BS!$D$5</f>
        <v>31 March 2026</v>
      </c>
      <c r="OVH417" t="str">
        <f>BS!$E$5</f>
        <v>31 March 2025</v>
      </c>
      <c r="OVO417" t="str">
        <f>BS!$D$5</f>
        <v>31 March 2026</v>
      </c>
      <c r="OVP417" t="str">
        <f>BS!$E$5</f>
        <v>31 March 2025</v>
      </c>
      <c r="OVW417" t="str">
        <f>BS!$D$5</f>
        <v>31 March 2026</v>
      </c>
      <c r="OVX417" t="str">
        <f>BS!$E$5</f>
        <v>31 March 2025</v>
      </c>
      <c r="OWE417" t="str">
        <f>BS!$D$5</f>
        <v>31 March 2026</v>
      </c>
      <c r="OWF417" t="str">
        <f>BS!$E$5</f>
        <v>31 March 2025</v>
      </c>
      <c r="OWM417" t="str">
        <f>BS!$D$5</f>
        <v>31 March 2026</v>
      </c>
      <c r="OWN417" t="str">
        <f>BS!$E$5</f>
        <v>31 March 2025</v>
      </c>
      <c r="OWU417" t="str">
        <f>BS!$D$5</f>
        <v>31 March 2026</v>
      </c>
      <c r="OWV417" t="str">
        <f>BS!$E$5</f>
        <v>31 March 2025</v>
      </c>
      <c r="OXC417" t="str">
        <f>BS!$D$5</f>
        <v>31 March 2026</v>
      </c>
      <c r="OXD417" t="str">
        <f>BS!$E$5</f>
        <v>31 March 2025</v>
      </c>
      <c r="OXK417" t="str">
        <f>BS!$D$5</f>
        <v>31 March 2026</v>
      </c>
      <c r="OXL417" t="str">
        <f>BS!$E$5</f>
        <v>31 March 2025</v>
      </c>
      <c r="OXS417" t="str">
        <f>BS!$D$5</f>
        <v>31 March 2026</v>
      </c>
      <c r="OXT417" t="str">
        <f>BS!$E$5</f>
        <v>31 March 2025</v>
      </c>
      <c r="OYA417" t="str">
        <f>BS!$D$5</f>
        <v>31 March 2026</v>
      </c>
      <c r="OYB417" t="str">
        <f>BS!$E$5</f>
        <v>31 March 2025</v>
      </c>
      <c r="OYI417" t="str">
        <f>BS!$D$5</f>
        <v>31 March 2026</v>
      </c>
      <c r="OYJ417" t="str">
        <f>BS!$E$5</f>
        <v>31 March 2025</v>
      </c>
      <c r="OYQ417" t="str">
        <f>BS!$D$5</f>
        <v>31 March 2026</v>
      </c>
      <c r="OYR417" t="str">
        <f>BS!$E$5</f>
        <v>31 March 2025</v>
      </c>
      <c r="OYY417" t="str">
        <f>BS!$D$5</f>
        <v>31 March 2026</v>
      </c>
      <c r="OYZ417" t="str">
        <f>BS!$E$5</f>
        <v>31 March 2025</v>
      </c>
      <c r="OZG417" t="str">
        <f>BS!$D$5</f>
        <v>31 March 2026</v>
      </c>
      <c r="OZH417" t="str">
        <f>BS!$E$5</f>
        <v>31 March 2025</v>
      </c>
      <c r="OZO417" t="str">
        <f>BS!$D$5</f>
        <v>31 March 2026</v>
      </c>
      <c r="OZP417" t="str">
        <f>BS!$E$5</f>
        <v>31 March 2025</v>
      </c>
      <c r="OZW417" t="str">
        <f>BS!$D$5</f>
        <v>31 March 2026</v>
      </c>
      <c r="OZX417" t="str">
        <f>BS!$E$5</f>
        <v>31 March 2025</v>
      </c>
      <c r="PAE417" t="str">
        <f>BS!$D$5</f>
        <v>31 March 2026</v>
      </c>
      <c r="PAF417" t="str">
        <f>BS!$E$5</f>
        <v>31 March 2025</v>
      </c>
      <c r="PAM417" t="str">
        <f>BS!$D$5</f>
        <v>31 March 2026</v>
      </c>
      <c r="PAN417" t="str">
        <f>BS!$E$5</f>
        <v>31 March 2025</v>
      </c>
      <c r="PAU417" t="str">
        <f>BS!$D$5</f>
        <v>31 March 2026</v>
      </c>
      <c r="PAV417" t="str">
        <f>BS!$E$5</f>
        <v>31 March 2025</v>
      </c>
      <c r="PBC417" t="str">
        <f>BS!$D$5</f>
        <v>31 March 2026</v>
      </c>
      <c r="PBD417" t="str">
        <f>BS!$E$5</f>
        <v>31 March 2025</v>
      </c>
      <c r="PBK417" t="str">
        <f>BS!$D$5</f>
        <v>31 March 2026</v>
      </c>
      <c r="PBL417" t="str">
        <f>BS!$E$5</f>
        <v>31 March 2025</v>
      </c>
      <c r="PBS417" t="str">
        <f>BS!$D$5</f>
        <v>31 March 2026</v>
      </c>
      <c r="PBT417" t="str">
        <f>BS!$E$5</f>
        <v>31 March 2025</v>
      </c>
      <c r="PCA417" t="str">
        <f>BS!$D$5</f>
        <v>31 March 2026</v>
      </c>
      <c r="PCB417" t="str">
        <f>BS!$E$5</f>
        <v>31 March 2025</v>
      </c>
      <c r="PCI417" t="str">
        <f>BS!$D$5</f>
        <v>31 March 2026</v>
      </c>
      <c r="PCJ417" t="str">
        <f>BS!$E$5</f>
        <v>31 March 2025</v>
      </c>
      <c r="PCQ417" t="str">
        <f>BS!$D$5</f>
        <v>31 March 2026</v>
      </c>
      <c r="PCR417" t="str">
        <f>BS!$E$5</f>
        <v>31 March 2025</v>
      </c>
      <c r="PCY417" t="str">
        <f>BS!$D$5</f>
        <v>31 March 2026</v>
      </c>
      <c r="PCZ417" t="str">
        <f>BS!$E$5</f>
        <v>31 March 2025</v>
      </c>
      <c r="PDG417" t="str">
        <f>BS!$D$5</f>
        <v>31 March 2026</v>
      </c>
      <c r="PDH417" t="str">
        <f>BS!$E$5</f>
        <v>31 March 2025</v>
      </c>
      <c r="PDO417" t="str">
        <f>BS!$D$5</f>
        <v>31 March 2026</v>
      </c>
      <c r="PDP417" t="str">
        <f>BS!$E$5</f>
        <v>31 March 2025</v>
      </c>
      <c r="PDW417" t="str">
        <f>BS!$D$5</f>
        <v>31 March 2026</v>
      </c>
      <c r="PDX417" t="str">
        <f>BS!$E$5</f>
        <v>31 March 2025</v>
      </c>
      <c r="PEE417" t="str">
        <f>BS!$D$5</f>
        <v>31 March 2026</v>
      </c>
      <c r="PEF417" t="str">
        <f>BS!$E$5</f>
        <v>31 March 2025</v>
      </c>
      <c r="PEM417" t="str">
        <f>BS!$D$5</f>
        <v>31 March 2026</v>
      </c>
      <c r="PEN417" t="str">
        <f>BS!$E$5</f>
        <v>31 March 2025</v>
      </c>
      <c r="PEU417" t="str">
        <f>BS!$D$5</f>
        <v>31 March 2026</v>
      </c>
      <c r="PEV417" t="str">
        <f>BS!$E$5</f>
        <v>31 March 2025</v>
      </c>
      <c r="PFC417" t="str">
        <f>BS!$D$5</f>
        <v>31 March 2026</v>
      </c>
      <c r="PFD417" t="str">
        <f>BS!$E$5</f>
        <v>31 March 2025</v>
      </c>
      <c r="PFK417" t="str">
        <f>BS!$D$5</f>
        <v>31 March 2026</v>
      </c>
      <c r="PFL417" t="str">
        <f>BS!$E$5</f>
        <v>31 March 2025</v>
      </c>
      <c r="PFS417" t="str">
        <f>BS!$D$5</f>
        <v>31 March 2026</v>
      </c>
      <c r="PFT417" t="str">
        <f>BS!$E$5</f>
        <v>31 March 2025</v>
      </c>
      <c r="PGA417" t="str">
        <f>BS!$D$5</f>
        <v>31 March 2026</v>
      </c>
      <c r="PGB417" t="str">
        <f>BS!$E$5</f>
        <v>31 March 2025</v>
      </c>
      <c r="PGI417" t="str">
        <f>BS!$D$5</f>
        <v>31 March 2026</v>
      </c>
      <c r="PGJ417" t="str">
        <f>BS!$E$5</f>
        <v>31 March 2025</v>
      </c>
      <c r="PGQ417" t="str">
        <f>BS!$D$5</f>
        <v>31 March 2026</v>
      </c>
      <c r="PGR417" t="str">
        <f>BS!$E$5</f>
        <v>31 March 2025</v>
      </c>
      <c r="PGY417" t="str">
        <f>BS!$D$5</f>
        <v>31 March 2026</v>
      </c>
      <c r="PGZ417" t="str">
        <f>BS!$E$5</f>
        <v>31 March 2025</v>
      </c>
      <c r="PHG417" t="str">
        <f>BS!$D$5</f>
        <v>31 March 2026</v>
      </c>
      <c r="PHH417" t="str">
        <f>BS!$E$5</f>
        <v>31 March 2025</v>
      </c>
      <c r="PHO417" t="str">
        <f>BS!$D$5</f>
        <v>31 March 2026</v>
      </c>
      <c r="PHP417" t="str">
        <f>BS!$E$5</f>
        <v>31 March 2025</v>
      </c>
      <c r="PHW417" t="str">
        <f>BS!$D$5</f>
        <v>31 March 2026</v>
      </c>
      <c r="PHX417" t="str">
        <f>BS!$E$5</f>
        <v>31 March 2025</v>
      </c>
      <c r="PIE417" t="str">
        <f>BS!$D$5</f>
        <v>31 March 2026</v>
      </c>
      <c r="PIF417" t="str">
        <f>BS!$E$5</f>
        <v>31 March 2025</v>
      </c>
      <c r="PIM417" t="str">
        <f>BS!$D$5</f>
        <v>31 March 2026</v>
      </c>
      <c r="PIN417" t="str">
        <f>BS!$E$5</f>
        <v>31 March 2025</v>
      </c>
      <c r="PIU417" t="str">
        <f>BS!$D$5</f>
        <v>31 March 2026</v>
      </c>
      <c r="PIV417" t="str">
        <f>BS!$E$5</f>
        <v>31 March 2025</v>
      </c>
      <c r="PJC417" t="str">
        <f>BS!$D$5</f>
        <v>31 March 2026</v>
      </c>
      <c r="PJD417" t="str">
        <f>BS!$E$5</f>
        <v>31 March 2025</v>
      </c>
      <c r="PJK417" t="str">
        <f>BS!$D$5</f>
        <v>31 March 2026</v>
      </c>
      <c r="PJL417" t="str">
        <f>BS!$E$5</f>
        <v>31 March 2025</v>
      </c>
      <c r="PJS417" t="str">
        <f>BS!$D$5</f>
        <v>31 March 2026</v>
      </c>
      <c r="PJT417" t="str">
        <f>BS!$E$5</f>
        <v>31 March 2025</v>
      </c>
      <c r="PKA417" t="str">
        <f>BS!$D$5</f>
        <v>31 March 2026</v>
      </c>
      <c r="PKB417" t="str">
        <f>BS!$E$5</f>
        <v>31 March 2025</v>
      </c>
      <c r="PKI417" t="str">
        <f>BS!$D$5</f>
        <v>31 March 2026</v>
      </c>
      <c r="PKJ417" t="str">
        <f>BS!$E$5</f>
        <v>31 March 2025</v>
      </c>
      <c r="PKQ417" t="str">
        <f>BS!$D$5</f>
        <v>31 March 2026</v>
      </c>
      <c r="PKR417" t="str">
        <f>BS!$E$5</f>
        <v>31 March 2025</v>
      </c>
      <c r="PKY417" t="str">
        <f>BS!$D$5</f>
        <v>31 March 2026</v>
      </c>
      <c r="PKZ417" t="str">
        <f>BS!$E$5</f>
        <v>31 March 2025</v>
      </c>
      <c r="PLG417" t="str">
        <f>BS!$D$5</f>
        <v>31 March 2026</v>
      </c>
      <c r="PLH417" t="str">
        <f>BS!$E$5</f>
        <v>31 March 2025</v>
      </c>
      <c r="PLO417" t="str">
        <f>BS!$D$5</f>
        <v>31 March 2026</v>
      </c>
      <c r="PLP417" t="str">
        <f>BS!$E$5</f>
        <v>31 March 2025</v>
      </c>
      <c r="PLW417" t="str">
        <f>BS!$D$5</f>
        <v>31 March 2026</v>
      </c>
      <c r="PLX417" t="str">
        <f>BS!$E$5</f>
        <v>31 March 2025</v>
      </c>
      <c r="PME417" t="str">
        <f>BS!$D$5</f>
        <v>31 March 2026</v>
      </c>
      <c r="PMF417" t="str">
        <f>BS!$E$5</f>
        <v>31 March 2025</v>
      </c>
      <c r="PMM417" t="str">
        <f>BS!$D$5</f>
        <v>31 March 2026</v>
      </c>
      <c r="PMN417" t="str">
        <f>BS!$E$5</f>
        <v>31 March 2025</v>
      </c>
      <c r="PMU417" t="str">
        <f>BS!$D$5</f>
        <v>31 March 2026</v>
      </c>
      <c r="PMV417" t="str">
        <f>BS!$E$5</f>
        <v>31 March 2025</v>
      </c>
      <c r="PNC417" t="str">
        <f>BS!$D$5</f>
        <v>31 March 2026</v>
      </c>
      <c r="PND417" t="str">
        <f>BS!$E$5</f>
        <v>31 March 2025</v>
      </c>
      <c r="PNK417" t="str">
        <f>BS!$D$5</f>
        <v>31 March 2026</v>
      </c>
      <c r="PNL417" t="str">
        <f>BS!$E$5</f>
        <v>31 March 2025</v>
      </c>
      <c r="PNS417" t="str">
        <f>BS!$D$5</f>
        <v>31 March 2026</v>
      </c>
      <c r="PNT417" t="str">
        <f>BS!$E$5</f>
        <v>31 March 2025</v>
      </c>
      <c r="POA417" t="str">
        <f>BS!$D$5</f>
        <v>31 March 2026</v>
      </c>
      <c r="POB417" t="str">
        <f>BS!$E$5</f>
        <v>31 March 2025</v>
      </c>
      <c r="POI417" t="str">
        <f>BS!$D$5</f>
        <v>31 March 2026</v>
      </c>
      <c r="POJ417" t="str">
        <f>BS!$E$5</f>
        <v>31 March 2025</v>
      </c>
      <c r="POQ417" t="str">
        <f>BS!$D$5</f>
        <v>31 March 2026</v>
      </c>
      <c r="POR417" t="str">
        <f>BS!$E$5</f>
        <v>31 March 2025</v>
      </c>
      <c r="POY417" t="str">
        <f>BS!$D$5</f>
        <v>31 March 2026</v>
      </c>
      <c r="POZ417" t="str">
        <f>BS!$E$5</f>
        <v>31 March 2025</v>
      </c>
      <c r="PPG417" t="str">
        <f>BS!$D$5</f>
        <v>31 March 2026</v>
      </c>
      <c r="PPH417" t="str">
        <f>BS!$E$5</f>
        <v>31 March 2025</v>
      </c>
      <c r="PPO417" t="str">
        <f>BS!$D$5</f>
        <v>31 March 2026</v>
      </c>
      <c r="PPP417" t="str">
        <f>BS!$E$5</f>
        <v>31 March 2025</v>
      </c>
      <c r="PPW417" t="str">
        <f>BS!$D$5</f>
        <v>31 March 2026</v>
      </c>
      <c r="PPX417" t="str">
        <f>BS!$E$5</f>
        <v>31 March 2025</v>
      </c>
      <c r="PQE417" t="str">
        <f>BS!$D$5</f>
        <v>31 March 2026</v>
      </c>
      <c r="PQF417" t="str">
        <f>BS!$E$5</f>
        <v>31 March 2025</v>
      </c>
      <c r="PQM417" t="str">
        <f>BS!$D$5</f>
        <v>31 March 2026</v>
      </c>
      <c r="PQN417" t="str">
        <f>BS!$E$5</f>
        <v>31 March 2025</v>
      </c>
      <c r="PQU417" t="str">
        <f>BS!$D$5</f>
        <v>31 March 2026</v>
      </c>
      <c r="PQV417" t="str">
        <f>BS!$E$5</f>
        <v>31 March 2025</v>
      </c>
      <c r="PRC417" t="str">
        <f>BS!$D$5</f>
        <v>31 March 2026</v>
      </c>
      <c r="PRD417" t="str">
        <f>BS!$E$5</f>
        <v>31 March 2025</v>
      </c>
      <c r="PRK417" t="str">
        <f>BS!$D$5</f>
        <v>31 March 2026</v>
      </c>
      <c r="PRL417" t="str">
        <f>BS!$E$5</f>
        <v>31 March 2025</v>
      </c>
      <c r="PRS417" t="str">
        <f>BS!$D$5</f>
        <v>31 March 2026</v>
      </c>
      <c r="PRT417" t="str">
        <f>BS!$E$5</f>
        <v>31 March 2025</v>
      </c>
      <c r="PSA417" t="str">
        <f>BS!$D$5</f>
        <v>31 March 2026</v>
      </c>
      <c r="PSB417" t="str">
        <f>BS!$E$5</f>
        <v>31 March 2025</v>
      </c>
      <c r="PSI417" t="str">
        <f>BS!$D$5</f>
        <v>31 March 2026</v>
      </c>
      <c r="PSJ417" t="str">
        <f>BS!$E$5</f>
        <v>31 March 2025</v>
      </c>
      <c r="PSQ417" t="str">
        <f>BS!$D$5</f>
        <v>31 March 2026</v>
      </c>
      <c r="PSR417" t="str">
        <f>BS!$E$5</f>
        <v>31 March 2025</v>
      </c>
      <c r="PSY417" t="str">
        <f>BS!$D$5</f>
        <v>31 March 2026</v>
      </c>
      <c r="PSZ417" t="str">
        <f>BS!$E$5</f>
        <v>31 March 2025</v>
      </c>
      <c r="PTG417" t="str">
        <f>BS!$D$5</f>
        <v>31 March 2026</v>
      </c>
      <c r="PTH417" t="str">
        <f>BS!$E$5</f>
        <v>31 March 2025</v>
      </c>
      <c r="PTO417" t="str">
        <f>BS!$D$5</f>
        <v>31 March 2026</v>
      </c>
      <c r="PTP417" t="str">
        <f>BS!$E$5</f>
        <v>31 March 2025</v>
      </c>
      <c r="PTW417" t="str">
        <f>BS!$D$5</f>
        <v>31 March 2026</v>
      </c>
      <c r="PTX417" t="str">
        <f>BS!$E$5</f>
        <v>31 March 2025</v>
      </c>
      <c r="PUE417" t="str">
        <f>BS!$D$5</f>
        <v>31 March 2026</v>
      </c>
      <c r="PUF417" t="str">
        <f>BS!$E$5</f>
        <v>31 March 2025</v>
      </c>
      <c r="PUM417" t="str">
        <f>BS!$D$5</f>
        <v>31 March 2026</v>
      </c>
      <c r="PUN417" t="str">
        <f>BS!$E$5</f>
        <v>31 March 2025</v>
      </c>
      <c r="PUU417" t="str">
        <f>BS!$D$5</f>
        <v>31 March 2026</v>
      </c>
      <c r="PUV417" t="str">
        <f>BS!$E$5</f>
        <v>31 March 2025</v>
      </c>
      <c r="PVC417" t="str">
        <f>BS!$D$5</f>
        <v>31 March 2026</v>
      </c>
      <c r="PVD417" t="str">
        <f>BS!$E$5</f>
        <v>31 March 2025</v>
      </c>
      <c r="PVK417" t="str">
        <f>BS!$D$5</f>
        <v>31 March 2026</v>
      </c>
      <c r="PVL417" t="str">
        <f>BS!$E$5</f>
        <v>31 March 2025</v>
      </c>
      <c r="PVS417" t="str">
        <f>BS!$D$5</f>
        <v>31 March 2026</v>
      </c>
      <c r="PVT417" t="str">
        <f>BS!$E$5</f>
        <v>31 March 2025</v>
      </c>
      <c r="PWA417" t="str">
        <f>BS!$D$5</f>
        <v>31 March 2026</v>
      </c>
      <c r="PWB417" t="str">
        <f>BS!$E$5</f>
        <v>31 March 2025</v>
      </c>
      <c r="PWI417" t="str">
        <f>BS!$D$5</f>
        <v>31 March 2026</v>
      </c>
      <c r="PWJ417" t="str">
        <f>BS!$E$5</f>
        <v>31 March 2025</v>
      </c>
      <c r="PWQ417" t="str">
        <f>BS!$D$5</f>
        <v>31 March 2026</v>
      </c>
      <c r="PWR417" t="str">
        <f>BS!$E$5</f>
        <v>31 March 2025</v>
      </c>
      <c r="PWY417" t="str">
        <f>BS!$D$5</f>
        <v>31 March 2026</v>
      </c>
      <c r="PWZ417" t="str">
        <f>BS!$E$5</f>
        <v>31 March 2025</v>
      </c>
      <c r="PXG417" t="str">
        <f>BS!$D$5</f>
        <v>31 March 2026</v>
      </c>
      <c r="PXH417" t="str">
        <f>BS!$E$5</f>
        <v>31 March 2025</v>
      </c>
      <c r="PXO417" t="str">
        <f>BS!$D$5</f>
        <v>31 March 2026</v>
      </c>
      <c r="PXP417" t="str">
        <f>BS!$E$5</f>
        <v>31 March 2025</v>
      </c>
      <c r="PXW417" t="str">
        <f>BS!$D$5</f>
        <v>31 March 2026</v>
      </c>
      <c r="PXX417" t="str">
        <f>BS!$E$5</f>
        <v>31 March 2025</v>
      </c>
      <c r="PYE417" t="str">
        <f>BS!$D$5</f>
        <v>31 March 2026</v>
      </c>
      <c r="PYF417" t="str">
        <f>BS!$E$5</f>
        <v>31 March 2025</v>
      </c>
      <c r="PYM417" t="str">
        <f>BS!$D$5</f>
        <v>31 March 2026</v>
      </c>
      <c r="PYN417" t="str">
        <f>BS!$E$5</f>
        <v>31 March 2025</v>
      </c>
      <c r="PYU417" t="str">
        <f>BS!$D$5</f>
        <v>31 March 2026</v>
      </c>
      <c r="PYV417" t="str">
        <f>BS!$E$5</f>
        <v>31 March 2025</v>
      </c>
      <c r="PZC417" t="str">
        <f>BS!$D$5</f>
        <v>31 March 2026</v>
      </c>
      <c r="PZD417" t="str">
        <f>BS!$E$5</f>
        <v>31 March 2025</v>
      </c>
      <c r="PZK417" t="str">
        <f>BS!$D$5</f>
        <v>31 March 2026</v>
      </c>
      <c r="PZL417" t="str">
        <f>BS!$E$5</f>
        <v>31 March 2025</v>
      </c>
      <c r="PZS417" t="str">
        <f>BS!$D$5</f>
        <v>31 March 2026</v>
      </c>
      <c r="PZT417" t="str">
        <f>BS!$E$5</f>
        <v>31 March 2025</v>
      </c>
      <c r="QAA417" t="str">
        <f>BS!$D$5</f>
        <v>31 March 2026</v>
      </c>
      <c r="QAB417" t="str">
        <f>BS!$E$5</f>
        <v>31 March 2025</v>
      </c>
      <c r="QAI417" t="str">
        <f>BS!$D$5</f>
        <v>31 March 2026</v>
      </c>
      <c r="QAJ417" t="str">
        <f>BS!$E$5</f>
        <v>31 March 2025</v>
      </c>
      <c r="QAQ417" t="str">
        <f>BS!$D$5</f>
        <v>31 March 2026</v>
      </c>
      <c r="QAR417" t="str">
        <f>BS!$E$5</f>
        <v>31 March 2025</v>
      </c>
      <c r="QAY417" t="str">
        <f>BS!$D$5</f>
        <v>31 March 2026</v>
      </c>
      <c r="QAZ417" t="str">
        <f>BS!$E$5</f>
        <v>31 March 2025</v>
      </c>
      <c r="QBG417" t="str">
        <f>BS!$D$5</f>
        <v>31 March 2026</v>
      </c>
      <c r="QBH417" t="str">
        <f>BS!$E$5</f>
        <v>31 March 2025</v>
      </c>
      <c r="QBO417" t="str">
        <f>BS!$D$5</f>
        <v>31 March 2026</v>
      </c>
      <c r="QBP417" t="str">
        <f>BS!$E$5</f>
        <v>31 March 2025</v>
      </c>
      <c r="QBW417" t="str">
        <f>BS!$D$5</f>
        <v>31 March 2026</v>
      </c>
      <c r="QBX417" t="str">
        <f>BS!$E$5</f>
        <v>31 March 2025</v>
      </c>
      <c r="QCE417" t="str">
        <f>BS!$D$5</f>
        <v>31 March 2026</v>
      </c>
      <c r="QCF417" t="str">
        <f>BS!$E$5</f>
        <v>31 March 2025</v>
      </c>
      <c r="QCM417" t="str">
        <f>BS!$D$5</f>
        <v>31 March 2026</v>
      </c>
      <c r="QCN417" t="str">
        <f>BS!$E$5</f>
        <v>31 March 2025</v>
      </c>
      <c r="QCU417" t="str">
        <f>BS!$D$5</f>
        <v>31 March 2026</v>
      </c>
      <c r="QCV417" t="str">
        <f>BS!$E$5</f>
        <v>31 March 2025</v>
      </c>
      <c r="QDC417" t="str">
        <f>BS!$D$5</f>
        <v>31 March 2026</v>
      </c>
      <c r="QDD417" t="str">
        <f>BS!$E$5</f>
        <v>31 March 2025</v>
      </c>
      <c r="QDK417" t="str">
        <f>BS!$D$5</f>
        <v>31 March 2026</v>
      </c>
      <c r="QDL417" t="str">
        <f>BS!$E$5</f>
        <v>31 March 2025</v>
      </c>
      <c r="QDS417" t="str">
        <f>BS!$D$5</f>
        <v>31 March 2026</v>
      </c>
      <c r="QDT417" t="str">
        <f>BS!$E$5</f>
        <v>31 March 2025</v>
      </c>
      <c r="QEA417" t="str">
        <f>BS!$D$5</f>
        <v>31 March 2026</v>
      </c>
      <c r="QEB417" t="str">
        <f>BS!$E$5</f>
        <v>31 March 2025</v>
      </c>
      <c r="QEI417" t="str">
        <f>BS!$D$5</f>
        <v>31 March 2026</v>
      </c>
      <c r="QEJ417" t="str">
        <f>BS!$E$5</f>
        <v>31 March 2025</v>
      </c>
      <c r="QEQ417" t="str">
        <f>BS!$D$5</f>
        <v>31 March 2026</v>
      </c>
      <c r="QER417" t="str">
        <f>BS!$E$5</f>
        <v>31 March 2025</v>
      </c>
      <c r="QEY417" t="str">
        <f>BS!$D$5</f>
        <v>31 March 2026</v>
      </c>
      <c r="QEZ417" t="str">
        <f>BS!$E$5</f>
        <v>31 March 2025</v>
      </c>
      <c r="QFG417" t="str">
        <f>BS!$D$5</f>
        <v>31 March 2026</v>
      </c>
      <c r="QFH417" t="str">
        <f>BS!$E$5</f>
        <v>31 March 2025</v>
      </c>
      <c r="QFO417" t="str">
        <f>BS!$D$5</f>
        <v>31 March 2026</v>
      </c>
      <c r="QFP417" t="str">
        <f>BS!$E$5</f>
        <v>31 March 2025</v>
      </c>
      <c r="QFW417" t="str">
        <f>BS!$D$5</f>
        <v>31 March 2026</v>
      </c>
      <c r="QFX417" t="str">
        <f>BS!$E$5</f>
        <v>31 March 2025</v>
      </c>
      <c r="QGE417" t="str">
        <f>BS!$D$5</f>
        <v>31 March 2026</v>
      </c>
      <c r="QGF417" t="str">
        <f>BS!$E$5</f>
        <v>31 March 2025</v>
      </c>
      <c r="QGM417" t="str">
        <f>BS!$D$5</f>
        <v>31 March 2026</v>
      </c>
      <c r="QGN417" t="str">
        <f>BS!$E$5</f>
        <v>31 March 2025</v>
      </c>
      <c r="QGU417" t="str">
        <f>BS!$D$5</f>
        <v>31 March 2026</v>
      </c>
      <c r="QGV417" t="str">
        <f>BS!$E$5</f>
        <v>31 March 2025</v>
      </c>
      <c r="QHC417" t="str">
        <f>BS!$D$5</f>
        <v>31 March 2026</v>
      </c>
      <c r="QHD417" t="str">
        <f>BS!$E$5</f>
        <v>31 March 2025</v>
      </c>
      <c r="QHK417" t="str">
        <f>BS!$D$5</f>
        <v>31 March 2026</v>
      </c>
      <c r="QHL417" t="str">
        <f>BS!$E$5</f>
        <v>31 March 2025</v>
      </c>
      <c r="QHS417" t="str">
        <f>BS!$D$5</f>
        <v>31 March 2026</v>
      </c>
      <c r="QHT417" t="str">
        <f>BS!$E$5</f>
        <v>31 March 2025</v>
      </c>
      <c r="QIA417" t="str">
        <f>BS!$D$5</f>
        <v>31 March 2026</v>
      </c>
      <c r="QIB417" t="str">
        <f>BS!$E$5</f>
        <v>31 March 2025</v>
      </c>
      <c r="QII417" t="str">
        <f>BS!$D$5</f>
        <v>31 March 2026</v>
      </c>
      <c r="QIJ417" t="str">
        <f>BS!$E$5</f>
        <v>31 March 2025</v>
      </c>
      <c r="QIQ417" t="str">
        <f>BS!$D$5</f>
        <v>31 March 2026</v>
      </c>
      <c r="QIR417" t="str">
        <f>BS!$E$5</f>
        <v>31 March 2025</v>
      </c>
      <c r="QIY417" t="str">
        <f>BS!$D$5</f>
        <v>31 March 2026</v>
      </c>
      <c r="QIZ417" t="str">
        <f>BS!$E$5</f>
        <v>31 March 2025</v>
      </c>
      <c r="QJG417" t="str">
        <f>BS!$D$5</f>
        <v>31 March 2026</v>
      </c>
      <c r="QJH417" t="str">
        <f>BS!$E$5</f>
        <v>31 March 2025</v>
      </c>
      <c r="QJO417" t="str">
        <f>BS!$D$5</f>
        <v>31 March 2026</v>
      </c>
      <c r="QJP417" t="str">
        <f>BS!$E$5</f>
        <v>31 March 2025</v>
      </c>
      <c r="QJW417" t="str">
        <f>BS!$D$5</f>
        <v>31 March 2026</v>
      </c>
      <c r="QJX417" t="str">
        <f>BS!$E$5</f>
        <v>31 March 2025</v>
      </c>
      <c r="QKE417" t="str">
        <f>BS!$D$5</f>
        <v>31 March 2026</v>
      </c>
      <c r="QKF417" t="str">
        <f>BS!$E$5</f>
        <v>31 March 2025</v>
      </c>
      <c r="QKM417" t="str">
        <f>BS!$D$5</f>
        <v>31 March 2026</v>
      </c>
      <c r="QKN417" t="str">
        <f>BS!$E$5</f>
        <v>31 March 2025</v>
      </c>
      <c r="QKU417" t="str">
        <f>BS!$D$5</f>
        <v>31 March 2026</v>
      </c>
      <c r="QKV417" t="str">
        <f>BS!$E$5</f>
        <v>31 March 2025</v>
      </c>
      <c r="QLC417" t="str">
        <f>BS!$D$5</f>
        <v>31 March 2026</v>
      </c>
      <c r="QLD417" t="str">
        <f>BS!$E$5</f>
        <v>31 March 2025</v>
      </c>
      <c r="QLK417" t="str">
        <f>BS!$D$5</f>
        <v>31 March 2026</v>
      </c>
      <c r="QLL417" t="str">
        <f>BS!$E$5</f>
        <v>31 March 2025</v>
      </c>
      <c r="QLS417" t="str">
        <f>BS!$D$5</f>
        <v>31 March 2026</v>
      </c>
      <c r="QLT417" t="str">
        <f>BS!$E$5</f>
        <v>31 March 2025</v>
      </c>
      <c r="QMA417" t="str">
        <f>BS!$D$5</f>
        <v>31 March 2026</v>
      </c>
      <c r="QMB417" t="str">
        <f>BS!$E$5</f>
        <v>31 March 2025</v>
      </c>
      <c r="QMI417" t="str">
        <f>BS!$D$5</f>
        <v>31 March 2026</v>
      </c>
      <c r="QMJ417" t="str">
        <f>BS!$E$5</f>
        <v>31 March 2025</v>
      </c>
      <c r="QMQ417" t="str">
        <f>BS!$D$5</f>
        <v>31 March 2026</v>
      </c>
      <c r="QMR417" t="str">
        <f>BS!$E$5</f>
        <v>31 March 2025</v>
      </c>
      <c r="QMY417" t="str">
        <f>BS!$D$5</f>
        <v>31 March 2026</v>
      </c>
      <c r="QMZ417" t="str">
        <f>BS!$E$5</f>
        <v>31 March 2025</v>
      </c>
      <c r="QNG417" t="str">
        <f>BS!$D$5</f>
        <v>31 March 2026</v>
      </c>
      <c r="QNH417" t="str">
        <f>BS!$E$5</f>
        <v>31 March 2025</v>
      </c>
      <c r="QNO417" t="str">
        <f>BS!$D$5</f>
        <v>31 March 2026</v>
      </c>
      <c r="QNP417" t="str">
        <f>BS!$E$5</f>
        <v>31 March 2025</v>
      </c>
      <c r="QNW417" t="str">
        <f>BS!$D$5</f>
        <v>31 March 2026</v>
      </c>
      <c r="QNX417" t="str">
        <f>BS!$E$5</f>
        <v>31 March 2025</v>
      </c>
      <c r="QOE417" t="str">
        <f>BS!$D$5</f>
        <v>31 March 2026</v>
      </c>
      <c r="QOF417" t="str">
        <f>BS!$E$5</f>
        <v>31 March 2025</v>
      </c>
      <c r="QOM417" t="str">
        <f>BS!$D$5</f>
        <v>31 March 2026</v>
      </c>
      <c r="QON417" t="str">
        <f>BS!$E$5</f>
        <v>31 March 2025</v>
      </c>
      <c r="QOU417" t="str">
        <f>BS!$D$5</f>
        <v>31 March 2026</v>
      </c>
      <c r="QOV417" t="str">
        <f>BS!$E$5</f>
        <v>31 March 2025</v>
      </c>
      <c r="QPC417" t="str">
        <f>BS!$D$5</f>
        <v>31 March 2026</v>
      </c>
      <c r="QPD417" t="str">
        <f>BS!$E$5</f>
        <v>31 March 2025</v>
      </c>
      <c r="QPK417" t="str">
        <f>BS!$D$5</f>
        <v>31 March 2026</v>
      </c>
      <c r="QPL417" t="str">
        <f>BS!$E$5</f>
        <v>31 March 2025</v>
      </c>
      <c r="QPS417" t="str">
        <f>BS!$D$5</f>
        <v>31 March 2026</v>
      </c>
      <c r="QPT417" t="str">
        <f>BS!$E$5</f>
        <v>31 March 2025</v>
      </c>
      <c r="QQA417" t="str">
        <f>BS!$D$5</f>
        <v>31 March 2026</v>
      </c>
      <c r="QQB417" t="str">
        <f>BS!$E$5</f>
        <v>31 March 2025</v>
      </c>
      <c r="QQI417" t="str">
        <f>BS!$D$5</f>
        <v>31 March 2026</v>
      </c>
      <c r="QQJ417" t="str">
        <f>BS!$E$5</f>
        <v>31 March 2025</v>
      </c>
      <c r="QQQ417" t="str">
        <f>BS!$D$5</f>
        <v>31 March 2026</v>
      </c>
      <c r="QQR417" t="str">
        <f>BS!$E$5</f>
        <v>31 March 2025</v>
      </c>
      <c r="QQY417" t="str">
        <f>BS!$D$5</f>
        <v>31 March 2026</v>
      </c>
      <c r="QQZ417" t="str">
        <f>BS!$E$5</f>
        <v>31 March 2025</v>
      </c>
      <c r="QRG417" t="str">
        <f>BS!$D$5</f>
        <v>31 March 2026</v>
      </c>
      <c r="QRH417" t="str">
        <f>BS!$E$5</f>
        <v>31 March 2025</v>
      </c>
      <c r="QRO417" t="str">
        <f>BS!$D$5</f>
        <v>31 March 2026</v>
      </c>
      <c r="QRP417" t="str">
        <f>BS!$E$5</f>
        <v>31 March 2025</v>
      </c>
      <c r="QRW417" t="str">
        <f>BS!$D$5</f>
        <v>31 March 2026</v>
      </c>
      <c r="QRX417" t="str">
        <f>BS!$E$5</f>
        <v>31 March 2025</v>
      </c>
      <c r="QSE417" t="str">
        <f>BS!$D$5</f>
        <v>31 March 2026</v>
      </c>
      <c r="QSF417" t="str">
        <f>BS!$E$5</f>
        <v>31 March 2025</v>
      </c>
      <c r="QSM417" t="str">
        <f>BS!$D$5</f>
        <v>31 March 2026</v>
      </c>
      <c r="QSN417" t="str">
        <f>BS!$E$5</f>
        <v>31 March 2025</v>
      </c>
      <c r="QSU417" t="str">
        <f>BS!$D$5</f>
        <v>31 March 2026</v>
      </c>
      <c r="QSV417" t="str">
        <f>BS!$E$5</f>
        <v>31 March 2025</v>
      </c>
      <c r="QTC417" t="str">
        <f>BS!$D$5</f>
        <v>31 March 2026</v>
      </c>
      <c r="QTD417" t="str">
        <f>BS!$E$5</f>
        <v>31 March 2025</v>
      </c>
      <c r="QTK417" t="str">
        <f>BS!$D$5</f>
        <v>31 March 2026</v>
      </c>
      <c r="QTL417" t="str">
        <f>BS!$E$5</f>
        <v>31 March 2025</v>
      </c>
      <c r="QTS417" t="str">
        <f>BS!$D$5</f>
        <v>31 March 2026</v>
      </c>
      <c r="QTT417" t="str">
        <f>BS!$E$5</f>
        <v>31 March 2025</v>
      </c>
      <c r="QUA417" t="str">
        <f>BS!$D$5</f>
        <v>31 March 2026</v>
      </c>
      <c r="QUB417" t="str">
        <f>BS!$E$5</f>
        <v>31 March 2025</v>
      </c>
      <c r="QUI417" t="str">
        <f>BS!$D$5</f>
        <v>31 March 2026</v>
      </c>
      <c r="QUJ417" t="str">
        <f>BS!$E$5</f>
        <v>31 March 2025</v>
      </c>
      <c r="QUQ417" t="str">
        <f>BS!$D$5</f>
        <v>31 March 2026</v>
      </c>
      <c r="QUR417" t="str">
        <f>BS!$E$5</f>
        <v>31 March 2025</v>
      </c>
      <c r="QUY417" t="str">
        <f>BS!$D$5</f>
        <v>31 March 2026</v>
      </c>
      <c r="QUZ417" t="str">
        <f>BS!$E$5</f>
        <v>31 March 2025</v>
      </c>
      <c r="QVG417" t="str">
        <f>BS!$D$5</f>
        <v>31 March 2026</v>
      </c>
      <c r="QVH417" t="str">
        <f>BS!$E$5</f>
        <v>31 March 2025</v>
      </c>
      <c r="QVO417" t="str">
        <f>BS!$D$5</f>
        <v>31 March 2026</v>
      </c>
      <c r="QVP417" t="str">
        <f>BS!$E$5</f>
        <v>31 March 2025</v>
      </c>
      <c r="QVW417" t="str">
        <f>BS!$D$5</f>
        <v>31 March 2026</v>
      </c>
      <c r="QVX417" t="str">
        <f>BS!$E$5</f>
        <v>31 March 2025</v>
      </c>
      <c r="QWE417" t="str">
        <f>BS!$D$5</f>
        <v>31 March 2026</v>
      </c>
      <c r="QWF417" t="str">
        <f>BS!$E$5</f>
        <v>31 March 2025</v>
      </c>
      <c r="QWM417" t="str">
        <f>BS!$D$5</f>
        <v>31 March 2026</v>
      </c>
      <c r="QWN417" t="str">
        <f>BS!$E$5</f>
        <v>31 March 2025</v>
      </c>
      <c r="QWU417" t="str">
        <f>BS!$D$5</f>
        <v>31 March 2026</v>
      </c>
      <c r="QWV417" t="str">
        <f>BS!$E$5</f>
        <v>31 March 2025</v>
      </c>
      <c r="QXC417" t="str">
        <f>BS!$D$5</f>
        <v>31 March 2026</v>
      </c>
      <c r="QXD417" t="str">
        <f>BS!$E$5</f>
        <v>31 March 2025</v>
      </c>
      <c r="QXK417" t="str">
        <f>BS!$D$5</f>
        <v>31 March 2026</v>
      </c>
      <c r="QXL417" t="str">
        <f>BS!$E$5</f>
        <v>31 March 2025</v>
      </c>
      <c r="QXS417" t="str">
        <f>BS!$D$5</f>
        <v>31 March 2026</v>
      </c>
      <c r="QXT417" t="str">
        <f>BS!$E$5</f>
        <v>31 March 2025</v>
      </c>
      <c r="QYA417" t="str">
        <f>BS!$D$5</f>
        <v>31 March 2026</v>
      </c>
      <c r="QYB417" t="str">
        <f>BS!$E$5</f>
        <v>31 March 2025</v>
      </c>
      <c r="QYI417" t="str">
        <f>BS!$D$5</f>
        <v>31 March 2026</v>
      </c>
      <c r="QYJ417" t="str">
        <f>BS!$E$5</f>
        <v>31 March 2025</v>
      </c>
      <c r="QYQ417" t="str">
        <f>BS!$D$5</f>
        <v>31 March 2026</v>
      </c>
      <c r="QYR417" t="str">
        <f>BS!$E$5</f>
        <v>31 March 2025</v>
      </c>
      <c r="QYY417" t="str">
        <f>BS!$D$5</f>
        <v>31 March 2026</v>
      </c>
      <c r="QYZ417" t="str">
        <f>BS!$E$5</f>
        <v>31 March 2025</v>
      </c>
      <c r="QZG417" t="str">
        <f>BS!$D$5</f>
        <v>31 March 2026</v>
      </c>
      <c r="QZH417" t="str">
        <f>BS!$E$5</f>
        <v>31 March 2025</v>
      </c>
      <c r="QZO417" t="str">
        <f>BS!$D$5</f>
        <v>31 March 2026</v>
      </c>
      <c r="QZP417" t="str">
        <f>BS!$E$5</f>
        <v>31 March 2025</v>
      </c>
      <c r="QZW417" t="str">
        <f>BS!$D$5</f>
        <v>31 March 2026</v>
      </c>
      <c r="QZX417" t="str">
        <f>BS!$E$5</f>
        <v>31 March 2025</v>
      </c>
      <c r="RAE417" t="str">
        <f>BS!$D$5</f>
        <v>31 March 2026</v>
      </c>
      <c r="RAF417" t="str">
        <f>BS!$E$5</f>
        <v>31 March 2025</v>
      </c>
      <c r="RAM417" t="str">
        <f>BS!$D$5</f>
        <v>31 March 2026</v>
      </c>
      <c r="RAN417" t="str">
        <f>BS!$E$5</f>
        <v>31 March 2025</v>
      </c>
      <c r="RAU417" t="str">
        <f>BS!$D$5</f>
        <v>31 March 2026</v>
      </c>
      <c r="RAV417" t="str">
        <f>BS!$E$5</f>
        <v>31 March 2025</v>
      </c>
      <c r="RBC417" t="str">
        <f>BS!$D$5</f>
        <v>31 March 2026</v>
      </c>
      <c r="RBD417" t="str">
        <f>BS!$E$5</f>
        <v>31 March 2025</v>
      </c>
      <c r="RBK417" t="str">
        <f>BS!$D$5</f>
        <v>31 March 2026</v>
      </c>
      <c r="RBL417" t="str">
        <f>BS!$E$5</f>
        <v>31 March 2025</v>
      </c>
      <c r="RBS417" t="str">
        <f>BS!$D$5</f>
        <v>31 March 2026</v>
      </c>
      <c r="RBT417" t="str">
        <f>BS!$E$5</f>
        <v>31 March 2025</v>
      </c>
      <c r="RCA417" t="str">
        <f>BS!$D$5</f>
        <v>31 March 2026</v>
      </c>
      <c r="RCB417" t="str">
        <f>BS!$E$5</f>
        <v>31 March 2025</v>
      </c>
      <c r="RCI417" t="str">
        <f>BS!$D$5</f>
        <v>31 March 2026</v>
      </c>
      <c r="RCJ417" t="str">
        <f>BS!$E$5</f>
        <v>31 March 2025</v>
      </c>
      <c r="RCQ417" t="str">
        <f>BS!$D$5</f>
        <v>31 March 2026</v>
      </c>
      <c r="RCR417" t="str">
        <f>BS!$E$5</f>
        <v>31 March 2025</v>
      </c>
      <c r="RCY417" t="str">
        <f>BS!$D$5</f>
        <v>31 March 2026</v>
      </c>
      <c r="RCZ417" t="str">
        <f>BS!$E$5</f>
        <v>31 March 2025</v>
      </c>
      <c r="RDG417" t="str">
        <f>BS!$D$5</f>
        <v>31 March 2026</v>
      </c>
      <c r="RDH417" t="str">
        <f>BS!$E$5</f>
        <v>31 March 2025</v>
      </c>
      <c r="RDO417" t="str">
        <f>BS!$D$5</f>
        <v>31 March 2026</v>
      </c>
      <c r="RDP417" t="str">
        <f>BS!$E$5</f>
        <v>31 March 2025</v>
      </c>
      <c r="RDW417" t="str">
        <f>BS!$D$5</f>
        <v>31 March 2026</v>
      </c>
      <c r="RDX417" t="str">
        <f>BS!$E$5</f>
        <v>31 March 2025</v>
      </c>
      <c r="REE417" t="str">
        <f>BS!$D$5</f>
        <v>31 March 2026</v>
      </c>
      <c r="REF417" t="str">
        <f>BS!$E$5</f>
        <v>31 March 2025</v>
      </c>
      <c r="REM417" t="str">
        <f>BS!$D$5</f>
        <v>31 March 2026</v>
      </c>
      <c r="REN417" t="str">
        <f>BS!$E$5</f>
        <v>31 March 2025</v>
      </c>
      <c r="REU417" t="str">
        <f>BS!$D$5</f>
        <v>31 March 2026</v>
      </c>
      <c r="REV417" t="str">
        <f>BS!$E$5</f>
        <v>31 March 2025</v>
      </c>
      <c r="RFC417" t="str">
        <f>BS!$D$5</f>
        <v>31 March 2026</v>
      </c>
      <c r="RFD417" t="str">
        <f>BS!$E$5</f>
        <v>31 March 2025</v>
      </c>
      <c r="RFK417" t="str">
        <f>BS!$D$5</f>
        <v>31 March 2026</v>
      </c>
      <c r="RFL417" t="str">
        <f>BS!$E$5</f>
        <v>31 March 2025</v>
      </c>
      <c r="RFS417" t="str">
        <f>BS!$D$5</f>
        <v>31 March 2026</v>
      </c>
      <c r="RFT417" t="str">
        <f>BS!$E$5</f>
        <v>31 March 2025</v>
      </c>
      <c r="RGA417" t="str">
        <f>BS!$D$5</f>
        <v>31 March 2026</v>
      </c>
      <c r="RGB417" t="str">
        <f>BS!$E$5</f>
        <v>31 March 2025</v>
      </c>
      <c r="RGI417" t="str">
        <f>BS!$D$5</f>
        <v>31 March 2026</v>
      </c>
      <c r="RGJ417" t="str">
        <f>BS!$E$5</f>
        <v>31 March 2025</v>
      </c>
      <c r="RGQ417" t="str">
        <f>BS!$D$5</f>
        <v>31 March 2026</v>
      </c>
      <c r="RGR417" t="str">
        <f>BS!$E$5</f>
        <v>31 March 2025</v>
      </c>
      <c r="RGY417" t="str">
        <f>BS!$D$5</f>
        <v>31 March 2026</v>
      </c>
      <c r="RGZ417" t="str">
        <f>BS!$E$5</f>
        <v>31 March 2025</v>
      </c>
      <c r="RHG417" t="str">
        <f>BS!$D$5</f>
        <v>31 March 2026</v>
      </c>
      <c r="RHH417" t="str">
        <f>BS!$E$5</f>
        <v>31 March 2025</v>
      </c>
      <c r="RHO417" t="str">
        <f>BS!$D$5</f>
        <v>31 March 2026</v>
      </c>
      <c r="RHP417" t="str">
        <f>BS!$E$5</f>
        <v>31 March 2025</v>
      </c>
      <c r="RHW417" t="str">
        <f>BS!$D$5</f>
        <v>31 March 2026</v>
      </c>
      <c r="RHX417" t="str">
        <f>BS!$E$5</f>
        <v>31 March 2025</v>
      </c>
      <c r="RIE417" t="str">
        <f>BS!$D$5</f>
        <v>31 March 2026</v>
      </c>
      <c r="RIF417" t="str">
        <f>BS!$E$5</f>
        <v>31 March 2025</v>
      </c>
      <c r="RIM417" t="str">
        <f>BS!$D$5</f>
        <v>31 March 2026</v>
      </c>
      <c r="RIN417" t="str">
        <f>BS!$E$5</f>
        <v>31 March 2025</v>
      </c>
      <c r="RIU417" t="str">
        <f>BS!$D$5</f>
        <v>31 March 2026</v>
      </c>
      <c r="RIV417" t="str">
        <f>BS!$E$5</f>
        <v>31 March 2025</v>
      </c>
      <c r="RJC417" t="str">
        <f>BS!$D$5</f>
        <v>31 March 2026</v>
      </c>
      <c r="RJD417" t="str">
        <f>BS!$E$5</f>
        <v>31 March 2025</v>
      </c>
      <c r="RJK417" t="str">
        <f>BS!$D$5</f>
        <v>31 March 2026</v>
      </c>
      <c r="RJL417" t="str">
        <f>BS!$E$5</f>
        <v>31 March 2025</v>
      </c>
      <c r="RJS417" t="str">
        <f>BS!$D$5</f>
        <v>31 March 2026</v>
      </c>
      <c r="RJT417" t="str">
        <f>BS!$E$5</f>
        <v>31 March 2025</v>
      </c>
      <c r="RKA417" t="str">
        <f>BS!$D$5</f>
        <v>31 March 2026</v>
      </c>
      <c r="RKB417" t="str">
        <f>BS!$E$5</f>
        <v>31 March 2025</v>
      </c>
      <c r="RKI417" t="str">
        <f>BS!$D$5</f>
        <v>31 March 2026</v>
      </c>
      <c r="RKJ417" t="str">
        <f>BS!$E$5</f>
        <v>31 March 2025</v>
      </c>
      <c r="RKQ417" t="str">
        <f>BS!$D$5</f>
        <v>31 March 2026</v>
      </c>
      <c r="RKR417" t="str">
        <f>BS!$E$5</f>
        <v>31 March 2025</v>
      </c>
      <c r="RKY417" t="str">
        <f>BS!$D$5</f>
        <v>31 March 2026</v>
      </c>
      <c r="RKZ417" t="str">
        <f>BS!$E$5</f>
        <v>31 March 2025</v>
      </c>
      <c r="RLG417" t="str">
        <f>BS!$D$5</f>
        <v>31 March 2026</v>
      </c>
      <c r="RLH417" t="str">
        <f>BS!$E$5</f>
        <v>31 March 2025</v>
      </c>
      <c r="RLO417" t="str">
        <f>BS!$D$5</f>
        <v>31 March 2026</v>
      </c>
      <c r="RLP417" t="str">
        <f>BS!$E$5</f>
        <v>31 March 2025</v>
      </c>
      <c r="RLW417" t="str">
        <f>BS!$D$5</f>
        <v>31 March 2026</v>
      </c>
      <c r="RLX417" t="str">
        <f>BS!$E$5</f>
        <v>31 March 2025</v>
      </c>
      <c r="RME417" t="str">
        <f>BS!$D$5</f>
        <v>31 March 2026</v>
      </c>
      <c r="RMF417" t="str">
        <f>BS!$E$5</f>
        <v>31 March 2025</v>
      </c>
      <c r="RMM417" t="str">
        <f>BS!$D$5</f>
        <v>31 March 2026</v>
      </c>
      <c r="RMN417" t="str">
        <f>BS!$E$5</f>
        <v>31 March 2025</v>
      </c>
      <c r="RMU417" t="str">
        <f>BS!$D$5</f>
        <v>31 March 2026</v>
      </c>
      <c r="RMV417" t="str">
        <f>BS!$E$5</f>
        <v>31 March 2025</v>
      </c>
      <c r="RNC417" t="str">
        <f>BS!$D$5</f>
        <v>31 March 2026</v>
      </c>
      <c r="RND417" t="str">
        <f>BS!$E$5</f>
        <v>31 March 2025</v>
      </c>
      <c r="RNK417" t="str">
        <f>BS!$D$5</f>
        <v>31 March 2026</v>
      </c>
      <c r="RNL417" t="str">
        <f>BS!$E$5</f>
        <v>31 March 2025</v>
      </c>
      <c r="RNS417" t="str">
        <f>BS!$D$5</f>
        <v>31 March 2026</v>
      </c>
      <c r="RNT417" t="str">
        <f>BS!$E$5</f>
        <v>31 March 2025</v>
      </c>
      <c r="ROA417" t="str">
        <f>BS!$D$5</f>
        <v>31 March 2026</v>
      </c>
      <c r="ROB417" t="str">
        <f>BS!$E$5</f>
        <v>31 March 2025</v>
      </c>
      <c r="ROI417" t="str">
        <f>BS!$D$5</f>
        <v>31 March 2026</v>
      </c>
      <c r="ROJ417" t="str">
        <f>BS!$E$5</f>
        <v>31 March 2025</v>
      </c>
      <c r="ROQ417" t="str">
        <f>BS!$D$5</f>
        <v>31 March 2026</v>
      </c>
      <c r="ROR417" t="str">
        <f>BS!$E$5</f>
        <v>31 March 2025</v>
      </c>
      <c r="ROY417" t="str">
        <f>BS!$D$5</f>
        <v>31 March 2026</v>
      </c>
      <c r="ROZ417" t="str">
        <f>BS!$E$5</f>
        <v>31 March 2025</v>
      </c>
      <c r="RPG417" t="str">
        <f>BS!$D$5</f>
        <v>31 March 2026</v>
      </c>
      <c r="RPH417" t="str">
        <f>BS!$E$5</f>
        <v>31 March 2025</v>
      </c>
      <c r="RPO417" t="str">
        <f>BS!$D$5</f>
        <v>31 March 2026</v>
      </c>
      <c r="RPP417" t="str">
        <f>BS!$E$5</f>
        <v>31 March 2025</v>
      </c>
      <c r="RPW417" t="str">
        <f>BS!$D$5</f>
        <v>31 March 2026</v>
      </c>
      <c r="RPX417" t="str">
        <f>BS!$E$5</f>
        <v>31 March 2025</v>
      </c>
      <c r="RQE417" t="str">
        <f>BS!$D$5</f>
        <v>31 March 2026</v>
      </c>
      <c r="RQF417" t="str">
        <f>BS!$E$5</f>
        <v>31 March 2025</v>
      </c>
      <c r="RQM417" t="str">
        <f>BS!$D$5</f>
        <v>31 March 2026</v>
      </c>
      <c r="RQN417" t="str">
        <f>BS!$E$5</f>
        <v>31 March 2025</v>
      </c>
      <c r="RQU417" t="str">
        <f>BS!$D$5</f>
        <v>31 March 2026</v>
      </c>
      <c r="RQV417" t="str">
        <f>BS!$E$5</f>
        <v>31 March 2025</v>
      </c>
      <c r="RRC417" t="str">
        <f>BS!$D$5</f>
        <v>31 March 2026</v>
      </c>
      <c r="RRD417" t="str">
        <f>BS!$E$5</f>
        <v>31 March 2025</v>
      </c>
      <c r="RRK417" t="str">
        <f>BS!$D$5</f>
        <v>31 March 2026</v>
      </c>
      <c r="RRL417" t="str">
        <f>BS!$E$5</f>
        <v>31 March 2025</v>
      </c>
      <c r="RRS417" t="str">
        <f>BS!$D$5</f>
        <v>31 March 2026</v>
      </c>
      <c r="RRT417" t="str">
        <f>BS!$E$5</f>
        <v>31 March 2025</v>
      </c>
      <c r="RSA417" t="str">
        <f>BS!$D$5</f>
        <v>31 March 2026</v>
      </c>
      <c r="RSB417" t="str">
        <f>BS!$E$5</f>
        <v>31 March 2025</v>
      </c>
      <c r="RSI417" t="str">
        <f>BS!$D$5</f>
        <v>31 March 2026</v>
      </c>
      <c r="RSJ417" t="str">
        <f>BS!$E$5</f>
        <v>31 March 2025</v>
      </c>
      <c r="RSQ417" t="str">
        <f>BS!$D$5</f>
        <v>31 March 2026</v>
      </c>
      <c r="RSR417" t="str">
        <f>BS!$E$5</f>
        <v>31 March 2025</v>
      </c>
      <c r="RSY417" t="str">
        <f>BS!$D$5</f>
        <v>31 March 2026</v>
      </c>
      <c r="RSZ417" t="str">
        <f>BS!$E$5</f>
        <v>31 March 2025</v>
      </c>
      <c r="RTG417" t="str">
        <f>BS!$D$5</f>
        <v>31 March 2026</v>
      </c>
      <c r="RTH417" t="str">
        <f>BS!$E$5</f>
        <v>31 March 2025</v>
      </c>
      <c r="RTO417" t="str">
        <f>BS!$D$5</f>
        <v>31 March 2026</v>
      </c>
      <c r="RTP417" t="str">
        <f>BS!$E$5</f>
        <v>31 March 2025</v>
      </c>
      <c r="RTW417" t="str">
        <f>BS!$D$5</f>
        <v>31 March 2026</v>
      </c>
      <c r="RTX417" t="str">
        <f>BS!$E$5</f>
        <v>31 March 2025</v>
      </c>
      <c r="RUE417" t="str">
        <f>BS!$D$5</f>
        <v>31 March 2026</v>
      </c>
      <c r="RUF417" t="str">
        <f>BS!$E$5</f>
        <v>31 March 2025</v>
      </c>
      <c r="RUM417" t="str">
        <f>BS!$D$5</f>
        <v>31 March 2026</v>
      </c>
      <c r="RUN417" t="str">
        <f>BS!$E$5</f>
        <v>31 March 2025</v>
      </c>
      <c r="RUU417" t="str">
        <f>BS!$D$5</f>
        <v>31 March 2026</v>
      </c>
      <c r="RUV417" t="str">
        <f>BS!$E$5</f>
        <v>31 March 2025</v>
      </c>
      <c r="RVC417" t="str">
        <f>BS!$D$5</f>
        <v>31 March 2026</v>
      </c>
      <c r="RVD417" t="str">
        <f>BS!$E$5</f>
        <v>31 March 2025</v>
      </c>
      <c r="RVK417" t="str">
        <f>BS!$D$5</f>
        <v>31 March 2026</v>
      </c>
      <c r="RVL417" t="str">
        <f>BS!$E$5</f>
        <v>31 March 2025</v>
      </c>
      <c r="RVS417" t="str">
        <f>BS!$D$5</f>
        <v>31 March 2026</v>
      </c>
      <c r="RVT417" t="str">
        <f>BS!$E$5</f>
        <v>31 March 2025</v>
      </c>
      <c r="RWA417" t="str">
        <f>BS!$D$5</f>
        <v>31 March 2026</v>
      </c>
      <c r="RWB417" t="str">
        <f>BS!$E$5</f>
        <v>31 March 2025</v>
      </c>
      <c r="RWI417" t="str">
        <f>BS!$D$5</f>
        <v>31 March 2026</v>
      </c>
      <c r="RWJ417" t="str">
        <f>BS!$E$5</f>
        <v>31 March 2025</v>
      </c>
      <c r="RWQ417" t="str">
        <f>BS!$D$5</f>
        <v>31 March 2026</v>
      </c>
      <c r="RWR417" t="str">
        <f>BS!$E$5</f>
        <v>31 March 2025</v>
      </c>
      <c r="RWY417" t="str">
        <f>BS!$D$5</f>
        <v>31 March 2026</v>
      </c>
      <c r="RWZ417" t="str">
        <f>BS!$E$5</f>
        <v>31 March 2025</v>
      </c>
      <c r="RXG417" t="str">
        <f>BS!$D$5</f>
        <v>31 March 2026</v>
      </c>
      <c r="RXH417" t="str">
        <f>BS!$E$5</f>
        <v>31 March 2025</v>
      </c>
      <c r="RXO417" t="str">
        <f>BS!$D$5</f>
        <v>31 March 2026</v>
      </c>
      <c r="RXP417" t="str">
        <f>BS!$E$5</f>
        <v>31 March 2025</v>
      </c>
      <c r="RXW417" t="str">
        <f>BS!$D$5</f>
        <v>31 March 2026</v>
      </c>
      <c r="RXX417" t="str">
        <f>BS!$E$5</f>
        <v>31 March 2025</v>
      </c>
      <c r="RYE417" t="str">
        <f>BS!$D$5</f>
        <v>31 March 2026</v>
      </c>
      <c r="RYF417" t="str">
        <f>BS!$E$5</f>
        <v>31 March 2025</v>
      </c>
      <c r="RYM417" t="str">
        <f>BS!$D$5</f>
        <v>31 March 2026</v>
      </c>
      <c r="RYN417" t="str">
        <f>BS!$E$5</f>
        <v>31 March 2025</v>
      </c>
      <c r="RYU417" t="str">
        <f>BS!$D$5</f>
        <v>31 March 2026</v>
      </c>
      <c r="RYV417" t="str">
        <f>BS!$E$5</f>
        <v>31 March 2025</v>
      </c>
      <c r="RZC417" t="str">
        <f>BS!$D$5</f>
        <v>31 March 2026</v>
      </c>
      <c r="RZD417" t="str">
        <f>BS!$E$5</f>
        <v>31 March 2025</v>
      </c>
      <c r="RZK417" t="str">
        <f>BS!$D$5</f>
        <v>31 March 2026</v>
      </c>
      <c r="RZL417" t="str">
        <f>BS!$E$5</f>
        <v>31 March 2025</v>
      </c>
      <c r="RZS417" t="str">
        <f>BS!$D$5</f>
        <v>31 March 2026</v>
      </c>
      <c r="RZT417" t="str">
        <f>BS!$E$5</f>
        <v>31 March 2025</v>
      </c>
      <c r="SAA417" t="str">
        <f>BS!$D$5</f>
        <v>31 March 2026</v>
      </c>
      <c r="SAB417" t="str">
        <f>BS!$E$5</f>
        <v>31 March 2025</v>
      </c>
      <c r="SAI417" t="str">
        <f>BS!$D$5</f>
        <v>31 March 2026</v>
      </c>
      <c r="SAJ417" t="str">
        <f>BS!$E$5</f>
        <v>31 March 2025</v>
      </c>
      <c r="SAQ417" t="str">
        <f>BS!$D$5</f>
        <v>31 March 2026</v>
      </c>
      <c r="SAR417" t="str">
        <f>BS!$E$5</f>
        <v>31 March 2025</v>
      </c>
      <c r="SAY417" t="str">
        <f>BS!$D$5</f>
        <v>31 March 2026</v>
      </c>
      <c r="SAZ417" t="str">
        <f>BS!$E$5</f>
        <v>31 March 2025</v>
      </c>
      <c r="SBG417" t="str">
        <f>BS!$D$5</f>
        <v>31 March 2026</v>
      </c>
      <c r="SBH417" t="str">
        <f>BS!$E$5</f>
        <v>31 March 2025</v>
      </c>
      <c r="SBO417" t="str">
        <f>BS!$D$5</f>
        <v>31 March 2026</v>
      </c>
      <c r="SBP417" t="str">
        <f>BS!$E$5</f>
        <v>31 March 2025</v>
      </c>
      <c r="SBW417" t="str">
        <f>BS!$D$5</f>
        <v>31 March 2026</v>
      </c>
      <c r="SBX417" t="str">
        <f>BS!$E$5</f>
        <v>31 March 2025</v>
      </c>
      <c r="SCE417" t="str">
        <f>BS!$D$5</f>
        <v>31 March 2026</v>
      </c>
      <c r="SCF417" t="str">
        <f>BS!$E$5</f>
        <v>31 March 2025</v>
      </c>
      <c r="SCM417" t="str">
        <f>BS!$D$5</f>
        <v>31 March 2026</v>
      </c>
      <c r="SCN417" t="str">
        <f>BS!$E$5</f>
        <v>31 March 2025</v>
      </c>
      <c r="SCU417" t="str">
        <f>BS!$D$5</f>
        <v>31 March 2026</v>
      </c>
      <c r="SCV417" t="str">
        <f>BS!$E$5</f>
        <v>31 March 2025</v>
      </c>
      <c r="SDC417" t="str">
        <f>BS!$D$5</f>
        <v>31 March 2026</v>
      </c>
      <c r="SDD417" t="str">
        <f>BS!$E$5</f>
        <v>31 March 2025</v>
      </c>
      <c r="SDK417" t="str">
        <f>BS!$D$5</f>
        <v>31 March 2026</v>
      </c>
      <c r="SDL417" t="str">
        <f>BS!$E$5</f>
        <v>31 March 2025</v>
      </c>
      <c r="SDS417" t="str">
        <f>BS!$D$5</f>
        <v>31 March 2026</v>
      </c>
      <c r="SDT417" t="str">
        <f>BS!$E$5</f>
        <v>31 March 2025</v>
      </c>
      <c r="SEA417" t="str">
        <f>BS!$D$5</f>
        <v>31 March 2026</v>
      </c>
      <c r="SEB417" t="str">
        <f>BS!$E$5</f>
        <v>31 March 2025</v>
      </c>
      <c r="SEI417" t="str">
        <f>BS!$D$5</f>
        <v>31 March 2026</v>
      </c>
      <c r="SEJ417" t="str">
        <f>BS!$E$5</f>
        <v>31 March 2025</v>
      </c>
      <c r="SEQ417" t="str">
        <f>BS!$D$5</f>
        <v>31 March 2026</v>
      </c>
      <c r="SER417" t="str">
        <f>BS!$E$5</f>
        <v>31 March 2025</v>
      </c>
      <c r="SEY417" t="str">
        <f>BS!$D$5</f>
        <v>31 March 2026</v>
      </c>
      <c r="SEZ417" t="str">
        <f>BS!$E$5</f>
        <v>31 March 2025</v>
      </c>
      <c r="SFG417" t="str">
        <f>BS!$D$5</f>
        <v>31 March 2026</v>
      </c>
      <c r="SFH417" t="str">
        <f>BS!$E$5</f>
        <v>31 March 2025</v>
      </c>
      <c r="SFO417" t="str">
        <f>BS!$D$5</f>
        <v>31 March 2026</v>
      </c>
      <c r="SFP417" t="str">
        <f>BS!$E$5</f>
        <v>31 March 2025</v>
      </c>
      <c r="SFW417" t="str">
        <f>BS!$D$5</f>
        <v>31 March 2026</v>
      </c>
      <c r="SFX417" t="str">
        <f>BS!$E$5</f>
        <v>31 March 2025</v>
      </c>
      <c r="SGE417" t="str">
        <f>BS!$D$5</f>
        <v>31 March 2026</v>
      </c>
      <c r="SGF417" t="str">
        <f>BS!$E$5</f>
        <v>31 March 2025</v>
      </c>
      <c r="SGM417" t="str">
        <f>BS!$D$5</f>
        <v>31 March 2026</v>
      </c>
      <c r="SGN417" t="str">
        <f>BS!$E$5</f>
        <v>31 March 2025</v>
      </c>
      <c r="SGU417" t="str">
        <f>BS!$D$5</f>
        <v>31 March 2026</v>
      </c>
      <c r="SGV417" t="str">
        <f>BS!$E$5</f>
        <v>31 March 2025</v>
      </c>
      <c r="SHC417" t="str">
        <f>BS!$D$5</f>
        <v>31 March 2026</v>
      </c>
      <c r="SHD417" t="str">
        <f>BS!$E$5</f>
        <v>31 March 2025</v>
      </c>
      <c r="SHK417" t="str">
        <f>BS!$D$5</f>
        <v>31 March 2026</v>
      </c>
      <c r="SHL417" t="str">
        <f>BS!$E$5</f>
        <v>31 March 2025</v>
      </c>
      <c r="SHS417" t="str">
        <f>BS!$D$5</f>
        <v>31 March 2026</v>
      </c>
      <c r="SHT417" t="str">
        <f>BS!$E$5</f>
        <v>31 March 2025</v>
      </c>
      <c r="SIA417" t="str">
        <f>BS!$D$5</f>
        <v>31 March 2026</v>
      </c>
      <c r="SIB417" t="str">
        <f>BS!$E$5</f>
        <v>31 March 2025</v>
      </c>
      <c r="SII417" t="str">
        <f>BS!$D$5</f>
        <v>31 March 2026</v>
      </c>
      <c r="SIJ417" t="str">
        <f>BS!$E$5</f>
        <v>31 March 2025</v>
      </c>
      <c r="SIQ417" t="str">
        <f>BS!$D$5</f>
        <v>31 March 2026</v>
      </c>
      <c r="SIR417" t="str">
        <f>BS!$E$5</f>
        <v>31 March 2025</v>
      </c>
      <c r="SIY417" t="str">
        <f>BS!$D$5</f>
        <v>31 March 2026</v>
      </c>
      <c r="SIZ417" t="str">
        <f>BS!$E$5</f>
        <v>31 March 2025</v>
      </c>
      <c r="SJG417" t="str">
        <f>BS!$D$5</f>
        <v>31 March 2026</v>
      </c>
      <c r="SJH417" t="str">
        <f>BS!$E$5</f>
        <v>31 March 2025</v>
      </c>
      <c r="SJO417" t="str">
        <f>BS!$D$5</f>
        <v>31 March 2026</v>
      </c>
      <c r="SJP417" t="str">
        <f>BS!$E$5</f>
        <v>31 March 2025</v>
      </c>
      <c r="SJW417" t="str">
        <f>BS!$D$5</f>
        <v>31 March 2026</v>
      </c>
      <c r="SJX417" t="str">
        <f>BS!$E$5</f>
        <v>31 March 2025</v>
      </c>
      <c r="SKE417" t="str">
        <f>BS!$D$5</f>
        <v>31 March 2026</v>
      </c>
      <c r="SKF417" t="str">
        <f>BS!$E$5</f>
        <v>31 March 2025</v>
      </c>
      <c r="SKM417" t="str">
        <f>BS!$D$5</f>
        <v>31 March 2026</v>
      </c>
      <c r="SKN417" t="str">
        <f>BS!$E$5</f>
        <v>31 March 2025</v>
      </c>
      <c r="SKU417" t="str">
        <f>BS!$D$5</f>
        <v>31 March 2026</v>
      </c>
      <c r="SKV417" t="str">
        <f>BS!$E$5</f>
        <v>31 March 2025</v>
      </c>
      <c r="SLC417" t="str">
        <f>BS!$D$5</f>
        <v>31 March 2026</v>
      </c>
      <c r="SLD417" t="str">
        <f>BS!$E$5</f>
        <v>31 March 2025</v>
      </c>
      <c r="SLK417" t="str">
        <f>BS!$D$5</f>
        <v>31 March 2026</v>
      </c>
      <c r="SLL417" t="str">
        <f>BS!$E$5</f>
        <v>31 March 2025</v>
      </c>
      <c r="SLS417" t="str">
        <f>BS!$D$5</f>
        <v>31 March 2026</v>
      </c>
      <c r="SLT417" t="str">
        <f>BS!$E$5</f>
        <v>31 March 2025</v>
      </c>
      <c r="SMA417" t="str">
        <f>BS!$D$5</f>
        <v>31 March 2026</v>
      </c>
      <c r="SMB417" t="str">
        <f>BS!$E$5</f>
        <v>31 March 2025</v>
      </c>
      <c r="SMI417" t="str">
        <f>BS!$D$5</f>
        <v>31 March 2026</v>
      </c>
      <c r="SMJ417" t="str">
        <f>BS!$E$5</f>
        <v>31 March 2025</v>
      </c>
      <c r="SMQ417" t="str">
        <f>BS!$D$5</f>
        <v>31 March 2026</v>
      </c>
      <c r="SMR417" t="str">
        <f>BS!$E$5</f>
        <v>31 March 2025</v>
      </c>
      <c r="SMY417" t="str">
        <f>BS!$D$5</f>
        <v>31 March 2026</v>
      </c>
      <c r="SMZ417" t="str">
        <f>BS!$E$5</f>
        <v>31 March 2025</v>
      </c>
      <c r="SNG417" t="str">
        <f>BS!$D$5</f>
        <v>31 March 2026</v>
      </c>
      <c r="SNH417" t="str">
        <f>BS!$E$5</f>
        <v>31 March 2025</v>
      </c>
      <c r="SNO417" t="str">
        <f>BS!$D$5</f>
        <v>31 March 2026</v>
      </c>
      <c r="SNP417" t="str">
        <f>BS!$E$5</f>
        <v>31 March 2025</v>
      </c>
      <c r="SNW417" t="str">
        <f>BS!$D$5</f>
        <v>31 March 2026</v>
      </c>
      <c r="SNX417" t="str">
        <f>BS!$E$5</f>
        <v>31 March 2025</v>
      </c>
      <c r="SOE417" t="str">
        <f>BS!$D$5</f>
        <v>31 March 2026</v>
      </c>
      <c r="SOF417" t="str">
        <f>BS!$E$5</f>
        <v>31 March 2025</v>
      </c>
      <c r="SOM417" t="str">
        <f>BS!$D$5</f>
        <v>31 March 2026</v>
      </c>
      <c r="SON417" t="str">
        <f>BS!$E$5</f>
        <v>31 March 2025</v>
      </c>
      <c r="SOU417" t="str">
        <f>BS!$D$5</f>
        <v>31 March 2026</v>
      </c>
      <c r="SOV417" t="str">
        <f>BS!$E$5</f>
        <v>31 March 2025</v>
      </c>
      <c r="SPC417" t="str">
        <f>BS!$D$5</f>
        <v>31 March 2026</v>
      </c>
      <c r="SPD417" t="str">
        <f>BS!$E$5</f>
        <v>31 March 2025</v>
      </c>
      <c r="SPK417" t="str">
        <f>BS!$D$5</f>
        <v>31 March 2026</v>
      </c>
      <c r="SPL417" t="str">
        <f>BS!$E$5</f>
        <v>31 March 2025</v>
      </c>
      <c r="SPS417" t="str">
        <f>BS!$D$5</f>
        <v>31 March 2026</v>
      </c>
      <c r="SPT417" t="str">
        <f>BS!$E$5</f>
        <v>31 March 2025</v>
      </c>
      <c r="SQA417" t="str">
        <f>BS!$D$5</f>
        <v>31 March 2026</v>
      </c>
      <c r="SQB417" t="str">
        <f>BS!$E$5</f>
        <v>31 March 2025</v>
      </c>
      <c r="SQI417" t="str">
        <f>BS!$D$5</f>
        <v>31 March 2026</v>
      </c>
      <c r="SQJ417" t="str">
        <f>BS!$E$5</f>
        <v>31 March 2025</v>
      </c>
      <c r="SQQ417" t="str">
        <f>BS!$D$5</f>
        <v>31 March 2026</v>
      </c>
      <c r="SQR417" t="str">
        <f>BS!$E$5</f>
        <v>31 March 2025</v>
      </c>
      <c r="SQY417" t="str">
        <f>BS!$D$5</f>
        <v>31 March 2026</v>
      </c>
      <c r="SQZ417" t="str">
        <f>BS!$E$5</f>
        <v>31 March 2025</v>
      </c>
      <c r="SRG417" t="str">
        <f>BS!$D$5</f>
        <v>31 March 2026</v>
      </c>
      <c r="SRH417" t="str">
        <f>BS!$E$5</f>
        <v>31 March 2025</v>
      </c>
      <c r="SRO417" t="str">
        <f>BS!$D$5</f>
        <v>31 March 2026</v>
      </c>
      <c r="SRP417" t="str">
        <f>BS!$E$5</f>
        <v>31 March 2025</v>
      </c>
      <c r="SRW417" t="str">
        <f>BS!$D$5</f>
        <v>31 March 2026</v>
      </c>
      <c r="SRX417" t="str">
        <f>BS!$E$5</f>
        <v>31 March 2025</v>
      </c>
      <c r="SSE417" t="str">
        <f>BS!$D$5</f>
        <v>31 March 2026</v>
      </c>
      <c r="SSF417" t="str">
        <f>BS!$E$5</f>
        <v>31 March 2025</v>
      </c>
      <c r="SSM417" t="str">
        <f>BS!$D$5</f>
        <v>31 March 2026</v>
      </c>
      <c r="SSN417" t="str">
        <f>BS!$E$5</f>
        <v>31 March 2025</v>
      </c>
      <c r="SSU417" t="str">
        <f>BS!$D$5</f>
        <v>31 March 2026</v>
      </c>
      <c r="SSV417" t="str">
        <f>BS!$E$5</f>
        <v>31 March 2025</v>
      </c>
      <c r="STC417" t="str">
        <f>BS!$D$5</f>
        <v>31 March 2026</v>
      </c>
      <c r="STD417" t="str">
        <f>BS!$E$5</f>
        <v>31 March 2025</v>
      </c>
      <c r="STK417" t="str">
        <f>BS!$D$5</f>
        <v>31 March 2026</v>
      </c>
      <c r="STL417" t="str">
        <f>BS!$E$5</f>
        <v>31 March 2025</v>
      </c>
      <c r="STS417" t="str">
        <f>BS!$D$5</f>
        <v>31 March 2026</v>
      </c>
      <c r="STT417" t="str">
        <f>BS!$E$5</f>
        <v>31 March 2025</v>
      </c>
      <c r="SUA417" t="str">
        <f>BS!$D$5</f>
        <v>31 March 2026</v>
      </c>
      <c r="SUB417" t="str">
        <f>BS!$E$5</f>
        <v>31 March 2025</v>
      </c>
      <c r="SUI417" t="str">
        <f>BS!$D$5</f>
        <v>31 March 2026</v>
      </c>
      <c r="SUJ417" t="str">
        <f>BS!$E$5</f>
        <v>31 March 2025</v>
      </c>
      <c r="SUQ417" t="str">
        <f>BS!$D$5</f>
        <v>31 March 2026</v>
      </c>
      <c r="SUR417" t="str">
        <f>BS!$E$5</f>
        <v>31 March 2025</v>
      </c>
      <c r="SUY417" t="str">
        <f>BS!$D$5</f>
        <v>31 March 2026</v>
      </c>
      <c r="SUZ417" t="str">
        <f>BS!$E$5</f>
        <v>31 March 2025</v>
      </c>
      <c r="SVG417" t="str">
        <f>BS!$D$5</f>
        <v>31 March 2026</v>
      </c>
      <c r="SVH417" t="str">
        <f>BS!$E$5</f>
        <v>31 March 2025</v>
      </c>
      <c r="SVO417" t="str">
        <f>BS!$D$5</f>
        <v>31 March 2026</v>
      </c>
      <c r="SVP417" t="str">
        <f>BS!$E$5</f>
        <v>31 March 2025</v>
      </c>
      <c r="SVW417" t="str">
        <f>BS!$D$5</f>
        <v>31 March 2026</v>
      </c>
      <c r="SVX417" t="str">
        <f>BS!$E$5</f>
        <v>31 March 2025</v>
      </c>
      <c r="SWE417" t="str">
        <f>BS!$D$5</f>
        <v>31 March 2026</v>
      </c>
      <c r="SWF417" t="str">
        <f>BS!$E$5</f>
        <v>31 March 2025</v>
      </c>
      <c r="SWM417" t="str">
        <f>BS!$D$5</f>
        <v>31 March 2026</v>
      </c>
      <c r="SWN417" t="str">
        <f>BS!$E$5</f>
        <v>31 March 2025</v>
      </c>
      <c r="SWU417" t="str">
        <f>BS!$D$5</f>
        <v>31 March 2026</v>
      </c>
      <c r="SWV417" t="str">
        <f>BS!$E$5</f>
        <v>31 March 2025</v>
      </c>
      <c r="SXC417" t="str">
        <f>BS!$D$5</f>
        <v>31 March 2026</v>
      </c>
      <c r="SXD417" t="str">
        <f>BS!$E$5</f>
        <v>31 March 2025</v>
      </c>
      <c r="SXK417" t="str">
        <f>BS!$D$5</f>
        <v>31 March 2026</v>
      </c>
      <c r="SXL417" t="str">
        <f>BS!$E$5</f>
        <v>31 March 2025</v>
      </c>
      <c r="SXS417" t="str">
        <f>BS!$D$5</f>
        <v>31 March 2026</v>
      </c>
      <c r="SXT417" t="str">
        <f>BS!$E$5</f>
        <v>31 March 2025</v>
      </c>
      <c r="SYA417" t="str">
        <f>BS!$D$5</f>
        <v>31 March 2026</v>
      </c>
      <c r="SYB417" t="str">
        <f>BS!$E$5</f>
        <v>31 March 2025</v>
      </c>
      <c r="SYI417" t="str">
        <f>BS!$D$5</f>
        <v>31 March 2026</v>
      </c>
      <c r="SYJ417" t="str">
        <f>BS!$E$5</f>
        <v>31 March 2025</v>
      </c>
      <c r="SYQ417" t="str">
        <f>BS!$D$5</f>
        <v>31 March 2026</v>
      </c>
      <c r="SYR417" t="str">
        <f>BS!$E$5</f>
        <v>31 March 2025</v>
      </c>
      <c r="SYY417" t="str">
        <f>BS!$D$5</f>
        <v>31 March 2026</v>
      </c>
      <c r="SYZ417" t="str">
        <f>BS!$E$5</f>
        <v>31 March 2025</v>
      </c>
      <c r="SZG417" t="str">
        <f>BS!$D$5</f>
        <v>31 March 2026</v>
      </c>
      <c r="SZH417" t="str">
        <f>BS!$E$5</f>
        <v>31 March 2025</v>
      </c>
      <c r="SZO417" t="str">
        <f>BS!$D$5</f>
        <v>31 March 2026</v>
      </c>
      <c r="SZP417" t="str">
        <f>BS!$E$5</f>
        <v>31 March 2025</v>
      </c>
      <c r="SZW417" t="str">
        <f>BS!$D$5</f>
        <v>31 March 2026</v>
      </c>
      <c r="SZX417" t="str">
        <f>BS!$E$5</f>
        <v>31 March 2025</v>
      </c>
      <c r="TAE417" t="str">
        <f>BS!$D$5</f>
        <v>31 March 2026</v>
      </c>
      <c r="TAF417" t="str">
        <f>BS!$E$5</f>
        <v>31 March 2025</v>
      </c>
      <c r="TAM417" t="str">
        <f>BS!$D$5</f>
        <v>31 March 2026</v>
      </c>
      <c r="TAN417" t="str">
        <f>BS!$E$5</f>
        <v>31 March 2025</v>
      </c>
      <c r="TAU417" t="str">
        <f>BS!$D$5</f>
        <v>31 March 2026</v>
      </c>
      <c r="TAV417" t="str">
        <f>BS!$E$5</f>
        <v>31 March 2025</v>
      </c>
      <c r="TBC417" t="str">
        <f>BS!$D$5</f>
        <v>31 March 2026</v>
      </c>
      <c r="TBD417" t="str">
        <f>BS!$E$5</f>
        <v>31 March 2025</v>
      </c>
      <c r="TBK417" t="str">
        <f>BS!$D$5</f>
        <v>31 March 2026</v>
      </c>
      <c r="TBL417" t="str">
        <f>BS!$E$5</f>
        <v>31 March 2025</v>
      </c>
      <c r="TBS417" t="str">
        <f>BS!$D$5</f>
        <v>31 March 2026</v>
      </c>
      <c r="TBT417" t="str">
        <f>BS!$E$5</f>
        <v>31 March 2025</v>
      </c>
      <c r="TCA417" t="str">
        <f>BS!$D$5</f>
        <v>31 March 2026</v>
      </c>
      <c r="TCB417" t="str">
        <f>BS!$E$5</f>
        <v>31 March 2025</v>
      </c>
      <c r="TCI417" t="str">
        <f>BS!$D$5</f>
        <v>31 March 2026</v>
      </c>
      <c r="TCJ417" t="str">
        <f>BS!$E$5</f>
        <v>31 March 2025</v>
      </c>
      <c r="TCQ417" t="str">
        <f>BS!$D$5</f>
        <v>31 March 2026</v>
      </c>
      <c r="TCR417" t="str">
        <f>BS!$E$5</f>
        <v>31 March 2025</v>
      </c>
      <c r="TCY417" t="str">
        <f>BS!$D$5</f>
        <v>31 March 2026</v>
      </c>
      <c r="TCZ417" t="str">
        <f>BS!$E$5</f>
        <v>31 March 2025</v>
      </c>
      <c r="TDG417" t="str">
        <f>BS!$D$5</f>
        <v>31 March 2026</v>
      </c>
      <c r="TDH417" t="str">
        <f>BS!$E$5</f>
        <v>31 March 2025</v>
      </c>
      <c r="TDO417" t="str">
        <f>BS!$D$5</f>
        <v>31 March 2026</v>
      </c>
      <c r="TDP417" t="str">
        <f>BS!$E$5</f>
        <v>31 March 2025</v>
      </c>
      <c r="TDW417" t="str">
        <f>BS!$D$5</f>
        <v>31 March 2026</v>
      </c>
      <c r="TDX417" t="str">
        <f>BS!$E$5</f>
        <v>31 March 2025</v>
      </c>
      <c r="TEE417" t="str">
        <f>BS!$D$5</f>
        <v>31 March 2026</v>
      </c>
      <c r="TEF417" t="str">
        <f>BS!$E$5</f>
        <v>31 March 2025</v>
      </c>
      <c r="TEM417" t="str">
        <f>BS!$D$5</f>
        <v>31 March 2026</v>
      </c>
      <c r="TEN417" t="str">
        <f>BS!$E$5</f>
        <v>31 March 2025</v>
      </c>
      <c r="TEU417" t="str">
        <f>BS!$D$5</f>
        <v>31 March 2026</v>
      </c>
      <c r="TEV417" t="str">
        <f>BS!$E$5</f>
        <v>31 March 2025</v>
      </c>
      <c r="TFC417" t="str">
        <f>BS!$D$5</f>
        <v>31 March 2026</v>
      </c>
      <c r="TFD417" t="str">
        <f>BS!$E$5</f>
        <v>31 March 2025</v>
      </c>
      <c r="TFK417" t="str">
        <f>BS!$D$5</f>
        <v>31 March 2026</v>
      </c>
      <c r="TFL417" t="str">
        <f>BS!$E$5</f>
        <v>31 March 2025</v>
      </c>
      <c r="TFS417" t="str">
        <f>BS!$D$5</f>
        <v>31 March 2026</v>
      </c>
      <c r="TFT417" t="str">
        <f>BS!$E$5</f>
        <v>31 March 2025</v>
      </c>
      <c r="TGA417" t="str">
        <f>BS!$D$5</f>
        <v>31 March 2026</v>
      </c>
      <c r="TGB417" t="str">
        <f>BS!$E$5</f>
        <v>31 March 2025</v>
      </c>
      <c r="TGI417" t="str">
        <f>BS!$D$5</f>
        <v>31 March 2026</v>
      </c>
      <c r="TGJ417" t="str">
        <f>BS!$E$5</f>
        <v>31 March 2025</v>
      </c>
      <c r="TGQ417" t="str">
        <f>BS!$D$5</f>
        <v>31 March 2026</v>
      </c>
      <c r="TGR417" t="str">
        <f>BS!$E$5</f>
        <v>31 March 2025</v>
      </c>
      <c r="TGY417" t="str">
        <f>BS!$D$5</f>
        <v>31 March 2026</v>
      </c>
      <c r="TGZ417" t="str">
        <f>BS!$E$5</f>
        <v>31 March 2025</v>
      </c>
      <c r="THG417" t="str">
        <f>BS!$D$5</f>
        <v>31 March 2026</v>
      </c>
      <c r="THH417" t="str">
        <f>BS!$E$5</f>
        <v>31 March 2025</v>
      </c>
      <c r="THO417" t="str">
        <f>BS!$D$5</f>
        <v>31 March 2026</v>
      </c>
      <c r="THP417" t="str">
        <f>BS!$E$5</f>
        <v>31 March 2025</v>
      </c>
      <c r="THW417" t="str">
        <f>BS!$D$5</f>
        <v>31 March 2026</v>
      </c>
      <c r="THX417" t="str">
        <f>BS!$E$5</f>
        <v>31 March 2025</v>
      </c>
      <c r="TIE417" t="str">
        <f>BS!$D$5</f>
        <v>31 March 2026</v>
      </c>
      <c r="TIF417" t="str">
        <f>BS!$E$5</f>
        <v>31 March 2025</v>
      </c>
      <c r="TIM417" t="str">
        <f>BS!$D$5</f>
        <v>31 March 2026</v>
      </c>
      <c r="TIN417" t="str">
        <f>BS!$E$5</f>
        <v>31 March 2025</v>
      </c>
      <c r="TIU417" t="str">
        <f>BS!$D$5</f>
        <v>31 March 2026</v>
      </c>
      <c r="TIV417" t="str">
        <f>BS!$E$5</f>
        <v>31 March 2025</v>
      </c>
      <c r="TJC417" t="str">
        <f>BS!$D$5</f>
        <v>31 March 2026</v>
      </c>
      <c r="TJD417" t="str">
        <f>BS!$E$5</f>
        <v>31 March 2025</v>
      </c>
      <c r="TJK417" t="str">
        <f>BS!$D$5</f>
        <v>31 March 2026</v>
      </c>
      <c r="TJL417" t="str">
        <f>BS!$E$5</f>
        <v>31 March 2025</v>
      </c>
      <c r="TJS417" t="str">
        <f>BS!$D$5</f>
        <v>31 March 2026</v>
      </c>
      <c r="TJT417" t="str">
        <f>BS!$E$5</f>
        <v>31 March 2025</v>
      </c>
      <c r="TKA417" t="str">
        <f>BS!$D$5</f>
        <v>31 March 2026</v>
      </c>
      <c r="TKB417" t="str">
        <f>BS!$E$5</f>
        <v>31 March 2025</v>
      </c>
      <c r="TKI417" t="str">
        <f>BS!$D$5</f>
        <v>31 March 2026</v>
      </c>
      <c r="TKJ417" t="str">
        <f>BS!$E$5</f>
        <v>31 March 2025</v>
      </c>
      <c r="TKQ417" t="str">
        <f>BS!$D$5</f>
        <v>31 March 2026</v>
      </c>
      <c r="TKR417" t="str">
        <f>BS!$E$5</f>
        <v>31 March 2025</v>
      </c>
      <c r="TKY417" t="str">
        <f>BS!$D$5</f>
        <v>31 March 2026</v>
      </c>
      <c r="TKZ417" t="str">
        <f>BS!$E$5</f>
        <v>31 March 2025</v>
      </c>
      <c r="TLG417" t="str">
        <f>BS!$D$5</f>
        <v>31 March 2026</v>
      </c>
      <c r="TLH417" t="str">
        <f>BS!$E$5</f>
        <v>31 March 2025</v>
      </c>
      <c r="TLO417" t="str">
        <f>BS!$D$5</f>
        <v>31 March 2026</v>
      </c>
      <c r="TLP417" t="str">
        <f>BS!$E$5</f>
        <v>31 March 2025</v>
      </c>
      <c r="TLW417" t="str">
        <f>BS!$D$5</f>
        <v>31 March 2026</v>
      </c>
      <c r="TLX417" t="str">
        <f>BS!$E$5</f>
        <v>31 March 2025</v>
      </c>
      <c r="TME417" t="str">
        <f>BS!$D$5</f>
        <v>31 March 2026</v>
      </c>
      <c r="TMF417" t="str">
        <f>BS!$E$5</f>
        <v>31 March 2025</v>
      </c>
      <c r="TMM417" t="str">
        <f>BS!$D$5</f>
        <v>31 March 2026</v>
      </c>
      <c r="TMN417" t="str">
        <f>BS!$E$5</f>
        <v>31 March 2025</v>
      </c>
      <c r="TMU417" t="str">
        <f>BS!$D$5</f>
        <v>31 March 2026</v>
      </c>
      <c r="TMV417" t="str">
        <f>BS!$E$5</f>
        <v>31 March 2025</v>
      </c>
      <c r="TNC417" t="str">
        <f>BS!$D$5</f>
        <v>31 March 2026</v>
      </c>
      <c r="TND417" t="str">
        <f>BS!$E$5</f>
        <v>31 March 2025</v>
      </c>
      <c r="TNK417" t="str">
        <f>BS!$D$5</f>
        <v>31 March 2026</v>
      </c>
      <c r="TNL417" t="str">
        <f>BS!$E$5</f>
        <v>31 March 2025</v>
      </c>
      <c r="TNS417" t="str">
        <f>BS!$D$5</f>
        <v>31 March 2026</v>
      </c>
      <c r="TNT417" t="str">
        <f>BS!$E$5</f>
        <v>31 March 2025</v>
      </c>
      <c r="TOA417" t="str">
        <f>BS!$D$5</f>
        <v>31 March 2026</v>
      </c>
      <c r="TOB417" t="str">
        <f>BS!$E$5</f>
        <v>31 March 2025</v>
      </c>
      <c r="TOI417" t="str">
        <f>BS!$D$5</f>
        <v>31 March 2026</v>
      </c>
      <c r="TOJ417" t="str">
        <f>BS!$E$5</f>
        <v>31 March 2025</v>
      </c>
      <c r="TOQ417" t="str">
        <f>BS!$D$5</f>
        <v>31 March 2026</v>
      </c>
      <c r="TOR417" t="str">
        <f>BS!$E$5</f>
        <v>31 March 2025</v>
      </c>
      <c r="TOY417" t="str">
        <f>BS!$D$5</f>
        <v>31 March 2026</v>
      </c>
      <c r="TOZ417" t="str">
        <f>BS!$E$5</f>
        <v>31 March 2025</v>
      </c>
      <c r="TPG417" t="str">
        <f>BS!$D$5</f>
        <v>31 March 2026</v>
      </c>
      <c r="TPH417" t="str">
        <f>BS!$E$5</f>
        <v>31 March 2025</v>
      </c>
      <c r="TPO417" t="str">
        <f>BS!$D$5</f>
        <v>31 March 2026</v>
      </c>
      <c r="TPP417" t="str">
        <f>BS!$E$5</f>
        <v>31 March 2025</v>
      </c>
      <c r="TPW417" t="str">
        <f>BS!$D$5</f>
        <v>31 March 2026</v>
      </c>
      <c r="TPX417" t="str">
        <f>BS!$E$5</f>
        <v>31 March 2025</v>
      </c>
      <c r="TQE417" t="str">
        <f>BS!$D$5</f>
        <v>31 March 2026</v>
      </c>
      <c r="TQF417" t="str">
        <f>BS!$E$5</f>
        <v>31 March 2025</v>
      </c>
      <c r="TQM417" t="str">
        <f>BS!$D$5</f>
        <v>31 March 2026</v>
      </c>
      <c r="TQN417" t="str">
        <f>BS!$E$5</f>
        <v>31 March 2025</v>
      </c>
      <c r="TQU417" t="str">
        <f>BS!$D$5</f>
        <v>31 March 2026</v>
      </c>
      <c r="TQV417" t="str">
        <f>BS!$E$5</f>
        <v>31 March 2025</v>
      </c>
      <c r="TRC417" t="str">
        <f>BS!$D$5</f>
        <v>31 March 2026</v>
      </c>
      <c r="TRD417" t="str">
        <f>BS!$E$5</f>
        <v>31 March 2025</v>
      </c>
      <c r="TRK417" t="str">
        <f>BS!$D$5</f>
        <v>31 March 2026</v>
      </c>
      <c r="TRL417" t="str">
        <f>BS!$E$5</f>
        <v>31 March 2025</v>
      </c>
      <c r="TRS417" t="str">
        <f>BS!$D$5</f>
        <v>31 March 2026</v>
      </c>
      <c r="TRT417" t="str">
        <f>BS!$E$5</f>
        <v>31 March 2025</v>
      </c>
      <c r="TSA417" t="str">
        <f>BS!$D$5</f>
        <v>31 March 2026</v>
      </c>
      <c r="TSB417" t="str">
        <f>BS!$E$5</f>
        <v>31 March 2025</v>
      </c>
      <c r="TSI417" t="str">
        <f>BS!$D$5</f>
        <v>31 March 2026</v>
      </c>
      <c r="TSJ417" t="str">
        <f>BS!$E$5</f>
        <v>31 March 2025</v>
      </c>
      <c r="TSQ417" t="str">
        <f>BS!$D$5</f>
        <v>31 March 2026</v>
      </c>
      <c r="TSR417" t="str">
        <f>BS!$E$5</f>
        <v>31 March 2025</v>
      </c>
      <c r="TSY417" t="str">
        <f>BS!$D$5</f>
        <v>31 March 2026</v>
      </c>
      <c r="TSZ417" t="str">
        <f>BS!$E$5</f>
        <v>31 March 2025</v>
      </c>
      <c r="TTG417" t="str">
        <f>BS!$D$5</f>
        <v>31 March 2026</v>
      </c>
      <c r="TTH417" t="str">
        <f>BS!$E$5</f>
        <v>31 March 2025</v>
      </c>
      <c r="TTO417" t="str">
        <f>BS!$D$5</f>
        <v>31 March 2026</v>
      </c>
      <c r="TTP417" t="str">
        <f>BS!$E$5</f>
        <v>31 March 2025</v>
      </c>
      <c r="TTW417" t="str">
        <f>BS!$D$5</f>
        <v>31 March 2026</v>
      </c>
      <c r="TTX417" t="str">
        <f>BS!$E$5</f>
        <v>31 March 2025</v>
      </c>
      <c r="TUE417" t="str">
        <f>BS!$D$5</f>
        <v>31 March 2026</v>
      </c>
      <c r="TUF417" t="str">
        <f>BS!$E$5</f>
        <v>31 March 2025</v>
      </c>
      <c r="TUM417" t="str">
        <f>BS!$D$5</f>
        <v>31 March 2026</v>
      </c>
      <c r="TUN417" t="str">
        <f>BS!$E$5</f>
        <v>31 March 2025</v>
      </c>
      <c r="TUU417" t="str">
        <f>BS!$D$5</f>
        <v>31 March 2026</v>
      </c>
      <c r="TUV417" t="str">
        <f>BS!$E$5</f>
        <v>31 March 2025</v>
      </c>
      <c r="TVC417" t="str">
        <f>BS!$D$5</f>
        <v>31 March 2026</v>
      </c>
      <c r="TVD417" t="str">
        <f>BS!$E$5</f>
        <v>31 March 2025</v>
      </c>
      <c r="TVK417" t="str">
        <f>BS!$D$5</f>
        <v>31 March 2026</v>
      </c>
      <c r="TVL417" t="str">
        <f>BS!$E$5</f>
        <v>31 March 2025</v>
      </c>
      <c r="TVS417" t="str">
        <f>BS!$D$5</f>
        <v>31 March 2026</v>
      </c>
      <c r="TVT417" t="str">
        <f>BS!$E$5</f>
        <v>31 March 2025</v>
      </c>
      <c r="TWA417" t="str">
        <f>BS!$D$5</f>
        <v>31 March 2026</v>
      </c>
      <c r="TWB417" t="str">
        <f>BS!$E$5</f>
        <v>31 March 2025</v>
      </c>
      <c r="TWI417" t="str">
        <f>BS!$D$5</f>
        <v>31 March 2026</v>
      </c>
      <c r="TWJ417" t="str">
        <f>BS!$E$5</f>
        <v>31 March 2025</v>
      </c>
      <c r="TWQ417" t="str">
        <f>BS!$D$5</f>
        <v>31 March 2026</v>
      </c>
      <c r="TWR417" t="str">
        <f>BS!$E$5</f>
        <v>31 March 2025</v>
      </c>
      <c r="TWY417" t="str">
        <f>BS!$D$5</f>
        <v>31 March 2026</v>
      </c>
      <c r="TWZ417" t="str">
        <f>BS!$E$5</f>
        <v>31 March 2025</v>
      </c>
      <c r="TXG417" t="str">
        <f>BS!$D$5</f>
        <v>31 March 2026</v>
      </c>
      <c r="TXH417" t="str">
        <f>BS!$E$5</f>
        <v>31 March 2025</v>
      </c>
      <c r="TXO417" t="str">
        <f>BS!$D$5</f>
        <v>31 March 2026</v>
      </c>
      <c r="TXP417" t="str">
        <f>BS!$E$5</f>
        <v>31 March 2025</v>
      </c>
      <c r="TXW417" t="str">
        <f>BS!$D$5</f>
        <v>31 March 2026</v>
      </c>
      <c r="TXX417" t="str">
        <f>BS!$E$5</f>
        <v>31 March 2025</v>
      </c>
      <c r="TYE417" t="str">
        <f>BS!$D$5</f>
        <v>31 March 2026</v>
      </c>
      <c r="TYF417" t="str">
        <f>BS!$E$5</f>
        <v>31 March 2025</v>
      </c>
      <c r="TYM417" t="str">
        <f>BS!$D$5</f>
        <v>31 March 2026</v>
      </c>
      <c r="TYN417" t="str">
        <f>BS!$E$5</f>
        <v>31 March 2025</v>
      </c>
      <c r="TYU417" t="str">
        <f>BS!$D$5</f>
        <v>31 March 2026</v>
      </c>
      <c r="TYV417" t="str">
        <f>BS!$E$5</f>
        <v>31 March 2025</v>
      </c>
      <c r="TZC417" t="str">
        <f>BS!$D$5</f>
        <v>31 March 2026</v>
      </c>
      <c r="TZD417" t="str">
        <f>BS!$E$5</f>
        <v>31 March 2025</v>
      </c>
      <c r="TZK417" t="str">
        <f>BS!$D$5</f>
        <v>31 March 2026</v>
      </c>
      <c r="TZL417" t="str">
        <f>BS!$E$5</f>
        <v>31 March 2025</v>
      </c>
      <c r="TZS417" t="str">
        <f>BS!$D$5</f>
        <v>31 March 2026</v>
      </c>
      <c r="TZT417" t="str">
        <f>BS!$E$5</f>
        <v>31 March 2025</v>
      </c>
      <c r="UAA417" t="str">
        <f>BS!$D$5</f>
        <v>31 March 2026</v>
      </c>
      <c r="UAB417" t="str">
        <f>BS!$E$5</f>
        <v>31 March 2025</v>
      </c>
      <c r="UAI417" t="str">
        <f>BS!$D$5</f>
        <v>31 March 2026</v>
      </c>
      <c r="UAJ417" t="str">
        <f>BS!$E$5</f>
        <v>31 March 2025</v>
      </c>
      <c r="UAQ417" t="str">
        <f>BS!$D$5</f>
        <v>31 March 2026</v>
      </c>
      <c r="UAR417" t="str">
        <f>BS!$E$5</f>
        <v>31 March 2025</v>
      </c>
      <c r="UAY417" t="str">
        <f>BS!$D$5</f>
        <v>31 March 2026</v>
      </c>
      <c r="UAZ417" t="str">
        <f>BS!$E$5</f>
        <v>31 March 2025</v>
      </c>
      <c r="UBG417" t="str">
        <f>BS!$D$5</f>
        <v>31 March 2026</v>
      </c>
      <c r="UBH417" t="str">
        <f>BS!$E$5</f>
        <v>31 March 2025</v>
      </c>
      <c r="UBO417" t="str">
        <f>BS!$D$5</f>
        <v>31 March 2026</v>
      </c>
      <c r="UBP417" t="str">
        <f>BS!$E$5</f>
        <v>31 March 2025</v>
      </c>
      <c r="UBW417" t="str">
        <f>BS!$D$5</f>
        <v>31 March 2026</v>
      </c>
      <c r="UBX417" t="str">
        <f>BS!$E$5</f>
        <v>31 March 2025</v>
      </c>
      <c r="UCE417" t="str">
        <f>BS!$D$5</f>
        <v>31 March 2026</v>
      </c>
      <c r="UCF417" t="str">
        <f>BS!$E$5</f>
        <v>31 March 2025</v>
      </c>
      <c r="UCM417" t="str">
        <f>BS!$D$5</f>
        <v>31 March 2026</v>
      </c>
      <c r="UCN417" t="str">
        <f>BS!$E$5</f>
        <v>31 March 2025</v>
      </c>
      <c r="UCU417" t="str">
        <f>BS!$D$5</f>
        <v>31 March 2026</v>
      </c>
      <c r="UCV417" t="str">
        <f>BS!$E$5</f>
        <v>31 March 2025</v>
      </c>
      <c r="UDC417" t="str">
        <f>BS!$D$5</f>
        <v>31 March 2026</v>
      </c>
      <c r="UDD417" t="str">
        <f>BS!$E$5</f>
        <v>31 March 2025</v>
      </c>
      <c r="UDK417" t="str">
        <f>BS!$D$5</f>
        <v>31 March 2026</v>
      </c>
      <c r="UDL417" t="str">
        <f>BS!$E$5</f>
        <v>31 March 2025</v>
      </c>
      <c r="UDS417" t="str">
        <f>BS!$D$5</f>
        <v>31 March 2026</v>
      </c>
      <c r="UDT417" t="str">
        <f>BS!$E$5</f>
        <v>31 March 2025</v>
      </c>
      <c r="UEA417" t="str">
        <f>BS!$D$5</f>
        <v>31 March 2026</v>
      </c>
      <c r="UEB417" t="str">
        <f>BS!$E$5</f>
        <v>31 March 2025</v>
      </c>
      <c r="UEI417" t="str">
        <f>BS!$D$5</f>
        <v>31 March 2026</v>
      </c>
      <c r="UEJ417" t="str">
        <f>BS!$E$5</f>
        <v>31 March 2025</v>
      </c>
      <c r="UEQ417" t="str">
        <f>BS!$D$5</f>
        <v>31 March 2026</v>
      </c>
      <c r="UER417" t="str">
        <f>BS!$E$5</f>
        <v>31 March 2025</v>
      </c>
      <c r="UEY417" t="str">
        <f>BS!$D$5</f>
        <v>31 March 2026</v>
      </c>
      <c r="UEZ417" t="str">
        <f>BS!$E$5</f>
        <v>31 March 2025</v>
      </c>
      <c r="UFG417" t="str">
        <f>BS!$D$5</f>
        <v>31 March 2026</v>
      </c>
      <c r="UFH417" t="str">
        <f>BS!$E$5</f>
        <v>31 March 2025</v>
      </c>
      <c r="UFO417" t="str">
        <f>BS!$D$5</f>
        <v>31 March 2026</v>
      </c>
      <c r="UFP417" t="str">
        <f>BS!$E$5</f>
        <v>31 March 2025</v>
      </c>
      <c r="UFW417" t="str">
        <f>BS!$D$5</f>
        <v>31 March 2026</v>
      </c>
      <c r="UFX417" t="str">
        <f>BS!$E$5</f>
        <v>31 March 2025</v>
      </c>
      <c r="UGE417" t="str">
        <f>BS!$D$5</f>
        <v>31 March 2026</v>
      </c>
      <c r="UGF417" t="str">
        <f>BS!$E$5</f>
        <v>31 March 2025</v>
      </c>
      <c r="UGM417" t="str">
        <f>BS!$D$5</f>
        <v>31 March 2026</v>
      </c>
      <c r="UGN417" t="str">
        <f>BS!$E$5</f>
        <v>31 March 2025</v>
      </c>
      <c r="UGU417" t="str">
        <f>BS!$D$5</f>
        <v>31 March 2026</v>
      </c>
      <c r="UGV417" t="str">
        <f>BS!$E$5</f>
        <v>31 March 2025</v>
      </c>
      <c r="UHC417" t="str">
        <f>BS!$D$5</f>
        <v>31 March 2026</v>
      </c>
      <c r="UHD417" t="str">
        <f>BS!$E$5</f>
        <v>31 March 2025</v>
      </c>
      <c r="UHK417" t="str">
        <f>BS!$D$5</f>
        <v>31 March 2026</v>
      </c>
      <c r="UHL417" t="str">
        <f>BS!$E$5</f>
        <v>31 March 2025</v>
      </c>
      <c r="UHS417" t="str">
        <f>BS!$D$5</f>
        <v>31 March 2026</v>
      </c>
      <c r="UHT417" t="str">
        <f>BS!$E$5</f>
        <v>31 March 2025</v>
      </c>
      <c r="UIA417" t="str">
        <f>BS!$D$5</f>
        <v>31 March 2026</v>
      </c>
      <c r="UIB417" t="str">
        <f>BS!$E$5</f>
        <v>31 March 2025</v>
      </c>
      <c r="UII417" t="str">
        <f>BS!$D$5</f>
        <v>31 March 2026</v>
      </c>
      <c r="UIJ417" t="str">
        <f>BS!$E$5</f>
        <v>31 March 2025</v>
      </c>
      <c r="UIQ417" t="str">
        <f>BS!$D$5</f>
        <v>31 March 2026</v>
      </c>
      <c r="UIR417" t="str">
        <f>BS!$E$5</f>
        <v>31 March 2025</v>
      </c>
      <c r="UIY417" t="str">
        <f>BS!$D$5</f>
        <v>31 March 2026</v>
      </c>
      <c r="UIZ417" t="str">
        <f>BS!$E$5</f>
        <v>31 March 2025</v>
      </c>
      <c r="UJG417" t="str">
        <f>BS!$D$5</f>
        <v>31 March 2026</v>
      </c>
      <c r="UJH417" t="str">
        <f>BS!$E$5</f>
        <v>31 March 2025</v>
      </c>
      <c r="UJO417" t="str">
        <f>BS!$D$5</f>
        <v>31 March 2026</v>
      </c>
      <c r="UJP417" t="str">
        <f>BS!$E$5</f>
        <v>31 March 2025</v>
      </c>
      <c r="UJW417" t="str">
        <f>BS!$D$5</f>
        <v>31 March 2026</v>
      </c>
      <c r="UJX417" t="str">
        <f>BS!$E$5</f>
        <v>31 March 2025</v>
      </c>
      <c r="UKE417" t="str">
        <f>BS!$D$5</f>
        <v>31 March 2026</v>
      </c>
      <c r="UKF417" t="str">
        <f>BS!$E$5</f>
        <v>31 March 2025</v>
      </c>
      <c r="UKM417" t="str">
        <f>BS!$D$5</f>
        <v>31 March 2026</v>
      </c>
      <c r="UKN417" t="str">
        <f>BS!$E$5</f>
        <v>31 March 2025</v>
      </c>
      <c r="UKU417" t="str">
        <f>BS!$D$5</f>
        <v>31 March 2026</v>
      </c>
      <c r="UKV417" t="str">
        <f>BS!$E$5</f>
        <v>31 March 2025</v>
      </c>
      <c r="ULC417" t="str">
        <f>BS!$D$5</f>
        <v>31 March 2026</v>
      </c>
      <c r="ULD417" t="str">
        <f>BS!$E$5</f>
        <v>31 March 2025</v>
      </c>
      <c r="ULK417" t="str">
        <f>BS!$D$5</f>
        <v>31 March 2026</v>
      </c>
      <c r="ULL417" t="str">
        <f>BS!$E$5</f>
        <v>31 March 2025</v>
      </c>
      <c r="ULS417" t="str">
        <f>BS!$D$5</f>
        <v>31 March 2026</v>
      </c>
      <c r="ULT417" t="str">
        <f>BS!$E$5</f>
        <v>31 March 2025</v>
      </c>
      <c r="UMA417" t="str">
        <f>BS!$D$5</f>
        <v>31 March 2026</v>
      </c>
      <c r="UMB417" t="str">
        <f>BS!$E$5</f>
        <v>31 March 2025</v>
      </c>
      <c r="UMI417" t="str">
        <f>BS!$D$5</f>
        <v>31 March 2026</v>
      </c>
      <c r="UMJ417" t="str">
        <f>BS!$E$5</f>
        <v>31 March 2025</v>
      </c>
      <c r="UMQ417" t="str">
        <f>BS!$D$5</f>
        <v>31 March 2026</v>
      </c>
      <c r="UMR417" t="str">
        <f>BS!$E$5</f>
        <v>31 March 2025</v>
      </c>
      <c r="UMY417" t="str">
        <f>BS!$D$5</f>
        <v>31 March 2026</v>
      </c>
      <c r="UMZ417" t="str">
        <f>BS!$E$5</f>
        <v>31 March 2025</v>
      </c>
      <c r="UNG417" t="str">
        <f>BS!$D$5</f>
        <v>31 March 2026</v>
      </c>
      <c r="UNH417" t="str">
        <f>BS!$E$5</f>
        <v>31 March 2025</v>
      </c>
      <c r="UNO417" t="str">
        <f>BS!$D$5</f>
        <v>31 March 2026</v>
      </c>
      <c r="UNP417" t="str">
        <f>BS!$E$5</f>
        <v>31 March 2025</v>
      </c>
      <c r="UNW417" t="str">
        <f>BS!$D$5</f>
        <v>31 March 2026</v>
      </c>
      <c r="UNX417" t="str">
        <f>BS!$E$5</f>
        <v>31 March 2025</v>
      </c>
      <c r="UOE417" t="str">
        <f>BS!$D$5</f>
        <v>31 March 2026</v>
      </c>
      <c r="UOF417" t="str">
        <f>BS!$E$5</f>
        <v>31 March 2025</v>
      </c>
      <c r="UOM417" t="str">
        <f>BS!$D$5</f>
        <v>31 March 2026</v>
      </c>
      <c r="UON417" t="str">
        <f>BS!$E$5</f>
        <v>31 March 2025</v>
      </c>
      <c r="UOU417" t="str">
        <f>BS!$D$5</f>
        <v>31 March 2026</v>
      </c>
      <c r="UOV417" t="str">
        <f>BS!$E$5</f>
        <v>31 March 2025</v>
      </c>
      <c r="UPC417" t="str">
        <f>BS!$D$5</f>
        <v>31 March 2026</v>
      </c>
      <c r="UPD417" t="str">
        <f>BS!$E$5</f>
        <v>31 March 2025</v>
      </c>
      <c r="UPK417" t="str">
        <f>BS!$D$5</f>
        <v>31 March 2026</v>
      </c>
      <c r="UPL417" t="str">
        <f>BS!$E$5</f>
        <v>31 March 2025</v>
      </c>
      <c r="UPS417" t="str">
        <f>BS!$D$5</f>
        <v>31 March 2026</v>
      </c>
      <c r="UPT417" t="str">
        <f>BS!$E$5</f>
        <v>31 March 2025</v>
      </c>
      <c r="UQA417" t="str">
        <f>BS!$D$5</f>
        <v>31 March 2026</v>
      </c>
      <c r="UQB417" t="str">
        <f>BS!$E$5</f>
        <v>31 March 2025</v>
      </c>
      <c r="UQI417" t="str">
        <f>BS!$D$5</f>
        <v>31 March 2026</v>
      </c>
      <c r="UQJ417" t="str">
        <f>BS!$E$5</f>
        <v>31 March 2025</v>
      </c>
      <c r="UQQ417" t="str">
        <f>BS!$D$5</f>
        <v>31 March 2026</v>
      </c>
      <c r="UQR417" t="str">
        <f>BS!$E$5</f>
        <v>31 March 2025</v>
      </c>
      <c r="UQY417" t="str">
        <f>BS!$D$5</f>
        <v>31 March 2026</v>
      </c>
      <c r="UQZ417" t="str">
        <f>BS!$E$5</f>
        <v>31 March 2025</v>
      </c>
      <c r="URG417" t="str">
        <f>BS!$D$5</f>
        <v>31 March 2026</v>
      </c>
      <c r="URH417" t="str">
        <f>BS!$E$5</f>
        <v>31 March 2025</v>
      </c>
      <c r="URO417" t="str">
        <f>BS!$D$5</f>
        <v>31 March 2026</v>
      </c>
      <c r="URP417" t="str">
        <f>BS!$E$5</f>
        <v>31 March 2025</v>
      </c>
      <c r="URW417" t="str">
        <f>BS!$D$5</f>
        <v>31 March 2026</v>
      </c>
      <c r="URX417" t="str">
        <f>BS!$E$5</f>
        <v>31 March 2025</v>
      </c>
      <c r="USE417" t="str">
        <f>BS!$D$5</f>
        <v>31 March 2026</v>
      </c>
      <c r="USF417" t="str">
        <f>BS!$E$5</f>
        <v>31 March 2025</v>
      </c>
      <c r="USM417" t="str">
        <f>BS!$D$5</f>
        <v>31 March 2026</v>
      </c>
      <c r="USN417" t="str">
        <f>BS!$E$5</f>
        <v>31 March 2025</v>
      </c>
      <c r="USU417" t="str">
        <f>BS!$D$5</f>
        <v>31 March 2026</v>
      </c>
      <c r="USV417" t="str">
        <f>BS!$E$5</f>
        <v>31 March 2025</v>
      </c>
      <c r="UTC417" t="str">
        <f>BS!$D$5</f>
        <v>31 March 2026</v>
      </c>
      <c r="UTD417" t="str">
        <f>BS!$E$5</f>
        <v>31 March 2025</v>
      </c>
      <c r="UTK417" t="str">
        <f>BS!$D$5</f>
        <v>31 March 2026</v>
      </c>
      <c r="UTL417" t="str">
        <f>BS!$E$5</f>
        <v>31 March 2025</v>
      </c>
      <c r="UTS417" t="str">
        <f>BS!$D$5</f>
        <v>31 March 2026</v>
      </c>
      <c r="UTT417" t="str">
        <f>BS!$E$5</f>
        <v>31 March 2025</v>
      </c>
      <c r="UUA417" t="str">
        <f>BS!$D$5</f>
        <v>31 March 2026</v>
      </c>
      <c r="UUB417" t="str">
        <f>BS!$E$5</f>
        <v>31 March 2025</v>
      </c>
      <c r="UUI417" t="str">
        <f>BS!$D$5</f>
        <v>31 March 2026</v>
      </c>
      <c r="UUJ417" t="str">
        <f>BS!$E$5</f>
        <v>31 March 2025</v>
      </c>
      <c r="UUQ417" t="str">
        <f>BS!$D$5</f>
        <v>31 March 2026</v>
      </c>
      <c r="UUR417" t="str">
        <f>BS!$E$5</f>
        <v>31 March 2025</v>
      </c>
      <c r="UUY417" t="str">
        <f>BS!$D$5</f>
        <v>31 March 2026</v>
      </c>
      <c r="UUZ417" t="str">
        <f>BS!$E$5</f>
        <v>31 March 2025</v>
      </c>
      <c r="UVG417" t="str">
        <f>BS!$D$5</f>
        <v>31 March 2026</v>
      </c>
      <c r="UVH417" t="str">
        <f>BS!$E$5</f>
        <v>31 March 2025</v>
      </c>
      <c r="UVO417" t="str">
        <f>BS!$D$5</f>
        <v>31 March 2026</v>
      </c>
      <c r="UVP417" t="str">
        <f>BS!$E$5</f>
        <v>31 March 2025</v>
      </c>
      <c r="UVW417" t="str">
        <f>BS!$D$5</f>
        <v>31 March 2026</v>
      </c>
      <c r="UVX417" t="str">
        <f>BS!$E$5</f>
        <v>31 March 2025</v>
      </c>
      <c r="UWE417" t="str">
        <f>BS!$D$5</f>
        <v>31 March 2026</v>
      </c>
      <c r="UWF417" t="str">
        <f>BS!$E$5</f>
        <v>31 March 2025</v>
      </c>
      <c r="UWM417" t="str">
        <f>BS!$D$5</f>
        <v>31 March 2026</v>
      </c>
      <c r="UWN417" t="str">
        <f>BS!$E$5</f>
        <v>31 March 2025</v>
      </c>
      <c r="UWU417" t="str">
        <f>BS!$D$5</f>
        <v>31 March 2026</v>
      </c>
      <c r="UWV417" t="str">
        <f>BS!$E$5</f>
        <v>31 March 2025</v>
      </c>
      <c r="UXC417" t="str">
        <f>BS!$D$5</f>
        <v>31 March 2026</v>
      </c>
      <c r="UXD417" t="str">
        <f>BS!$E$5</f>
        <v>31 March 2025</v>
      </c>
      <c r="UXK417" t="str">
        <f>BS!$D$5</f>
        <v>31 March 2026</v>
      </c>
      <c r="UXL417" t="str">
        <f>BS!$E$5</f>
        <v>31 March 2025</v>
      </c>
      <c r="UXS417" t="str">
        <f>BS!$D$5</f>
        <v>31 March 2026</v>
      </c>
      <c r="UXT417" t="str">
        <f>BS!$E$5</f>
        <v>31 March 2025</v>
      </c>
      <c r="UYA417" t="str">
        <f>BS!$D$5</f>
        <v>31 March 2026</v>
      </c>
      <c r="UYB417" t="str">
        <f>BS!$E$5</f>
        <v>31 March 2025</v>
      </c>
      <c r="UYI417" t="str">
        <f>BS!$D$5</f>
        <v>31 March 2026</v>
      </c>
      <c r="UYJ417" t="str">
        <f>BS!$E$5</f>
        <v>31 March 2025</v>
      </c>
      <c r="UYQ417" t="str">
        <f>BS!$D$5</f>
        <v>31 March 2026</v>
      </c>
      <c r="UYR417" t="str">
        <f>BS!$E$5</f>
        <v>31 March 2025</v>
      </c>
      <c r="UYY417" t="str">
        <f>BS!$D$5</f>
        <v>31 March 2026</v>
      </c>
      <c r="UYZ417" t="str">
        <f>BS!$E$5</f>
        <v>31 March 2025</v>
      </c>
      <c r="UZG417" t="str">
        <f>BS!$D$5</f>
        <v>31 March 2026</v>
      </c>
      <c r="UZH417" t="str">
        <f>BS!$E$5</f>
        <v>31 March 2025</v>
      </c>
      <c r="UZO417" t="str">
        <f>BS!$D$5</f>
        <v>31 March 2026</v>
      </c>
      <c r="UZP417" t="str">
        <f>BS!$E$5</f>
        <v>31 March 2025</v>
      </c>
      <c r="UZW417" t="str">
        <f>BS!$D$5</f>
        <v>31 March 2026</v>
      </c>
      <c r="UZX417" t="str">
        <f>BS!$E$5</f>
        <v>31 March 2025</v>
      </c>
      <c r="VAE417" t="str">
        <f>BS!$D$5</f>
        <v>31 March 2026</v>
      </c>
      <c r="VAF417" t="str">
        <f>BS!$E$5</f>
        <v>31 March 2025</v>
      </c>
      <c r="VAM417" t="str">
        <f>BS!$D$5</f>
        <v>31 March 2026</v>
      </c>
      <c r="VAN417" t="str">
        <f>BS!$E$5</f>
        <v>31 March 2025</v>
      </c>
      <c r="VAU417" t="str">
        <f>BS!$D$5</f>
        <v>31 March 2026</v>
      </c>
      <c r="VAV417" t="str">
        <f>BS!$E$5</f>
        <v>31 March 2025</v>
      </c>
      <c r="VBC417" t="str">
        <f>BS!$D$5</f>
        <v>31 March 2026</v>
      </c>
      <c r="VBD417" t="str">
        <f>BS!$E$5</f>
        <v>31 March 2025</v>
      </c>
      <c r="VBK417" t="str">
        <f>BS!$D$5</f>
        <v>31 March 2026</v>
      </c>
      <c r="VBL417" t="str">
        <f>BS!$E$5</f>
        <v>31 March 2025</v>
      </c>
      <c r="VBS417" t="str">
        <f>BS!$D$5</f>
        <v>31 March 2026</v>
      </c>
      <c r="VBT417" t="str">
        <f>BS!$E$5</f>
        <v>31 March 2025</v>
      </c>
      <c r="VCA417" t="str">
        <f>BS!$D$5</f>
        <v>31 March 2026</v>
      </c>
      <c r="VCB417" t="str">
        <f>BS!$E$5</f>
        <v>31 March 2025</v>
      </c>
      <c r="VCI417" t="str">
        <f>BS!$D$5</f>
        <v>31 March 2026</v>
      </c>
      <c r="VCJ417" t="str">
        <f>BS!$E$5</f>
        <v>31 March 2025</v>
      </c>
      <c r="VCQ417" t="str">
        <f>BS!$D$5</f>
        <v>31 March 2026</v>
      </c>
      <c r="VCR417" t="str">
        <f>BS!$E$5</f>
        <v>31 March 2025</v>
      </c>
      <c r="VCY417" t="str">
        <f>BS!$D$5</f>
        <v>31 March 2026</v>
      </c>
      <c r="VCZ417" t="str">
        <f>BS!$E$5</f>
        <v>31 March 2025</v>
      </c>
      <c r="VDG417" t="str">
        <f>BS!$D$5</f>
        <v>31 March 2026</v>
      </c>
      <c r="VDH417" t="str">
        <f>BS!$E$5</f>
        <v>31 March 2025</v>
      </c>
      <c r="VDO417" t="str">
        <f>BS!$D$5</f>
        <v>31 March 2026</v>
      </c>
      <c r="VDP417" t="str">
        <f>BS!$E$5</f>
        <v>31 March 2025</v>
      </c>
      <c r="VDW417" t="str">
        <f>BS!$D$5</f>
        <v>31 March 2026</v>
      </c>
      <c r="VDX417" t="str">
        <f>BS!$E$5</f>
        <v>31 March 2025</v>
      </c>
      <c r="VEE417" t="str">
        <f>BS!$D$5</f>
        <v>31 March 2026</v>
      </c>
      <c r="VEF417" t="str">
        <f>BS!$E$5</f>
        <v>31 March 2025</v>
      </c>
      <c r="VEM417" t="str">
        <f>BS!$D$5</f>
        <v>31 March 2026</v>
      </c>
      <c r="VEN417" t="str">
        <f>BS!$E$5</f>
        <v>31 March 2025</v>
      </c>
      <c r="VEU417" t="str">
        <f>BS!$D$5</f>
        <v>31 March 2026</v>
      </c>
      <c r="VEV417" t="str">
        <f>BS!$E$5</f>
        <v>31 March 2025</v>
      </c>
      <c r="VFC417" t="str">
        <f>BS!$D$5</f>
        <v>31 March 2026</v>
      </c>
      <c r="VFD417" t="str">
        <f>BS!$E$5</f>
        <v>31 March 2025</v>
      </c>
      <c r="VFK417" t="str">
        <f>BS!$D$5</f>
        <v>31 March 2026</v>
      </c>
      <c r="VFL417" t="str">
        <f>BS!$E$5</f>
        <v>31 March 2025</v>
      </c>
      <c r="VFS417" t="str">
        <f>BS!$D$5</f>
        <v>31 March 2026</v>
      </c>
      <c r="VFT417" t="str">
        <f>BS!$E$5</f>
        <v>31 March 2025</v>
      </c>
      <c r="VGA417" t="str">
        <f>BS!$D$5</f>
        <v>31 March 2026</v>
      </c>
      <c r="VGB417" t="str">
        <f>BS!$E$5</f>
        <v>31 March 2025</v>
      </c>
      <c r="VGI417" t="str">
        <f>BS!$D$5</f>
        <v>31 March 2026</v>
      </c>
      <c r="VGJ417" t="str">
        <f>BS!$E$5</f>
        <v>31 March 2025</v>
      </c>
      <c r="VGQ417" t="str">
        <f>BS!$D$5</f>
        <v>31 March 2026</v>
      </c>
      <c r="VGR417" t="str">
        <f>BS!$E$5</f>
        <v>31 March 2025</v>
      </c>
      <c r="VGY417" t="str">
        <f>BS!$D$5</f>
        <v>31 March 2026</v>
      </c>
      <c r="VGZ417" t="str">
        <f>BS!$E$5</f>
        <v>31 March 2025</v>
      </c>
      <c r="VHG417" t="str">
        <f>BS!$D$5</f>
        <v>31 March 2026</v>
      </c>
      <c r="VHH417" t="str">
        <f>BS!$E$5</f>
        <v>31 March 2025</v>
      </c>
      <c r="VHO417" t="str">
        <f>BS!$D$5</f>
        <v>31 March 2026</v>
      </c>
      <c r="VHP417" t="str">
        <f>BS!$E$5</f>
        <v>31 March 2025</v>
      </c>
      <c r="VHW417" t="str">
        <f>BS!$D$5</f>
        <v>31 March 2026</v>
      </c>
      <c r="VHX417" t="str">
        <f>BS!$E$5</f>
        <v>31 March 2025</v>
      </c>
      <c r="VIE417" t="str">
        <f>BS!$D$5</f>
        <v>31 March 2026</v>
      </c>
      <c r="VIF417" t="str">
        <f>BS!$E$5</f>
        <v>31 March 2025</v>
      </c>
      <c r="VIM417" t="str">
        <f>BS!$D$5</f>
        <v>31 March 2026</v>
      </c>
      <c r="VIN417" t="str">
        <f>BS!$E$5</f>
        <v>31 March 2025</v>
      </c>
      <c r="VIU417" t="str">
        <f>BS!$D$5</f>
        <v>31 March 2026</v>
      </c>
      <c r="VIV417" t="str">
        <f>BS!$E$5</f>
        <v>31 March 2025</v>
      </c>
      <c r="VJC417" t="str">
        <f>BS!$D$5</f>
        <v>31 March 2026</v>
      </c>
      <c r="VJD417" t="str">
        <f>BS!$E$5</f>
        <v>31 March 2025</v>
      </c>
      <c r="VJK417" t="str">
        <f>BS!$D$5</f>
        <v>31 March 2026</v>
      </c>
      <c r="VJL417" t="str">
        <f>BS!$E$5</f>
        <v>31 March 2025</v>
      </c>
      <c r="VJS417" t="str">
        <f>BS!$D$5</f>
        <v>31 March 2026</v>
      </c>
      <c r="VJT417" t="str">
        <f>BS!$E$5</f>
        <v>31 March 2025</v>
      </c>
      <c r="VKA417" t="str">
        <f>BS!$D$5</f>
        <v>31 March 2026</v>
      </c>
      <c r="VKB417" t="str">
        <f>BS!$E$5</f>
        <v>31 March 2025</v>
      </c>
      <c r="VKI417" t="str">
        <f>BS!$D$5</f>
        <v>31 March 2026</v>
      </c>
      <c r="VKJ417" t="str">
        <f>BS!$E$5</f>
        <v>31 March 2025</v>
      </c>
      <c r="VKQ417" t="str">
        <f>BS!$D$5</f>
        <v>31 March 2026</v>
      </c>
      <c r="VKR417" t="str">
        <f>BS!$E$5</f>
        <v>31 March 2025</v>
      </c>
      <c r="VKY417" t="str">
        <f>BS!$D$5</f>
        <v>31 March 2026</v>
      </c>
      <c r="VKZ417" t="str">
        <f>BS!$E$5</f>
        <v>31 March 2025</v>
      </c>
      <c r="VLG417" t="str">
        <f>BS!$D$5</f>
        <v>31 March 2026</v>
      </c>
      <c r="VLH417" t="str">
        <f>BS!$E$5</f>
        <v>31 March 2025</v>
      </c>
      <c r="VLO417" t="str">
        <f>BS!$D$5</f>
        <v>31 March 2026</v>
      </c>
      <c r="VLP417" t="str">
        <f>BS!$E$5</f>
        <v>31 March 2025</v>
      </c>
      <c r="VLW417" t="str">
        <f>BS!$D$5</f>
        <v>31 March 2026</v>
      </c>
      <c r="VLX417" t="str">
        <f>BS!$E$5</f>
        <v>31 March 2025</v>
      </c>
      <c r="VME417" t="str">
        <f>BS!$D$5</f>
        <v>31 March 2026</v>
      </c>
      <c r="VMF417" t="str">
        <f>BS!$E$5</f>
        <v>31 March 2025</v>
      </c>
      <c r="VMM417" t="str">
        <f>BS!$D$5</f>
        <v>31 March 2026</v>
      </c>
      <c r="VMN417" t="str">
        <f>BS!$E$5</f>
        <v>31 March 2025</v>
      </c>
      <c r="VMU417" t="str">
        <f>BS!$D$5</f>
        <v>31 March 2026</v>
      </c>
      <c r="VMV417" t="str">
        <f>BS!$E$5</f>
        <v>31 March 2025</v>
      </c>
      <c r="VNC417" t="str">
        <f>BS!$D$5</f>
        <v>31 March 2026</v>
      </c>
      <c r="VND417" t="str">
        <f>BS!$E$5</f>
        <v>31 March 2025</v>
      </c>
      <c r="VNK417" t="str">
        <f>BS!$D$5</f>
        <v>31 March 2026</v>
      </c>
      <c r="VNL417" t="str">
        <f>BS!$E$5</f>
        <v>31 March 2025</v>
      </c>
      <c r="VNS417" t="str">
        <f>BS!$D$5</f>
        <v>31 March 2026</v>
      </c>
      <c r="VNT417" t="str">
        <f>BS!$E$5</f>
        <v>31 March 2025</v>
      </c>
      <c r="VOA417" t="str">
        <f>BS!$D$5</f>
        <v>31 March 2026</v>
      </c>
      <c r="VOB417" t="str">
        <f>BS!$E$5</f>
        <v>31 March 2025</v>
      </c>
      <c r="VOI417" t="str">
        <f>BS!$D$5</f>
        <v>31 March 2026</v>
      </c>
      <c r="VOJ417" t="str">
        <f>BS!$E$5</f>
        <v>31 March 2025</v>
      </c>
      <c r="VOQ417" t="str">
        <f>BS!$D$5</f>
        <v>31 March 2026</v>
      </c>
      <c r="VOR417" t="str">
        <f>BS!$E$5</f>
        <v>31 March 2025</v>
      </c>
      <c r="VOY417" t="str">
        <f>BS!$D$5</f>
        <v>31 March 2026</v>
      </c>
      <c r="VOZ417" t="str">
        <f>BS!$E$5</f>
        <v>31 March 2025</v>
      </c>
      <c r="VPG417" t="str">
        <f>BS!$D$5</f>
        <v>31 March 2026</v>
      </c>
      <c r="VPH417" t="str">
        <f>BS!$E$5</f>
        <v>31 March 2025</v>
      </c>
      <c r="VPO417" t="str">
        <f>BS!$D$5</f>
        <v>31 March 2026</v>
      </c>
      <c r="VPP417" t="str">
        <f>BS!$E$5</f>
        <v>31 March 2025</v>
      </c>
      <c r="VPW417" t="str">
        <f>BS!$D$5</f>
        <v>31 March 2026</v>
      </c>
      <c r="VPX417" t="str">
        <f>BS!$E$5</f>
        <v>31 March 2025</v>
      </c>
      <c r="VQE417" t="str">
        <f>BS!$D$5</f>
        <v>31 March 2026</v>
      </c>
      <c r="VQF417" t="str">
        <f>BS!$E$5</f>
        <v>31 March 2025</v>
      </c>
      <c r="VQM417" t="str">
        <f>BS!$D$5</f>
        <v>31 March 2026</v>
      </c>
      <c r="VQN417" t="str">
        <f>BS!$E$5</f>
        <v>31 March 2025</v>
      </c>
      <c r="VQU417" t="str">
        <f>BS!$D$5</f>
        <v>31 March 2026</v>
      </c>
      <c r="VQV417" t="str">
        <f>BS!$E$5</f>
        <v>31 March 2025</v>
      </c>
      <c r="VRC417" t="str">
        <f>BS!$D$5</f>
        <v>31 March 2026</v>
      </c>
      <c r="VRD417" t="str">
        <f>BS!$E$5</f>
        <v>31 March 2025</v>
      </c>
      <c r="VRK417" t="str">
        <f>BS!$D$5</f>
        <v>31 March 2026</v>
      </c>
      <c r="VRL417" t="str">
        <f>BS!$E$5</f>
        <v>31 March 2025</v>
      </c>
      <c r="VRS417" t="str">
        <f>BS!$D$5</f>
        <v>31 March 2026</v>
      </c>
      <c r="VRT417" t="str">
        <f>BS!$E$5</f>
        <v>31 March 2025</v>
      </c>
      <c r="VSA417" t="str">
        <f>BS!$D$5</f>
        <v>31 March 2026</v>
      </c>
      <c r="VSB417" t="str">
        <f>BS!$E$5</f>
        <v>31 March 2025</v>
      </c>
      <c r="VSI417" t="str">
        <f>BS!$D$5</f>
        <v>31 March 2026</v>
      </c>
      <c r="VSJ417" t="str">
        <f>BS!$E$5</f>
        <v>31 March 2025</v>
      </c>
      <c r="VSQ417" t="str">
        <f>BS!$D$5</f>
        <v>31 March 2026</v>
      </c>
      <c r="VSR417" t="str">
        <f>BS!$E$5</f>
        <v>31 March 2025</v>
      </c>
      <c r="VSY417" t="str">
        <f>BS!$D$5</f>
        <v>31 March 2026</v>
      </c>
      <c r="VSZ417" t="str">
        <f>BS!$E$5</f>
        <v>31 March 2025</v>
      </c>
      <c r="VTG417" t="str">
        <f>BS!$D$5</f>
        <v>31 March 2026</v>
      </c>
      <c r="VTH417" t="str">
        <f>BS!$E$5</f>
        <v>31 March 2025</v>
      </c>
      <c r="VTO417" t="str">
        <f>BS!$D$5</f>
        <v>31 March 2026</v>
      </c>
      <c r="VTP417" t="str">
        <f>BS!$E$5</f>
        <v>31 March 2025</v>
      </c>
      <c r="VTW417" t="str">
        <f>BS!$D$5</f>
        <v>31 March 2026</v>
      </c>
      <c r="VTX417" t="str">
        <f>BS!$E$5</f>
        <v>31 March 2025</v>
      </c>
      <c r="VUE417" t="str">
        <f>BS!$D$5</f>
        <v>31 March 2026</v>
      </c>
      <c r="VUF417" t="str">
        <f>BS!$E$5</f>
        <v>31 March 2025</v>
      </c>
      <c r="VUM417" t="str">
        <f>BS!$D$5</f>
        <v>31 March 2026</v>
      </c>
      <c r="VUN417" t="str">
        <f>BS!$E$5</f>
        <v>31 March 2025</v>
      </c>
      <c r="VUU417" t="str">
        <f>BS!$D$5</f>
        <v>31 March 2026</v>
      </c>
      <c r="VUV417" t="str">
        <f>BS!$E$5</f>
        <v>31 March 2025</v>
      </c>
      <c r="VVC417" t="str">
        <f>BS!$D$5</f>
        <v>31 March 2026</v>
      </c>
      <c r="VVD417" t="str">
        <f>BS!$E$5</f>
        <v>31 March 2025</v>
      </c>
      <c r="VVK417" t="str">
        <f>BS!$D$5</f>
        <v>31 March 2026</v>
      </c>
      <c r="VVL417" t="str">
        <f>BS!$E$5</f>
        <v>31 March 2025</v>
      </c>
      <c r="VVS417" t="str">
        <f>BS!$D$5</f>
        <v>31 March 2026</v>
      </c>
      <c r="VVT417" t="str">
        <f>BS!$E$5</f>
        <v>31 March 2025</v>
      </c>
      <c r="VWA417" t="str">
        <f>BS!$D$5</f>
        <v>31 March 2026</v>
      </c>
      <c r="VWB417" t="str">
        <f>BS!$E$5</f>
        <v>31 March 2025</v>
      </c>
      <c r="VWI417" t="str">
        <f>BS!$D$5</f>
        <v>31 March 2026</v>
      </c>
      <c r="VWJ417" t="str">
        <f>BS!$E$5</f>
        <v>31 March 2025</v>
      </c>
      <c r="VWQ417" t="str">
        <f>BS!$D$5</f>
        <v>31 March 2026</v>
      </c>
      <c r="VWR417" t="str">
        <f>BS!$E$5</f>
        <v>31 March 2025</v>
      </c>
      <c r="VWY417" t="str">
        <f>BS!$D$5</f>
        <v>31 March 2026</v>
      </c>
      <c r="VWZ417" t="str">
        <f>BS!$E$5</f>
        <v>31 March 2025</v>
      </c>
      <c r="VXG417" t="str">
        <f>BS!$D$5</f>
        <v>31 March 2026</v>
      </c>
      <c r="VXH417" t="str">
        <f>BS!$E$5</f>
        <v>31 March 2025</v>
      </c>
      <c r="VXO417" t="str">
        <f>BS!$D$5</f>
        <v>31 March 2026</v>
      </c>
      <c r="VXP417" t="str">
        <f>BS!$E$5</f>
        <v>31 March 2025</v>
      </c>
      <c r="VXW417" t="str">
        <f>BS!$D$5</f>
        <v>31 March 2026</v>
      </c>
      <c r="VXX417" t="str">
        <f>BS!$E$5</f>
        <v>31 March 2025</v>
      </c>
      <c r="VYE417" t="str">
        <f>BS!$D$5</f>
        <v>31 March 2026</v>
      </c>
      <c r="VYF417" t="str">
        <f>BS!$E$5</f>
        <v>31 March 2025</v>
      </c>
      <c r="VYM417" t="str">
        <f>BS!$D$5</f>
        <v>31 March 2026</v>
      </c>
      <c r="VYN417" t="str">
        <f>BS!$E$5</f>
        <v>31 March 2025</v>
      </c>
      <c r="VYU417" t="str">
        <f>BS!$D$5</f>
        <v>31 March 2026</v>
      </c>
      <c r="VYV417" t="str">
        <f>BS!$E$5</f>
        <v>31 March 2025</v>
      </c>
      <c r="VZC417" t="str">
        <f>BS!$D$5</f>
        <v>31 March 2026</v>
      </c>
      <c r="VZD417" t="str">
        <f>BS!$E$5</f>
        <v>31 March 2025</v>
      </c>
      <c r="VZK417" t="str">
        <f>BS!$D$5</f>
        <v>31 March 2026</v>
      </c>
      <c r="VZL417" t="str">
        <f>BS!$E$5</f>
        <v>31 March 2025</v>
      </c>
      <c r="VZS417" t="str">
        <f>BS!$D$5</f>
        <v>31 March 2026</v>
      </c>
      <c r="VZT417" t="str">
        <f>BS!$E$5</f>
        <v>31 March 2025</v>
      </c>
      <c r="WAA417" t="str">
        <f>BS!$D$5</f>
        <v>31 March 2026</v>
      </c>
      <c r="WAB417" t="str">
        <f>BS!$E$5</f>
        <v>31 March 2025</v>
      </c>
      <c r="WAI417" t="str">
        <f>BS!$D$5</f>
        <v>31 March 2026</v>
      </c>
      <c r="WAJ417" t="str">
        <f>BS!$E$5</f>
        <v>31 March 2025</v>
      </c>
      <c r="WAQ417" t="str">
        <f>BS!$D$5</f>
        <v>31 March 2026</v>
      </c>
      <c r="WAR417" t="str">
        <f>BS!$E$5</f>
        <v>31 March 2025</v>
      </c>
      <c r="WAY417" t="str">
        <f>BS!$D$5</f>
        <v>31 March 2026</v>
      </c>
      <c r="WAZ417" t="str">
        <f>BS!$E$5</f>
        <v>31 March 2025</v>
      </c>
      <c r="WBG417" t="str">
        <f>BS!$D$5</f>
        <v>31 March 2026</v>
      </c>
      <c r="WBH417" t="str">
        <f>BS!$E$5</f>
        <v>31 March 2025</v>
      </c>
      <c r="WBO417" t="str">
        <f>BS!$D$5</f>
        <v>31 March 2026</v>
      </c>
      <c r="WBP417" t="str">
        <f>BS!$E$5</f>
        <v>31 March 2025</v>
      </c>
      <c r="WBW417" t="str">
        <f>BS!$D$5</f>
        <v>31 March 2026</v>
      </c>
      <c r="WBX417" t="str">
        <f>BS!$E$5</f>
        <v>31 March 2025</v>
      </c>
      <c r="WCE417" t="str">
        <f>BS!$D$5</f>
        <v>31 March 2026</v>
      </c>
      <c r="WCF417" t="str">
        <f>BS!$E$5</f>
        <v>31 March 2025</v>
      </c>
      <c r="WCM417" t="str">
        <f>BS!$D$5</f>
        <v>31 March 2026</v>
      </c>
      <c r="WCN417" t="str">
        <f>BS!$E$5</f>
        <v>31 March 2025</v>
      </c>
      <c r="WCU417" t="str">
        <f>BS!$D$5</f>
        <v>31 March 2026</v>
      </c>
      <c r="WCV417" t="str">
        <f>BS!$E$5</f>
        <v>31 March 2025</v>
      </c>
      <c r="WDC417" t="str">
        <f>BS!$D$5</f>
        <v>31 March 2026</v>
      </c>
      <c r="WDD417" t="str">
        <f>BS!$E$5</f>
        <v>31 March 2025</v>
      </c>
      <c r="WDK417" t="str">
        <f>BS!$D$5</f>
        <v>31 March 2026</v>
      </c>
      <c r="WDL417" t="str">
        <f>BS!$E$5</f>
        <v>31 March 2025</v>
      </c>
      <c r="WDS417" t="str">
        <f>BS!$D$5</f>
        <v>31 March 2026</v>
      </c>
      <c r="WDT417" t="str">
        <f>BS!$E$5</f>
        <v>31 March 2025</v>
      </c>
      <c r="WEA417" t="str">
        <f>BS!$D$5</f>
        <v>31 March 2026</v>
      </c>
      <c r="WEB417" t="str">
        <f>BS!$E$5</f>
        <v>31 March 2025</v>
      </c>
      <c r="WEI417" t="str">
        <f>BS!$D$5</f>
        <v>31 March 2026</v>
      </c>
      <c r="WEJ417" t="str">
        <f>BS!$E$5</f>
        <v>31 March 2025</v>
      </c>
      <c r="WEQ417" t="str">
        <f>BS!$D$5</f>
        <v>31 March 2026</v>
      </c>
      <c r="WER417" t="str">
        <f>BS!$E$5</f>
        <v>31 March 2025</v>
      </c>
      <c r="WEY417" t="str">
        <f>BS!$D$5</f>
        <v>31 March 2026</v>
      </c>
      <c r="WEZ417" t="str">
        <f>BS!$E$5</f>
        <v>31 March 2025</v>
      </c>
      <c r="WFG417" t="str">
        <f>BS!$D$5</f>
        <v>31 March 2026</v>
      </c>
      <c r="WFH417" t="str">
        <f>BS!$E$5</f>
        <v>31 March 2025</v>
      </c>
      <c r="WFO417" t="str">
        <f>BS!$D$5</f>
        <v>31 March 2026</v>
      </c>
      <c r="WFP417" t="str">
        <f>BS!$E$5</f>
        <v>31 March 2025</v>
      </c>
      <c r="WFW417" t="str">
        <f>BS!$D$5</f>
        <v>31 March 2026</v>
      </c>
      <c r="WFX417" t="str">
        <f>BS!$E$5</f>
        <v>31 March 2025</v>
      </c>
      <c r="WGE417" t="str">
        <f>BS!$D$5</f>
        <v>31 March 2026</v>
      </c>
      <c r="WGF417" t="str">
        <f>BS!$E$5</f>
        <v>31 March 2025</v>
      </c>
      <c r="WGM417" t="str">
        <f>BS!$D$5</f>
        <v>31 March 2026</v>
      </c>
      <c r="WGN417" t="str">
        <f>BS!$E$5</f>
        <v>31 March 2025</v>
      </c>
      <c r="WGU417" t="str">
        <f>BS!$D$5</f>
        <v>31 March 2026</v>
      </c>
      <c r="WGV417" t="str">
        <f>BS!$E$5</f>
        <v>31 March 2025</v>
      </c>
      <c r="WHC417" t="str">
        <f>BS!$D$5</f>
        <v>31 March 2026</v>
      </c>
      <c r="WHD417" t="str">
        <f>BS!$E$5</f>
        <v>31 March 2025</v>
      </c>
      <c r="WHK417" t="str">
        <f>BS!$D$5</f>
        <v>31 March 2026</v>
      </c>
      <c r="WHL417" t="str">
        <f>BS!$E$5</f>
        <v>31 March 2025</v>
      </c>
      <c r="WHS417" t="str">
        <f>BS!$D$5</f>
        <v>31 March 2026</v>
      </c>
      <c r="WHT417" t="str">
        <f>BS!$E$5</f>
        <v>31 March 2025</v>
      </c>
      <c r="WIA417" t="str">
        <f>BS!$D$5</f>
        <v>31 March 2026</v>
      </c>
      <c r="WIB417" t="str">
        <f>BS!$E$5</f>
        <v>31 March 2025</v>
      </c>
      <c r="WII417" t="str">
        <f>BS!$D$5</f>
        <v>31 March 2026</v>
      </c>
      <c r="WIJ417" t="str">
        <f>BS!$E$5</f>
        <v>31 March 2025</v>
      </c>
      <c r="WIQ417" t="str">
        <f>BS!$D$5</f>
        <v>31 March 2026</v>
      </c>
      <c r="WIR417" t="str">
        <f>BS!$E$5</f>
        <v>31 March 2025</v>
      </c>
      <c r="WIY417" t="str">
        <f>BS!$D$5</f>
        <v>31 March 2026</v>
      </c>
      <c r="WIZ417" t="str">
        <f>BS!$E$5</f>
        <v>31 March 2025</v>
      </c>
      <c r="WJG417" t="str">
        <f>BS!$D$5</f>
        <v>31 March 2026</v>
      </c>
      <c r="WJH417" t="str">
        <f>BS!$E$5</f>
        <v>31 March 2025</v>
      </c>
      <c r="WJO417" t="str">
        <f>BS!$D$5</f>
        <v>31 March 2026</v>
      </c>
      <c r="WJP417" t="str">
        <f>BS!$E$5</f>
        <v>31 March 2025</v>
      </c>
      <c r="WJW417" t="str">
        <f>BS!$D$5</f>
        <v>31 March 2026</v>
      </c>
      <c r="WJX417" t="str">
        <f>BS!$E$5</f>
        <v>31 March 2025</v>
      </c>
      <c r="WKE417" t="str">
        <f>BS!$D$5</f>
        <v>31 March 2026</v>
      </c>
      <c r="WKF417" t="str">
        <f>BS!$E$5</f>
        <v>31 March 2025</v>
      </c>
      <c r="WKM417" t="str">
        <f>BS!$D$5</f>
        <v>31 March 2026</v>
      </c>
      <c r="WKN417" t="str">
        <f>BS!$E$5</f>
        <v>31 March 2025</v>
      </c>
      <c r="WKU417" t="str">
        <f>BS!$D$5</f>
        <v>31 March 2026</v>
      </c>
      <c r="WKV417" t="str">
        <f>BS!$E$5</f>
        <v>31 March 2025</v>
      </c>
      <c r="WLC417" t="str">
        <f>BS!$D$5</f>
        <v>31 March 2026</v>
      </c>
      <c r="WLD417" t="str">
        <f>BS!$E$5</f>
        <v>31 March 2025</v>
      </c>
      <c r="WLK417" t="str">
        <f>BS!$D$5</f>
        <v>31 March 2026</v>
      </c>
      <c r="WLL417" t="str">
        <f>BS!$E$5</f>
        <v>31 March 2025</v>
      </c>
      <c r="WLS417" t="str">
        <f>BS!$D$5</f>
        <v>31 March 2026</v>
      </c>
      <c r="WLT417" t="str">
        <f>BS!$E$5</f>
        <v>31 March 2025</v>
      </c>
      <c r="WMA417" t="str">
        <f>BS!$D$5</f>
        <v>31 March 2026</v>
      </c>
      <c r="WMB417" t="str">
        <f>BS!$E$5</f>
        <v>31 March 2025</v>
      </c>
      <c r="WMI417" t="str">
        <f>BS!$D$5</f>
        <v>31 March 2026</v>
      </c>
      <c r="WMJ417" t="str">
        <f>BS!$E$5</f>
        <v>31 March 2025</v>
      </c>
      <c r="WMQ417" t="str">
        <f>BS!$D$5</f>
        <v>31 March 2026</v>
      </c>
      <c r="WMR417" t="str">
        <f>BS!$E$5</f>
        <v>31 March 2025</v>
      </c>
      <c r="WMY417" t="str">
        <f>BS!$D$5</f>
        <v>31 March 2026</v>
      </c>
      <c r="WMZ417" t="str">
        <f>BS!$E$5</f>
        <v>31 March 2025</v>
      </c>
      <c r="WNG417" t="str">
        <f>BS!$D$5</f>
        <v>31 March 2026</v>
      </c>
      <c r="WNH417" t="str">
        <f>BS!$E$5</f>
        <v>31 March 2025</v>
      </c>
      <c r="WNO417" t="str">
        <f>BS!$D$5</f>
        <v>31 March 2026</v>
      </c>
      <c r="WNP417" t="str">
        <f>BS!$E$5</f>
        <v>31 March 2025</v>
      </c>
      <c r="WNW417" t="str">
        <f>BS!$D$5</f>
        <v>31 March 2026</v>
      </c>
      <c r="WNX417" t="str">
        <f>BS!$E$5</f>
        <v>31 March 2025</v>
      </c>
      <c r="WOE417" t="str">
        <f>BS!$D$5</f>
        <v>31 March 2026</v>
      </c>
      <c r="WOF417" t="str">
        <f>BS!$E$5</f>
        <v>31 March 2025</v>
      </c>
      <c r="WOM417" t="str">
        <f>BS!$D$5</f>
        <v>31 March 2026</v>
      </c>
      <c r="WON417" t="str">
        <f>BS!$E$5</f>
        <v>31 March 2025</v>
      </c>
      <c r="WOU417" t="str">
        <f>BS!$D$5</f>
        <v>31 March 2026</v>
      </c>
      <c r="WOV417" t="str">
        <f>BS!$E$5</f>
        <v>31 March 2025</v>
      </c>
      <c r="WPC417" t="str">
        <f>BS!$D$5</f>
        <v>31 March 2026</v>
      </c>
      <c r="WPD417" t="str">
        <f>BS!$E$5</f>
        <v>31 March 2025</v>
      </c>
      <c r="WPK417" t="str">
        <f>BS!$D$5</f>
        <v>31 March 2026</v>
      </c>
      <c r="WPL417" t="str">
        <f>BS!$E$5</f>
        <v>31 March 2025</v>
      </c>
      <c r="WPS417" t="str">
        <f>BS!$D$5</f>
        <v>31 March 2026</v>
      </c>
      <c r="WPT417" t="str">
        <f>BS!$E$5</f>
        <v>31 March 2025</v>
      </c>
      <c r="WQA417" t="str">
        <f>BS!$D$5</f>
        <v>31 March 2026</v>
      </c>
      <c r="WQB417" t="str">
        <f>BS!$E$5</f>
        <v>31 March 2025</v>
      </c>
      <c r="WQI417" t="str">
        <f>BS!$D$5</f>
        <v>31 March 2026</v>
      </c>
      <c r="WQJ417" t="str">
        <f>BS!$E$5</f>
        <v>31 March 2025</v>
      </c>
      <c r="WQQ417" t="str">
        <f>BS!$D$5</f>
        <v>31 March 2026</v>
      </c>
      <c r="WQR417" t="str">
        <f>BS!$E$5</f>
        <v>31 March 2025</v>
      </c>
      <c r="WQY417" t="str">
        <f>BS!$D$5</f>
        <v>31 March 2026</v>
      </c>
      <c r="WQZ417" t="str">
        <f>BS!$E$5</f>
        <v>31 March 2025</v>
      </c>
      <c r="WRG417" t="str">
        <f>BS!$D$5</f>
        <v>31 March 2026</v>
      </c>
      <c r="WRH417" t="str">
        <f>BS!$E$5</f>
        <v>31 March 2025</v>
      </c>
      <c r="WRO417" t="str">
        <f>BS!$D$5</f>
        <v>31 March 2026</v>
      </c>
      <c r="WRP417" t="str">
        <f>BS!$E$5</f>
        <v>31 March 2025</v>
      </c>
      <c r="WRW417" t="str">
        <f>BS!$D$5</f>
        <v>31 March 2026</v>
      </c>
      <c r="WRX417" t="str">
        <f>BS!$E$5</f>
        <v>31 March 2025</v>
      </c>
      <c r="WSE417" t="str">
        <f>BS!$D$5</f>
        <v>31 March 2026</v>
      </c>
      <c r="WSF417" t="str">
        <f>BS!$E$5</f>
        <v>31 March 2025</v>
      </c>
      <c r="WSM417" t="str">
        <f>BS!$D$5</f>
        <v>31 March 2026</v>
      </c>
      <c r="WSN417" t="str">
        <f>BS!$E$5</f>
        <v>31 March 2025</v>
      </c>
      <c r="WSU417" t="str">
        <f>BS!$D$5</f>
        <v>31 March 2026</v>
      </c>
      <c r="WSV417" t="str">
        <f>BS!$E$5</f>
        <v>31 March 2025</v>
      </c>
      <c r="WTC417" t="str">
        <f>BS!$D$5</f>
        <v>31 March 2026</v>
      </c>
      <c r="WTD417" t="str">
        <f>BS!$E$5</f>
        <v>31 March 2025</v>
      </c>
      <c r="WTK417" t="str">
        <f>BS!$D$5</f>
        <v>31 March 2026</v>
      </c>
      <c r="WTL417" t="str">
        <f>BS!$E$5</f>
        <v>31 March 2025</v>
      </c>
      <c r="WTS417" t="str">
        <f>BS!$D$5</f>
        <v>31 March 2026</v>
      </c>
      <c r="WTT417" t="str">
        <f>BS!$E$5</f>
        <v>31 March 2025</v>
      </c>
      <c r="WUA417" t="str">
        <f>BS!$D$5</f>
        <v>31 March 2026</v>
      </c>
      <c r="WUB417" t="str">
        <f>BS!$E$5</f>
        <v>31 March 2025</v>
      </c>
      <c r="WUI417" t="str">
        <f>BS!$D$5</f>
        <v>31 March 2026</v>
      </c>
      <c r="WUJ417" t="str">
        <f>BS!$E$5</f>
        <v>31 March 2025</v>
      </c>
      <c r="WUQ417" t="str">
        <f>BS!$D$5</f>
        <v>31 March 2026</v>
      </c>
      <c r="WUR417" t="str">
        <f>BS!$E$5</f>
        <v>31 March 2025</v>
      </c>
      <c r="WUY417" t="str">
        <f>BS!$D$5</f>
        <v>31 March 2026</v>
      </c>
      <c r="WUZ417" t="str">
        <f>BS!$E$5</f>
        <v>31 March 2025</v>
      </c>
      <c r="WVG417" t="str">
        <f>BS!$D$5</f>
        <v>31 March 2026</v>
      </c>
      <c r="WVH417" t="str">
        <f>BS!$E$5</f>
        <v>31 March 2025</v>
      </c>
      <c r="WVO417" t="str">
        <f>BS!$D$5</f>
        <v>31 March 2026</v>
      </c>
      <c r="WVP417" t="str">
        <f>BS!$E$5</f>
        <v>31 March 2025</v>
      </c>
      <c r="WVW417" t="str">
        <f>BS!$D$5</f>
        <v>31 March 2026</v>
      </c>
      <c r="WVX417" t="str">
        <f>BS!$E$5</f>
        <v>31 March 2025</v>
      </c>
      <c r="WWE417" t="str">
        <f>BS!$D$5</f>
        <v>31 March 2026</v>
      </c>
      <c r="WWF417" t="str">
        <f>BS!$E$5</f>
        <v>31 March 2025</v>
      </c>
      <c r="WWM417" t="str">
        <f>BS!$D$5</f>
        <v>31 March 2026</v>
      </c>
      <c r="WWN417" t="str">
        <f>BS!$E$5</f>
        <v>31 March 2025</v>
      </c>
      <c r="WWU417" t="str">
        <f>BS!$D$5</f>
        <v>31 March 2026</v>
      </c>
      <c r="WWV417" t="str">
        <f>BS!$E$5</f>
        <v>31 March 2025</v>
      </c>
      <c r="WXC417" t="str">
        <f>BS!$D$5</f>
        <v>31 March 2026</v>
      </c>
      <c r="WXD417" t="str">
        <f>BS!$E$5</f>
        <v>31 March 2025</v>
      </c>
      <c r="WXK417" t="str">
        <f>BS!$D$5</f>
        <v>31 March 2026</v>
      </c>
      <c r="WXL417" t="str">
        <f>BS!$E$5</f>
        <v>31 March 2025</v>
      </c>
      <c r="WXS417" t="str">
        <f>BS!$D$5</f>
        <v>31 March 2026</v>
      </c>
      <c r="WXT417" t="str">
        <f>BS!$E$5</f>
        <v>31 March 2025</v>
      </c>
      <c r="WYA417" t="str">
        <f>BS!$D$5</f>
        <v>31 March 2026</v>
      </c>
      <c r="WYB417" t="str">
        <f>BS!$E$5</f>
        <v>31 March 2025</v>
      </c>
      <c r="WYI417" t="str">
        <f>BS!$D$5</f>
        <v>31 March 2026</v>
      </c>
      <c r="WYJ417" t="str">
        <f>BS!$E$5</f>
        <v>31 March 2025</v>
      </c>
      <c r="WYQ417" t="str">
        <f>BS!$D$5</f>
        <v>31 March 2026</v>
      </c>
      <c r="WYR417" t="str">
        <f>BS!$E$5</f>
        <v>31 March 2025</v>
      </c>
      <c r="WYY417" t="str">
        <f>BS!$D$5</f>
        <v>31 March 2026</v>
      </c>
      <c r="WYZ417" t="str">
        <f>BS!$E$5</f>
        <v>31 March 2025</v>
      </c>
      <c r="WZG417" t="str">
        <f>BS!$D$5</f>
        <v>31 March 2026</v>
      </c>
      <c r="WZH417" t="str">
        <f>BS!$E$5</f>
        <v>31 March 2025</v>
      </c>
      <c r="WZO417" t="str">
        <f>BS!$D$5</f>
        <v>31 March 2026</v>
      </c>
      <c r="WZP417" t="str">
        <f>BS!$E$5</f>
        <v>31 March 2025</v>
      </c>
      <c r="WZW417" t="str">
        <f>BS!$D$5</f>
        <v>31 March 2026</v>
      </c>
      <c r="WZX417" t="str">
        <f>BS!$E$5</f>
        <v>31 March 2025</v>
      </c>
      <c r="XAE417" t="str">
        <f>BS!$D$5</f>
        <v>31 March 2026</v>
      </c>
      <c r="XAF417" t="str">
        <f>BS!$E$5</f>
        <v>31 March 2025</v>
      </c>
      <c r="XAM417" t="str">
        <f>BS!$D$5</f>
        <v>31 March 2026</v>
      </c>
      <c r="XAN417" t="str">
        <f>BS!$E$5</f>
        <v>31 March 2025</v>
      </c>
      <c r="XAU417" t="str">
        <f>BS!$D$5</f>
        <v>31 March 2026</v>
      </c>
      <c r="XAV417" t="str">
        <f>BS!$E$5</f>
        <v>31 March 2025</v>
      </c>
      <c r="XBC417" t="str">
        <f>BS!$D$5</f>
        <v>31 March 2026</v>
      </c>
      <c r="XBD417" t="str">
        <f>BS!$E$5</f>
        <v>31 March 2025</v>
      </c>
      <c r="XBK417" t="str">
        <f>BS!$D$5</f>
        <v>31 March 2026</v>
      </c>
      <c r="XBL417" t="str">
        <f>BS!$E$5</f>
        <v>31 March 2025</v>
      </c>
      <c r="XBS417" t="str">
        <f>BS!$D$5</f>
        <v>31 March 2026</v>
      </c>
      <c r="XBT417" t="str">
        <f>BS!$E$5</f>
        <v>31 March 2025</v>
      </c>
      <c r="XCA417" t="str">
        <f>BS!$D$5</f>
        <v>31 March 2026</v>
      </c>
      <c r="XCB417" t="str">
        <f>BS!$E$5</f>
        <v>31 March 2025</v>
      </c>
      <c r="XCI417" t="str">
        <f>BS!$D$5</f>
        <v>31 March 2026</v>
      </c>
      <c r="XCJ417" t="str">
        <f>BS!$E$5</f>
        <v>31 March 2025</v>
      </c>
      <c r="XCQ417" t="str">
        <f>BS!$D$5</f>
        <v>31 March 2026</v>
      </c>
      <c r="XCR417" t="str">
        <f>BS!$E$5</f>
        <v>31 March 2025</v>
      </c>
      <c r="XCY417" t="str">
        <f>BS!$D$5</f>
        <v>31 March 2026</v>
      </c>
      <c r="XCZ417" t="str">
        <f>BS!$E$5</f>
        <v>31 March 2025</v>
      </c>
      <c r="XDG417" t="str">
        <f>BS!$D$5</f>
        <v>31 March 2026</v>
      </c>
      <c r="XDH417" t="str">
        <f>BS!$E$5</f>
        <v>31 March 2025</v>
      </c>
      <c r="XDO417" t="str">
        <f>BS!$D$5</f>
        <v>31 March 2026</v>
      </c>
      <c r="XDP417" t="str">
        <f>BS!$E$5</f>
        <v>31 March 2025</v>
      </c>
      <c r="XDW417" t="str">
        <f>BS!$D$5</f>
        <v>31 March 2026</v>
      </c>
      <c r="XDX417" t="str">
        <f>BS!$E$5</f>
        <v>31 March 2025</v>
      </c>
      <c r="XEE417" t="str">
        <f>BS!$D$5</f>
        <v>31 March 2026</v>
      </c>
      <c r="XEF417" t="str">
        <f>BS!$E$5</f>
        <v>31 March 2025</v>
      </c>
      <c r="XEM417" t="str">
        <f>BS!$D$5</f>
        <v>31 March 2026</v>
      </c>
      <c r="XEN417" t="str">
        <f>BS!$E$5</f>
        <v>31 March 2025</v>
      </c>
      <c r="XEU417" t="str">
        <f>BS!$D$5</f>
        <v>31 March 2026</v>
      </c>
      <c r="XEV417" t="str">
        <f>BS!$E$5</f>
        <v>31 March 2025</v>
      </c>
      <c r="XFC417" t="str">
        <f>BS!$D$5</f>
        <v>31 March 2026</v>
      </c>
      <c r="XFD417" t="str">
        <f>BS!$E$5</f>
        <v>31 March 2025</v>
      </c>
    </row>
    <row r="419">
      <c r="A419" t="str">
        <v>NOTE 17</v>
      </c>
    </row>
    <row r="420">
      <c r="A420" t="str">
        <v>CURRENT FINANCIAL LIABILITIES : TRADE PAYABLES</v>
      </c>
    </row>
    <row r="421">
      <c r="A421" t="str">
        <v>Total outstanding dues of micro enterprises and small enterprises</v>
      </c>
      <c r="G421">
        <f>12301883/100000</f>
        <v>123.01883</v>
      </c>
      <c r="H421">
        <f>H436</f>
        <v>158.37</v>
      </c>
      <c r="I421">
        <f>ROUND((0)/Input!$C$2,Input!$E$2)</f>
        <v>0</v>
      </c>
      <c r="O421" t="str">
        <v>Capital Crs As per MIS</v>
      </c>
      <c r="P421" t="str">
        <v xml:space="preserve">Diff </v>
      </c>
    </row>
    <row r="422">
      <c r="A422" t="str">
        <v>Total outstanding dues of creditors other than micro enterprises and small enterprises</v>
      </c>
      <c r="G422">
        <f>-ROUND(SUMIF('TB BVS 31.03.26'!$E:$E,A422,'TB BVS 31.03.26'!$I:$I)/Input!$C$2,Input!$E$2)-G421+P422+2</f>
        <v>9796.98117</v>
      </c>
      <c r="H422">
        <f>-ROUND(SUMIF('TB BVS 31.3.25'!$E:$E,A422,'TB BVS 31.3.25'!$J:$J)/Input!$C$2,Input!$E$2)-H421</f>
        <v>1654.63</v>
      </c>
      <c r="I422">
        <f>-ROUND(SUMIF('TB BVS 31.3.22'!$E:$E,A422,'TB BVS 31.3.22'!$M:$M)/Input!$C$2,Input!$E$2)</f>
        <v>14</v>
      </c>
      <c r="O422">
        <f>-105844876.52/100000</f>
        <v>-1058.4487652</v>
      </c>
      <c r="P422">
        <v>0</v>
      </c>
    </row>
    <row r="423">
      <c r="A423" t="str">
        <v>Total</v>
      </c>
      <c r="G423">
        <f>SUM(G421:G422)</f>
        <v>9920</v>
      </c>
      <c r="H423">
        <f>SUM(H421:H422)</f>
        <v>1813</v>
      </c>
      <c r="I423">
        <f>SUM(I421:I422)</f>
        <v>14</v>
      </c>
    </row>
    <row r="426">
      <c r="A426" t="str">
        <v>CURRENT FINANCIAL LIABILITIES : TRADE PAYABLES</v>
      </c>
    </row>
    <row r="427">
      <c r="A427" t="str">
        <v>The ageing of trade payables was as follows:</v>
      </c>
    </row>
    <row r="428">
      <c r="A428" t="str">
        <v>31 March 2026</v>
      </c>
      <c r="B428" t="str">
        <v>Outstanding for following periods from due date of payment</v>
      </c>
      <c r="H428" t="str">
        <v>Total</v>
      </c>
    </row>
    <row r="429">
      <c r="B429" t="str">
        <v>Unbilled</v>
      </c>
      <c r="C429" t="str">
        <v>Not Due</v>
      </c>
      <c r="D429" t="str">
        <v>Less than 1 Year</v>
      </c>
      <c r="E429" t="str">
        <v>1-2 years</v>
      </c>
      <c r="F429" t="str">
        <v>2-3 years</v>
      </c>
      <c r="G429" t="str">
        <v>More than 3 years</v>
      </c>
    </row>
    <row r="430">
      <c r="A430" t="str">
        <v>(i) MSME</v>
      </c>
      <c r="B430">
        <v>0</v>
      </c>
      <c r="C430">
        <v>108.40553419999998</v>
      </c>
      <c r="D430">
        <v>14.6133</v>
      </c>
      <c r="E430">
        <v>0</v>
      </c>
      <c r="F430">
        <v>0</v>
      </c>
      <c r="G430">
        <v>0</v>
      </c>
      <c r="H430">
        <f>SUM(B430:G430)</f>
        <v>123.01883419999997</v>
      </c>
    </row>
    <row r="431">
      <c r="A431" t="str">
        <v>(ii) Others</v>
      </c>
      <c r="B431">
        <v>167.3815552</v>
      </c>
      <c r="C431">
        <f>3829.7356381+4</f>
        <v>3833.7356381</v>
      </c>
      <c r="D431">
        <f>5804.4723415-4+2</f>
        <v>5802.4723415</v>
      </c>
      <c r="E431">
        <f>11.6362857-468173/100000</f>
        <v>6.9545557</v>
      </c>
      <c r="F431">
        <f>23.5419143-2175722/100000</f>
        <v>1.7846942999999982</v>
      </c>
      <c r="G431">
        <v>0.01</v>
      </c>
      <c r="H431">
        <f>SUM(B431:G431)</f>
        <v>9812.3387848</v>
      </c>
    </row>
    <row r="432">
      <c r="A432" t="str">
        <v>Total</v>
      </c>
      <c r="B432">
        <f>SUM(B430:B431)</f>
        <v>167.3815552</v>
      </c>
      <c r="C432">
        <f>SUM(C430:C431)</f>
        <v>3942.1411723</v>
      </c>
      <c r="D432">
        <f>SUM(D430:D431)</f>
        <v>5817.0856415</v>
      </c>
      <c r="E432">
        <f>SUM(E430:E431)</f>
        <v>6.9545557</v>
      </c>
      <c r="F432">
        <f>SUM(F430:F431)</f>
        <v>1.7846942999999982</v>
      </c>
      <c r="G432">
        <f>SUM(G430:G431)</f>
        <v>0.01</v>
      </c>
      <c r="H432">
        <f>SUM(H430:H431)</f>
        <v>9935.357619</v>
      </c>
    </row>
    <row r="434">
      <c r="A434" t="str">
        <v>31 March 2025</v>
      </c>
      <c r="B434" t="str">
        <v>Outstanding for following periods from due date of payment</v>
      </c>
      <c r="H434" t="str">
        <v>Total</v>
      </c>
    </row>
    <row r="435">
      <c r="B435" t="str">
        <v>Unbilled</v>
      </c>
      <c r="C435" t="str">
        <v>Not Due</v>
      </c>
      <c r="D435" t="str">
        <v>Less than 1 Year</v>
      </c>
      <c r="E435" t="str">
        <v>1-2 years</v>
      </c>
      <c r="F435" t="str">
        <v>2-3 years</v>
      </c>
      <c r="G435" t="str">
        <v>More than 3 years</v>
      </c>
    </row>
    <row r="436">
      <c r="A436" t="str">
        <v>(i) MSME</v>
      </c>
      <c r="B436">
        <v>0</v>
      </c>
      <c r="C436">
        <f>11264/100</f>
        <v>112.64</v>
      </c>
      <c r="D436">
        <f>4573/100</f>
        <v>45.73</v>
      </c>
      <c r="E436">
        <v>0</v>
      </c>
      <c r="F436">
        <v>0</v>
      </c>
      <c r="G436">
        <v>0</v>
      </c>
      <c r="H436">
        <f>15837/100</f>
        <v>158.37</v>
      </c>
    </row>
    <row r="437">
      <c r="A437" t="str">
        <v>(ii) Others</v>
      </c>
      <c r="B437">
        <f>48270.63/100</f>
        <v>482.7063</v>
      </c>
      <c r="C437">
        <f>81874/100</f>
        <v>818.74</v>
      </c>
      <c r="D437">
        <f>33084/100</f>
        <v>330.84</v>
      </c>
      <c r="E437">
        <f>2265/100</f>
        <v>22.65</v>
      </c>
      <c r="F437">
        <f>1/100</f>
        <v>0.01</v>
      </c>
      <c r="G437">
        <v>0</v>
      </c>
      <c r="H437">
        <f>165494.63/100</f>
        <v>1654.9463</v>
      </c>
    </row>
    <row r="438">
      <c r="A438" t="str">
        <v>Total</v>
      </c>
      <c r="B438">
        <f>SUM(B436:B437)</f>
        <v>482.7063</v>
      </c>
      <c r="C438">
        <f>SUM(C436:C437)</f>
        <v>931.38</v>
      </c>
      <c r="D438">
        <f>SUM(D436:D437)</f>
        <v>376.57</v>
      </c>
      <c r="E438">
        <f>SUM(E436:E437)</f>
        <v>22.65</v>
      </c>
      <c r="F438">
        <f>SUM(F436:F437)</f>
        <v>0.01</v>
      </c>
      <c r="G438">
        <f>SUM(G436:G437)</f>
        <v>0</v>
      </c>
      <c r="H438">
        <f>SUM(H436:H437)</f>
        <v>1813.3163</v>
      </c>
    </row>
    <row r="440">
      <c r="A440" t="str">
        <f>Input!$C$5</f>
        <v>31 March 2023</v>
      </c>
      <c r="B440" t="str">
        <v>Outstanding for following periods from due date of payment</v>
      </c>
      <c r="H440" t="str">
        <v>Total</v>
      </c>
    </row>
    <row r="441">
      <c r="B441" t="str">
        <v>Unbilled</v>
      </c>
      <c r="C441" t="str">
        <v>Not Due</v>
      </c>
      <c r="D441" t="str">
        <v>Less than 1 Year</v>
      </c>
      <c r="E441" t="str">
        <v>1-2 years</v>
      </c>
      <c r="F441" t="str">
        <v>2-3 years</v>
      </c>
      <c r="G441" t="str">
        <v>More than 3 years</v>
      </c>
    </row>
    <row r="442">
      <c r="A442" t="str">
        <v>(i) MSME</v>
      </c>
      <c r="B442">
        <v>0</v>
      </c>
      <c r="C442">
        <v>0</v>
      </c>
      <c r="D442">
        <v>0</v>
      </c>
      <c r="E442">
        <v>0</v>
      </c>
      <c r="F442">
        <v>0</v>
      </c>
      <c r="G442">
        <v>0</v>
      </c>
      <c r="H442">
        <f>SUM(B442:G442)</f>
        <v>0</v>
      </c>
    </row>
    <row r="443">
      <c r="A443" t="str">
        <v>(ii) Others</v>
      </c>
      <c r="B443">
        <v>179.53</v>
      </c>
      <c r="C443">
        <f>ROUND(0/Input!$C$2,Input!$E$2)</f>
        <v>0</v>
      </c>
      <c r="D443">
        <f>ROUND(24467/Input!$C$2,2)</f>
        <v>0.24</v>
      </c>
      <c r="E443">
        <v>0</v>
      </c>
      <c r="F443">
        <v>0</v>
      </c>
      <c r="G443">
        <v>0</v>
      </c>
      <c r="H443">
        <f>SUM(B443:G443)</f>
        <v>179.77</v>
      </c>
    </row>
    <row r="444">
      <c r="A444" t="str">
        <v>Total</v>
      </c>
      <c r="B444">
        <f>SUM(B442:B443)</f>
        <v>179.53</v>
      </c>
      <c r="C444">
        <f>SUM(C442:C443)</f>
        <v>0</v>
      </c>
      <c r="D444">
        <f>SUM(D442:D443)</f>
        <v>0.24</v>
      </c>
      <c r="E444">
        <f>SUM(E442:E443)</f>
        <v>0</v>
      </c>
      <c r="F444">
        <f>SUM(F442:F443)</f>
        <v>0</v>
      </c>
      <c r="G444">
        <f>SUM(G442:G443)</f>
        <v>0</v>
      </c>
      <c r="H444">
        <f>SUM(H442:H443)</f>
        <v>179.77</v>
      </c>
      <c r="J444">
        <f>H444-H423</f>
        <v>-1633.23</v>
      </c>
    </row>
    <row r="446">
      <c r="A446" t="str">
        <f>Input!$C$6</f>
        <v>31 March 2022</v>
      </c>
      <c r="B446" t="str">
        <v>Unbilled</v>
      </c>
      <c r="C446" t="str">
        <v>Not Due</v>
      </c>
      <c r="D446" t="str">
        <v>Outstanding for following periods from due date of payment</v>
      </c>
      <c r="H446" t="str">
        <v>Total</v>
      </c>
    </row>
    <row r="447">
      <c r="D447" t="str">
        <v>Less than 1 Year</v>
      </c>
      <c r="E447" t="str">
        <v>1-2 years</v>
      </c>
      <c r="F447" t="str">
        <v>2-3 years</v>
      </c>
      <c r="G447" t="str">
        <v>More than 3 years</v>
      </c>
    </row>
    <row r="448">
      <c r="A448" t="str">
        <v>(i) MSME</v>
      </c>
      <c r="B448">
        <v>0</v>
      </c>
      <c r="C448">
        <v>0</v>
      </c>
      <c r="D448">
        <f>ROUND(0/Input!$C$2,2)</f>
        <v>0</v>
      </c>
      <c r="E448">
        <v>0</v>
      </c>
      <c r="F448">
        <v>0</v>
      </c>
      <c r="G448">
        <v>0</v>
      </c>
      <c r="H448">
        <f>SUM(B448:G448)</f>
        <v>0</v>
      </c>
    </row>
    <row r="449">
      <c r="A449" t="str">
        <v>(ii) Others</v>
      </c>
      <c r="B449">
        <f>I422-D449</f>
        <v>0.9800000000000004</v>
      </c>
      <c r="C449">
        <v>0</v>
      </c>
      <c r="D449">
        <f>ROUND(1301747/Input!$C$2,2)</f>
        <v>13.02</v>
      </c>
      <c r="E449">
        <v>0</v>
      </c>
      <c r="F449">
        <v>0</v>
      </c>
      <c r="G449">
        <v>0</v>
      </c>
      <c r="H449">
        <f>SUM(B449:G449)</f>
        <v>14</v>
      </c>
    </row>
    <row r="450">
      <c r="A450" t="str">
        <v>Total</v>
      </c>
      <c r="B450">
        <f>SUM(B448:B449)</f>
        <v>0.9800000000000004</v>
      </c>
      <c r="C450">
        <f>SUM(C448:C449)</f>
        <v>0</v>
      </c>
      <c r="D450">
        <f>SUM(D448:D449)</f>
        <v>13.02</v>
      </c>
      <c r="E450">
        <f>SUM(E448:E449)</f>
        <v>0</v>
      </c>
      <c r="F450">
        <f>SUM(F448:F449)</f>
        <v>0</v>
      </c>
      <c r="G450">
        <f>SUM(G448:G449)</f>
        <v>0</v>
      </c>
      <c r="H450">
        <f>SUM(H448:H449)</f>
        <v>14</v>
      </c>
      <c r="J450">
        <f>H450-I423</f>
        <v>0</v>
      </c>
    </row>
    <row r="452">
      <c r="A452" t="str">
        <v>Disclosure as required by the Micro, Small and Medium Enterprises Development Act, 2006</v>
      </c>
    </row>
    <row r="453">
      <c r="A453" t="str">
        <v xml:space="preserve">The disclosure in respect of the amount payable to enterprises which have provided goods and services to the Company and which qualify under the definition of micro and small enterprises, as defined under Micro, Small and Medium Enterprises Development Act, 2006 has been made in the Financial statement as at March 31, 2023 based on the information received and available with the Company. </v>
      </c>
    </row>
    <row r="454">
      <c r="A454" t="str">
        <v>Particulars</v>
      </c>
      <c r="G454" t="str">
        <v>As at</v>
      </c>
      <c r="H454" t="str">
        <v>As at</v>
      </c>
      <c r="I454" t="str">
        <v>As at</v>
      </c>
    </row>
    <row r="455">
      <c r="G455" t="str">
        <f>G300</f>
        <v>31 March 2026</v>
      </c>
      <c r="H455" t="str">
        <f>BS!$E$5</f>
        <v>31 March 2025</v>
      </c>
      <c r="I455" t="str">
        <f>BS!$F$5</f>
        <v>31 March 2022</v>
      </c>
    </row>
    <row r="456">
      <c r="A456" t="str">
        <v>i) Principal remaining unpaid to any supplier as at the end of each accounting year</v>
      </c>
      <c r="G456">
        <f>G421</f>
        <v>123.01883</v>
      </c>
      <c r="H456">
        <f>H421</f>
        <v>158.37</v>
      </c>
      <c r="I456">
        <f>I421</f>
        <v>0</v>
      </c>
    </row>
    <row r="457">
      <c r="A457" t="str">
        <v>- Interest due theron remaining unpaid to any supplier as at the end of each accounting year</v>
      </c>
      <c r="G457">
        <v>0</v>
      </c>
      <c r="H457">
        <v>9</v>
      </c>
      <c r="I457">
        <f>ROUND(0/Input!$C$2,Input!$E$2)</f>
        <v>0</v>
      </c>
    </row>
    <row r="458">
      <c r="A458" t="str">
        <v>ii) Amount of interest paid by buyer in terms of section 16, along with the amount of the payment made to supplier beyond the appointed date during each accounting year</v>
      </c>
      <c r="I458">
        <f>ROUND(0/Input!$C$2,Input!$E$2)</f>
        <v>0</v>
      </c>
    </row>
    <row r="459">
      <c r="A459" t="str">
        <v xml:space="preserve">   'Interest as per section 16 of the MSME Act, 2016</v>
      </c>
      <c r="G459">
        <v>0</v>
      </c>
      <c r="H459">
        <f>ROUND(0/Input!$C$2,Input!$E$2)</f>
        <v>0</v>
      </c>
      <c r="I459">
        <f>ROUND(0/Input!$C$2,Input!$E$2)</f>
        <v>0</v>
      </c>
    </row>
    <row r="460">
      <c r="A460" t="str">
        <v xml:space="preserve">   'Payment other than interest (as per section 16 of the MSME Act, 2016)</v>
      </c>
      <c r="G460">
        <v>0</v>
      </c>
      <c r="H460">
        <v>2325</v>
      </c>
      <c r="I460">
        <f>ROUND(0/Input!$C$2,Input!$E$2)</f>
        <v>0</v>
      </c>
    </row>
    <row r="461">
      <c r="A461" t="str">
        <v>iii) The amount of interest due and payable for the period of delay in making payment (which have been paid but beyond the appointed day during the year) but without adding the interest specified under this Act</v>
      </c>
      <c r="G461">
        <v>0</v>
      </c>
      <c r="H461">
        <f>ROUND(0/Input!$C$2,Input!$E$2)</f>
        <v>0</v>
      </c>
      <c r="I461">
        <f>ROUND(0/Input!$C$2,Input!$E$2)</f>
        <v>0</v>
      </c>
    </row>
    <row r="462">
      <c r="A462" t="str">
        <v>iv) The amount of interest accrued and remaining unpaid at the end of each accounting year</v>
      </c>
      <c r="G462">
        <f>H462</f>
        <v>64</v>
      </c>
      <c r="H462">
        <v>64</v>
      </c>
      <c r="I462">
        <f>ROUND(0/Input!$C$2,Input!$E$2)</f>
        <v>0</v>
      </c>
    </row>
    <row r="463">
      <c r="A463" t="str">
        <v>v) The amount of further interest due and payable even in the succeeding period until such date when the interest dues as above are actually paid to the small enterprise for the purpose of disallowance as a deductible expenditure under section 23.</v>
      </c>
      <c r="G463">
        <f>'PL Notes 20-27'!C85</f>
        <v>0</v>
      </c>
      <c r="H463">
        <v>50</v>
      </c>
    </row>
    <row r="465">
      <c r="A465" t="str">
        <v>NOTE 18</v>
      </c>
    </row>
    <row r="466">
      <c r="A466" t="str">
        <v>CURRENT FINANCIAL LIABILITIES : OTHERS</v>
      </c>
    </row>
    <row r="467">
      <c r="A467" t="str">
        <v>Employee benefits payable</v>
      </c>
      <c r="G467">
        <f>-ROUND(SUMIF('TB BVS 31.03.26'!$E:$E,'BS  Notes  4-19'!A467,'TB BVS 31.03.26'!$I:$I)/Input!$C$2,Input!$E$2)</f>
        <v>58</v>
      </c>
      <c r="H467">
        <f>-ROUND(SUMIF('TB BVS 31.3.25'!$E:$E,'BS  Notes  4-19'!A467,'TB BVS 31.3.25'!$J:$J)/Input!$C$2,Input!$E$2)</f>
        <v>101</v>
      </c>
      <c r="O467" t="str">
        <v>As per MIS</v>
      </c>
    </row>
    <row r="468">
      <c r="A468" t="str">
        <v>Payable for capital goods (including retention amount)</v>
      </c>
      <c r="G468">
        <f>-ROUND(SUMIF('TB BVS 31.03.26'!$E:$E,'BS  Notes  4-19'!A468,'TB BVS 31.03.26'!$I:$I)/Input!$C$2,Input!$E$2)-P468</f>
        <v>387</v>
      </c>
      <c r="H468">
        <f>-ROUND(SUMIF('TB BVS 31.3.25'!$E:$E,'BS  Notes  4-19'!A468,'TB BVS 31.3.25'!$J:$J)/Input!$C$2,Input!$E$2)</f>
        <v>2407</v>
      </c>
      <c r="O468">
        <f>G468-H468</f>
        <v>-2020</v>
      </c>
      <c r="P468">
        <v>0</v>
      </c>
    </row>
    <row r="469">
      <c r="A469" t="str">
        <v>Total</v>
      </c>
      <c r="G469">
        <f>SUM(G467:G468)</f>
        <v>445</v>
      </c>
      <c r="H469">
        <f>SUM(H467:H468)</f>
        <v>2508</v>
      </c>
      <c r="O469">
        <v>1764</v>
      </c>
    </row>
    <row r="471">
      <c r="A471" t="str">
        <v>NOTE 19</v>
      </c>
    </row>
    <row r="472">
      <c r="A472" t="str">
        <v>CURRENT LIABILITIES : OTHERS</v>
      </c>
    </row>
    <row r="473">
      <c r="A473" t="str">
        <v xml:space="preserve">Statutory liabilities </v>
      </c>
      <c r="G473">
        <f>-ROUND(SUMIF('TB BVS 31.03.26'!$E:$E,'BS  Notes  4-19'!A473,'TB BVS 31.03.26'!$I:$I)/Input!$C$2,Input!$E$2)</f>
        <v>57</v>
      </c>
      <c r="H473">
        <f>-ROUND(SUMIF('TB BVS 31.3.25'!$E:$E,'BS  Notes  4-19'!A473,'TB BVS 31.3.25'!$J:$J)/Input!$C$2,Input!$E$2)</f>
        <v>39</v>
      </c>
      <c r="I473">
        <f>-ROUND(SUMIF('TB BVS 31.3.22'!$E:$E,A473,'TB BVS 31.3.22'!$M:$M)/Input!$C$2,Input!$E$2)</f>
        <v>0</v>
      </c>
    </row>
    <row r="474">
      <c r="A474" t="str">
        <v xml:space="preserve">Advance from customers </v>
      </c>
      <c r="G474">
        <f>-ROUND(SUMIF('TB BVS 31.03.26'!$E:$E,'BS  Notes  4-19'!A474,'TB BVS 31.03.26'!$I:$I)/Input!$C$2,Input!$E$2)</f>
        <v>9</v>
      </c>
      <c r="H474">
        <v>0</v>
      </c>
    </row>
    <row r="475">
      <c r="A475" t="str">
        <v>Total</v>
      </c>
      <c r="G475">
        <f>SUM(G473:G474)</f>
        <v>66</v>
      </c>
      <c r="H475">
        <f>SUM(H473:H473)</f>
        <v>39</v>
      </c>
      <c r="I475">
        <f>SUM(I473:I473)</f>
        <v>0</v>
      </c>
    </row>
  </sheetData>
  <mergeCells count="6216">
    <mergeCell ref="A495:F495"/>
    <mergeCell ref="A490:F490"/>
    <mergeCell ref="A491:F491"/>
    <mergeCell ref="A492:F492"/>
    <mergeCell ref="A493:F493"/>
    <mergeCell ref="A494:F494"/>
    <mergeCell ref="A463:F463"/>
    <mergeCell ref="A462:F462"/>
    <mergeCell ref="A459:F459"/>
    <mergeCell ref="A458:F458"/>
    <mergeCell ref="A460:F460"/>
    <mergeCell ref="A461:F461"/>
    <mergeCell ref="A454:E455"/>
    <mergeCell ref="D446:G446"/>
    <mergeCell ref="A434:A435"/>
    <mergeCell ref="A297:A298"/>
    <mergeCell ref="A280:H280"/>
    <mergeCell ref="A453:H453"/>
    <mergeCell ref="A440:A441"/>
    <mergeCell ref="A422:E422"/>
    <mergeCell ref="A283:H283"/>
    <mergeCell ref="A342:D342"/>
    <mergeCell ref="A428:A429"/>
    <mergeCell ref="B428:G428"/>
    <mergeCell ref="A299:E300"/>
    <mergeCell ref="A282:H282"/>
    <mergeCell ref="A281:H281"/>
    <mergeCell ref="A4:E5"/>
    <mergeCell ref="A446:A447"/>
    <mergeCell ref="A22:H22"/>
    <mergeCell ref="B434:G434"/>
    <mergeCell ref="B440:G440"/>
    <mergeCell ref="A154:H154"/>
    <mergeCell ref="A249:H249"/>
    <mergeCell ref="A251:H251"/>
    <mergeCell ref="A278:H278"/>
    <mergeCell ref="A92:H92"/>
    <mergeCell ref="A139:F139"/>
    <mergeCell ref="A140:F140"/>
    <mergeCell ref="A360:H360"/>
    <mergeCell ref="A10:F10"/>
    <mergeCell ref="A156:H156"/>
    <mergeCell ref="A11:E11"/>
    <mergeCell ref="A457:F457"/>
    <mergeCell ref="A279:H279"/>
    <mergeCell ref="A206:H206"/>
    <mergeCell ref="A157:E157"/>
    <mergeCell ref="A164:H164"/>
    <mergeCell ref="A133:E134"/>
    <mergeCell ref="A177:A178"/>
    <mergeCell ref="A184:A185"/>
    <mergeCell ref="A155:H155"/>
    <mergeCell ref="A138:F138"/>
    <mergeCell ref="A173:C173"/>
    <mergeCell ref="A253:E254"/>
    <mergeCell ref="A200:F200"/>
    <mergeCell ref="A250:H250"/>
    <mergeCell ref="A192:A193"/>
    <mergeCell ref="A207:F207"/>
    <mergeCell ref="A176:H176"/>
    <mergeCell ref="A183:H183"/>
    <mergeCell ref="AW79:BA80"/>
    <mergeCell ref="BE79:BI80"/>
    <mergeCell ref="BM79:BQ80"/>
    <mergeCell ref="BU79:BY80"/>
    <mergeCell ref="CC79:CG80"/>
    <mergeCell ref="I79:M80"/>
    <mergeCell ref="Q79:U80"/>
    <mergeCell ref="Y79:AC80"/>
    <mergeCell ref="AG79:AK80"/>
    <mergeCell ref="AO79:AS80"/>
    <mergeCell ref="A14:H14"/>
    <mergeCell ref="A104:H104"/>
    <mergeCell ref="A105:A106"/>
    <mergeCell ref="E105:G105"/>
    <mergeCell ref="H105:H106"/>
    <mergeCell ref="A16:E17"/>
    <mergeCell ref="E94:G94"/>
    <mergeCell ref="A94:A95"/>
    <mergeCell ref="H94:H95"/>
    <mergeCell ref="A79:E80"/>
    <mergeCell ref="HA79:HE80"/>
    <mergeCell ref="HI79:HM80"/>
    <mergeCell ref="HQ79:HU80"/>
    <mergeCell ref="HY79:IC80"/>
    <mergeCell ref="IG79:IK80"/>
    <mergeCell ref="FM79:FQ80"/>
    <mergeCell ref="FU79:FY80"/>
    <mergeCell ref="GC79:GG80"/>
    <mergeCell ref="GK79:GO80"/>
    <mergeCell ref="GS79:GW80"/>
    <mergeCell ref="DY79:EC80"/>
    <mergeCell ref="EG79:EK80"/>
    <mergeCell ref="EO79:ES80"/>
    <mergeCell ref="EW79:FA80"/>
    <mergeCell ref="FE79:FI80"/>
    <mergeCell ref="CK79:CO80"/>
    <mergeCell ref="CS79:CW80"/>
    <mergeCell ref="DA79:DE80"/>
    <mergeCell ref="DI79:DM80"/>
    <mergeCell ref="DQ79:DU80"/>
    <mergeCell ref="NE79:NI80"/>
    <mergeCell ref="NM79:NQ80"/>
    <mergeCell ref="NU79:NY80"/>
    <mergeCell ref="OC79:OG80"/>
    <mergeCell ref="OK79:OO80"/>
    <mergeCell ref="LQ79:LU80"/>
    <mergeCell ref="LY79:MC80"/>
    <mergeCell ref="MG79:MK80"/>
    <mergeCell ref="MO79:MS80"/>
    <mergeCell ref="MW79:NA80"/>
    <mergeCell ref="KC79:KG80"/>
    <mergeCell ref="KK79:KO80"/>
    <mergeCell ref="KS79:KW80"/>
    <mergeCell ref="LA79:LE80"/>
    <mergeCell ref="LI79:LM80"/>
    <mergeCell ref="IO79:IS80"/>
    <mergeCell ref="IW79:JA80"/>
    <mergeCell ref="JE79:JI80"/>
    <mergeCell ref="JM79:JQ80"/>
    <mergeCell ref="JU79:JY80"/>
    <mergeCell ref="TI79:TM80"/>
    <mergeCell ref="TQ79:TU80"/>
    <mergeCell ref="TY79:UC80"/>
    <mergeCell ref="UG79:UK80"/>
    <mergeCell ref="UO79:US80"/>
    <mergeCell ref="RU79:RY80"/>
    <mergeCell ref="SC79:SG80"/>
    <mergeCell ref="SK79:SO80"/>
    <mergeCell ref="SS79:SW80"/>
    <mergeCell ref="TA79:TE80"/>
    <mergeCell ref="QG79:QK80"/>
    <mergeCell ref="QO79:QS80"/>
    <mergeCell ref="QW79:RA80"/>
    <mergeCell ref="RE79:RI80"/>
    <mergeCell ref="RM79:RQ80"/>
    <mergeCell ref="OS79:OW80"/>
    <mergeCell ref="PA79:PE80"/>
    <mergeCell ref="PI79:PM80"/>
    <mergeCell ref="PQ79:PU80"/>
    <mergeCell ref="PY79:QC80"/>
    <mergeCell ref="ZM79:ZQ80"/>
    <mergeCell ref="ZU79:ZY80"/>
    <mergeCell ref="AAC79:AAG80"/>
    <mergeCell ref="AAK79:AAO80"/>
    <mergeCell ref="AAS79:AAW80"/>
    <mergeCell ref="XY79:YC80"/>
    <mergeCell ref="YG79:YK80"/>
    <mergeCell ref="YO79:YS80"/>
    <mergeCell ref="YW79:ZA80"/>
    <mergeCell ref="ZE79:ZI80"/>
    <mergeCell ref="WK79:WO80"/>
    <mergeCell ref="WS79:WW80"/>
    <mergeCell ref="XA79:XE80"/>
    <mergeCell ref="XI79:XM80"/>
    <mergeCell ref="XQ79:XU80"/>
    <mergeCell ref="UW79:VA80"/>
    <mergeCell ref="VE79:VI80"/>
    <mergeCell ref="VM79:VQ80"/>
    <mergeCell ref="VU79:VY80"/>
    <mergeCell ref="WC79:WG80"/>
    <mergeCell ref="AFQ79:AFU80"/>
    <mergeCell ref="AFY79:AGC80"/>
    <mergeCell ref="AGG79:AGK80"/>
    <mergeCell ref="AGO79:AGS80"/>
    <mergeCell ref="AGW79:AHA80"/>
    <mergeCell ref="AEC79:AEG80"/>
    <mergeCell ref="AEK79:AEO80"/>
    <mergeCell ref="AES79:AEW80"/>
    <mergeCell ref="AFA79:AFE80"/>
    <mergeCell ref="AFI79:AFM80"/>
    <mergeCell ref="ACO79:ACS80"/>
    <mergeCell ref="ACW79:ADA80"/>
    <mergeCell ref="ADE79:ADI80"/>
    <mergeCell ref="ADM79:ADQ80"/>
    <mergeCell ref="ADU79:ADY80"/>
    <mergeCell ref="ABA79:ABE80"/>
    <mergeCell ref="ABI79:ABM80"/>
    <mergeCell ref="ABQ79:ABU80"/>
    <mergeCell ref="ABY79:ACC80"/>
    <mergeCell ref="ACG79:ACK80"/>
    <mergeCell ref="ALU79:ALY80"/>
    <mergeCell ref="AMC79:AMG80"/>
    <mergeCell ref="AMK79:AMO80"/>
    <mergeCell ref="AMS79:AMW80"/>
    <mergeCell ref="ANA79:ANE80"/>
    <mergeCell ref="AKG79:AKK80"/>
    <mergeCell ref="AKO79:AKS80"/>
    <mergeCell ref="AKW79:ALA80"/>
    <mergeCell ref="ALE79:ALI80"/>
    <mergeCell ref="ALM79:ALQ80"/>
    <mergeCell ref="AIS79:AIW80"/>
    <mergeCell ref="AJA79:AJE80"/>
    <mergeCell ref="AJI79:AJM80"/>
    <mergeCell ref="AJQ79:AJU80"/>
    <mergeCell ref="AJY79:AKC80"/>
    <mergeCell ref="AHE79:AHI80"/>
    <mergeCell ref="AHM79:AHQ80"/>
    <mergeCell ref="AHU79:AHY80"/>
    <mergeCell ref="AIC79:AIG80"/>
    <mergeCell ref="AIK79:AIO80"/>
    <mergeCell ref="ARY79:ASC80"/>
    <mergeCell ref="ASG79:ASK80"/>
    <mergeCell ref="ASO79:ASS80"/>
    <mergeCell ref="ASW79:ATA80"/>
    <mergeCell ref="ATE79:ATI80"/>
    <mergeCell ref="AQK79:AQO80"/>
    <mergeCell ref="AQS79:AQW80"/>
    <mergeCell ref="ARA79:ARE80"/>
    <mergeCell ref="ARI79:ARM80"/>
    <mergeCell ref="ARQ79:ARU80"/>
    <mergeCell ref="AOW79:APA80"/>
    <mergeCell ref="APE79:API80"/>
    <mergeCell ref="APM79:APQ80"/>
    <mergeCell ref="APU79:APY80"/>
    <mergeCell ref="AQC79:AQG80"/>
    <mergeCell ref="ANI79:ANM80"/>
    <mergeCell ref="ANQ79:ANU80"/>
    <mergeCell ref="ANY79:AOC80"/>
    <mergeCell ref="AOG79:AOK80"/>
    <mergeCell ref="AOO79:AOS80"/>
    <mergeCell ref="AYC79:AYG80"/>
    <mergeCell ref="AYK79:AYO80"/>
    <mergeCell ref="AYS79:AYW80"/>
    <mergeCell ref="AZA79:AZE80"/>
    <mergeCell ref="AZI79:AZM80"/>
    <mergeCell ref="AWO79:AWS80"/>
    <mergeCell ref="AWW79:AXA80"/>
    <mergeCell ref="AXE79:AXI80"/>
    <mergeCell ref="AXM79:AXQ80"/>
    <mergeCell ref="AXU79:AXY80"/>
    <mergeCell ref="AVA79:AVE80"/>
    <mergeCell ref="AVI79:AVM80"/>
    <mergeCell ref="AVQ79:AVU80"/>
    <mergeCell ref="AVY79:AWC80"/>
    <mergeCell ref="AWG79:AWK80"/>
    <mergeCell ref="ATM79:ATQ80"/>
    <mergeCell ref="ATU79:ATY80"/>
    <mergeCell ref="AUC79:AUG80"/>
    <mergeCell ref="AUK79:AUO80"/>
    <mergeCell ref="AUS79:AUW80"/>
    <mergeCell ref="BEG79:BEK80"/>
    <mergeCell ref="BEO79:BES80"/>
    <mergeCell ref="BEW79:BFA80"/>
    <mergeCell ref="BFE79:BFI80"/>
    <mergeCell ref="BFM79:BFQ80"/>
    <mergeCell ref="BCS79:BCW80"/>
    <mergeCell ref="BDA79:BDE80"/>
    <mergeCell ref="BDI79:BDM80"/>
    <mergeCell ref="BDQ79:BDU80"/>
    <mergeCell ref="BDY79:BEC80"/>
    <mergeCell ref="BBE79:BBI80"/>
    <mergeCell ref="BBM79:BBQ80"/>
    <mergeCell ref="BBU79:BBY80"/>
    <mergeCell ref="BCC79:BCG80"/>
    <mergeCell ref="BCK79:BCO80"/>
    <mergeCell ref="AZQ79:AZU80"/>
    <mergeCell ref="AZY79:BAC80"/>
    <mergeCell ref="BAG79:BAK80"/>
    <mergeCell ref="BAO79:BAS80"/>
    <mergeCell ref="BAW79:BBA80"/>
    <mergeCell ref="BKK79:BKO80"/>
    <mergeCell ref="BKS79:BKW80"/>
    <mergeCell ref="BLA79:BLE80"/>
    <mergeCell ref="BLI79:BLM80"/>
    <mergeCell ref="BLQ79:BLU80"/>
    <mergeCell ref="BIW79:BJA80"/>
    <mergeCell ref="BJE79:BJI80"/>
    <mergeCell ref="BJM79:BJQ80"/>
    <mergeCell ref="BJU79:BJY80"/>
    <mergeCell ref="BKC79:BKG80"/>
    <mergeCell ref="BHI79:BHM80"/>
    <mergeCell ref="BHQ79:BHU80"/>
    <mergeCell ref="BHY79:BIC80"/>
    <mergeCell ref="BIG79:BIK80"/>
    <mergeCell ref="BIO79:BIS80"/>
    <mergeCell ref="BFU79:BFY80"/>
    <mergeCell ref="BGC79:BGG80"/>
    <mergeCell ref="BGK79:BGO80"/>
    <mergeCell ref="BGS79:BGW80"/>
    <mergeCell ref="BHA79:BHE80"/>
    <mergeCell ref="BQO79:BQS80"/>
    <mergeCell ref="BQW79:BRA80"/>
    <mergeCell ref="BRE79:BRI80"/>
    <mergeCell ref="BRM79:BRQ80"/>
    <mergeCell ref="BRU79:BRY80"/>
    <mergeCell ref="BPA79:BPE80"/>
    <mergeCell ref="BPI79:BPM80"/>
    <mergeCell ref="BPQ79:BPU80"/>
    <mergeCell ref="BPY79:BQC80"/>
    <mergeCell ref="BQG79:BQK80"/>
    <mergeCell ref="BNM79:BNQ80"/>
    <mergeCell ref="BNU79:BNY80"/>
    <mergeCell ref="BOC79:BOG80"/>
    <mergeCell ref="BOK79:BOO80"/>
    <mergeCell ref="BOS79:BOW80"/>
    <mergeCell ref="BLY79:BMC80"/>
    <mergeCell ref="BMG79:BMK80"/>
    <mergeCell ref="BMO79:BMS80"/>
    <mergeCell ref="BMW79:BNA80"/>
    <mergeCell ref="BNE79:BNI80"/>
    <mergeCell ref="BWS79:BWW80"/>
    <mergeCell ref="BXA79:BXE80"/>
    <mergeCell ref="BXI79:BXM80"/>
    <mergeCell ref="BXQ79:BXU80"/>
    <mergeCell ref="BXY79:BYC80"/>
    <mergeCell ref="BVE79:BVI80"/>
    <mergeCell ref="BVM79:BVQ80"/>
    <mergeCell ref="BVU79:BVY80"/>
    <mergeCell ref="BWC79:BWG80"/>
    <mergeCell ref="BWK79:BWO80"/>
    <mergeCell ref="BTQ79:BTU80"/>
    <mergeCell ref="BTY79:BUC80"/>
    <mergeCell ref="BUG79:BUK80"/>
    <mergeCell ref="BUO79:BUS80"/>
    <mergeCell ref="BUW79:BVA80"/>
    <mergeCell ref="BSC79:BSG80"/>
    <mergeCell ref="BSK79:BSO80"/>
    <mergeCell ref="BSS79:BSW80"/>
    <mergeCell ref="BTA79:BTE80"/>
    <mergeCell ref="BTI79:BTM80"/>
    <mergeCell ref="CCW79:CDA80"/>
    <mergeCell ref="CDE79:CDI80"/>
    <mergeCell ref="CDM79:CDQ80"/>
    <mergeCell ref="CDU79:CDY80"/>
    <mergeCell ref="CEC79:CEG80"/>
    <mergeCell ref="CBI79:CBM80"/>
    <mergeCell ref="CBQ79:CBU80"/>
    <mergeCell ref="CBY79:CCC80"/>
    <mergeCell ref="CCG79:CCK80"/>
    <mergeCell ref="CCO79:CCS80"/>
    <mergeCell ref="BZU79:BZY80"/>
    <mergeCell ref="CAC79:CAG80"/>
    <mergeCell ref="CAK79:CAO80"/>
    <mergeCell ref="CAS79:CAW80"/>
    <mergeCell ref="CBA79:CBE80"/>
    <mergeCell ref="BYG79:BYK80"/>
    <mergeCell ref="BYO79:BYS80"/>
    <mergeCell ref="BYW79:BZA80"/>
    <mergeCell ref="BZE79:BZI80"/>
    <mergeCell ref="BZM79:BZQ80"/>
    <mergeCell ref="CJA79:CJE80"/>
    <mergeCell ref="CJI79:CJM80"/>
    <mergeCell ref="CJQ79:CJU80"/>
    <mergeCell ref="CJY79:CKC80"/>
    <mergeCell ref="CKG79:CKK80"/>
    <mergeCell ref="CHM79:CHQ80"/>
    <mergeCell ref="CHU79:CHY80"/>
    <mergeCell ref="CIC79:CIG80"/>
    <mergeCell ref="CIK79:CIO80"/>
    <mergeCell ref="CIS79:CIW80"/>
    <mergeCell ref="CFY79:CGC80"/>
    <mergeCell ref="CGG79:CGK80"/>
    <mergeCell ref="CGO79:CGS80"/>
    <mergeCell ref="CGW79:CHA80"/>
    <mergeCell ref="CHE79:CHI80"/>
    <mergeCell ref="CEK79:CEO80"/>
    <mergeCell ref="CES79:CEW80"/>
    <mergeCell ref="CFA79:CFE80"/>
    <mergeCell ref="CFI79:CFM80"/>
    <mergeCell ref="CFQ79:CFU80"/>
    <mergeCell ref="CPE79:CPI80"/>
    <mergeCell ref="CPM79:CPQ80"/>
    <mergeCell ref="CPU79:CPY80"/>
    <mergeCell ref="CQC79:CQG80"/>
    <mergeCell ref="CQK79:CQO80"/>
    <mergeCell ref="CNQ79:CNU80"/>
    <mergeCell ref="CNY79:COC80"/>
    <mergeCell ref="COG79:COK80"/>
    <mergeCell ref="COO79:COS80"/>
    <mergeCell ref="COW79:CPA80"/>
    <mergeCell ref="CMC79:CMG80"/>
    <mergeCell ref="CMK79:CMO80"/>
    <mergeCell ref="CMS79:CMW80"/>
    <mergeCell ref="CNA79:CNE80"/>
    <mergeCell ref="CNI79:CNM80"/>
    <mergeCell ref="CKO79:CKS80"/>
    <mergeCell ref="CKW79:CLA80"/>
    <mergeCell ref="CLE79:CLI80"/>
    <mergeCell ref="CLM79:CLQ80"/>
    <mergeCell ref="CLU79:CLY80"/>
    <mergeCell ref="CVI79:CVM80"/>
    <mergeCell ref="CVQ79:CVU80"/>
    <mergeCell ref="CVY79:CWC80"/>
    <mergeCell ref="CWG79:CWK80"/>
    <mergeCell ref="CWO79:CWS80"/>
    <mergeCell ref="CTU79:CTY80"/>
    <mergeCell ref="CUC79:CUG80"/>
    <mergeCell ref="CUK79:CUO80"/>
    <mergeCell ref="CUS79:CUW80"/>
    <mergeCell ref="CVA79:CVE80"/>
    <mergeCell ref="CSG79:CSK80"/>
    <mergeCell ref="CSO79:CSS80"/>
    <mergeCell ref="CSW79:CTA80"/>
    <mergeCell ref="CTE79:CTI80"/>
    <mergeCell ref="CTM79:CTQ80"/>
    <mergeCell ref="CQS79:CQW80"/>
    <mergeCell ref="CRA79:CRE80"/>
    <mergeCell ref="CRI79:CRM80"/>
    <mergeCell ref="CRQ79:CRU80"/>
    <mergeCell ref="CRY79:CSC80"/>
    <mergeCell ref="DBM79:DBQ80"/>
    <mergeCell ref="DBU79:DBY80"/>
    <mergeCell ref="DCC79:DCG80"/>
    <mergeCell ref="DCK79:DCO80"/>
    <mergeCell ref="DCS79:DCW80"/>
    <mergeCell ref="CZY79:DAC80"/>
    <mergeCell ref="DAG79:DAK80"/>
    <mergeCell ref="DAO79:DAS80"/>
    <mergeCell ref="DAW79:DBA80"/>
    <mergeCell ref="DBE79:DBI80"/>
    <mergeCell ref="CYK79:CYO80"/>
    <mergeCell ref="CYS79:CYW80"/>
    <mergeCell ref="CZA79:CZE80"/>
    <mergeCell ref="CZI79:CZM80"/>
    <mergeCell ref="CZQ79:CZU80"/>
    <mergeCell ref="CWW79:CXA80"/>
    <mergeCell ref="CXE79:CXI80"/>
    <mergeCell ref="CXM79:CXQ80"/>
    <mergeCell ref="CXU79:CXY80"/>
    <mergeCell ref="CYC79:CYG80"/>
    <mergeCell ref="DHQ79:DHU80"/>
    <mergeCell ref="DHY79:DIC80"/>
    <mergeCell ref="DIG79:DIK80"/>
    <mergeCell ref="DIO79:DIS80"/>
    <mergeCell ref="DIW79:DJA80"/>
    <mergeCell ref="DGC79:DGG80"/>
    <mergeCell ref="DGK79:DGO80"/>
    <mergeCell ref="DGS79:DGW80"/>
    <mergeCell ref="DHA79:DHE80"/>
    <mergeCell ref="DHI79:DHM80"/>
    <mergeCell ref="DEO79:DES80"/>
    <mergeCell ref="DEW79:DFA80"/>
    <mergeCell ref="DFE79:DFI80"/>
    <mergeCell ref="DFM79:DFQ80"/>
    <mergeCell ref="DFU79:DFY80"/>
    <mergeCell ref="DDA79:DDE80"/>
    <mergeCell ref="DDI79:DDM80"/>
    <mergeCell ref="DDQ79:DDU80"/>
    <mergeCell ref="DDY79:DEC80"/>
    <mergeCell ref="DEG79:DEK80"/>
    <mergeCell ref="DNU79:DNY80"/>
    <mergeCell ref="DOC79:DOG80"/>
    <mergeCell ref="DOK79:DOO80"/>
    <mergeCell ref="DOS79:DOW80"/>
    <mergeCell ref="DPA79:DPE80"/>
    <mergeCell ref="DMG79:DMK80"/>
    <mergeCell ref="DMO79:DMS80"/>
    <mergeCell ref="DMW79:DNA80"/>
    <mergeCell ref="DNE79:DNI80"/>
    <mergeCell ref="DNM79:DNQ80"/>
    <mergeCell ref="DKS79:DKW80"/>
    <mergeCell ref="DLA79:DLE80"/>
    <mergeCell ref="DLI79:DLM80"/>
    <mergeCell ref="DLQ79:DLU80"/>
    <mergeCell ref="DLY79:DMC80"/>
    <mergeCell ref="DJE79:DJI80"/>
    <mergeCell ref="DJM79:DJQ80"/>
    <mergeCell ref="DJU79:DJY80"/>
    <mergeCell ref="DKC79:DKG80"/>
    <mergeCell ref="DKK79:DKO80"/>
    <mergeCell ref="DTY79:DUC80"/>
    <mergeCell ref="DUG79:DUK80"/>
    <mergeCell ref="DUO79:DUS80"/>
    <mergeCell ref="DUW79:DVA80"/>
    <mergeCell ref="DVE79:DVI80"/>
    <mergeCell ref="DSK79:DSO80"/>
    <mergeCell ref="DSS79:DSW80"/>
    <mergeCell ref="DTA79:DTE80"/>
    <mergeCell ref="DTI79:DTM80"/>
    <mergeCell ref="DTQ79:DTU80"/>
    <mergeCell ref="DQW79:DRA80"/>
    <mergeCell ref="DRE79:DRI80"/>
    <mergeCell ref="DRM79:DRQ80"/>
    <mergeCell ref="DRU79:DRY80"/>
    <mergeCell ref="DSC79:DSG80"/>
    <mergeCell ref="DPI79:DPM80"/>
    <mergeCell ref="DPQ79:DPU80"/>
    <mergeCell ref="DPY79:DQC80"/>
    <mergeCell ref="DQG79:DQK80"/>
    <mergeCell ref="DQO79:DQS80"/>
    <mergeCell ref="EAC79:EAG80"/>
    <mergeCell ref="EAK79:EAO80"/>
    <mergeCell ref="EAS79:EAW80"/>
    <mergeCell ref="EBA79:EBE80"/>
    <mergeCell ref="EBI79:EBM80"/>
    <mergeCell ref="DYO79:DYS80"/>
    <mergeCell ref="DYW79:DZA80"/>
    <mergeCell ref="DZE79:DZI80"/>
    <mergeCell ref="DZM79:DZQ80"/>
    <mergeCell ref="DZU79:DZY80"/>
    <mergeCell ref="DXA79:DXE80"/>
    <mergeCell ref="DXI79:DXM80"/>
    <mergeCell ref="DXQ79:DXU80"/>
    <mergeCell ref="DXY79:DYC80"/>
    <mergeCell ref="DYG79:DYK80"/>
    <mergeCell ref="DVM79:DVQ80"/>
    <mergeCell ref="DVU79:DVY80"/>
    <mergeCell ref="DWC79:DWG80"/>
    <mergeCell ref="DWK79:DWO80"/>
    <mergeCell ref="DWS79:DWW80"/>
    <mergeCell ref="EGG79:EGK80"/>
    <mergeCell ref="EGO79:EGS80"/>
    <mergeCell ref="EGW79:EHA80"/>
    <mergeCell ref="EHE79:EHI80"/>
    <mergeCell ref="EHM79:EHQ80"/>
    <mergeCell ref="EES79:EEW80"/>
    <mergeCell ref="EFA79:EFE80"/>
    <mergeCell ref="EFI79:EFM80"/>
    <mergeCell ref="EFQ79:EFU80"/>
    <mergeCell ref="EFY79:EGC80"/>
    <mergeCell ref="EDE79:EDI80"/>
    <mergeCell ref="EDM79:EDQ80"/>
    <mergeCell ref="EDU79:EDY80"/>
    <mergeCell ref="EEC79:EEG80"/>
    <mergeCell ref="EEK79:EEO80"/>
    <mergeCell ref="EBQ79:EBU80"/>
    <mergeCell ref="EBY79:ECC80"/>
    <mergeCell ref="ECG79:ECK80"/>
    <mergeCell ref="ECO79:ECS80"/>
    <mergeCell ref="ECW79:EDA80"/>
    <mergeCell ref="EMK79:EMO80"/>
    <mergeCell ref="EMS79:EMW80"/>
    <mergeCell ref="ENA79:ENE80"/>
    <mergeCell ref="ENI79:ENM80"/>
    <mergeCell ref="ENQ79:ENU80"/>
    <mergeCell ref="EKW79:ELA80"/>
    <mergeCell ref="ELE79:ELI80"/>
    <mergeCell ref="ELM79:ELQ80"/>
    <mergeCell ref="ELU79:ELY80"/>
    <mergeCell ref="EMC79:EMG80"/>
    <mergeCell ref="EJI79:EJM80"/>
    <mergeCell ref="EJQ79:EJU80"/>
    <mergeCell ref="EJY79:EKC80"/>
    <mergeCell ref="EKG79:EKK80"/>
    <mergeCell ref="EKO79:EKS80"/>
    <mergeCell ref="EHU79:EHY80"/>
    <mergeCell ref="EIC79:EIG80"/>
    <mergeCell ref="EIK79:EIO80"/>
    <mergeCell ref="EIS79:EIW80"/>
    <mergeCell ref="EJA79:EJE80"/>
    <mergeCell ref="ESO79:ESS80"/>
    <mergeCell ref="ESW79:ETA80"/>
    <mergeCell ref="ETE79:ETI80"/>
    <mergeCell ref="ETM79:ETQ80"/>
    <mergeCell ref="ETU79:ETY80"/>
    <mergeCell ref="ERA79:ERE80"/>
    <mergeCell ref="ERI79:ERM80"/>
    <mergeCell ref="ERQ79:ERU80"/>
    <mergeCell ref="ERY79:ESC80"/>
    <mergeCell ref="ESG79:ESK80"/>
    <mergeCell ref="EPM79:EPQ80"/>
    <mergeCell ref="EPU79:EPY80"/>
    <mergeCell ref="EQC79:EQG80"/>
    <mergeCell ref="EQK79:EQO80"/>
    <mergeCell ref="EQS79:EQW80"/>
    <mergeCell ref="ENY79:EOC80"/>
    <mergeCell ref="EOG79:EOK80"/>
    <mergeCell ref="EOO79:EOS80"/>
    <mergeCell ref="EOW79:EPA80"/>
    <mergeCell ref="EPE79:EPI80"/>
    <mergeCell ref="EYS79:EYW80"/>
    <mergeCell ref="EZA79:EZE80"/>
    <mergeCell ref="EZI79:EZM80"/>
    <mergeCell ref="EZQ79:EZU80"/>
    <mergeCell ref="EZY79:FAC80"/>
    <mergeCell ref="EXE79:EXI80"/>
    <mergeCell ref="EXM79:EXQ80"/>
    <mergeCell ref="EXU79:EXY80"/>
    <mergeCell ref="EYC79:EYG80"/>
    <mergeCell ref="EYK79:EYO80"/>
    <mergeCell ref="EVQ79:EVU80"/>
    <mergeCell ref="EVY79:EWC80"/>
    <mergeCell ref="EWG79:EWK80"/>
    <mergeCell ref="EWO79:EWS80"/>
    <mergeCell ref="EWW79:EXA80"/>
    <mergeCell ref="EUC79:EUG80"/>
    <mergeCell ref="EUK79:EUO80"/>
    <mergeCell ref="EUS79:EUW80"/>
    <mergeCell ref="EVA79:EVE80"/>
    <mergeCell ref="EVI79:EVM80"/>
    <mergeCell ref="FEW79:FFA80"/>
    <mergeCell ref="FFE79:FFI80"/>
    <mergeCell ref="FFM79:FFQ80"/>
    <mergeCell ref="FFU79:FFY80"/>
    <mergeCell ref="FGC79:FGG80"/>
    <mergeCell ref="FDI79:FDM80"/>
    <mergeCell ref="FDQ79:FDU80"/>
    <mergeCell ref="FDY79:FEC80"/>
    <mergeCell ref="FEG79:FEK80"/>
    <mergeCell ref="FEO79:FES80"/>
    <mergeCell ref="FBU79:FBY80"/>
    <mergeCell ref="FCC79:FCG80"/>
    <mergeCell ref="FCK79:FCO80"/>
    <mergeCell ref="FCS79:FCW80"/>
    <mergeCell ref="FDA79:FDE80"/>
    <mergeCell ref="FAG79:FAK80"/>
    <mergeCell ref="FAO79:FAS80"/>
    <mergeCell ref="FAW79:FBA80"/>
    <mergeCell ref="FBE79:FBI80"/>
    <mergeCell ref="FBM79:FBQ80"/>
    <mergeCell ref="FLA79:FLE80"/>
    <mergeCell ref="FLI79:FLM80"/>
    <mergeCell ref="FLQ79:FLU80"/>
    <mergeCell ref="FLY79:FMC80"/>
    <mergeCell ref="FMG79:FMK80"/>
    <mergeCell ref="FJM79:FJQ80"/>
    <mergeCell ref="FJU79:FJY80"/>
    <mergeCell ref="FKC79:FKG80"/>
    <mergeCell ref="FKK79:FKO80"/>
    <mergeCell ref="FKS79:FKW80"/>
    <mergeCell ref="FHY79:FIC80"/>
    <mergeCell ref="FIG79:FIK80"/>
    <mergeCell ref="FIO79:FIS80"/>
    <mergeCell ref="FIW79:FJA80"/>
    <mergeCell ref="FJE79:FJI80"/>
    <mergeCell ref="FGK79:FGO80"/>
    <mergeCell ref="FGS79:FGW80"/>
    <mergeCell ref="FHA79:FHE80"/>
    <mergeCell ref="FHI79:FHM80"/>
    <mergeCell ref="FHQ79:FHU80"/>
    <mergeCell ref="FRE79:FRI80"/>
    <mergeCell ref="FRM79:FRQ80"/>
    <mergeCell ref="FRU79:FRY80"/>
    <mergeCell ref="FSC79:FSG80"/>
    <mergeCell ref="FSK79:FSO80"/>
    <mergeCell ref="FPQ79:FPU80"/>
    <mergeCell ref="FPY79:FQC80"/>
    <mergeCell ref="FQG79:FQK80"/>
    <mergeCell ref="FQO79:FQS80"/>
    <mergeCell ref="FQW79:FRA80"/>
    <mergeCell ref="FOC79:FOG80"/>
    <mergeCell ref="FOK79:FOO80"/>
    <mergeCell ref="FOS79:FOW80"/>
    <mergeCell ref="FPA79:FPE80"/>
    <mergeCell ref="FPI79:FPM80"/>
    <mergeCell ref="FMO79:FMS80"/>
    <mergeCell ref="FMW79:FNA80"/>
    <mergeCell ref="FNE79:FNI80"/>
    <mergeCell ref="FNM79:FNQ80"/>
    <mergeCell ref="FNU79:FNY80"/>
    <mergeCell ref="FXI79:FXM80"/>
    <mergeCell ref="FXQ79:FXU80"/>
    <mergeCell ref="FXY79:FYC80"/>
    <mergeCell ref="FYG79:FYK80"/>
    <mergeCell ref="FYO79:FYS80"/>
    <mergeCell ref="FVU79:FVY80"/>
    <mergeCell ref="FWC79:FWG80"/>
    <mergeCell ref="FWK79:FWO80"/>
    <mergeCell ref="FWS79:FWW80"/>
    <mergeCell ref="FXA79:FXE80"/>
    <mergeCell ref="FUG79:FUK80"/>
    <mergeCell ref="FUO79:FUS80"/>
    <mergeCell ref="FUW79:FVA80"/>
    <mergeCell ref="FVE79:FVI80"/>
    <mergeCell ref="FVM79:FVQ80"/>
    <mergeCell ref="FSS79:FSW80"/>
    <mergeCell ref="FTA79:FTE80"/>
    <mergeCell ref="FTI79:FTM80"/>
    <mergeCell ref="FTQ79:FTU80"/>
    <mergeCell ref="FTY79:FUC80"/>
    <mergeCell ref="GDM79:GDQ80"/>
    <mergeCell ref="GDU79:GDY80"/>
    <mergeCell ref="GEC79:GEG80"/>
    <mergeCell ref="GEK79:GEO80"/>
    <mergeCell ref="GES79:GEW80"/>
    <mergeCell ref="GBY79:GCC80"/>
    <mergeCell ref="GCG79:GCK80"/>
    <mergeCell ref="GCO79:GCS80"/>
    <mergeCell ref="GCW79:GDA80"/>
    <mergeCell ref="GDE79:GDI80"/>
    <mergeCell ref="GAK79:GAO80"/>
    <mergeCell ref="GAS79:GAW80"/>
    <mergeCell ref="GBA79:GBE80"/>
    <mergeCell ref="GBI79:GBM80"/>
    <mergeCell ref="GBQ79:GBU80"/>
    <mergeCell ref="FYW79:FZA80"/>
    <mergeCell ref="FZE79:FZI80"/>
    <mergeCell ref="FZM79:FZQ80"/>
    <mergeCell ref="FZU79:FZY80"/>
    <mergeCell ref="GAC79:GAG80"/>
    <mergeCell ref="GJQ79:GJU80"/>
    <mergeCell ref="GJY79:GKC80"/>
    <mergeCell ref="GKG79:GKK80"/>
    <mergeCell ref="GKO79:GKS80"/>
    <mergeCell ref="GKW79:GLA80"/>
    <mergeCell ref="GIC79:GIG80"/>
    <mergeCell ref="GIK79:GIO80"/>
    <mergeCell ref="GIS79:GIW80"/>
    <mergeCell ref="GJA79:GJE80"/>
    <mergeCell ref="GJI79:GJM80"/>
    <mergeCell ref="GGO79:GGS80"/>
    <mergeCell ref="GGW79:GHA80"/>
    <mergeCell ref="GHE79:GHI80"/>
    <mergeCell ref="GHM79:GHQ80"/>
    <mergeCell ref="GHU79:GHY80"/>
    <mergeCell ref="GFA79:GFE80"/>
    <mergeCell ref="GFI79:GFM80"/>
    <mergeCell ref="GFQ79:GFU80"/>
    <mergeCell ref="GFY79:GGC80"/>
    <mergeCell ref="GGG79:GGK80"/>
    <mergeCell ref="GPU79:GPY80"/>
    <mergeCell ref="GQC79:GQG80"/>
    <mergeCell ref="GQK79:GQO80"/>
    <mergeCell ref="GQS79:GQW80"/>
    <mergeCell ref="GRA79:GRE80"/>
    <mergeCell ref="GOG79:GOK80"/>
    <mergeCell ref="GOO79:GOS80"/>
    <mergeCell ref="GOW79:GPA80"/>
    <mergeCell ref="GPE79:GPI80"/>
    <mergeCell ref="GPM79:GPQ80"/>
    <mergeCell ref="GMS79:GMW80"/>
    <mergeCell ref="GNA79:GNE80"/>
    <mergeCell ref="GNI79:GNM80"/>
    <mergeCell ref="GNQ79:GNU80"/>
    <mergeCell ref="GNY79:GOC80"/>
    <mergeCell ref="GLE79:GLI80"/>
    <mergeCell ref="GLM79:GLQ80"/>
    <mergeCell ref="GLU79:GLY80"/>
    <mergeCell ref="GMC79:GMG80"/>
    <mergeCell ref="GMK79:GMO80"/>
    <mergeCell ref="GVY79:GWC80"/>
    <mergeCell ref="GWG79:GWK80"/>
    <mergeCell ref="GWO79:GWS80"/>
    <mergeCell ref="GWW79:GXA80"/>
    <mergeCell ref="GXE79:GXI80"/>
    <mergeCell ref="GUK79:GUO80"/>
    <mergeCell ref="GUS79:GUW80"/>
    <mergeCell ref="GVA79:GVE80"/>
    <mergeCell ref="GVI79:GVM80"/>
    <mergeCell ref="GVQ79:GVU80"/>
    <mergeCell ref="GSW79:GTA80"/>
    <mergeCell ref="GTE79:GTI80"/>
    <mergeCell ref="GTM79:GTQ80"/>
    <mergeCell ref="GTU79:GTY80"/>
    <mergeCell ref="GUC79:GUG80"/>
    <mergeCell ref="GRI79:GRM80"/>
    <mergeCell ref="GRQ79:GRU80"/>
    <mergeCell ref="GRY79:GSC80"/>
    <mergeCell ref="GSG79:GSK80"/>
    <mergeCell ref="GSO79:GSS80"/>
    <mergeCell ref="HCC79:HCG80"/>
    <mergeCell ref="HCK79:HCO80"/>
    <mergeCell ref="HCS79:HCW80"/>
    <mergeCell ref="HDA79:HDE80"/>
    <mergeCell ref="HDI79:HDM80"/>
    <mergeCell ref="HAO79:HAS80"/>
    <mergeCell ref="HAW79:HBA80"/>
    <mergeCell ref="HBE79:HBI80"/>
    <mergeCell ref="HBM79:HBQ80"/>
    <mergeCell ref="HBU79:HBY80"/>
    <mergeCell ref="GZA79:GZE80"/>
    <mergeCell ref="GZI79:GZM80"/>
    <mergeCell ref="GZQ79:GZU80"/>
    <mergeCell ref="GZY79:HAC80"/>
    <mergeCell ref="HAG79:HAK80"/>
    <mergeCell ref="GXM79:GXQ80"/>
    <mergeCell ref="GXU79:GXY80"/>
    <mergeCell ref="GYC79:GYG80"/>
    <mergeCell ref="GYK79:GYO80"/>
    <mergeCell ref="GYS79:GYW80"/>
    <mergeCell ref="HIG79:HIK80"/>
    <mergeCell ref="HIO79:HIS80"/>
    <mergeCell ref="HIW79:HJA80"/>
    <mergeCell ref="HJE79:HJI80"/>
    <mergeCell ref="HJM79:HJQ80"/>
    <mergeCell ref="HGS79:HGW80"/>
    <mergeCell ref="HHA79:HHE80"/>
    <mergeCell ref="HHI79:HHM80"/>
    <mergeCell ref="HHQ79:HHU80"/>
    <mergeCell ref="HHY79:HIC80"/>
    <mergeCell ref="HFE79:HFI80"/>
    <mergeCell ref="HFM79:HFQ80"/>
    <mergeCell ref="HFU79:HFY80"/>
    <mergeCell ref="HGC79:HGG80"/>
    <mergeCell ref="HGK79:HGO80"/>
    <mergeCell ref="HDQ79:HDU80"/>
    <mergeCell ref="HDY79:HEC80"/>
    <mergeCell ref="HEG79:HEK80"/>
    <mergeCell ref="HEO79:HES80"/>
    <mergeCell ref="HEW79:HFA80"/>
    <mergeCell ref="HOK79:HOO80"/>
    <mergeCell ref="HOS79:HOW80"/>
    <mergeCell ref="HPA79:HPE80"/>
    <mergeCell ref="HPI79:HPM80"/>
    <mergeCell ref="HPQ79:HPU80"/>
    <mergeCell ref="HMW79:HNA80"/>
    <mergeCell ref="HNE79:HNI80"/>
    <mergeCell ref="HNM79:HNQ80"/>
    <mergeCell ref="HNU79:HNY80"/>
    <mergeCell ref="HOC79:HOG80"/>
    <mergeCell ref="HLI79:HLM80"/>
    <mergeCell ref="HLQ79:HLU80"/>
    <mergeCell ref="HLY79:HMC80"/>
    <mergeCell ref="HMG79:HMK80"/>
    <mergeCell ref="HMO79:HMS80"/>
    <mergeCell ref="HJU79:HJY80"/>
    <mergeCell ref="HKC79:HKG80"/>
    <mergeCell ref="HKK79:HKO80"/>
    <mergeCell ref="HKS79:HKW80"/>
    <mergeCell ref="HLA79:HLE80"/>
    <mergeCell ref="HUO79:HUS80"/>
    <mergeCell ref="HUW79:HVA80"/>
    <mergeCell ref="HVE79:HVI80"/>
    <mergeCell ref="HVM79:HVQ80"/>
    <mergeCell ref="HVU79:HVY80"/>
    <mergeCell ref="HTA79:HTE80"/>
    <mergeCell ref="HTI79:HTM80"/>
    <mergeCell ref="HTQ79:HTU80"/>
    <mergeCell ref="HTY79:HUC80"/>
    <mergeCell ref="HUG79:HUK80"/>
    <mergeCell ref="HRM79:HRQ80"/>
    <mergeCell ref="HRU79:HRY80"/>
    <mergeCell ref="HSC79:HSG80"/>
    <mergeCell ref="HSK79:HSO80"/>
    <mergeCell ref="HSS79:HSW80"/>
    <mergeCell ref="HPY79:HQC80"/>
    <mergeCell ref="HQG79:HQK80"/>
    <mergeCell ref="HQO79:HQS80"/>
    <mergeCell ref="HQW79:HRA80"/>
    <mergeCell ref="HRE79:HRI80"/>
    <mergeCell ref="IAS79:IAW80"/>
    <mergeCell ref="IBA79:IBE80"/>
    <mergeCell ref="IBI79:IBM80"/>
    <mergeCell ref="IBQ79:IBU80"/>
    <mergeCell ref="IBY79:ICC80"/>
    <mergeCell ref="HZE79:HZI80"/>
    <mergeCell ref="HZM79:HZQ80"/>
    <mergeCell ref="HZU79:HZY80"/>
    <mergeCell ref="IAC79:IAG80"/>
    <mergeCell ref="IAK79:IAO80"/>
    <mergeCell ref="HXQ79:HXU80"/>
    <mergeCell ref="HXY79:HYC80"/>
    <mergeCell ref="HYG79:HYK80"/>
    <mergeCell ref="HYO79:HYS80"/>
    <mergeCell ref="HYW79:HZA80"/>
    <mergeCell ref="HWC79:HWG80"/>
    <mergeCell ref="HWK79:HWO80"/>
    <mergeCell ref="HWS79:HWW80"/>
    <mergeCell ref="HXA79:HXE80"/>
    <mergeCell ref="HXI79:HXM80"/>
    <mergeCell ref="IGW79:IHA80"/>
    <mergeCell ref="IHE79:IHI80"/>
    <mergeCell ref="IHM79:IHQ80"/>
    <mergeCell ref="IHU79:IHY80"/>
    <mergeCell ref="IIC79:IIG80"/>
    <mergeCell ref="IFI79:IFM80"/>
    <mergeCell ref="IFQ79:IFU80"/>
    <mergeCell ref="IFY79:IGC80"/>
    <mergeCell ref="IGG79:IGK80"/>
    <mergeCell ref="IGO79:IGS80"/>
    <mergeCell ref="IDU79:IDY80"/>
    <mergeCell ref="IEC79:IEG80"/>
    <mergeCell ref="IEK79:IEO80"/>
    <mergeCell ref="IES79:IEW80"/>
    <mergeCell ref="IFA79:IFE80"/>
    <mergeCell ref="ICG79:ICK80"/>
    <mergeCell ref="ICO79:ICS80"/>
    <mergeCell ref="ICW79:IDA80"/>
    <mergeCell ref="IDE79:IDI80"/>
    <mergeCell ref="IDM79:IDQ80"/>
    <mergeCell ref="INA79:INE80"/>
    <mergeCell ref="INI79:INM80"/>
    <mergeCell ref="INQ79:INU80"/>
    <mergeCell ref="INY79:IOC80"/>
    <mergeCell ref="IOG79:IOK80"/>
    <mergeCell ref="ILM79:ILQ80"/>
    <mergeCell ref="ILU79:ILY80"/>
    <mergeCell ref="IMC79:IMG80"/>
    <mergeCell ref="IMK79:IMO80"/>
    <mergeCell ref="IMS79:IMW80"/>
    <mergeCell ref="IJY79:IKC80"/>
    <mergeCell ref="IKG79:IKK80"/>
    <mergeCell ref="IKO79:IKS80"/>
    <mergeCell ref="IKW79:ILA80"/>
    <mergeCell ref="ILE79:ILI80"/>
    <mergeCell ref="IIK79:IIO80"/>
    <mergeCell ref="IIS79:IIW80"/>
    <mergeCell ref="IJA79:IJE80"/>
    <mergeCell ref="IJI79:IJM80"/>
    <mergeCell ref="IJQ79:IJU80"/>
    <mergeCell ref="ITE79:ITI80"/>
    <mergeCell ref="ITM79:ITQ80"/>
    <mergeCell ref="ITU79:ITY80"/>
    <mergeCell ref="IUC79:IUG80"/>
    <mergeCell ref="IUK79:IUO80"/>
    <mergeCell ref="IRQ79:IRU80"/>
    <mergeCell ref="IRY79:ISC80"/>
    <mergeCell ref="ISG79:ISK80"/>
    <mergeCell ref="ISO79:ISS80"/>
    <mergeCell ref="ISW79:ITA80"/>
    <mergeCell ref="IQC79:IQG80"/>
    <mergeCell ref="IQK79:IQO80"/>
    <mergeCell ref="IQS79:IQW80"/>
    <mergeCell ref="IRA79:IRE80"/>
    <mergeCell ref="IRI79:IRM80"/>
    <mergeCell ref="IOO79:IOS80"/>
    <mergeCell ref="IOW79:IPA80"/>
    <mergeCell ref="IPE79:IPI80"/>
    <mergeCell ref="IPM79:IPQ80"/>
    <mergeCell ref="IPU79:IPY80"/>
    <mergeCell ref="IZI79:IZM80"/>
    <mergeCell ref="IZQ79:IZU80"/>
    <mergeCell ref="IZY79:JAC80"/>
    <mergeCell ref="JAG79:JAK80"/>
    <mergeCell ref="JAO79:JAS80"/>
    <mergeCell ref="IXU79:IXY80"/>
    <mergeCell ref="IYC79:IYG80"/>
    <mergeCell ref="IYK79:IYO80"/>
    <mergeCell ref="IYS79:IYW80"/>
    <mergeCell ref="IZA79:IZE80"/>
    <mergeCell ref="IWG79:IWK80"/>
    <mergeCell ref="IWO79:IWS80"/>
    <mergeCell ref="IWW79:IXA80"/>
    <mergeCell ref="IXE79:IXI80"/>
    <mergeCell ref="IXM79:IXQ80"/>
    <mergeCell ref="IUS79:IUW80"/>
    <mergeCell ref="IVA79:IVE80"/>
    <mergeCell ref="IVI79:IVM80"/>
    <mergeCell ref="IVQ79:IVU80"/>
    <mergeCell ref="IVY79:IWC80"/>
    <mergeCell ref="JFM79:JFQ80"/>
    <mergeCell ref="JFU79:JFY80"/>
    <mergeCell ref="JGC79:JGG80"/>
    <mergeCell ref="JGK79:JGO80"/>
    <mergeCell ref="JGS79:JGW80"/>
    <mergeCell ref="JDY79:JEC80"/>
    <mergeCell ref="JEG79:JEK80"/>
    <mergeCell ref="JEO79:JES80"/>
    <mergeCell ref="JEW79:JFA80"/>
    <mergeCell ref="JFE79:JFI80"/>
    <mergeCell ref="JCK79:JCO80"/>
    <mergeCell ref="JCS79:JCW80"/>
    <mergeCell ref="JDA79:JDE80"/>
    <mergeCell ref="JDI79:JDM80"/>
    <mergeCell ref="JDQ79:JDU80"/>
    <mergeCell ref="JAW79:JBA80"/>
    <mergeCell ref="JBE79:JBI80"/>
    <mergeCell ref="JBM79:JBQ80"/>
    <mergeCell ref="JBU79:JBY80"/>
    <mergeCell ref="JCC79:JCG80"/>
    <mergeCell ref="JLQ79:JLU80"/>
    <mergeCell ref="JLY79:JMC80"/>
    <mergeCell ref="JMG79:JMK80"/>
    <mergeCell ref="JMO79:JMS80"/>
    <mergeCell ref="JMW79:JNA80"/>
    <mergeCell ref="JKC79:JKG80"/>
    <mergeCell ref="JKK79:JKO80"/>
    <mergeCell ref="JKS79:JKW80"/>
    <mergeCell ref="JLA79:JLE80"/>
    <mergeCell ref="JLI79:JLM80"/>
    <mergeCell ref="JIO79:JIS80"/>
    <mergeCell ref="JIW79:JJA80"/>
    <mergeCell ref="JJE79:JJI80"/>
    <mergeCell ref="JJM79:JJQ80"/>
    <mergeCell ref="JJU79:JJY80"/>
    <mergeCell ref="JHA79:JHE80"/>
    <mergeCell ref="JHI79:JHM80"/>
    <mergeCell ref="JHQ79:JHU80"/>
    <mergeCell ref="JHY79:JIC80"/>
    <mergeCell ref="JIG79:JIK80"/>
    <mergeCell ref="JRU79:JRY80"/>
    <mergeCell ref="JSC79:JSG80"/>
    <mergeCell ref="JSK79:JSO80"/>
    <mergeCell ref="JSS79:JSW80"/>
    <mergeCell ref="JTA79:JTE80"/>
    <mergeCell ref="JQG79:JQK80"/>
    <mergeCell ref="JQO79:JQS80"/>
    <mergeCell ref="JQW79:JRA80"/>
    <mergeCell ref="JRE79:JRI80"/>
    <mergeCell ref="JRM79:JRQ80"/>
    <mergeCell ref="JOS79:JOW80"/>
    <mergeCell ref="JPA79:JPE80"/>
    <mergeCell ref="JPI79:JPM80"/>
    <mergeCell ref="JPQ79:JPU80"/>
    <mergeCell ref="JPY79:JQC80"/>
    <mergeCell ref="JNE79:JNI80"/>
    <mergeCell ref="JNM79:JNQ80"/>
    <mergeCell ref="JNU79:JNY80"/>
    <mergeCell ref="JOC79:JOG80"/>
    <mergeCell ref="JOK79:JOO80"/>
    <mergeCell ref="JXY79:JYC80"/>
    <mergeCell ref="JYG79:JYK80"/>
    <mergeCell ref="JYO79:JYS80"/>
    <mergeCell ref="JYW79:JZA80"/>
    <mergeCell ref="JZE79:JZI80"/>
    <mergeCell ref="JWK79:JWO80"/>
    <mergeCell ref="JWS79:JWW80"/>
    <mergeCell ref="JXA79:JXE80"/>
    <mergeCell ref="JXI79:JXM80"/>
    <mergeCell ref="JXQ79:JXU80"/>
    <mergeCell ref="JUW79:JVA80"/>
    <mergeCell ref="JVE79:JVI80"/>
    <mergeCell ref="JVM79:JVQ80"/>
    <mergeCell ref="JVU79:JVY80"/>
    <mergeCell ref="JWC79:JWG80"/>
    <mergeCell ref="JTI79:JTM80"/>
    <mergeCell ref="JTQ79:JTU80"/>
    <mergeCell ref="JTY79:JUC80"/>
    <mergeCell ref="JUG79:JUK80"/>
    <mergeCell ref="JUO79:JUS80"/>
    <mergeCell ref="KEC79:KEG80"/>
    <mergeCell ref="KEK79:KEO80"/>
    <mergeCell ref="KES79:KEW80"/>
    <mergeCell ref="KFA79:KFE80"/>
    <mergeCell ref="KFI79:KFM80"/>
    <mergeCell ref="KCO79:KCS80"/>
    <mergeCell ref="KCW79:KDA80"/>
    <mergeCell ref="KDE79:KDI80"/>
    <mergeCell ref="KDM79:KDQ80"/>
    <mergeCell ref="KDU79:KDY80"/>
    <mergeCell ref="KBA79:KBE80"/>
    <mergeCell ref="KBI79:KBM80"/>
    <mergeCell ref="KBQ79:KBU80"/>
    <mergeCell ref="KBY79:KCC80"/>
    <mergeCell ref="KCG79:KCK80"/>
    <mergeCell ref="JZM79:JZQ80"/>
    <mergeCell ref="JZU79:JZY80"/>
    <mergeCell ref="KAC79:KAG80"/>
    <mergeCell ref="KAK79:KAO80"/>
    <mergeCell ref="KAS79:KAW80"/>
    <mergeCell ref="KKG79:KKK80"/>
    <mergeCell ref="KKO79:KKS80"/>
    <mergeCell ref="KKW79:KLA80"/>
    <mergeCell ref="KLE79:KLI80"/>
    <mergeCell ref="KLM79:KLQ80"/>
    <mergeCell ref="KIS79:KIW80"/>
    <mergeCell ref="KJA79:KJE80"/>
    <mergeCell ref="KJI79:KJM80"/>
    <mergeCell ref="KJQ79:KJU80"/>
    <mergeCell ref="KJY79:KKC80"/>
    <mergeCell ref="KHE79:KHI80"/>
    <mergeCell ref="KHM79:KHQ80"/>
    <mergeCell ref="KHU79:KHY80"/>
    <mergeCell ref="KIC79:KIG80"/>
    <mergeCell ref="KIK79:KIO80"/>
    <mergeCell ref="KFQ79:KFU80"/>
    <mergeCell ref="KFY79:KGC80"/>
    <mergeCell ref="KGG79:KGK80"/>
    <mergeCell ref="KGO79:KGS80"/>
    <mergeCell ref="KGW79:KHA80"/>
    <mergeCell ref="KQK79:KQO80"/>
    <mergeCell ref="KQS79:KQW80"/>
    <mergeCell ref="KRA79:KRE80"/>
    <mergeCell ref="KRI79:KRM80"/>
    <mergeCell ref="KRQ79:KRU80"/>
    <mergeCell ref="KOW79:KPA80"/>
    <mergeCell ref="KPE79:KPI80"/>
    <mergeCell ref="KPM79:KPQ80"/>
    <mergeCell ref="KPU79:KPY80"/>
    <mergeCell ref="KQC79:KQG80"/>
    <mergeCell ref="KNI79:KNM80"/>
    <mergeCell ref="KNQ79:KNU80"/>
    <mergeCell ref="KNY79:KOC80"/>
    <mergeCell ref="KOG79:KOK80"/>
    <mergeCell ref="KOO79:KOS80"/>
    <mergeCell ref="KLU79:KLY80"/>
    <mergeCell ref="KMC79:KMG80"/>
    <mergeCell ref="KMK79:KMO80"/>
    <mergeCell ref="KMS79:KMW80"/>
    <mergeCell ref="KNA79:KNE80"/>
    <mergeCell ref="KWO79:KWS80"/>
    <mergeCell ref="KWW79:KXA80"/>
    <mergeCell ref="KXE79:KXI80"/>
    <mergeCell ref="KXM79:KXQ80"/>
    <mergeCell ref="KXU79:KXY80"/>
    <mergeCell ref="KVA79:KVE80"/>
    <mergeCell ref="KVI79:KVM80"/>
    <mergeCell ref="KVQ79:KVU80"/>
    <mergeCell ref="KVY79:KWC80"/>
    <mergeCell ref="KWG79:KWK80"/>
    <mergeCell ref="KTM79:KTQ80"/>
    <mergeCell ref="KTU79:KTY80"/>
    <mergeCell ref="KUC79:KUG80"/>
    <mergeCell ref="KUK79:KUO80"/>
    <mergeCell ref="KUS79:KUW80"/>
    <mergeCell ref="KRY79:KSC80"/>
    <mergeCell ref="KSG79:KSK80"/>
    <mergeCell ref="KSO79:KSS80"/>
    <mergeCell ref="KSW79:KTA80"/>
    <mergeCell ref="KTE79:KTI80"/>
    <mergeCell ref="LCS79:LCW80"/>
    <mergeCell ref="LDA79:LDE80"/>
    <mergeCell ref="LDI79:LDM80"/>
    <mergeCell ref="LDQ79:LDU80"/>
    <mergeCell ref="LDY79:LEC80"/>
    <mergeCell ref="LBE79:LBI80"/>
    <mergeCell ref="LBM79:LBQ80"/>
    <mergeCell ref="LBU79:LBY80"/>
    <mergeCell ref="LCC79:LCG80"/>
    <mergeCell ref="LCK79:LCO80"/>
    <mergeCell ref="KZQ79:KZU80"/>
    <mergeCell ref="KZY79:LAC80"/>
    <mergeCell ref="LAG79:LAK80"/>
    <mergeCell ref="LAO79:LAS80"/>
    <mergeCell ref="LAW79:LBA80"/>
    <mergeCell ref="KYC79:KYG80"/>
    <mergeCell ref="KYK79:KYO80"/>
    <mergeCell ref="KYS79:KYW80"/>
    <mergeCell ref="KZA79:KZE80"/>
    <mergeCell ref="KZI79:KZM80"/>
    <mergeCell ref="LIW79:LJA80"/>
    <mergeCell ref="LJE79:LJI80"/>
    <mergeCell ref="LJM79:LJQ80"/>
    <mergeCell ref="LJU79:LJY80"/>
    <mergeCell ref="LKC79:LKG80"/>
    <mergeCell ref="LHI79:LHM80"/>
    <mergeCell ref="LHQ79:LHU80"/>
    <mergeCell ref="LHY79:LIC80"/>
    <mergeCell ref="LIG79:LIK80"/>
    <mergeCell ref="LIO79:LIS80"/>
    <mergeCell ref="LFU79:LFY80"/>
    <mergeCell ref="LGC79:LGG80"/>
    <mergeCell ref="LGK79:LGO80"/>
    <mergeCell ref="LGS79:LGW80"/>
    <mergeCell ref="LHA79:LHE80"/>
    <mergeCell ref="LEG79:LEK80"/>
    <mergeCell ref="LEO79:LES80"/>
    <mergeCell ref="LEW79:LFA80"/>
    <mergeCell ref="LFE79:LFI80"/>
    <mergeCell ref="LFM79:LFQ80"/>
    <mergeCell ref="LPA79:LPE80"/>
    <mergeCell ref="LPI79:LPM80"/>
    <mergeCell ref="LPQ79:LPU80"/>
    <mergeCell ref="LPY79:LQC80"/>
    <mergeCell ref="LQG79:LQK80"/>
    <mergeCell ref="LNM79:LNQ80"/>
    <mergeCell ref="LNU79:LNY80"/>
    <mergeCell ref="LOC79:LOG80"/>
    <mergeCell ref="LOK79:LOO80"/>
    <mergeCell ref="LOS79:LOW80"/>
    <mergeCell ref="LLY79:LMC80"/>
    <mergeCell ref="LMG79:LMK80"/>
    <mergeCell ref="LMO79:LMS80"/>
    <mergeCell ref="LMW79:LNA80"/>
    <mergeCell ref="LNE79:LNI80"/>
    <mergeCell ref="LKK79:LKO80"/>
    <mergeCell ref="LKS79:LKW80"/>
    <mergeCell ref="LLA79:LLE80"/>
    <mergeCell ref="LLI79:LLM80"/>
    <mergeCell ref="LLQ79:LLU80"/>
    <mergeCell ref="LVE79:LVI80"/>
    <mergeCell ref="LVM79:LVQ80"/>
    <mergeCell ref="LVU79:LVY80"/>
    <mergeCell ref="LWC79:LWG80"/>
    <mergeCell ref="LWK79:LWO80"/>
    <mergeCell ref="LTQ79:LTU80"/>
    <mergeCell ref="LTY79:LUC80"/>
    <mergeCell ref="LUG79:LUK80"/>
    <mergeCell ref="LUO79:LUS80"/>
    <mergeCell ref="LUW79:LVA80"/>
    <mergeCell ref="LSC79:LSG80"/>
    <mergeCell ref="LSK79:LSO80"/>
    <mergeCell ref="LSS79:LSW80"/>
    <mergeCell ref="LTA79:LTE80"/>
    <mergeCell ref="LTI79:LTM80"/>
    <mergeCell ref="LQO79:LQS80"/>
    <mergeCell ref="LQW79:LRA80"/>
    <mergeCell ref="LRE79:LRI80"/>
    <mergeCell ref="LRM79:LRQ80"/>
    <mergeCell ref="LRU79:LRY80"/>
    <mergeCell ref="MBI79:MBM80"/>
    <mergeCell ref="MBQ79:MBU80"/>
    <mergeCell ref="MBY79:MCC80"/>
    <mergeCell ref="MCG79:MCK80"/>
    <mergeCell ref="MCO79:MCS80"/>
    <mergeCell ref="LZU79:LZY80"/>
    <mergeCell ref="MAC79:MAG80"/>
    <mergeCell ref="MAK79:MAO80"/>
    <mergeCell ref="MAS79:MAW80"/>
    <mergeCell ref="MBA79:MBE80"/>
    <mergeCell ref="LYG79:LYK80"/>
    <mergeCell ref="LYO79:LYS80"/>
    <mergeCell ref="LYW79:LZA80"/>
    <mergeCell ref="LZE79:LZI80"/>
    <mergeCell ref="LZM79:LZQ80"/>
    <mergeCell ref="LWS79:LWW80"/>
    <mergeCell ref="LXA79:LXE80"/>
    <mergeCell ref="LXI79:LXM80"/>
    <mergeCell ref="LXQ79:LXU80"/>
    <mergeCell ref="LXY79:LYC80"/>
    <mergeCell ref="MHM79:MHQ80"/>
    <mergeCell ref="MHU79:MHY80"/>
    <mergeCell ref="MIC79:MIG80"/>
    <mergeCell ref="MIK79:MIO80"/>
    <mergeCell ref="MIS79:MIW80"/>
    <mergeCell ref="MFY79:MGC80"/>
    <mergeCell ref="MGG79:MGK80"/>
    <mergeCell ref="MGO79:MGS80"/>
    <mergeCell ref="MGW79:MHA80"/>
    <mergeCell ref="MHE79:MHI80"/>
    <mergeCell ref="MEK79:MEO80"/>
    <mergeCell ref="MES79:MEW80"/>
    <mergeCell ref="MFA79:MFE80"/>
    <mergeCell ref="MFI79:MFM80"/>
    <mergeCell ref="MFQ79:MFU80"/>
    <mergeCell ref="MCW79:MDA80"/>
    <mergeCell ref="MDE79:MDI80"/>
    <mergeCell ref="MDM79:MDQ80"/>
    <mergeCell ref="MDU79:MDY80"/>
    <mergeCell ref="MEC79:MEG80"/>
    <mergeCell ref="MNQ79:MNU80"/>
    <mergeCell ref="MNY79:MOC80"/>
    <mergeCell ref="MOG79:MOK80"/>
    <mergeCell ref="MOO79:MOS80"/>
    <mergeCell ref="MOW79:MPA80"/>
    <mergeCell ref="MMC79:MMG80"/>
    <mergeCell ref="MMK79:MMO80"/>
    <mergeCell ref="MMS79:MMW80"/>
    <mergeCell ref="MNA79:MNE80"/>
    <mergeCell ref="MNI79:MNM80"/>
    <mergeCell ref="MKO79:MKS80"/>
    <mergeCell ref="MKW79:MLA80"/>
    <mergeCell ref="MLE79:MLI80"/>
    <mergeCell ref="MLM79:MLQ80"/>
    <mergeCell ref="MLU79:MLY80"/>
    <mergeCell ref="MJA79:MJE80"/>
    <mergeCell ref="MJI79:MJM80"/>
    <mergeCell ref="MJQ79:MJU80"/>
    <mergeCell ref="MJY79:MKC80"/>
    <mergeCell ref="MKG79:MKK80"/>
    <mergeCell ref="MTU79:MTY80"/>
    <mergeCell ref="MUC79:MUG80"/>
    <mergeCell ref="MUK79:MUO80"/>
    <mergeCell ref="MUS79:MUW80"/>
    <mergeCell ref="MVA79:MVE80"/>
    <mergeCell ref="MSG79:MSK80"/>
    <mergeCell ref="MSO79:MSS80"/>
    <mergeCell ref="MSW79:MTA80"/>
    <mergeCell ref="MTE79:MTI80"/>
    <mergeCell ref="MTM79:MTQ80"/>
    <mergeCell ref="MQS79:MQW80"/>
    <mergeCell ref="MRA79:MRE80"/>
    <mergeCell ref="MRI79:MRM80"/>
    <mergeCell ref="MRQ79:MRU80"/>
    <mergeCell ref="MRY79:MSC80"/>
    <mergeCell ref="MPE79:MPI80"/>
    <mergeCell ref="MPM79:MPQ80"/>
    <mergeCell ref="MPU79:MPY80"/>
    <mergeCell ref="MQC79:MQG80"/>
    <mergeCell ref="MQK79:MQO80"/>
    <mergeCell ref="MZY79:NAC80"/>
    <mergeCell ref="NAG79:NAK80"/>
    <mergeCell ref="NAO79:NAS80"/>
    <mergeCell ref="NAW79:NBA80"/>
    <mergeCell ref="NBE79:NBI80"/>
    <mergeCell ref="MYK79:MYO80"/>
    <mergeCell ref="MYS79:MYW80"/>
    <mergeCell ref="MZA79:MZE80"/>
    <mergeCell ref="MZI79:MZM80"/>
    <mergeCell ref="MZQ79:MZU80"/>
    <mergeCell ref="MWW79:MXA80"/>
    <mergeCell ref="MXE79:MXI80"/>
    <mergeCell ref="MXM79:MXQ80"/>
    <mergeCell ref="MXU79:MXY80"/>
    <mergeCell ref="MYC79:MYG80"/>
    <mergeCell ref="MVI79:MVM80"/>
    <mergeCell ref="MVQ79:MVU80"/>
    <mergeCell ref="MVY79:MWC80"/>
    <mergeCell ref="MWG79:MWK80"/>
    <mergeCell ref="MWO79:MWS80"/>
    <mergeCell ref="NGC79:NGG80"/>
    <mergeCell ref="NGK79:NGO80"/>
    <mergeCell ref="NGS79:NGW80"/>
    <mergeCell ref="NHA79:NHE80"/>
    <mergeCell ref="NHI79:NHM80"/>
    <mergeCell ref="NEO79:NES80"/>
    <mergeCell ref="NEW79:NFA80"/>
    <mergeCell ref="NFE79:NFI80"/>
    <mergeCell ref="NFM79:NFQ80"/>
    <mergeCell ref="NFU79:NFY80"/>
    <mergeCell ref="NDA79:NDE80"/>
    <mergeCell ref="NDI79:NDM80"/>
    <mergeCell ref="NDQ79:NDU80"/>
    <mergeCell ref="NDY79:NEC80"/>
    <mergeCell ref="NEG79:NEK80"/>
    <mergeCell ref="NBM79:NBQ80"/>
    <mergeCell ref="NBU79:NBY80"/>
    <mergeCell ref="NCC79:NCG80"/>
    <mergeCell ref="NCK79:NCO80"/>
    <mergeCell ref="NCS79:NCW80"/>
    <mergeCell ref="NMG79:NMK80"/>
    <mergeCell ref="NMO79:NMS80"/>
    <mergeCell ref="NMW79:NNA80"/>
    <mergeCell ref="NNE79:NNI80"/>
    <mergeCell ref="NNM79:NNQ80"/>
    <mergeCell ref="NKS79:NKW80"/>
    <mergeCell ref="NLA79:NLE80"/>
    <mergeCell ref="NLI79:NLM80"/>
    <mergeCell ref="NLQ79:NLU80"/>
    <mergeCell ref="NLY79:NMC80"/>
    <mergeCell ref="NJE79:NJI80"/>
    <mergeCell ref="NJM79:NJQ80"/>
    <mergeCell ref="NJU79:NJY80"/>
    <mergeCell ref="NKC79:NKG80"/>
    <mergeCell ref="NKK79:NKO80"/>
    <mergeCell ref="NHQ79:NHU80"/>
    <mergeCell ref="NHY79:NIC80"/>
    <mergeCell ref="NIG79:NIK80"/>
    <mergeCell ref="NIO79:NIS80"/>
    <mergeCell ref="NIW79:NJA80"/>
    <mergeCell ref="NSK79:NSO80"/>
    <mergeCell ref="NSS79:NSW80"/>
    <mergeCell ref="NTA79:NTE80"/>
    <mergeCell ref="NTI79:NTM80"/>
    <mergeCell ref="NTQ79:NTU80"/>
    <mergeCell ref="NQW79:NRA80"/>
    <mergeCell ref="NRE79:NRI80"/>
    <mergeCell ref="NRM79:NRQ80"/>
    <mergeCell ref="NRU79:NRY80"/>
    <mergeCell ref="NSC79:NSG80"/>
    <mergeCell ref="NPI79:NPM80"/>
    <mergeCell ref="NPQ79:NPU80"/>
    <mergeCell ref="NPY79:NQC80"/>
    <mergeCell ref="NQG79:NQK80"/>
    <mergeCell ref="NQO79:NQS80"/>
    <mergeCell ref="NNU79:NNY80"/>
    <mergeCell ref="NOC79:NOG80"/>
    <mergeCell ref="NOK79:NOO80"/>
    <mergeCell ref="NOS79:NOW80"/>
    <mergeCell ref="NPA79:NPE80"/>
    <mergeCell ref="NYO79:NYS80"/>
    <mergeCell ref="NYW79:NZA80"/>
    <mergeCell ref="NZE79:NZI80"/>
    <mergeCell ref="NZM79:NZQ80"/>
    <mergeCell ref="NZU79:NZY80"/>
    <mergeCell ref="NXA79:NXE80"/>
    <mergeCell ref="NXI79:NXM80"/>
    <mergeCell ref="NXQ79:NXU80"/>
    <mergeCell ref="NXY79:NYC80"/>
    <mergeCell ref="NYG79:NYK80"/>
    <mergeCell ref="NVM79:NVQ80"/>
    <mergeCell ref="NVU79:NVY80"/>
    <mergeCell ref="NWC79:NWG80"/>
    <mergeCell ref="NWK79:NWO80"/>
    <mergeCell ref="NWS79:NWW80"/>
    <mergeCell ref="NTY79:NUC80"/>
    <mergeCell ref="NUG79:NUK80"/>
    <mergeCell ref="NUO79:NUS80"/>
    <mergeCell ref="NUW79:NVA80"/>
    <mergeCell ref="NVE79:NVI80"/>
    <mergeCell ref="OES79:OEW80"/>
    <mergeCell ref="OFA79:OFE80"/>
    <mergeCell ref="OFI79:OFM80"/>
    <mergeCell ref="OFQ79:OFU80"/>
    <mergeCell ref="OFY79:OGC80"/>
    <mergeCell ref="ODE79:ODI80"/>
    <mergeCell ref="ODM79:ODQ80"/>
    <mergeCell ref="ODU79:ODY80"/>
    <mergeCell ref="OEC79:OEG80"/>
    <mergeCell ref="OEK79:OEO80"/>
    <mergeCell ref="OBQ79:OBU80"/>
    <mergeCell ref="OBY79:OCC80"/>
    <mergeCell ref="OCG79:OCK80"/>
    <mergeCell ref="OCO79:OCS80"/>
    <mergeCell ref="OCW79:ODA80"/>
    <mergeCell ref="OAC79:OAG80"/>
    <mergeCell ref="OAK79:OAO80"/>
    <mergeCell ref="OAS79:OAW80"/>
    <mergeCell ref="OBA79:OBE80"/>
    <mergeCell ref="OBI79:OBM80"/>
    <mergeCell ref="OKW79:OLA80"/>
    <mergeCell ref="OLE79:OLI80"/>
    <mergeCell ref="OLM79:OLQ80"/>
    <mergeCell ref="OLU79:OLY80"/>
    <mergeCell ref="OMC79:OMG80"/>
    <mergeCell ref="OJI79:OJM80"/>
    <mergeCell ref="OJQ79:OJU80"/>
    <mergeCell ref="OJY79:OKC80"/>
    <mergeCell ref="OKG79:OKK80"/>
    <mergeCell ref="OKO79:OKS80"/>
    <mergeCell ref="OHU79:OHY80"/>
    <mergeCell ref="OIC79:OIG80"/>
    <mergeCell ref="OIK79:OIO80"/>
    <mergeCell ref="OIS79:OIW80"/>
    <mergeCell ref="OJA79:OJE80"/>
    <mergeCell ref="OGG79:OGK80"/>
    <mergeCell ref="OGO79:OGS80"/>
    <mergeCell ref="OGW79:OHA80"/>
    <mergeCell ref="OHE79:OHI80"/>
    <mergeCell ref="OHM79:OHQ80"/>
    <mergeCell ref="ORA79:ORE80"/>
    <mergeCell ref="ORI79:ORM80"/>
    <mergeCell ref="ORQ79:ORU80"/>
    <mergeCell ref="ORY79:OSC80"/>
    <mergeCell ref="OSG79:OSK80"/>
    <mergeCell ref="OPM79:OPQ80"/>
    <mergeCell ref="OPU79:OPY80"/>
    <mergeCell ref="OQC79:OQG80"/>
    <mergeCell ref="OQK79:OQO80"/>
    <mergeCell ref="OQS79:OQW80"/>
    <mergeCell ref="ONY79:OOC80"/>
    <mergeCell ref="OOG79:OOK80"/>
    <mergeCell ref="OOO79:OOS80"/>
    <mergeCell ref="OOW79:OPA80"/>
    <mergeCell ref="OPE79:OPI80"/>
    <mergeCell ref="OMK79:OMO80"/>
    <mergeCell ref="OMS79:OMW80"/>
    <mergeCell ref="ONA79:ONE80"/>
    <mergeCell ref="ONI79:ONM80"/>
    <mergeCell ref="ONQ79:ONU80"/>
    <mergeCell ref="OXE79:OXI80"/>
    <mergeCell ref="OXM79:OXQ80"/>
    <mergeCell ref="OXU79:OXY80"/>
    <mergeCell ref="OYC79:OYG80"/>
    <mergeCell ref="OYK79:OYO80"/>
    <mergeCell ref="OVQ79:OVU80"/>
    <mergeCell ref="OVY79:OWC80"/>
    <mergeCell ref="OWG79:OWK80"/>
    <mergeCell ref="OWO79:OWS80"/>
    <mergeCell ref="OWW79:OXA80"/>
    <mergeCell ref="OUC79:OUG80"/>
    <mergeCell ref="OUK79:OUO80"/>
    <mergeCell ref="OUS79:OUW80"/>
    <mergeCell ref="OVA79:OVE80"/>
    <mergeCell ref="OVI79:OVM80"/>
    <mergeCell ref="OSO79:OSS80"/>
    <mergeCell ref="OSW79:OTA80"/>
    <mergeCell ref="OTE79:OTI80"/>
    <mergeCell ref="OTM79:OTQ80"/>
    <mergeCell ref="OTU79:OTY80"/>
    <mergeCell ref="PDI79:PDM80"/>
    <mergeCell ref="PDQ79:PDU80"/>
    <mergeCell ref="PDY79:PEC80"/>
    <mergeCell ref="PEG79:PEK80"/>
    <mergeCell ref="PEO79:PES80"/>
    <mergeCell ref="PBU79:PBY80"/>
    <mergeCell ref="PCC79:PCG80"/>
    <mergeCell ref="PCK79:PCO80"/>
    <mergeCell ref="PCS79:PCW80"/>
    <mergeCell ref="PDA79:PDE80"/>
    <mergeCell ref="PAG79:PAK80"/>
    <mergeCell ref="PAO79:PAS80"/>
    <mergeCell ref="PAW79:PBA80"/>
    <mergeCell ref="PBE79:PBI80"/>
    <mergeCell ref="PBM79:PBQ80"/>
    <mergeCell ref="OYS79:OYW80"/>
    <mergeCell ref="OZA79:OZE80"/>
    <mergeCell ref="OZI79:OZM80"/>
    <mergeCell ref="OZQ79:OZU80"/>
    <mergeCell ref="OZY79:PAC80"/>
    <mergeCell ref="PJM79:PJQ80"/>
    <mergeCell ref="PJU79:PJY80"/>
    <mergeCell ref="PKC79:PKG80"/>
    <mergeCell ref="PKK79:PKO80"/>
    <mergeCell ref="PKS79:PKW80"/>
    <mergeCell ref="PHY79:PIC80"/>
    <mergeCell ref="PIG79:PIK80"/>
    <mergeCell ref="PIO79:PIS80"/>
    <mergeCell ref="PIW79:PJA80"/>
    <mergeCell ref="PJE79:PJI80"/>
    <mergeCell ref="PGK79:PGO80"/>
    <mergeCell ref="PGS79:PGW80"/>
    <mergeCell ref="PHA79:PHE80"/>
    <mergeCell ref="PHI79:PHM80"/>
    <mergeCell ref="PHQ79:PHU80"/>
    <mergeCell ref="PEW79:PFA80"/>
    <mergeCell ref="PFE79:PFI80"/>
    <mergeCell ref="PFM79:PFQ80"/>
    <mergeCell ref="PFU79:PFY80"/>
    <mergeCell ref="PGC79:PGG80"/>
    <mergeCell ref="PPQ79:PPU80"/>
    <mergeCell ref="PPY79:PQC80"/>
    <mergeCell ref="PQG79:PQK80"/>
    <mergeCell ref="PQO79:PQS80"/>
    <mergeCell ref="PQW79:PRA80"/>
    <mergeCell ref="POC79:POG80"/>
    <mergeCell ref="POK79:POO80"/>
    <mergeCell ref="POS79:POW80"/>
    <mergeCell ref="PPA79:PPE80"/>
    <mergeCell ref="PPI79:PPM80"/>
    <mergeCell ref="PMO79:PMS80"/>
    <mergeCell ref="PMW79:PNA80"/>
    <mergeCell ref="PNE79:PNI80"/>
    <mergeCell ref="PNM79:PNQ80"/>
    <mergeCell ref="PNU79:PNY80"/>
    <mergeCell ref="PLA79:PLE80"/>
    <mergeCell ref="PLI79:PLM80"/>
    <mergeCell ref="PLQ79:PLU80"/>
    <mergeCell ref="PLY79:PMC80"/>
    <mergeCell ref="PMG79:PMK80"/>
    <mergeCell ref="PVU79:PVY80"/>
    <mergeCell ref="PWC79:PWG80"/>
    <mergeCell ref="PWK79:PWO80"/>
    <mergeCell ref="PWS79:PWW80"/>
    <mergeCell ref="PXA79:PXE80"/>
    <mergeCell ref="PUG79:PUK80"/>
    <mergeCell ref="PUO79:PUS80"/>
    <mergeCell ref="PUW79:PVA80"/>
    <mergeCell ref="PVE79:PVI80"/>
    <mergeCell ref="PVM79:PVQ80"/>
    <mergeCell ref="PSS79:PSW80"/>
    <mergeCell ref="PTA79:PTE80"/>
    <mergeCell ref="PTI79:PTM80"/>
    <mergeCell ref="PTQ79:PTU80"/>
    <mergeCell ref="PTY79:PUC80"/>
    <mergeCell ref="PRE79:PRI80"/>
    <mergeCell ref="PRM79:PRQ80"/>
    <mergeCell ref="PRU79:PRY80"/>
    <mergeCell ref="PSC79:PSG80"/>
    <mergeCell ref="PSK79:PSO80"/>
    <mergeCell ref="QBY79:QCC80"/>
    <mergeCell ref="QCG79:QCK80"/>
    <mergeCell ref="QCO79:QCS80"/>
    <mergeCell ref="QCW79:QDA80"/>
    <mergeCell ref="QDE79:QDI80"/>
    <mergeCell ref="QAK79:QAO80"/>
    <mergeCell ref="QAS79:QAW80"/>
    <mergeCell ref="QBA79:QBE80"/>
    <mergeCell ref="QBI79:QBM80"/>
    <mergeCell ref="QBQ79:QBU80"/>
    <mergeCell ref="PYW79:PZA80"/>
    <mergeCell ref="PZE79:PZI80"/>
    <mergeCell ref="PZM79:PZQ80"/>
    <mergeCell ref="PZU79:PZY80"/>
    <mergeCell ref="QAC79:QAG80"/>
    <mergeCell ref="PXI79:PXM80"/>
    <mergeCell ref="PXQ79:PXU80"/>
    <mergeCell ref="PXY79:PYC80"/>
    <mergeCell ref="PYG79:PYK80"/>
    <mergeCell ref="PYO79:PYS80"/>
    <mergeCell ref="QIC79:QIG80"/>
    <mergeCell ref="QIK79:QIO80"/>
    <mergeCell ref="QIS79:QIW80"/>
    <mergeCell ref="QJA79:QJE80"/>
    <mergeCell ref="QJI79:QJM80"/>
    <mergeCell ref="QGO79:QGS80"/>
    <mergeCell ref="QGW79:QHA80"/>
    <mergeCell ref="QHE79:QHI80"/>
    <mergeCell ref="QHM79:QHQ80"/>
    <mergeCell ref="QHU79:QHY80"/>
    <mergeCell ref="QFA79:QFE80"/>
    <mergeCell ref="QFI79:QFM80"/>
    <mergeCell ref="QFQ79:QFU80"/>
    <mergeCell ref="QFY79:QGC80"/>
    <mergeCell ref="QGG79:QGK80"/>
    <mergeCell ref="QDM79:QDQ80"/>
    <mergeCell ref="QDU79:QDY80"/>
    <mergeCell ref="QEC79:QEG80"/>
    <mergeCell ref="QEK79:QEO80"/>
    <mergeCell ref="QES79:QEW80"/>
    <mergeCell ref="QOG79:QOK80"/>
    <mergeCell ref="QOO79:QOS80"/>
    <mergeCell ref="QOW79:QPA80"/>
    <mergeCell ref="QPE79:QPI80"/>
    <mergeCell ref="QPM79:QPQ80"/>
    <mergeCell ref="QMS79:QMW80"/>
    <mergeCell ref="QNA79:QNE80"/>
    <mergeCell ref="QNI79:QNM80"/>
    <mergeCell ref="QNQ79:QNU80"/>
    <mergeCell ref="QNY79:QOC80"/>
    <mergeCell ref="QLE79:QLI80"/>
    <mergeCell ref="QLM79:QLQ80"/>
    <mergeCell ref="QLU79:QLY80"/>
    <mergeCell ref="QMC79:QMG80"/>
    <mergeCell ref="QMK79:QMO80"/>
    <mergeCell ref="QJQ79:QJU80"/>
    <mergeCell ref="QJY79:QKC80"/>
    <mergeCell ref="QKG79:QKK80"/>
    <mergeCell ref="QKO79:QKS80"/>
    <mergeCell ref="QKW79:QLA80"/>
    <mergeCell ref="QUK79:QUO80"/>
    <mergeCell ref="QUS79:QUW80"/>
    <mergeCell ref="QVA79:QVE80"/>
    <mergeCell ref="QVI79:QVM80"/>
    <mergeCell ref="QVQ79:QVU80"/>
    <mergeCell ref="QSW79:QTA80"/>
    <mergeCell ref="QTE79:QTI80"/>
    <mergeCell ref="QTM79:QTQ80"/>
    <mergeCell ref="QTU79:QTY80"/>
    <mergeCell ref="QUC79:QUG80"/>
    <mergeCell ref="QRI79:QRM80"/>
    <mergeCell ref="QRQ79:QRU80"/>
    <mergeCell ref="QRY79:QSC80"/>
    <mergeCell ref="QSG79:QSK80"/>
    <mergeCell ref="QSO79:QSS80"/>
    <mergeCell ref="QPU79:QPY80"/>
    <mergeCell ref="QQC79:QQG80"/>
    <mergeCell ref="QQK79:QQO80"/>
    <mergeCell ref="QQS79:QQW80"/>
    <mergeCell ref="QRA79:QRE80"/>
    <mergeCell ref="RAO79:RAS80"/>
    <mergeCell ref="RAW79:RBA80"/>
    <mergeCell ref="RBE79:RBI80"/>
    <mergeCell ref="RBM79:RBQ80"/>
    <mergeCell ref="RBU79:RBY80"/>
    <mergeCell ref="QZA79:QZE80"/>
    <mergeCell ref="QZI79:QZM80"/>
    <mergeCell ref="QZQ79:QZU80"/>
    <mergeCell ref="QZY79:RAC80"/>
    <mergeCell ref="RAG79:RAK80"/>
    <mergeCell ref="QXM79:QXQ80"/>
    <mergeCell ref="QXU79:QXY80"/>
    <mergeCell ref="QYC79:QYG80"/>
    <mergeCell ref="QYK79:QYO80"/>
    <mergeCell ref="QYS79:QYW80"/>
    <mergeCell ref="QVY79:QWC80"/>
    <mergeCell ref="QWG79:QWK80"/>
    <mergeCell ref="QWO79:QWS80"/>
    <mergeCell ref="QWW79:QXA80"/>
    <mergeCell ref="QXE79:QXI80"/>
    <mergeCell ref="RGS79:RGW80"/>
    <mergeCell ref="RHA79:RHE80"/>
    <mergeCell ref="RHI79:RHM80"/>
    <mergeCell ref="RHQ79:RHU80"/>
    <mergeCell ref="RHY79:RIC80"/>
    <mergeCell ref="RFE79:RFI80"/>
    <mergeCell ref="RFM79:RFQ80"/>
    <mergeCell ref="RFU79:RFY80"/>
    <mergeCell ref="RGC79:RGG80"/>
    <mergeCell ref="RGK79:RGO80"/>
    <mergeCell ref="RDQ79:RDU80"/>
    <mergeCell ref="RDY79:REC80"/>
    <mergeCell ref="REG79:REK80"/>
    <mergeCell ref="REO79:RES80"/>
    <mergeCell ref="REW79:RFA80"/>
    <mergeCell ref="RCC79:RCG80"/>
    <mergeCell ref="RCK79:RCO80"/>
    <mergeCell ref="RCS79:RCW80"/>
    <mergeCell ref="RDA79:RDE80"/>
    <mergeCell ref="RDI79:RDM80"/>
    <mergeCell ref="RMW79:RNA80"/>
    <mergeCell ref="RNE79:RNI80"/>
    <mergeCell ref="RNM79:RNQ80"/>
    <mergeCell ref="RNU79:RNY80"/>
    <mergeCell ref="ROC79:ROG80"/>
    <mergeCell ref="RLI79:RLM80"/>
    <mergeCell ref="RLQ79:RLU80"/>
    <mergeCell ref="RLY79:RMC80"/>
    <mergeCell ref="RMG79:RMK80"/>
    <mergeCell ref="RMO79:RMS80"/>
    <mergeCell ref="RJU79:RJY80"/>
    <mergeCell ref="RKC79:RKG80"/>
    <mergeCell ref="RKK79:RKO80"/>
    <mergeCell ref="RKS79:RKW80"/>
    <mergeCell ref="RLA79:RLE80"/>
    <mergeCell ref="RIG79:RIK80"/>
    <mergeCell ref="RIO79:RIS80"/>
    <mergeCell ref="RIW79:RJA80"/>
    <mergeCell ref="RJE79:RJI80"/>
    <mergeCell ref="RJM79:RJQ80"/>
    <mergeCell ref="RTA79:RTE80"/>
    <mergeCell ref="RTI79:RTM80"/>
    <mergeCell ref="RTQ79:RTU80"/>
    <mergeCell ref="RTY79:RUC80"/>
    <mergeCell ref="RUG79:RUK80"/>
    <mergeCell ref="RRM79:RRQ80"/>
    <mergeCell ref="RRU79:RRY80"/>
    <mergeCell ref="RSC79:RSG80"/>
    <mergeCell ref="RSK79:RSO80"/>
    <mergeCell ref="RSS79:RSW80"/>
    <mergeCell ref="RPY79:RQC80"/>
    <mergeCell ref="RQG79:RQK80"/>
    <mergeCell ref="RQO79:RQS80"/>
    <mergeCell ref="RQW79:RRA80"/>
    <mergeCell ref="RRE79:RRI80"/>
    <mergeCell ref="ROK79:ROO80"/>
    <mergeCell ref="ROS79:ROW80"/>
    <mergeCell ref="RPA79:RPE80"/>
    <mergeCell ref="RPI79:RPM80"/>
    <mergeCell ref="RPQ79:RPU80"/>
    <mergeCell ref="RZE79:RZI80"/>
    <mergeCell ref="RZM79:RZQ80"/>
    <mergeCell ref="RZU79:RZY80"/>
    <mergeCell ref="SAC79:SAG80"/>
    <mergeCell ref="SAK79:SAO80"/>
    <mergeCell ref="RXQ79:RXU80"/>
    <mergeCell ref="RXY79:RYC80"/>
    <mergeCell ref="RYG79:RYK80"/>
    <mergeCell ref="RYO79:RYS80"/>
    <mergeCell ref="RYW79:RZA80"/>
    <mergeCell ref="RWC79:RWG80"/>
    <mergeCell ref="RWK79:RWO80"/>
    <mergeCell ref="RWS79:RWW80"/>
    <mergeCell ref="RXA79:RXE80"/>
    <mergeCell ref="RXI79:RXM80"/>
    <mergeCell ref="RUO79:RUS80"/>
    <mergeCell ref="RUW79:RVA80"/>
    <mergeCell ref="RVE79:RVI80"/>
    <mergeCell ref="RVM79:RVQ80"/>
    <mergeCell ref="RVU79:RVY80"/>
    <mergeCell ref="SFI79:SFM80"/>
    <mergeCell ref="SFQ79:SFU80"/>
    <mergeCell ref="SFY79:SGC80"/>
    <mergeCell ref="SGG79:SGK80"/>
    <mergeCell ref="SGO79:SGS80"/>
    <mergeCell ref="SDU79:SDY80"/>
    <mergeCell ref="SEC79:SEG80"/>
    <mergeCell ref="SEK79:SEO80"/>
    <mergeCell ref="SES79:SEW80"/>
    <mergeCell ref="SFA79:SFE80"/>
    <mergeCell ref="SCG79:SCK80"/>
    <mergeCell ref="SCO79:SCS80"/>
    <mergeCell ref="SCW79:SDA80"/>
    <mergeCell ref="SDE79:SDI80"/>
    <mergeCell ref="SDM79:SDQ80"/>
    <mergeCell ref="SAS79:SAW80"/>
    <mergeCell ref="SBA79:SBE80"/>
    <mergeCell ref="SBI79:SBM80"/>
    <mergeCell ref="SBQ79:SBU80"/>
    <mergeCell ref="SBY79:SCC80"/>
    <mergeCell ref="SLM79:SLQ80"/>
    <mergeCell ref="SLU79:SLY80"/>
    <mergeCell ref="SMC79:SMG80"/>
    <mergeCell ref="SMK79:SMO80"/>
    <mergeCell ref="SMS79:SMW80"/>
    <mergeCell ref="SJY79:SKC80"/>
    <mergeCell ref="SKG79:SKK80"/>
    <mergeCell ref="SKO79:SKS80"/>
    <mergeCell ref="SKW79:SLA80"/>
    <mergeCell ref="SLE79:SLI80"/>
    <mergeCell ref="SIK79:SIO80"/>
    <mergeCell ref="SIS79:SIW80"/>
    <mergeCell ref="SJA79:SJE80"/>
    <mergeCell ref="SJI79:SJM80"/>
    <mergeCell ref="SJQ79:SJU80"/>
    <mergeCell ref="SGW79:SHA80"/>
    <mergeCell ref="SHE79:SHI80"/>
    <mergeCell ref="SHM79:SHQ80"/>
    <mergeCell ref="SHU79:SHY80"/>
    <mergeCell ref="SIC79:SIG80"/>
    <mergeCell ref="SRQ79:SRU80"/>
    <mergeCell ref="SRY79:SSC80"/>
    <mergeCell ref="SSG79:SSK80"/>
    <mergeCell ref="SSO79:SSS80"/>
    <mergeCell ref="SSW79:STA80"/>
    <mergeCell ref="SQC79:SQG80"/>
    <mergeCell ref="SQK79:SQO80"/>
    <mergeCell ref="SQS79:SQW80"/>
    <mergeCell ref="SRA79:SRE80"/>
    <mergeCell ref="SRI79:SRM80"/>
    <mergeCell ref="SOO79:SOS80"/>
    <mergeCell ref="SOW79:SPA80"/>
    <mergeCell ref="SPE79:SPI80"/>
    <mergeCell ref="SPM79:SPQ80"/>
    <mergeCell ref="SPU79:SPY80"/>
    <mergeCell ref="SNA79:SNE80"/>
    <mergeCell ref="SNI79:SNM80"/>
    <mergeCell ref="SNQ79:SNU80"/>
    <mergeCell ref="SNY79:SOC80"/>
    <mergeCell ref="SOG79:SOK80"/>
    <mergeCell ref="SXU79:SXY80"/>
    <mergeCell ref="SYC79:SYG80"/>
    <mergeCell ref="SYK79:SYO80"/>
    <mergeCell ref="SYS79:SYW80"/>
    <mergeCell ref="SZA79:SZE80"/>
    <mergeCell ref="SWG79:SWK80"/>
    <mergeCell ref="SWO79:SWS80"/>
    <mergeCell ref="SWW79:SXA80"/>
    <mergeCell ref="SXE79:SXI80"/>
    <mergeCell ref="SXM79:SXQ80"/>
    <mergeCell ref="SUS79:SUW80"/>
    <mergeCell ref="SVA79:SVE80"/>
    <mergeCell ref="SVI79:SVM80"/>
    <mergeCell ref="SVQ79:SVU80"/>
    <mergeCell ref="SVY79:SWC80"/>
    <mergeCell ref="STE79:STI80"/>
    <mergeCell ref="STM79:STQ80"/>
    <mergeCell ref="STU79:STY80"/>
    <mergeCell ref="SUC79:SUG80"/>
    <mergeCell ref="SUK79:SUO80"/>
    <mergeCell ref="TDY79:TEC80"/>
    <mergeCell ref="TEG79:TEK80"/>
    <mergeCell ref="TEO79:TES80"/>
    <mergeCell ref="TEW79:TFA80"/>
    <mergeCell ref="TFE79:TFI80"/>
    <mergeCell ref="TCK79:TCO80"/>
    <mergeCell ref="TCS79:TCW80"/>
    <mergeCell ref="TDA79:TDE80"/>
    <mergeCell ref="TDI79:TDM80"/>
    <mergeCell ref="TDQ79:TDU80"/>
    <mergeCell ref="TAW79:TBA80"/>
    <mergeCell ref="TBE79:TBI80"/>
    <mergeCell ref="TBM79:TBQ80"/>
    <mergeCell ref="TBU79:TBY80"/>
    <mergeCell ref="TCC79:TCG80"/>
    <mergeCell ref="SZI79:SZM80"/>
    <mergeCell ref="SZQ79:SZU80"/>
    <mergeCell ref="SZY79:TAC80"/>
    <mergeCell ref="TAG79:TAK80"/>
    <mergeCell ref="TAO79:TAS80"/>
    <mergeCell ref="TKC79:TKG80"/>
    <mergeCell ref="TKK79:TKO80"/>
    <mergeCell ref="TKS79:TKW80"/>
    <mergeCell ref="TLA79:TLE80"/>
    <mergeCell ref="TLI79:TLM80"/>
    <mergeCell ref="TIO79:TIS80"/>
    <mergeCell ref="TIW79:TJA80"/>
    <mergeCell ref="TJE79:TJI80"/>
    <mergeCell ref="TJM79:TJQ80"/>
    <mergeCell ref="TJU79:TJY80"/>
    <mergeCell ref="THA79:THE80"/>
    <mergeCell ref="THI79:THM80"/>
    <mergeCell ref="THQ79:THU80"/>
    <mergeCell ref="THY79:TIC80"/>
    <mergeCell ref="TIG79:TIK80"/>
    <mergeCell ref="TFM79:TFQ80"/>
    <mergeCell ref="TFU79:TFY80"/>
    <mergeCell ref="TGC79:TGG80"/>
    <mergeCell ref="TGK79:TGO80"/>
    <mergeCell ref="TGS79:TGW80"/>
    <mergeCell ref="TQG79:TQK80"/>
    <mergeCell ref="TQO79:TQS80"/>
    <mergeCell ref="TQW79:TRA80"/>
    <mergeCell ref="TRE79:TRI80"/>
    <mergeCell ref="TRM79:TRQ80"/>
    <mergeCell ref="TOS79:TOW80"/>
    <mergeCell ref="TPA79:TPE80"/>
    <mergeCell ref="TPI79:TPM80"/>
    <mergeCell ref="TPQ79:TPU80"/>
    <mergeCell ref="TPY79:TQC80"/>
    <mergeCell ref="TNE79:TNI80"/>
    <mergeCell ref="TNM79:TNQ80"/>
    <mergeCell ref="TNU79:TNY80"/>
    <mergeCell ref="TOC79:TOG80"/>
    <mergeCell ref="TOK79:TOO80"/>
    <mergeCell ref="TLQ79:TLU80"/>
    <mergeCell ref="TLY79:TMC80"/>
    <mergeCell ref="TMG79:TMK80"/>
    <mergeCell ref="TMO79:TMS80"/>
    <mergeCell ref="TMW79:TNA80"/>
    <mergeCell ref="TWK79:TWO80"/>
    <mergeCell ref="TWS79:TWW80"/>
    <mergeCell ref="TXA79:TXE80"/>
    <mergeCell ref="TXI79:TXM80"/>
    <mergeCell ref="TXQ79:TXU80"/>
    <mergeCell ref="TUW79:TVA80"/>
    <mergeCell ref="TVE79:TVI80"/>
    <mergeCell ref="TVM79:TVQ80"/>
    <mergeCell ref="TVU79:TVY80"/>
    <mergeCell ref="TWC79:TWG80"/>
    <mergeCell ref="TTI79:TTM80"/>
    <mergeCell ref="TTQ79:TTU80"/>
    <mergeCell ref="TTY79:TUC80"/>
    <mergeCell ref="TUG79:TUK80"/>
    <mergeCell ref="TUO79:TUS80"/>
    <mergeCell ref="TRU79:TRY80"/>
    <mergeCell ref="TSC79:TSG80"/>
    <mergeCell ref="TSK79:TSO80"/>
    <mergeCell ref="TSS79:TSW80"/>
    <mergeCell ref="TTA79:TTE80"/>
    <mergeCell ref="UCO79:UCS80"/>
    <mergeCell ref="UCW79:UDA80"/>
    <mergeCell ref="UDE79:UDI80"/>
    <mergeCell ref="UDM79:UDQ80"/>
    <mergeCell ref="UDU79:UDY80"/>
    <mergeCell ref="UBA79:UBE80"/>
    <mergeCell ref="UBI79:UBM80"/>
    <mergeCell ref="UBQ79:UBU80"/>
    <mergeCell ref="UBY79:UCC80"/>
    <mergeCell ref="UCG79:UCK80"/>
    <mergeCell ref="TZM79:TZQ80"/>
    <mergeCell ref="TZU79:TZY80"/>
    <mergeCell ref="UAC79:UAG80"/>
    <mergeCell ref="UAK79:UAO80"/>
    <mergeCell ref="UAS79:UAW80"/>
    <mergeCell ref="TXY79:TYC80"/>
    <mergeCell ref="TYG79:TYK80"/>
    <mergeCell ref="TYO79:TYS80"/>
    <mergeCell ref="TYW79:TZA80"/>
    <mergeCell ref="TZE79:TZI80"/>
    <mergeCell ref="UIS79:UIW80"/>
    <mergeCell ref="UJA79:UJE80"/>
    <mergeCell ref="UJI79:UJM80"/>
    <mergeCell ref="UJQ79:UJU80"/>
    <mergeCell ref="UJY79:UKC80"/>
    <mergeCell ref="UHE79:UHI80"/>
    <mergeCell ref="UHM79:UHQ80"/>
    <mergeCell ref="UHU79:UHY80"/>
    <mergeCell ref="UIC79:UIG80"/>
    <mergeCell ref="UIK79:UIO80"/>
    <mergeCell ref="UFQ79:UFU80"/>
    <mergeCell ref="UFY79:UGC80"/>
    <mergeCell ref="UGG79:UGK80"/>
    <mergeCell ref="UGO79:UGS80"/>
    <mergeCell ref="UGW79:UHA80"/>
    <mergeCell ref="UEC79:UEG80"/>
    <mergeCell ref="UEK79:UEO80"/>
    <mergeCell ref="UES79:UEW80"/>
    <mergeCell ref="UFA79:UFE80"/>
    <mergeCell ref="UFI79:UFM80"/>
    <mergeCell ref="UOW79:UPA80"/>
    <mergeCell ref="UPE79:UPI80"/>
    <mergeCell ref="UPM79:UPQ80"/>
    <mergeCell ref="UPU79:UPY80"/>
    <mergeCell ref="UQC79:UQG80"/>
    <mergeCell ref="UNI79:UNM80"/>
    <mergeCell ref="UNQ79:UNU80"/>
    <mergeCell ref="UNY79:UOC80"/>
    <mergeCell ref="UOG79:UOK80"/>
    <mergeCell ref="UOO79:UOS80"/>
    <mergeCell ref="ULU79:ULY80"/>
    <mergeCell ref="UMC79:UMG80"/>
    <mergeCell ref="UMK79:UMO80"/>
    <mergeCell ref="UMS79:UMW80"/>
    <mergeCell ref="UNA79:UNE80"/>
    <mergeCell ref="UKG79:UKK80"/>
    <mergeCell ref="UKO79:UKS80"/>
    <mergeCell ref="UKW79:ULA80"/>
    <mergeCell ref="ULE79:ULI80"/>
    <mergeCell ref="ULM79:ULQ80"/>
    <mergeCell ref="UVA79:UVE80"/>
    <mergeCell ref="UVI79:UVM80"/>
    <mergeCell ref="UVQ79:UVU80"/>
    <mergeCell ref="UVY79:UWC80"/>
    <mergeCell ref="UWG79:UWK80"/>
    <mergeCell ref="UTM79:UTQ80"/>
    <mergeCell ref="UTU79:UTY80"/>
    <mergeCell ref="UUC79:UUG80"/>
    <mergeCell ref="UUK79:UUO80"/>
    <mergeCell ref="UUS79:UUW80"/>
    <mergeCell ref="URY79:USC80"/>
    <mergeCell ref="USG79:USK80"/>
    <mergeCell ref="USO79:USS80"/>
    <mergeCell ref="USW79:UTA80"/>
    <mergeCell ref="UTE79:UTI80"/>
    <mergeCell ref="UQK79:UQO80"/>
    <mergeCell ref="UQS79:UQW80"/>
    <mergeCell ref="URA79:URE80"/>
    <mergeCell ref="URI79:URM80"/>
    <mergeCell ref="URQ79:URU80"/>
    <mergeCell ref="VBE79:VBI80"/>
    <mergeCell ref="VBM79:VBQ80"/>
    <mergeCell ref="VBU79:VBY80"/>
    <mergeCell ref="VCC79:VCG80"/>
    <mergeCell ref="VCK79:VCO80"/>
    <mergeCell ref="UZQ79:UZU80"/>
    <mergeCell ref="UZY79:VAC80"/>
    <mergeCell ref="VAG79:VAK80"/>
    <mergeCell ref="VAO79:VAS80"/>
    <mergeCell ref="VAW79:VBA80"/>
    <mergeCell ref="UYC79:UYG80"/>
    <mergeCell ref="UYK79:UYO80"/>
    <mergeCell ref="UYS79:UYW80"/>
    <mergeCell ref="UZA79:UZE80"/>
    <mergeCell ref="UZI79:UZM80"/>
    <mergeCell ref="UWO79:UWS80"/>
    <mergeCell ref="UWW79:UXA80"/>
    <mergeCell ref="UXE79:UXI80"/>
    <mergeCell ref="UXM79:UXQ80"/>
    <mergeCell ref="UXU79:UXY80"/>
    <mergeCell ref="VHI79:VHM80"/>
    <mergeCell ref="VHQ79:VHU80"/>
    <mergeCell ref="VHY79:VIC80"/>
    <mergeCell ref="VIG79:VIK80"/>
    <mergeCell ref="VIO79:VIS80"/>
    <mergeCell ref="VFU79:VFY80"/>
    <mergeCell ref="VGC79:VGG80"/>
    <mergeCell ref="VGK79:VGO80"/>
    <mergeCell ref="VGS79:VGW80"/>
    <mergeCell ref="VHA79:VHE80"/>
    <mergeCell ref="VEG79:VEK80"/>
    <mergeCell ref="VEO79:VES80"/>
    <mergeCell ref="VEW79:VFA80"/>
    <mergeCell ref="VFE79:VFI80"/>
    <mergeCell ref="VFM79:VFQ80"/>
    <mergeCell ref="VCS79:VCW80"/>
    <mergeCell ref="VDA79:VDE80"/>
    <mergeCell ref="VDI79:VDM80"/>
    <mergeCell ref="VDQ79:VDU80"/>
    <mergeCell ref="VDY79:VEC80"/>
    <mergeCell ref="VNM79:VNQ80"/>
    <mergeCell ref="VNU79:VNY80"/>
    <mergeCell ref="VOC79:VOG80"/>
    <mergeCell ref="VOK79:VOO80"/>
    <mergeCell ref="VOS79:VOW80"/>
    <mergeCell ref="VLY79:VMC80"/>
    <mergeCell ref="VMG79:VMK80"/>
    <mergeCell ref="VMO79:VMS80"/>
    <mergeCell ref="VMW79:VNA80"/>
    <mergeCell ref="VNE79:VNI80"/>
    <mergeCell ref="VKK79:VKO80"/>
    <mergeCell ref="VKS79:VKW80"/>
    <mergeCell ref="VLA79:VLE80"/>
    <mergeCell ref="VLI79:VLM80"/>
    <mergeCell ref="VLQ79:VLU80"/>
    <mergeCell ref="VIW79:VJA80"/>
    <mergeCell ref="VJE79:VJI80"/>
    <mergeCell ref="VJM79:VJQ80"/>
    <mergeCell ref="VJU79:VJY80"/>
    <mergeCell ref="VKC79:VKG80"/>
    <mergeCell ref="VTQ79:VTU80"/>
    <mergeCell ref="VTY79:VUC80"/>
    <mergeCell ref="VUG79:VUK80"/>
    <mergeCell ref="VUO79:VUS80"/>
    <mergeCell ref="VUW79:VVA80"/>
    <mergeCell ref="VSC79:VSG80"/>
    <mergeCell ref="VSK79:VSO80"/>
    <mergeCell ref="VSS79:VSW80"/>
    <mergeCell ref="VTA79:VTE80"/>
    <mergeCell ref="VTI79:VTM80"/>
    <mergeCell ref="VQO79:VQS80"/>
    <mergeCell ref="VQW79:VRA80"/>
    <mergeCell ref="VRE79:VRI80"/>
    <mergeCell ref="VRM79:VRQ80"/>
    <mergeCell ref="VRU79:VRY80"/>
    <mergeCell ref="VPA79:VPE80"/>
    <mergeCell ref="VPI79:VPM80"/>
    <mergeCell ref="VPQ79:VPU80"/>
    <mergeCell ref="VPY79:VQC80"/>
    <mergeCell ref="VQG79:VQK80"/>
    <mergeCell ref="VZU79:VZY80"/>
    <mergeCell ref="WAC79:WAG80"/>
    <mergeCell ref="WAK79:WAO80"/>
    <mergeCell ref="WAS79:WAW80"/>
    <mergeCell ref="WBA79:WBE80"/>
    <mergeCell ref="VYG79:VYK80"/>
    <mergeCell ref="VYO79:VYS80"/>
    <mergeCell ref="VYW79:VZA80"/>
    <mergeCell ref="VZE79:VZI80"/>
    <mergeCell ref="VZM79:VZQ80"/>
    <mergeCell ref="VWS79:VWW80"/>
    <mergeCell ref="VXA79:VXE80"/>
    <mergeCell ref="VXI79:VXM80"/>
    <mergeCell ref="VXQ79:VXU80"/>
    <mergeCell ref="VXY79:VYC80"/>
    <mergeCell ref="VVE79:VVI80"/>
    <mergeCell ref="VVM79:VVQ80"/>
    <mergeCell ref="VVU79:VVY80"/>
    <mergeCell ref="VWC79:VWG80"/>
    <mergeCell ref="VWK79:VWO80"/>
    <mergeCell ref="WFY79:WGC80"/>
    <mergeCell ref="WGG79:WGK80"/>
    <mergeCell ref="WGO79:WGS80"/>
    <mergeCell ref="WGW79:WHA80"/>
    <mergeCell ref="WHE79:WHI80"/>
    <mergeCell ref="WEK79:WEO80"/>
    <mergeCell ref="WES79:WEW80"/>
    <mergeCell ref="WFA79:WFE80"/>
    <mergeCell ref="WFI79:WFM80"/>
    <mergeCell ref="WFQ79:WFU80"/>
    <mergeCell ref="WCW79:WDA80"/>
    <mergeCell ref="WDE79:WDI80"/>
    <mergeCell ref="WDM79:WDQ80"/>
    <mergeCell ref="WDU79:WDY80"/>
    <mergeCell ref="WEC79:WEG80"/>
    <mergeCell ref="WBI79:WBM80"/>
    <mergeCell ref="WBQ79:WBU80"/>
    <mergeCell ref="WBY79:WCC80"/>
    <mergeCell ref="WCG79:WCK80"/>
    <mergeCell ref="WCO79:WCS80"/>
    <mergeCell ref="WMC79:WMG80"/>
    <mergeCell ref="WMK79:WMO80"/>
    <mergeCell ref="WMS79:WMW80"/>
    <mergeCell ref="WNA79:WNE80"/>
    <mergeCell ref="WNI79:WNM80"/>
    <mergeCell ref="WKO79:WKS80"/>
    <mergeCell ref="WKW79:WLA80"/>
    <mergeCell ref="WLE79:WLI80"/>
    <mergeCell ref="WLM79:WLQ80"/>
    <mergeCell ref="WLU79:WLY80"/>
    <mergeCell ref="WJA79:WJE80"/>
    <mergeCell ref="WJI79:WJM80"/>
    <mergeCell ref="WJQ79:WJU80"/>
    <mergeCell ref="WJY79:WKC80"/>
    <mergeCell ref="WKG79:WKK80"/>
    <mergeCell ref="WHM79:WHQ80"/>
    <mergeCell ref="WHU79:WHY80"/>
    <mergeCell ref="WIC79:WIG80"/>
    <mergeCell ref="WIK79:WIO80"/>
    <mergeCell ref="WIS79:WIW80"/>
    <mergeCell ref="WSG79:WSK80"/>
    <mergeCell ref="WSO79:WSS80"/>
    <mergeCell ref="WSW79:WTA80"/>
    <mergeCell ref="WTE79:WTI80"/>
    <mergeCell ref="WTM79:WTQ80"/>
    <mergeCell ref="WQS79:WQW80"/>
    <mergeCell ref="WRA79:WRE80"/>
    <mergeCell ref="WRI79:WRM80"/>
    <mergeCell ref="WRQ79:WRU80"/>
    <mergeCell ref="WRY79:WSC80"/>
    <mergeCell ref="WPE79:WPI80"/>
    <mergeCell ref="WPM79:WPQ80"/>
    <mergeCell ref="WPU79:WPY80"/>
    <mergeCell ref="WQC79:WQG80"/>
    <mergeCell ref="WQK79:WQO80"/>
    <mergeCell ref="WNQ79:WNU80"/>
    <mergeCell ref="WNY79:WOC80"/>
    <mergeCell ref="WOG79:WOK80"/>
    <mergeCell ref="WOO79:WOS80"/>
    <mergeCell ref="WOW79:WPA80"/>
    <mergeCell ref="WYS79:WYW80"/>
    <mergeCell ref="WZA79:WZE80"/>
    <mergeCell ref="WZI79:WZM80"/>
    <mergeCell ref="WZQ79:WZU80"/>
    <mergeCell ref="WWW79:WXA80"/>
    <mergeCell ref="WXE79:WXI80"/>
    <mergeCell ref="WXM79:WXQ80"/>
    <mergeCell ref="WXU79:WXY80"/>
    <mergeCell ref="WYC79:WYG80"/>
    <mergeCell ref="WVI79:WVM80"/>
    <mergeCell ref="WVQ79:WVU80"/>
    <mergeCell ref="WVY79:WWC80"/>
    <mergeCell ref="WWG79:WWK80"/>
    <mergeCell ref="WWO79:WWS80"/>
    <mergeCell ref="WTU79:WTY80"/>
    <mergeCell ref="WUC79:WUG80"/>
    <mergeCell ref="WUK79:WUO80"/>
    <mergeCell ref="WUS79:WUW80"/>
    <mergeCell ref="WVA79:WVE80"/>
    <mergeCell ref="XEO79:XES80"/>
    <mergeCell ref="XEW79:XFA80"/>
    <mergeCell ref="A312:E313"/>
    <mergeCell ref="I312:M313"/>
    <mergeCell ref="Q312:U313"/>
    <mergeCell ref="Y312:AC313"/>
    <mergeCell ref="AG312:AK313"/>
    <mergeCell ref="AO312:AS313"/>
    <mergeCell ref="AW312:BA313"/>
    <mergeCell ref="BE312:BI313"/>
    <mergeCell ref="BM312:BQ313"/>
    <mergeCell ref="BU312:BY313"/>
    <mergeCell ref="CC312:CG313"/>
    <mergeCell ref="CK312:CO313"/>
    <mergeCell ref="CS312:CW313"/>
    <mergeCell ref="DA312:DE313"/>
    <mergeCell ref="XDA79:XDE80"/>
    <mergeCell ref="XDI79:XDM80"/>
    <mergeCell ref="XDQ79:XDU80"/>
    <mergeCell ref="XDY79:XEC80"/>
    <mergeCell ref="XEG79:XEK80"/>
    <mergeCell ref="XBM79:XBQ80"/>
    <mergeCell ref="XBU79:XBY80"/>
    <mergeCell ref="XCC79:XCG80"/>
    <mergeCell ref="XCK79:XCO80"/>
    <mergeCell ref="XCS79:XCW80"/>
    <mergeCell ref="WZY79:XAC80"/>
    <mergeCell ref="XAG79:XAK80"/>
    <mergeCell ref="XAO79:XAS80"/>
    <mergeCell ref="XAW79:XBA80"/>
    <mergeCell ref="XBE79:XBI80"/>
    <mergeCell ref="WYK79:WYO80"/>
    <mergeCell ref="HY312:IC313"/>
    <mergeCell ref="IG312:IK313"/>
    <mergeCell ref="IO312:IS313"/>
    <mergeCell ref="IW312:JA313"/>
    <mergeCell ref="JE312:JI313"/>
    <mergeCell ref="GK312:GO313"/>
    <mergeCell ref="GS312:GW313"/>
    <mergeCell ref="HA312:HE313"/>
    <mergeCell ref="HI312:HM313"/>
    <mergeCell ref="HQ312:HU313"/>
    <mergeCell ref="EW312:FA313"/>
    <mergeCell ref="FE312:FI313"/>
    <mergeCell ref="FM312:FQ313"/>
    <mergeCell ref="FU312:FY313"/>
    <mergeCell ref="GC312:GG313"/>
    <mergeCell ref="DI312:DM313"/>
    <mergeCell ref="DQ312:DU313"/>
    <mergeCell ref="DY312:EC313"/>
    <mergeCell ref="EG312:EK313"/>
    <mergeCell ref="EO312:ES313"/>
    <mergeCell ref="OC312:OG313"/>
    <mergeCell ref="OK312:OO313"/>
    <mergeCell ref="OS312:OW313"/>
    <mergeCell ref="PA312:PE313"/>
    <mergeCell ref="PI312:PM313"/>
    <mergeCell ref="MO312:MS313"/>
    <mergeCell ref="MW312:NA313"/>
    <mergeCell ref="NE312:NI313"/>
    <mergeCell ref="NM312:NQ313"/>
    <mergeCell ref="NU312:NY313"/>
    <mergeCell ref="LA312:LE313"/>
    <mergeCell ref="LI312:LM313"/>
    <mergeCell ref="LQ312:LU313"/>
    <mergeCell ref="LY312:MC313"/>
    <mergeCell ref="MG312:MK313"/>
    <mergeCell ref="JM312:JQ313"/>
    <mergeCell ref="JU312:JY313"/>
    <mergeCell ref="KC312:KG313"/>
    <mergeCell ref="KK312:KO313"/>
    <mergeCell ref="KS312:KW313"/>
    <mergeCell ref="UG312:UK313"/>
    <mergeCell ref="UO312:US313"/>
    <mergeCell ref="UW312:VA313"/>
    <mergeCell ref="VE312:VI313"/>
    <mergeCell ref="VM312:VQ313"/>
    <mergeCell ref="SS312:SW313"/>
    <mergeCell ref="TA312:TE313"/>
    <mergeCell ref="TI312:TM313"/>
    <mergeCell ref="TQ312:TU313"/>
    <mergeCell ref="TY312:UC313"/>
    <mergeCell ref="RE312:RI313"/>
    <mergeCell ref="RM312:RQ313"/>
    <mergeCell ref="RU312:RY313"/>
    <mergeCell ref="SC312:SG313"/>
    <mergeCell ref="SK312:SO313"/>
    <mergeCell ref="PQ312:PU313"/>
    <mergeCell ref="PY312:QC313"/>
    <mergeCell ref="QG312:QK313"/>
    <mergeCell ref="QO312:QS313"/>
    <mergeCell ref="QW312:RA313"/>
    <mergeCell ref="AAK312:AAO313"/>
    <mergeCell ref="AAS312:AAW313"/>
    <mergeCell ref="ABA312:ABE313"/>
    <mergeCell ref="ABI312:ABM313"/>
    <mergeCell ref="ABQ312:ABU313"/>
    <mergeCell ref="YW312:ZA313"/>
    <mergeCell ref="ZE312:ZI313"/>
    <mergeCell ref="ZM312:ZQ313"/>
    <mergeCell ref="ZU312:ZY313"/>
    <mergeCell ref="AAC312:AAG313"/>
    <mergeCell ref="XI312:XM313"/>
    <mergeCell ref="XQ312:XU313"/>
    <mergeCell ref="XY312:YC313"/>
    <mergeCell ref="YG312:YK313"/>
    <mergeCell ref="YO312:YS313"/>
    <mergeCell ref="VU312:VY313"/>
    <mergeCell ref="WC312:WG313"/>
    <mergeCell ref="WK312:WO313"/>
    <mergeCell ref="WS312:WW313"/>
    <mergeCell ref="XA312:XE313"/>
    <mergeCell ref="AGO312:AGS313"/>
    <mergeCell ref="AGW312:AHA313"/>
    <mergeCell ref="AHE312:AHI313"/>
    <mergeCell ref="AHM312:AHQ313"/>
    <mergeCell ref="AHU312:AHY313"/>
    <mergeCell ref="AFA312:AFE313"/>
    <mergeCell ref="AFI312:AFM313"/>
    <mergeCell ref="AFQ312:AFU313"/>
    <mergeCell ref="AFY312:AGC313"/>
    <mergeCell ref="AGG312:AGK313"/>
    <mergeCell ref="ADM312:ADQ313"/>
    <mergeCell ref="ADU312:ADY313"/>
    <mergeCell ref="AEC312:AEG313"/>
    <mergeCell ref="AEK312:AEO313"/>
    <mergeCell ref="AES312:AEW313"/>
    <mergeCell ref="ABY312:ACC313"/>
    <mergeCell ref="ACG312:ACK313"/>
    <mergeCell ref="ACO312:ACS313"/>
    <mergeCell ref="ACW312:ADA313"/>
    <mergeCell ref="ADE312:ADI313"/>
    <mergeCell ref="AMS312:AMW313"/>
    <mergeCell ref="ANA312:ANE313"/>
    <mergeCell ref="ANI312:ANM313"/>
    <mergeCell ref="ANQ312:ANU313"/>
    <mergeCell ref="ANY312:AOC313"/>
    <mergeCell ref="ALE312:ALI313"/>
    <mergeCell ref="ALM312:ALQ313"/>
    <mergeCell ref="ALU312:ALY313"/>
    <mergeCell ref="AMC312:AMG313"/>
    <mergeCell ref="AMK312:AMO313"/>
    <mergeCell ref="AJQ312:AJU313"/>
    <mergeCell ref="AJY312:AKC313"/>
    <mergeCell ref="AKG312:AKK313"/>
    <mergeCell ref="AKO312:AKS313"/>
    <mergeCell ref="AKW312:ALA313"/>
    <mergeCell ref="AIC312:AIG313"/>
    <mergeCell ref="AIK312:AIO313"/>
    <mergeCell ref="AIS312:AIW313"/>
    <mergeCell ref="AJA312:AJE313"/>
    <mergeCell ref="AJI312:AJM313"/>
    <mergeCell ref="ASW312:ATA313"/>
    <mergeCell ref="ATE312:ATI313"/>
    <mergeCell ref="ATM312:ATQ313"/>
    <mergeCell ref="ATU312:ATY313"/>
    <mergeCell ref="AUC312:AUG313"/>
    <mergeCell ref="ARI312:ARM313"/>
    <mergeCell ref="ARQ312:ARU313"/>
    <mergeCell ref="ARY312:ASC313"/>
    <mergeCell ref="ASG312:ASK313"/>
    <mergeCell ref="ASO312:ASS313"/>
    <mergeCell ref="APU312:APY313"/>
    <mergeCell ref="AQC312:AQG313"/>
    <mergeCell ref="AQK312:AQO313"/>
    <mergeCell ref="AQS312:AQW313"/>
    <mergeCell ref="ARA312:ARE313"/>
    <mergeCell ref="AOG312:AOK313"/>
    <mergeCell ref="AOO312:AOS313"/>
    <mergeCell ref="AOW312:APA313"/>
    <mergeCell ref="APE312:API313"/>
    <mergeCell ref="APM312:APQ313"/>
    <mergeCell ref="AZA312:AZE313"/>
    <mergeCell ref="AZI312:AZM313"/>
    <mergeCell ref="AZQ312:AZU313"/>
    <mergeCell ref="AZY312:BAC313"/>
    <mergeCell ref="BAG312:BAK313"/>
    <mergeCell ref="AXM312:AXQ313"/>
    <mergeCell ref="AXU312:AXY313"/>
    <mergeCell ref="AYC312:AYG313"/>
    <mergeCell ref="AYK312:AYO313"/>
    <mergeCell ref="AYS312:AYW313"/>
    <mergeCell ref="AVY312:AWC313"/>
    <mergeCell ref="AWG312:AWK313"/>
    <mergeCell ref="AWO312:AWS313"/>
    <mergeCell ref="AWW312:AXA313"/>
    <mergeCell ref="AXE312:AXI313"/>
    <mergeCell ref="AUK312:AUO313"/>
    <mergeCell ref="AUS312:AUW313"/>
    <mergeCell ref="AVA312:AVE313"/>
    <mergeCell ref="AVI312:AVM313"/>
    <mergeCell ref="AVQ312:AVU313"/>
    <mergeCell ref="BFE312:BFI313"/>
    <mergeCell ref="BFM312:BFQ313"/>
    <mergeCell ref="BFU312:BFY313"/>
    <mergeCell ref="BGC312:BGG313"/>
    <mergeCell ref="BGK312:BGO313"/>
    <mergeCell ref="BDQ312:BDU313"/>
    <mergeCell ref="BDY312:BEC313"/>
    <mergeCell ref="BEG312:BEK313"/>
    <mergeCell ref="BEO312:BES313"/>
    <mergeCell ref="BEW312:BFA313"/>
    <mergeCell ref="BCC312:BCG313"/>
    <mergeCell ref="BCK312:BCO313"/>
    <mergeCell ref="BCS312:BCW313"/>
    <mergeCell ref="BDA312:BDE313"/>
    <mergeCell ref="BDI312:BDM313"/>
    <mergeCell ref="BAO312:BAS313"/>
    <mergeCell ref="BAW312:BBA313"/>
    <mergeCell ref="BBE312:BBI313"/>
    <mergeCell ref="BBM312:BBQ313"/>
    <mergeCell ref="BBU312:BBY313"/>
    <mergeCell ref="BLI312:BLM313"/>
    <mergeCell ref="BLQ312:BLU313"/>
    <mergeCell ref="BLY312:BMC313"/>
    <mergeCell ref="BMG312:BMK313"/>
    <mergeCell ref="BMO312:BMS313"/>
    <mergeCell ref="BJU312:BJY313"/>
    <mergeCell ref="BKC312:BKG313"/>
    <mergeCell ref="BKK312:BKO313"/>
    <mergeCell ref="BKS312:BKW313"/>
    <mergeCell ref="BLA312:BLE313"/>
    <mergeCell ref="BIG312:BIK313"/>
    <mergeCell ref="BIO312:BIS313"/>
    <mergeCell ref="BIW312:BJA313"/>
    <mergeCell ref="BJE312:BJI313"/>
    <mergeCell ref="BJM312:BJQ313"/>
    <mergeCell ref="BGS312:BGW313"/>
    <mergeCell ref="BHA312:BHE313"/>
    <mergeCell ref="BHI312:BHM313"/>
    <mergeCell ref="BHQ312:BHU313"/>
    <mergeCell ref="BHY312:BIC313"/>
    <mergeCell ref="BRM312:BRQ313"/>
    <mergeCell ref="BRU312:BRY313"/>
    <mergeCell ref="BSC312:BSG313"/>
    <mergeCell ref="BSK312:BSO313"/>
    <mergeCell ref="BSS312:BSW313"/>
    <mergeCell ref="BPY312:BQC313"/>
    <mergeCell ref="BQG312:BQK313"/>
    <mergeCell ref="BQO312:BQS313"/>
    <mergeCell ref="BQW312:BRA313"/>
    <mergeCell ref="BRE312:BRI313"/>
    <mergeCell ref="BOK312:BOO313"/>
    <mergeCell ref="BOS312:BOW313"/>
    <mergeCell ref="BPA312:BPE313"/>
    <mergeCell ref="BPI312:BPM313"/>
    <mergeCell ref="BPQ312:BPU313"/>
    <mergeCell ref="BMW312:BNA313"/>
    <mergeCell ref="BNE312:BNI313"/>
    <mergeCell ref="BNM312:BNQ313"/>
    <mergeCell ref="BNU312:BNY313"/>
    <mergeCell ref="BOC312:BOG313"/>
    <mergeCell ref="BXQ312:BXU313"/>
    <mergeCell ref="BXY312:BYC313"/>
    <mergeCell ref="BYG312:BYK313"/>
    <mergeCell ref="BYO312:BYS313"/>
    <mergeCell ref="BYW312:BZA313"/>
    <mergeCell ref="BWC312:BWG313"/>
    <mergeCell ref="BWK312:BWO313"/>
    <mergeCell ref="BWS312:BWW313"/>
    <mergeCell ref="BXA312:BXE313"/>
    <mergeCell ref="BXI312:BXM313"/>
    <mergeCell ref="BUO312:BUS313"/>
    <mergeCell ref="BUW312:BVA313"/>
    <mergeCell ref="BVE312:BVI313"/>
    <mergeCell ref="BVM312:BVQ313"/>
    <mergeCell ref="BVU312:BVY313"/>
    <mergeCell ref="BTA312:BTE313"/>
    <mergeCell ref="BTI312:BTM313"/>
    <mergeCell ref="BTQ312:BTU313"/>
    <mergeCell ref="BTY312:BUC313"/>
    <mergeCell ref="BUG312:BUK313"/>
    <mergeCell ref="CDU312:CDY313"/>
    <mergeCell ref="CEC312:CEG313"/>
    <mergeCell ref="CEK312:CEO313"/>
    <mergeCell ref="CES312:CEW313"/>
    <mergeCell ref="CFA312:CFE313"/>
    <mergeCell ref="CCG312:CCK313"/>
    <mergeCell ref="CCO312:CCS313"/>
    <mergeCell ref="CCW312:CDA313"/>
    <mergeCell ref="CDE312:CDI313"/>
    <mergeCell ref="CDM312:CDQ313"/>
    <mergeCell ref="CAS312:CAW313"/>
    <mergeCell ref="CBA312:CBE313"/>
    <mergeCell ref="CBI312:CBM313"/>
    <mergeCell ref="CBQ312:CBU313"/>
    <mergeCell ref="CBY312:CCC313"/>
    <mergeCell ref="BZE312:BZI313"/>
    <mergeCell ref="BZM312:BZQ313"/>
    <mergeCell ref="BZU312:BZY313"/>
    <mergeCell ref="CAC312:CAG313"/>
    <mergeCell ref="CAK312:CAO313"/>
    <mergeCell ref="CJY312:CKC313"/>
    <mergeCell ref="CKG312:CKK313"/>
    <mergeCell ref="CKO312:CKS313"/>
    <mergeCell ref="CKW312:CLA313"/>
    <mergeCell ref="CLE312:CLI313"/>
    <mergeCell ref="CIK312:CIO313"/>
    <mergeCell ref="CIS312:CIW313"/>
    <mergeCell ref="CJA312:CJE313"/>
    <mergeCell ref="CJI312:CJM313"/>
    <mergeCell ref="CJQ312:CJU313"/>
    <mergeCell ref="CGW312:CHA313"/>
    <mergeCell ref="CHE312:CHI313"/>
    <mergeCell ref="CHM312:CHQ313"/>
    <mergeCell ref="CHU312:CHY313"/>
    <mergeCell ref="CIC312:CIG313"/>
    <mergeCell ref="CFI312:CFM313"/>
    <mergeCell ref="CFQ312:CFU313"/>
    <mergeCell ref="CFY312:CGC313"/>
    <mergeCell ref="CGG312:CGK313"/>
    <mergeCell ref="CGO312:CGS313"/>
    <mergeCell ref="CQC312:CQG313"/>
    <mergeCell ref="CQK312:CQO313"/>
    <mergeCell ref="CQS312:CQW313"/>
    <mergeCell ref="CRA312:CRE313"/>
    <mergeCell ref="CRI312:CRM313"/>
    <mergeCell ref="COO312:COS313"/>
    <mergeCell ref="COW312:CPA313"/>
    <mergeCell ref="CPE312:CPI313"/>
    <mergeCell ref="CPM312:CPQ313"/>
    <mergeCell ref="CPU312:CPY313"/>
    <mergeCell ref="CNA312:CNE313"/>
    <mergeCell ref="CNI312:CNM313"/>
    <mergeCell ref="CNQ312:CNU313"/>
    <mergeCell ref="CNY312:COC313"/>
    <mergeCell ref="COG312:COK313"/>
    <mergeCell ref="CLM312:CLQ313"/>
    <mergeCell ref="CLU312:CLY313"/>
    <mergeCell ref="CMC312:CMG313"/>
    <mergeCell ref="CMK312:CMO313"/>
    <mergeCell ref="CMS312:CMW313"/>
    <mergeCell ref="CWG312:CWK313"/>
    <mergeCell ref="CWO312:CWS313"/>
    <mergeCell ref="CWW312:CXA313"/>
    <mergeCell ref="CXE312:CXI313"/>
    <mergeCell ref="CXM312:CXQ313"/>
    <mergeCell ref="CUS312:CUW313"/>
    <mergeCell ref="CVA312:CVE313"/>
    <mergeCell ref="CVI312:CVM313"/>
    <mergeCell ref="CVQ312:CVU313"/>
    <mergeCell ref="CVY312:CWC313"/>
    <mergeCell ref="CTE312:CTI313"/>
    <mergeCell ref="CTM312:CTQ313"/>
    <mergeCell ref="CTU312:CTY313"/>
    <mergeCell ref="CUC312:CUG313"/>
    <mergeCell ref="CUK312:CUO313"/>
    <mergeCell ref="CRQ312:CRU313"/>
    <mergeCell ref="CRY312:CSC313"/>
    <mergeCell ref="CSG312:CSK313"/>
    <mergeCell ref="CSO312:CSS313"/>
    <mergeCell ref="CSW312:CTA313"/>
    <mergeCell ref="DCK312:DCO313"/>
    <mergeCell ref="DCS312:DCW313"/>
    <mergeCell ref="DDA312:DDE313"/>
    <mergeCell ref="DDI312:DDM313"/>
    <mergeCell ref="DDQ312:DDU313"/>
    <mergeCell ref="DAW312:DBA313"/>
    <mergeCell ref="DBE312:DBI313"/>
    <mergeCell ref="DBM312:DBQ313"/>
    <mergeCell ref="DBU312:DBY313"/>
    <mergeCell ref="DCC312:DCG313"/>
    <mergeCell ref="CZI312:CZM313"/>
    <mergeCell ref="CZQ312:CZU313"/>
    <mergeCell ref="CZY312:DAC313"/>
    <mergeCell ref="DAG312:DAK313"/>
    <mergeCell ref="DAO312:DAS313"/>
    <mergeCell ref="CXU312:CXY313"/>
    <mergeCell ref="CYC312:CYG313"/>
    <mergeCell ref="CYK312:CYO313"/>
    <mergeCell ref="CYS312:CYW313"/>
    <mergeCell ref="CZA312:CZE313"/>
    <mergeCell ref="DIO312:DIS313"/>
    <mergeCell ref="DIW312:DJA313"/>
    <mergeCell ref="DJE312:DJI313"/>
    <mergeCell ref="DJM312:DJQ313"/>
    <mergeCell ref="DJU312:DJY313"/>
    <mergeCell ref="DHA312:DHE313"/>
    <mergeCell ref="DHI312:DHM313"/>
    <mergeCell ref="DHQ312:DHU313"/>
    <mergeCell ref="DHY312:DIC313"/>
    <mergeCell ref="DIG312:DIK313"/>
    <mergeCell ref="DFM312:DFQ313"/>
    <mergeCell ref="DFU312:DFY313"/>
    <mergeCell ref="DGC312:DGG313"/>
    <mergeCell ref="DGK312:DGO313"/>
    <mergeCell ref="DGS312:DGW313"/>
    <mergeCell ref="DDY312:DEC313"/>
    <mergeCell ref="DEG312:DEK313"/>
    <mergeCell ref="DEO312:DES313"/>
    <mergeCell ref="DEW312:DFA313"/>
    <mergeCell ref="DFE312:DFI313"/>
    <mergeCell ref="DOS312:DOW313"/>
    <mergeCell ref="DPA312:DPE313"/>
    <mergeCell ref="DPI312:DPM313"/>
    <mergeCell ref="DPQ312:DPU313"/>
    <mergeCell ref="DPY312:DQC313"/>
    <mergeCell ref="DNE312:DNI313"/>
    <mergeCell ref="DNM312:DNQ313"/>
    <mergeCell ref="DNU312:DNY313"/>
    <mergeCell ref="DOC312:DOG313"/>
    <mergeCell ref="DOK312:DOO313"/>
    <mergeCell ref="DLQ312:DLU313"/>
    <mergeCell ref="DLY312:DMC313"/>
    <mergeCell ref="DMG312:DMK313"/>
    <mergeCell ref="DMO312:DMS313"/>
    <mergeCell ref="DMW312:DNA313"/>
    <mergeCell ref="DKC312:DKG313"/>
    <mergeCell ref="DKK312:DKO313"/>
    <mergeCell ref="DKS312:DKW313"/>
    <mergeCell ref="DLA312:DLE313"/>
    <mergeCell ref="DLI312:DLM313"/>
    <mergeCell ref="DUW312:DVA313"/>
    <mergeCell ref="DVE312:DVI313"/>
    <mergeCell ref="DVM312:DVQ313"/>
    <mergeCell ref="DVU312:DVY313"/>
    <mergeCell ref="DWC312:DWG313"/>
    <mergeCell ref="DTI312:DTM313"/>
    <mergeCell ref="DTQ312:DTU313"/>
    <mergeCell ref="DTY312:DUC313"/>
    <mergeCell ref="DUG312:DUK313"/>
    <mergeCell ref="DUO312:DUS313"/>
    <mergeCell ref="DRU312:DRY313"/>
    <mergeCell ref="DSC312:DSG313"/>
    <mergeCell ref="DSK312:DSO313"/>
    <mergeCell ref="DSS312:DSW313"/>
    <mergeCell ref="DTA312:DTE313"/>
    <mergeCell ref="DQG312:DQK313"/>
    <mergeCell ref="DQO312:DQS313"/>
    <mergeCell ref="DQW312:DRA313"/>
    <mergeCell ref="DRE312:DRI313"/>
    <mergeCell ref="DRM312:DRQ313"/>
    <mergeCell ref="EBA312:EBE313"/>
    <mergeCell ref="EBI312:EBM313"/>
    <mergeCell ref="EBQ312:EBU313"/>
    <mergeCell ref="EBY312:ECC313"/>
    <mergeCell ref="ECG312:ECK313"/>
    <mergeCell ref="DZM312:DZQ313"/>
    <mergeCell ref="DZU312:DZY313"/>
    <mergeCell ref="EAC312:EAG313"/>
    <mergeCell ref="EAK312:EAO313"/>
    <mergeCell ref="EAS312:EAW313"/>
    <mergeCell ref="DXY312:DYC313"/>
    <mergeCell ref="DYG312:DYK313"/>
    <mergeCell ref="DYO312:DYS313"/>
    <mergeCell ref="DYW312:DZA313"/>
    <mergeCell ref="DZE312:DZI313"/>
    <mergeCell ref="DWK312:DWO313"/>
    <mergeCell ref="DWS312:DWW313"/>
    <mergeCell ref="DXA312:DXE313"/>
    <mergeCell ref="DXI312:DXM313"/>
    <mergeCell ref="DXQ312:DXU313"/>
    <mergeCell ref="EHE312:EHI313"/>
    <mergeCell ref="EHM312:EHQ313"/>
    <mergeCell ref="EHU312:EHY313"/>
    <mergeCell ref="EIC312:EIG313"/>
    <mergeCell ref="EIK312:EIO313"/>
    <mergeCell ref="EFQ312:EFU313"/>
    <mergeCell ref="EFY312:EGC313"/>
    <mergeCell ref="EGG312:EGK313"/>
    <mergeCell ref="EGO312:EGS313"/>
    <mergeCell ref="EGW312:EHA313"/>
    <mergeCell ref="EEC312:EEG313"/>
    <mergeCell ref="EEK312:EEO313"/>
    <mergeCell ref="EES312:EEW313"/>
    <mergeCell ref="EFA312:EFE313"/>
    <mergeCell ref="EFI312:EFM313"/>
    <mergeCell ref="ECO312:ECS313"/>
    <mergeCell ref="ECW312:EDA313"/>
    <mergeCell ref="EDE312:EDI313"/>
    <mergeCell ref="EDM312:EDQ313"/>
    <mergeCell ref="EDU312:EDY313"/>
    <mergeCell ref="ENI312:ENM313"/>
    <mergeCell ref="ENQ312:ENU313"/>
    <mergeCell ref="ENY312:EOC313"/>
    <mergeCell ref="EOG312:EOK313"/>
    <mergeCell ref="EOO312:EOS313"/>
    <mergeCell ref="ELU312:ELY313"/>
    <mergeCell ref="EMC312:EMG313"/>
    <mergeCell ref="EMK312:EMO313"/>
    <mergeCell ref="EMS312:EMW313"/>
    <mergeCell ref="ENA312:ENE313"/>
    <mergeCell ref="EKG312:EKK313"/>
    <mergeCell ref="EKO312:EKS313"/>
    <mergeCell ref="EKW312:ELA313"/>
    <mergeCell ref="ELE312:ELI313"/>
    <mergeCell ref="ELM312:ELQ313"/>
    <mergeCell ref="EIS312:EIW313"/>
    <mergeCell ref="EJA312:EJE313"/>
    <mergeCell ref="EJI312:EJM313"/>
    <mergeCell ref="EJQ312:EJU313"/>
    <mergeCell ref="EJY312:EKC313"/>
    <mergeCell ref="ETM312:ETQ313"/>
    <mergeCell ref="ETU312:ETY313"/>
    <mergeCell ref="EUC312:EUG313"/>
    <mergeCell ref="EUK312:EUO313"/>
    <mergeCell ref="EUS312:EUW313"/>
    <mergeCell ref="ERY312:ESC313"/>
    <mergeCell ref="ESG312:ESK313"/>
    <mergeCell ref="ESO312:ESS313"/>
    <mergeCell ref="ESW312:ETA313"/>
    <mergeCell ref="ETE312:ETI313"/>
    <mergeCell ref="EQK312:EQO313"/>
    <mergeCell ref="EQS312:EQW313"/>
    <mergeCell ref="ERA312:ERE313"/>
    <mergeCell ref="ERI312:ERM313"/>
    <mergeCell ref="ERQ312:ERU313"/>
    <mergeCell ref="EOW312:EPA313"/>
    <mergeCell ref="EPE312:EPI313"/>
    <mergeCell ref="EPM312:EPQ313"/>
    <mergeCell ref="EPU312:EPY313"/>
    <mergeCell ref="EQC312:EQG313"/>
    <mergeCell ref="EZQ312:EZU313"/>
    <mergeCell ref="EZY312:FAC313"/>
    <mergeCell ref="FAG312:FAK313"/>
    <mergeCell ref="FAO312:FAS313"/>
    <mergeCell ref="FAW312:FBA313"/>
    <mergeCell ref="EYC312:EYG313"/>
    <mergeCell ref="EYK312:EYO313"/>
    <mergeCell ref="EYS312:EYW313"/>
    <mergeCell ref="EZA312:EZE313"/>
    <mergeCell ref="EZI312:EZM313"/>
    <mergeCell ref="EWO312:EWS313"/>
    <mergeCell ref="EWW312:EXA313"/>
    <mergeCell ref="EXE312:EXI313"/>
    <mergeCell ref="EXM312:EXQ313"/>
    <mergeCell ref="EXU312:EXY313"/>
    <mergeCell ref="EVA312:EVE313"/>
    <mergeCell ref="EVI312:EVM313"/>
    <mergeCell ref="EVQ312:EVU313"/>
    <mergeCell ref="EVY312:EWC313"/>
    <mergeCell ref="EWG312:EWK313"/>
    <mergeCell ref="FFU312:FFY313"/>
    <mergeCell ref="FGC312:FGG313"/>
    <mergeCell ref="FGK312:FGO313"/>
    <mergeCell ref="FGS312:FGW313"/>
    <mergeCell ref="FHA312:FHE313"/>
    <mergeCell ref="FEG312:FEK313"/>
    <mergeCell ref="FEO312:FES313"/>
    <mergeCell ref="FEW312:FFA313"/>
    <mergeCell ref="FFE312:FFI313"/>
    <mergeCell ref="FFM312:FFQ313"/>
    <mergeCell ref="FCS312:FCW313"/>
    <mergeCell ref="FDA312:FDE313"/>
    <mergeCell ref="FDI312:FDM313"/>
    <mergeCell ref="FDQ312:FDU313"/>
    <mergeCell ref="FDY312:FEC313"/>
    <mergeCell ref="FBE312:FBI313"/>
    <mergeCell ref="FBM312:FBQ313"/>
    <mergeCell ref="FBU312:FBY313"/>
    <mergeCell ref="FCC312:FCG313"/>
    <mergeCell ref="FCK312:FCO313"/>
    <mergeCell ref="FLY312:FMC313"/>
    <mergeCell ref="FMG312:FMK313"/>
    <mergeCell ref="FMO312:FMS313"/>
    <mergeCell ref="FMW312:FNA313"/>
    <mergeCell ref="FNE312:FNI313"/>
    <mergeCell ref="FKK312:FKO313"/>
    <mergeCell ref="FKS312:FKW313"/>
    <mergeCell ref="FLA312:FLE313"/>
    <mergeCell ref="FLI312:FLM313"/>
    <mergeCell ref="FLQ312:FLU313"/>
    <mergeCell ref="FIW312:FJA313"/>
    <mergeCell ref="FJE312:FJI313"/>
    <mergeCell ref="FJM312:FJQ313"/>
    <mergeCell ref="FJU312:FJY313"/>
    <mergeCell ref="FKC312:FKG313"/>
    <mergeCell ref="FHI312:FHM313"/>
    <mergeCell ref="FHQ312:FHU313"/>
    <mergeCell ref="FHY312:FIC313"/>
    <mergeCell ref="FIG312:FIK313"/>
    <mergeCell ref="FIO312:FIS313"/>
    <mergeCell ref="FSC312:FSG313"/>
    <mergeCell ref="FSK312:FSO313"/>
    <mergeCell ref="FSS312:FSW313"/>
    <mergeCell ref="FTA312:FTE313"/>
    <mergeCell ref="FTI312:FTM313"/>
    <mergeCell ref="FQO312:FQS313"/>
    <mergeCell ref="FQW312:FRA313"/>
    <mergeCell ref="FRE312:FRI313"/>
    <mergeCell ref="FRM312:FRQ313"/>
    <mergeCell ref="FRU312:FRY313"/>
    <mergeCell ref="FPA312:FPE313"/>
    <mergeCell ref="FPI312:FPM313"/>
    <mergeCell ref="FPQ312:FPU313"/>
    <mergeCell ref="FPY312:FQC313"/>
    <mergeCell ref="FQG312:FQK313"/>
    <mergeCell ref="FNM312:FNQ313"/>
    <mergeCell ref="FNU312:FNY313"/>
    <mergeCell ref="FOC312:FOG313"/>
    <mergeCell ref="FOK312:FOO313"/>
    <mergeCell ref="FOS312:FOW313"/>
    <mergeCell ref="FYG312:FYK313"/>
    <mergeCell ref="FYO312:FYS313"/>
    <mergeCell ref="FYW312:FZA313"/>
    <mergeCell ref="FZE312:FZI313"/>
    <mergeCell ref="FZM312:FZQ313"/>
    <mergeCell ref="FWS312:FWW313"/>
    <mergeCell ref="FXA312:FXE313"/>
    <mergeCell ref="FXI312:FXM313"/>
    <mergeCell ref="FXQ312:FXU313"/>
    <mergeCell ref="FXY312:FYC313"/>
    <mergeCell ref="FVE312:FVI313"/>
    <mergeCell ref="FVM312:FVQ313"/>
    <mergeCell ref="FVU312:FVY313"/>
    <mergeCell ref="FWC312:FWG313"/>
    <mergeCell ref="FWK312:FWO313"/>
    <mergeCell ref="FTQ312:FTU313"/>
    <mergeCell ref="FTY312:FUC313"/>
    <mergeCell ref="FUG312:FUK313"/>
    <mergeCell ref="FUO312:FUS313"/>
    <mergeCell ref="FUW312:FVA313"/>
    <mergeCell ref="GEK312:GEO313"/>
    <mergeCell ref="GES312:GEW313"/>
    <mergeCell ref="GFA312:GFE313"/>
    <mergeCell ref="GFI312:GFM313"/>
    <mergeCell ref="GFQ312:GFU313"/>
    <mergeCell ref="GCW312:GDA313"/>
    <mergeCell ref="GDE312:GDI313"/>
    <mergeCell ref="GDM312:GDQ313"/>
    <mergeCell ref="GDU312:GDY313"/>
    <mergeCell ref="GEC312:GEG313"/>
    <mergeCell ref="GBI312:GBM313"/>
    <mergeCell ref="GBQ312:GBU313"/>
    <mergeCell ref="GBY312:GCC313"/>
    <mergeCell ref="GCG312:GCK313"/>
    <mergeCell ref="GCO312:GCS313"/>
    <mergeCell ref="FZU312:FZY313"/>
    <mergeCell ref="GAC312:GAG313"/>
    <mergeCell ref="GAK312:GAO313"/>
    <mergeCell ref="GAS312:GAW313"/>
    <mergeCell ref="GBA312:GBE313"/>
    <mergeCell ref="GKO312:GKS313"/>
    <mergeCell ref="GKW312:GLA313"/>
    <mergeCell ref="GLE312:GLI313"/>
    <mergeCell ref="GLM312:GLQ313"/>
    <mergeCell ref="GLU312:GLY313"/>
    <mergeCell ref="GJA312:GJE313"/>
    <mergeCell ref="GJI312:GJM313"/>
    <mergeCell ref="GJQ312:GJU313"/>
    <mergeCell ref="GJY312:GKC313"/>
    <mergeCell ref="GKG312:GKK313"/>
    <mergeCell ref="GHM312:GHQ313"/>
    <mergeCell ref="GHU312:GHY313"/>
    <mergeCell ref="GIC312:GIG313"/>
    <mergeCell ref="GIK312:GIO313"/>
    <mergeCell ref="GIS312:GIW313"/>
    <mergeCell ref="GFY312:GGC313"/>
    <mergeCell ref="GGG312:GGK313"/>
    <mergeCell ref="GGO312:GGS313"/>
    <mergeCell ref="GGW312:GHA313"/>
    <mergeCell ref="GHE312:GHI313"/>
    <mergeCell ref="GQS312:GQW313"/>
    <mergeCell ref="GRA312:GRE313"/>
    <mergeCell ref="GRI312:GRM313"/>
    <mergeCell ref="GRQ312:GRU313"/>
    <mergeCell ref="GRY312:GSC313"/>
    <mergeCell ref="GPE312:GPI313"/>
    <mergeCell ref="GPM312:GPQ313"/>
    <mergeCell ref="GPU312:GPY313"/>
    <mergeCell ref="GQC312:GQG313"/>
    <mergeCell ref="GQK312:GQO313"/>
    <mergeCell ref="GNQ312:GNU313"/>
    <mergeCell ref="GNY312:GOC313"/>
    <mergeCell ref="GOG312:GOK313"/>
    <mergeCell ref="GOO312:GOS313"/>
    <mergeCell ref="GOW312:GPA313"/>
    <mergeCell ref="GMC312:GMG313"/>
    <mergeCell ref="GMK312:GMO313"/>
    <mergeCell ref="GMS312:GMW313"/>
    <mergeCell ref="GNA312:GNE313"/>
    <mergeCell ref="GNI312:GNM313"/>
    <mergeCell ref="GWW312:GXA313"/>
    <mergeCell ref="GXE312:GXI313"/>
    <mergeCell ref="GXM312:GXQ313"/>
    <mergeCell ref="GXU312:GXY313"/>
    <mergeCell ref="GYC312:GYG313"/>
    <mergeCell ref="GVI312:GVM313"/>
    <mergeCell ref="GVQ312:GVU313"/>
    <mergeCell ref="GVY312:GWC313"/>
    <mergeCell ref="GWG312:GWK313"/>
    <mergeCell ref="GWO312:GWS313"/>
    <mergeCell ref="GTU312:GTY313"/>
    <mergeCell ref="GUC312:GUG313"/>
    <mergeCell ref="GUK312:GUO313"/>
    <mergeCell ref="GUS312:GUW313"/>
    <mergeCell ref="GVA312:GVE313"/>
    <mergeCell ref="GSG312:GSK313"/>
    <mergeCell ref="GSO312:GSS313"/>
    <mergeCell ref="GSW312:GTA313"/>
    <mergeCell ref="GTE312:GTI313"/>
    <mergeCell ref="GTM312:GTQ313"/>
    <mergeCell ref="HDA312:HDE313"/>
    <mergeCell ref="HDI312:HDM313"/>
    <mergeCell ref="HDQ312:HDU313"/>
    <mergeCell ref="HDY312:HEC313"/>
    <mergeCell ref="HEG312:HEK313"/>
    <mergeCell ref="HBM312:HBQ313"/>
    <mergeCell ref="HBU312:HBY313"/>
    <mergeCell ref="HCC312:HCG313"/>
    <mergeCell ref="HCK312:HCO313"/>
    <mergeCell ref="HCS312:HCW313"/>
    <mergeCell ref="GZY312:HAC313"/>
    <mergeCell ref="HAG312:HAK313"/>
    <mergeCell ref="HAO312:HAS313"/>
    <mergeCell ref="HAW312:HBA313"/>
    <mergeCell ref="HBE312:HBI313"/>
    <mergeCell ref="GYK312:GYO313"/>
    <mergeCell ref="GYS312:GYW313"/>
    <mergeCell ref="GZA312:GZE313"/>
    <mergeCell ref="GZI312:GZM313"/>
    <mergeCell ref="GZQ312:GZU313"/>
    <mergeCell ref="HJE312:HJI313"/>
    <mergeCell ref="HJM312:HJQ313"/>
    <mergeCell ref="HJU312:HJY313"/>
    <mergeCell ref="HKC312:HKG313"/>
    <mergeCell ref="HKK312:HKO313"/>
    <mergeCell ref="HHQ312:HHU313"/>
    <mergeCell ref="HHY312:HIC313"/>
    <mergeCell ref="HIG312:HIK313"/>
    <mergeCell ref="HIO312:HIS313"/>
    <mergeCell ref="HIW312:HJA313"/>
    <mergeCell ref="HGC312:HGG313"/>
    <mergeCell ref="HGK312:HGO313"/>
    <mergeCell ref="HGS312:HGW313"/>
    <mergeCell ref="HHA312:HHE313"/>
    <mergeCell ref="HHI312:HHM313"/>
    <mergeCell ref="HEO312:HES313"/>
    <mergeCell ref="HEW312:HFA313"/>
    <mergeCell ref="HFE312:HFI313"/>
    <mergeCell ref="HFM312:HFQ313"/>
    <mergeCell ref="HFU312:HFY313"/>
    <mergeCell ref="HPI312:HPM313"/>
    <mergeCell ref="HPQ312:HPU313"/>
    <mergeCell ref="HPY312:HQC313"/>
    <mergeCell ref="HQG312:HQK313"/>
    <mergeCell ref="HQO312:HQS313"/>
    <mergeCell ref="HNU312:HNY313"/>
    <mergeCell ref="HOC312:HOG313"/>
    <mergeCell ref="HOK312:HOO313"/>
    <mergeCell ref="HOS312:HOW313"/>
    <mergeCell ref="HPA312:HPE313"/>
    <mergeCell ref="HMG312:HMK313"/>
    <mergeCell ref="HMO312:HMS313"/>
    <mergeCell ref="HMW312:HNA313"/>
    <mergeCell ref="HNE312:HNI313"/>
    <mergeCell ref="HNM312:HNQ313"/>
    <mergeCell ref="HKS312:HKW313"/>
    <mergeCell ref="HLA312:HLE313"/>
    <mergeCell ref="HLI312:HLM313"/>
    <mergeCell ref="HLQ312:HLU313"/>
    <mergeCell ref="HLY312:HMC313"/>
    <mergeCell ref="HVM312:HVQ313"/>
    <mergeCell ref="HVU312:HVY313"/>
    <mergeCell ref="HWC312:HWG313"/>
    <mergeCell ref="HWK312:HWO313"/>
    <mergeCell ref="HWS312:HWW313"/>
    <mergeCell ref="HTY312:HUC313"/>
    <mergeCell ref="HUG312:HUK313"/>
    <mergeCell ref="HUO312:HUS313"/>
    <mergeCell ref="HUW312:HVA313"/>
    <mergeCell ref="HVE312:HVI313"/>
    <mergeCell ref="HSK312:HSO313"/>
    <mergeCell ref="HSS312:HSW313"/>
    <mergeCell ref="HTA312:HTE313"/>
    <mergeCell ref="HTI312:HTM313"/>
    <mergeCell ref="HTQ312:HTU313"/>
    <mergeCell ref="HQW312:HRA313"/>
    <mergeCell ref="HRE312:HRI313"/>
    <mergeCell ref="HRM312:HRQ313"/>
    <mergeCell ref="HRU312:HRY313"/>
    <mergeCell ref="HSC312:HSG313"/>
    <mergeCell ref="IBQ312:IBU313"/>
    <mergeCell ref="IBY312:ICC313"/>
    <mergeCell ref="ICG312:ICK313"/>
    <mergeCell ref="ICO312:ICS313"/>
    <mergeCell ref="ICW312:IDA313"/>
    <mergeCell ref="IAC312:IAG313"/>
    <mergeCell ref="IAK312:IAO313"/>
    <mergeCell ref="IAS312:IAW313"/>
    <mergeCell ref="IBA312:IBE313"/>
    <mergeCell ref="IBI312:IBM313"/>
    <mergeCell ref="HYO312:HYS313"/>
    <mergeCell ref="HYW312:HZA313"/>
    <mergeCell ref="HZE312:HZI313"/>
    <mergeCell ref="HZM312:HZQ313"/>
    <mergeCell ref="HZU312:HZY313"/>
    <mergeCell ref="HXA312:HXE313"/>
    <mergeCell ref="HXI312:HXM313"/>
    <mergeCell ref="HXQ312:HXU313"/>
    <mergeCell ref="HXY312:HYC313"/>
    <mergeCell ref="HYG312:HYK313"/>
    <mergeCell ref="IHU312:IHY313"/>
    <mergeCell ref="IIC312:IIG313"/>
    <mergeCell ref="IIK312:IIO313"/>
    <mergeCell ref="IIS312:IIW313"/>
    <mergeCell ref="IJA312:IJE313"/>
    <mergeCell ref="IGG312:IGK313"/>
    <mergeCell ref="IGO312:IGS313"/>
    <mergeCell ref="IGW312:IHA313"/>
    <mergeCell ref="IHE312:IHI313"/>
    <mergeCell ref="IHM312:IHQ313"/>
    <mergeCell ref="IES312:IEW313"/>
    <mergeCell ref="IFA312:IFE313"/>
    <mergeCell ref="IFI312:IFM313"/>
    <mergeCell ref="IFQ312:IFU313"/>
    <mergeCell ref="IFY312:IGC313"/>
    <mergeCell ref="IDE312:IDI313"/>
    <mergeCell ref="IDM312:IDQ313"/>
    <mergeCell ref="IDU312:IDY313"/>
    <mergeCell ref="IEC312:IEG313"/>
    <mergeCell ref="IEK312:IEO313"/>
    <mergeCell ref="INY312:IOC313"/>
    <mergeCell ref="IOG312:IOK313"/>
    <mergeCell ref="IOO312:IOS313"/>
    <mergeCell ref="IOW312:IPA313"/>
    <mergeCell ref="IPE312:IPI313"/>
    <mergeCell ref="IMK312:IMO313"/>
    <mergeCell ref="IMS312:IMW313"/>
    <mergeCell ref="INA312:INE313"/>
    <mergeCell ref="INI312:INM313"/>
    <mergeCell ref="INQ312:INU313"/>
    <mergeCell ref="IKW312:ILA313"/>
    <mergeCell ref="ILE312:ILI313"/>
    <mergeCell ref="ILM312:ILQ313"/>
    <mergeCell ref="ILU312:ILY313"/>
    <mergeCell ref="IMC312:IMG313"/>
    <mergeCell ref="IJI312:IJM313"/>
    <mergeCell ref="IJQ312:IJU313"/>
    <mergeCell ref="IJY312:IKC313"/>
    <mergeCell ref="IKG312:IKK313"/>
    <mergeCell ref="IKO312:IKS313"/>
    <mergeCell ref="IUC312:IUG313"/>
    <mergeCell ref="IUK312:IUO313"/>
    <mergeCell ref="IUS312:IUW313"/>
    <mergeCell ref="IVA312:IVE313"/>
    <mergeCell ref="IVI312:IVM313"/>
    <mergeCell ref="ISO312:ISS313"/>
    <mergeCell ref="ISW312:ITA313"/>
    <mergeCell ref="ITE312:ITI313"/>
    <mergeCell ref="ITM312:ITQ313"/>
    <mergeCell ref="ITU312:ITY313"/>
    <mergeCell ref="IRA312:IRE313"/>
    <mergeCell ref="IRI312:IRM313"/>
    <mergeCell ref="IRQ312:IRU313"/>
    <mergeCell ref="IRY312:ISC313"/>
    <mergeCell ref="ISG312:ISK313"/>
    <mergeCell ref="IPM312:IPQ313"/>
    <mergeCell ref="IPU312:IPY313"/>
    <mergeCell ref="IQC312:IQG313"/>
    <mergeCell ref="IQK312:IQO313"/>
    <mergeCell ref="IQS312:IQW313"/>
    <mergeCell ref="JAG312:JAK313"/>
    <mergeCell ref="JAO312:JAS313"/>
    <mergeCell ref="JAW312:JBA313"/>
    <mergeCell ref="JBE312:JBI313"/>
    <mergeCell ref="JBM312:JBQ313"/>
    <mergeCell ref="IYS312:IYW313"/>
    <mergeCell ref="IZA312:IZE313"/>
    <mergeCell ref="IZI312:IZM313"/>
    <mergeCell ref="IZQ312:IZU313"/>
    <mergeCell ref="IZY312:JAC313"/>
    <mergeCell ref="IXE312:IXI313"/>
    <mergeCell ref="IXM312:IXQ313"/>
    <mergeCell ref="IXU312:IXY313"/>
    <mergeCell ref="IYC312:IYG313"/>
    <mergeCell ref="IYK312:IYO313"/>
    <mergeCell ref="IVQ312:IVU313"/>
    <mergeCell ref="IVY312:IWC313"/>
    <mergeCell ref="IWG312:IWK313"/>
    <mergeCell ref="IWO312:IWS313"/>
    <mergeCell ref="IWW312:IXA313"/>
    <mergeCell ref="JGK312:JGO313"/>
    <mergeCell ref="JGS312:JGW313"/>
    <mergeCell ref="JHA312:JHE313"/>
    <mergeCell ref="JHI312:JHM313"/>
    <mergeCell ref="JHQ312:JHU313"/>
    <mergeCell ref="JEW312:JFA313"/>
    <mergeCell ref="JFE312:JFI313"/>
    <mergeCell ref="JFM312:JFQ313"/>
    <mergeCell ref="JFU312:JFY313"/>
    <mergeCell ref="JGC312:JGG313"/>
    <mergeCell ref="JDI312:JDM313"/>
    <mergeCell ref="JDQ312:JDU313"/>
    <mergeCell ref="JDY312:JEC313"/>
    <mergeCell ref="JEG312:JEK313"/>
    <mergeCell ref="JEO312:JES313"/>
    <mergeCell ref="JBU312:JBY313"/>
    <mergeCell ref="JCC312:JCG313"/>
    <mergeCell ref="JCK312:JCO313"/>
    <mergeCell ref="JCS312:JCW313"/>
    <mergeCell ref="JDA312:JDE313"/>
    <mergeCell ref="JMO312:JMS313"/>
    <mergeCell ref="JMW312:JNA313"/>
    <mergeCell ref="JNE312:JNI313"/>
    <mergeCell ref="JNM312:JNQ313"/>
    <mergeCell ref="JNU312:JNY313"/>
    <mergeCell ref="JLA312:JLE313"/>
    <mergeCell ref="JLI312:JLM313"/>
    <mergeCell ref="JLQ312:JLU313"/>
    <mergeCell ref="JLY312:JMC313"/>
    <mergeCell ref="JMG312:JMK313"/>
    <mergeCell ref="JJM312:JJQ313"/>
    <mergeCell ref="JJU312:JJY313"/>
    <mergeCell ref="JKC312:JKG313"/>
    <mergeCell ref="JKK312:JKO313"/>
    <mergeCell ref="JKS312:JKW313"/>
    <mergeCell ref="JHY312:JIC313"/>
    <mergeCell ref="JIG312:JIK313"/>
    <mergeCell ref="JIO312:JIS313"/>
    <mergeCell ref="JIW312:JJA313"/>
    <mergeCell ref="JJE312:JJI313"/>
    <mergeCell ref="JSS312:JSW313"/>
    <mergeCell ref="JTA312:JTE313"/>
    <mergeCell ref="JTI312:JTM313"/>
    <mergeCell ref="JTQ312:JTU313"/>
    <mergeCell ref="JTY312:JUC313"/>
    <mergeCell ref="JRE312:JRI313"/>
    <mergeCell ref="JRM312:JRQ313"/>
    <mergeCell ref="JRU312:JRY313"/>
    <mergeCell ref="JSC312:JSG313"/>
    <mergeCell ref="JSK312:JSO313"/>
    <mergeCell ref="JPQ312:JPU313"/>
    <mergeCell ref="JPY312:JQC313"/>
    <mergeCell ref="JQG312:JQK313"/>
    <mergeCell ref="JQO312:JQS313"/>
    <mergeCell ref="JQW312:JRA313"/>
    <mergeCell ref="JOC312:JOG313"/>
    <mergeCell ref="JOK312:JOO313"/>
    <mergeCell ref="JOS312:JOW313"/>
    <mergeCell ref="JPA312:JPE313"/>
    <mergeCell ref="JPI312:JPM313"/>
    <mergeCell ref="JYW312:JZA313"/>
    <mergeCell ref="JZE312:JZI313"/>
    <mergeCell ref="JZM312:JZQ313"/>
    <mergeCell ref="JZU312:JZY313"/>
    <mergeCell ref="KAC312:KAG313"/>
    <mergeCell ref="JXI312:JXM313"/>
    <mergeCell ref="JXQ312:JXU313"/>
    <mergeCell ref="JXY312:JYC313"/>
    <mergeCell ref="JYG312:JYK313"/>
    <mergeCell ref="JYO312:JYS313"/>
    <mergeCell ref="JVU312:JVY313"/>
    <mergeCell ref="JWC312:JWG313"/>
    <mergeCell ref="JWK312:JWO313"/>
    <mergeCell ref="JWS312:JWW313"/>
    <mergeCell ref="JXA312:JXE313"/>
    <mergeCell ref="JUG312:JUK313"/>
    <mergeCell ref="JUO312:JUS313"/>
    <mergeCell ref="JUW312:JVA313"/>
    <mergeCell ref="JVE312:JVI313"/>
    <mergeCell ref="JVM312:JVQ313"/>
    <mergeCell ref="KFA312:KFE313"/>
    <mergeCell ref="KFI312:KFM313"/>
    <mergeCell ref="KFQ312:KFU313"/>
    <mergeCell ref="KFY312:KGC313"/>
    <mergeCell ref="KGG312:KGK313"/>
    <mergeCell ref="KDM312:KDQ313"/>
    <mergeCell ref="KDU312:KDY313"/>
    <mergeCell ref="KEC312:KEG313"/>
    <mergeCell ref="KEK312:KEO313"/>
    <mergeCell ref="KES312:KEW313"/>
    <mergeCell ref="KBY312:KCC313"/>
    <mergeCell ref="KCG312:KCK313"/>
    <mergeCell ref="KCO312:KCS313"/>
    <mergeCell ref="KCW312:KDA313"/>
    <mergeCell ref="KDE312:KDI313"/>
    <mergeCell ref="KAK312:KAO313"/>
    <mergeCell ref="KAS312:KAW313"/>
    <mergeCell ref="KBA312:KBE313"/>
    <mergeCell ref="KBI312:KBM313"/>
    <mergeCell ref="KBQ312:KBU313"/>
    <mergeCell ref="KLE312:KLI313"/>
    <mergeCell ref="KLM312:KLQ313"/>
    <mergeCell ref="KLU312:KLY313"/>
    <mergeCell ref="KMC312:KMG313"/>
    <mergeCell ref="KMK312:KMO313"/>
    <mergeCell ref="KJQ312:KJU313"/>
    <mergeCell ref="KJY312:KKC313"/>
    <mergeCell ref="KKG312:KKK313"/>
    <mergeCell ref="KKO312:KKS313"/>
    <mergeCell ref="KKW312:KLA313"/>
    <mergeCell ref="KIC312:KIG313"/>
    <mergeCell ref="KIK312:KIO313"/>
    <mergeCell ref="KIS312:KIW313"/>
    <mergeCell ref="KJA312:KJE313"/>
    <mergeCell ref="KJI312:KJM313"/>
    <mergeCell ref="KGO312:KGS313"/>
    <mergeCell ref="KGW312:KHA313"/>
    <mergeCell ref="KHE312:KHI313"/>
    <mergeCell ref="KHM312:KHQ313"/>
    <mergeCell ref="KHU312:KHY313"/>
    <mergeCell ref="KRI312:KRM313"/>
    <mergeCell ref="KRQ312:KRU313"/>
    <mergeCell ref="KRY312:KSC313"/>
    <mergeCell ref="KSG312:KSK313"/>
    <mergeCell ref="KSO312:KSS313"/>
    <mergeCell ref="KPU312:KPY313"/>
    <mergeCell ref="KQC312:KQG313"/>
    <mergeCell ref="KQK312:KQO313"/>
    <mergeCell ref="KQS312:KQW313"/>
    <mergeCell ref="KRA312:KRE313"/>
    <mergeCell ref="KOG312:KOK313"/>
    <mergeCell ref="KOO312:KOS313"/>
    <mergeCell ref="KOW312:KPA313"/>
    <mergeCell ref="KPE312:KPI313"/>
    <mergeCell ref="KPM312:KPQ313"/>
    <mergeCell ref="KMS312:KMW313"/>
    <mergeCell ref="KNA312:KNE313"/>
    <mergeCell ref="KNI312:KNM313"/>
    <mergeCell ref="KNQ312:KNU313"/>
    <mergeCell ref="KNY312:KOC313"/>
    <mergeCell ref="KXM312:KXQ313"/>
    <mergeCell ref="KXU312:KXY313"/>
    <mergeCell ref="KYC312:KYG313"/>
    <mergeCell ref="KYK312:KYO313"/>
    <mergeCell ref="KYS312:KYW313"/>
    <mergeCell ref="KVY312:KWC313"/>
    <mergeCell ref="KWG312:KWK313"/>
    <mergeCell ref="KWO312:KWS313"/>
    <mergeCell ref="KWW312:KXA313"/>
    <mergeCell ref="KXE312:KXI313"/>
    <mergeCell ref="KUK312:KUO313"/>
    <mergeCell ref="KUS312:KUW313"/>
    <mergeCell ref="KVA312:KVE313"/>
    <mergeCell ref="KVI312:KVM313"/>
    <mergeCell ref="KVQ312:KVU313"/>
    <mergeCell ref="KSW312:KTA313"/>
    <mergeCell ref="KTE312:KTI313"/>
    <mergeCell ref="KTM312:KTQ313"/>
    <mergeCell ref="KTU312:KTY313"/>
    <mergeCell ref="KUC312:KUG313"/>
    <mergeCell ref="LDQ312:LDU313"/>
    <mergeCell ref="LDY312:LEC313"/>
    <mergeCell ref="LEG312:LEK313"/>
    <mergeCell ref="LEO312:LES313"/>
    <mergeCell ref="LEW312:LFA313"/>
    <mergeCell ref="LCC312:LCG313"/>
    <mergeCell ref="LCK312:LCO313"/>
    <mergeCell ref="LCS312:LCW313"/>
    <mergeCell ref="LDA312:LDE313"/>
    <mergeCell ref="LDI312:LDM313"/>
    <mergeCell ref="LAO312:LAS313"/>
    <mergeCell ref="LAW312:LBA313"/>
    <mergeCell ref="LBE312:LBI313"/>
    <mergeCell ref="LBM312:LBQ313"/>
    <mergeCell ref="LBU312:LBY313"/>
    <mergeCell ref="KZA312:KZE313"/>
    <mergeCell ref="KZI312:KZM313"/>
    <mergeCell ref="KZQ312:KZU313"/>
    <mergeCell ref="KZY312:LAC313"/>
    <mergeCell ref="LAG312:LAK313"/>
    <mergeCell ref="LJU312:LJY313"/>
    <mergeCell ref="LKC312:LKG313"/>
    <mergeCell ref="LKK312:LKO313"/>
    <mergeCell ref="LKS312:LKW313"/>
    <mergeCell ref="LLA312:LLE313"/>
    <mergeCell ref="LIG312:LIK313"/>
    <mergeCell ref="LIO312:LIS313"/>
    <mergeCell ref="LIW312:LJA313"/>
    <mergeCell ref="LJE312:LJI313"/>
    <mergeCell ref="LJM312:LJQ313"/>
    <mergeCell ref="LGS312:LGW313"/>
    <mergeCell ref="LHA312:LHE313"/>
    <mergeCell ref="LHI312:LHM313"/>
    <mergeCell ref="LHQ312:LHU313"/>
    <mergeCell ref="LHY312:LIC313"/>
    <mergeCell ref="LFE312:LFI313"/>
    <mergeCell ref="LFM312:LFQ313"/>
    <mergeCell ref="LFU312:LFY313"/>
    <mergeCell ref="LGC312:LGG313"/>
    <mergeCell ref="LGK312:LGO313"/>
    <mergeCell ref="LPY312:LQC313"/>
    <mergeCell ref="LQG312:LQK313"/>
    <mergeCell ref="LQO312:LQS313"/>
    <mergeCell ref="LQW312:LRA313"/>
    <mergeCell ref="LRE312:LRI313"/>
    <mergeCell ref="LOK312:LOO313"/>
    <mergeCell ref="LOS312:LOW313"/>
    <mergeCell ref="LPA312:LPE313"/>
    <mergeCell ref="LPI312:LPM313"/>
    <mergeCell ref="LPQ312:LPU313"/>
    <mergeCell ref="LMW312:LNA313"/>
    <mergeCell ref="LNE312:LNI313"/>
    <mergeCell ref="LNM312:LNQ313"/>
    <mergeCell ref="LNU312:LNY313"/>
    <mergeCell ref="LOC312:LOG313"/>
    <mergeCell ref="LLI312:LLM313"/>
    <mergeCell ref="LLQ312:LLU313"/>
    <mergeCell ref="LLY312:LMC313"/>
    <mergeCell ref="LMG312:LMK313"/>
    <mergeCell ref="LMO312:LMS313"/>
    <mergeCell ref="LWC312:LWG313"/>
    <mergeCell ref="LWK312:LWO313"/>
    <mergeCell ref="LWS312:LWW313"/>
    <mergeCell ref="LXA312:LXE313"/>
    <mergeCell ref="LXI312:LXM313"/>
    <mergeCell ref="LUO312:LUS313"/>
    <mergeCell ref="LUW312:LVA313"/>
    <mergeCell ref="LVE312:LVI313"/>
    <mergeCell ref="LVM312:LVQ313"/>
    <mergeCell ref="LVU312:LVY313"/>
    <mergeCell ref="LTA312:LTE313"/>
    <mergeCell ref="LTI312:LTM313"/>
    <mergeCell ref="LTQ312:LTU313"/>
    <mergeCell ref="LTY312:LUC313"/>
    <mergeCell ref="LUG312:LUK313"/>
    <mergeCell ref="LRM312:LRQ313"/>
    <mergeCell ref="LRU312:LRY313"/>
    <mergeCell ref="LSC312:LSG313"/>
    <mergeCell ref="LSK312:LSO313"/>
    <mergeCell ref="LSS312:LSW313"/>
    <mergeCell ref="MCG312:MCK313"/>
    <mergeCell ref="MCO312:MCS313"/>
    <mergeCell ref="MCW312:MDA313"/>
    <mergeCell ref="MDE312:MDI313"/>
    <mergeCell ref="MDM312:MDQ313"/>
    <mergeCell ref="MAS312:MAW313"/>
    <mergeCell ref="MBA312:MBE313"/>
    <mergeCell ref="MBI312:MBM313"/>
    <mergeCell ref="MBQ312:MBU313"/>
    <mergeCell ref="MBY312:MCC313"/>
    <mergeCell ref="LZE312:LZI313"/>
    <mergeCell ref="LZM312:LZQ313"/>
    <mergeCell ref="LZU312:LZY313"/>
    <mergeCell ref="MAC312:MAG313"/>
    <mergeCell ref="MAK312:MAO313"/>
    <mergeCell ref="LXQ312:LXU313"/>
    <mergeCell ref="LXY312:LYC313"/>
    <mergeCell ref="LYG312:LYK313"/>
    <mergeCell ref="LYO312:LYS313"/>
    <mergeCell ref="LYW312:LZA313"/>
    <mergeCell ref="MIK312:MIO313"/>
    <mergeCell ref="MIS312:MIW313"/>
    <mergeCell ref="MJA312:MJE313"/>
    <mergeCell ref="MJI312:MJM313"/>
    <mergeCell ref="MJQ312:MJU313"/>
    <mergeCell ref="MGW312:MHA313"/>
    <mergeCell ref="MHE312:MHI313"/>
    <mergeCell ref="MHM312:MHQ313"/>
    <mergeCell ref="MHU312:MHY313"/>
    <mergeCell ref="MIC312:MIG313"/>
    <mergeCell ref="MFI312:MFM313"/>
    <mergeCell ref="MFQ312:MFU313"/>
    <mergeCell ref="MFY312:MGC313"/>
    <mergeCell ref="MGG312:MGK313"/>
    <mergeCell ref="MGO312:MGS313"/>
    <mergeCell ref="MDU312:MDY313"/>
    <mergeCell ref="MEC312:MEG313"/>
    <mergeCell ref="MEK312:MEO313"/>
    <mergeCell ref="MES312:MEW313"/>
    <mergeCell ref="MFA312:MFE313"/>
    <mergeCell ref="MOO312:MOS313"/>
    <mergeCell ref="MOW312:MPA313"/>
    <mergeCell ref="MPE312:MPI313"/>
    <mergeCell ref="MPM312:MPQ313"/>
    <mergeCell ref="MPU312:MPY313"/>
    <mergeCell ref="MNA312:MNE313"/>
    <mergeCell ref="MNI312:MNM313"/>
    <mergeCell ref="MNQ312:MNU313"/>
    <mergeCell ref="MNY312:MOC313"/>
    <mergeCell ref="MOG312:MOK313"/>
    <mergeCell ref="MLM312:MLQ313"/>
    <mergeCell ref="MLU312:MLY313"/>
    <mergeCell ref="MMC312:MMG313"/>
    <mergeCell ref="MMK312:MMO313"/>
    <mergeCell ref="MMS312:MMW313"/>
    <mergeCell ref="MJY312:MKC313"/>
    <mergeCell ref="MKG312:MKK313"/>
    <mergeCell ref="MKO312:MKS313"/>
    <mergeCell ref="MKW312:MLA313"/>
    <mergeCell ref="MLE312:MLI313"/>
    <mergeCell ref="MUS312:MUW313"/>
    <mergeCell ref="MVA312:MVE313"/>
    <mergeCell ref="MVI312:MVM313"/>
    <mergeCell ref="MVQ312:MVU313"/>
    <mergeCell ref="MVY312:MWC313"/>
    <mergeCell ref="MTE312:MTI313"/>
    <mergeCell ref="MTM312:MTQ313"/>
    <mergeCell ref="MTU312:MTY313"/>
    <mergeCell ref="MUC312:MUG313"/>
    <mergeCell ref="MUK312:MUO313"/>
    <mergeCell ref="MRQ312:MRU313"/>
    <mergeCell ref="MRY312:MSC313"/>
    <mergeCell ref="MSG312:MSK313"/>
    <mergeCell ref="MSO312:MSS313"/>
    <mergeCell ref="MSW312:MTA313"/>
    <mergeCell ref="MQC312:MQG313"/>
    <mergeCell ref="MQK312:MQO313"/>
    <mergeCell ref="MQS312:MQW313"/>
    <mergeCell ref="MRA312:MRE313"/>
    <mergeCell ref="MRI312:MRM313"/>
    <mergeCell ref="NAW312:NBA313"/>
    <mergeCell ref="NBE312:NBI313"/>
    <mergeCell ref="NBM312:NBQ313"/>
    <mergeCell ref="NBU312:NBY313"/>
    <mergeCell ref="NCC312:NCG313"/>
    <mergeCell ref="MZI312:MZM313"/>
    <mergeCell ref="MZQ312:MZU313"/>
    <mergeCell ref="MZY312:NAC313"/>
    <mergeCell ref="NAG312:NAK313"/>
    <mergeCell ref="NAO312:NAS313"/>
    <mergeCell ref="MXU312:MXY313"/>
    <mergeCell ref="MYC312:MYG313"/>
    <mergeCell ref="MYK312:MYO313"/>
    <mergeCell ref="MYS312:MYW313"/>
    <mergeCell ref="MZA312:MZE313"/>
    <mergeCell ref="MWG312:MWK313"/>
    <mergeCell ref="MWO312:MWS313"/>
    <mergeCell ref="MWW312:MXA313"/>
    <mergeCell ref="MXE312:MXI313"/>
    <mergeCell ref="MXM312:MXQ313"/>
    <mergeCell ref="NHA312:NHE313"/>
    <mergeCell ref="NHI312:NHM313"/>
    <mergeCell ref="NHQ312:NHU313"/>
    <mergeCell ref="NHY312:NIC313"/>
    <mergeCell ref="NIG312:NIK313"/>
    <mergeCell ref="NFM312:NFQ313"/>
    <mergeCell ref="NFU312:NFY313"/>
    <mergeCell ref="NGC312:NGG313"/>
    <mergeCell ref="NGK312:NGO313"/>
    <mergeCell ref="NGS312:NGW313"/>
    <mergeCell ref="NDY312:NEC313"/>
    <mergeCell ref="NEG312:NEK313"/>
    <mergeCell ref="NEO312:NES313"/>
    <mergeCell ref="NEW312:NFA313"/>
    <mergeCell ref="NFE312:NFI313"/>
    <mergeCell ref="NCK312:NCO313"/>
    <mergeCell ref="NCS312:NCW313"/>
    <mergeCell ref="NDA312:NDE313"/>
    <mergeCell ref="NDI312:NDM313"/>
    <mergeCell ref="NDQ312:NDU313"/>
    <mergeCell ref="NNE312:NNI313"/>
    <mergeCell ref="NNM312:NNQ313"/>
    <mergeCell ref="NNU312:NNY313"/>
    <mergeCell ref="NOC312:NOG313"/>
    <mergeCell ref="NOK312:NOO313"/>
    <mergeCell ref="NLQ312:NLU313"/>
    <mergeCell ref="NLY312:NMC313"/>
    <mergeCell ref="NMG312:NMK313"/>
    <mergeCell ref="NMO312:NMS313"/>
    <mergeCell ref="NMW312:NNA313"/>
    <mergeCell ref="NKC312:NKG313"/>
    <mergeCell ref="NKK312:NKO313"/>
    <mergeCell ref="NKS312:NKW313"/>
    <mergeCell ref="NLA312:NLE313"/>
    <mergeCell ref="NLI312:NLM313"/>
    <mergeCell ref="NIO312:NIS313"/>
    <mergeCell ref="NIW312:NJA313"/>
    <mergeCell ref="NJE312:NJI313"/>
    <mergeCell ref="NJM312:NJQ313"/>
    <mergeCell ref="NJU312:NJY313"/>
    <mergeCell ref="NTI312:NTM313"/>
    <mergeCell ref="NTQ312:NTU313"/>
    <mergeCell ref="NTY312:NUC313"/>
    <mergeCell ref="NUG312:NUK313"/>
    <mergeCell ref="NUO312:NUS313"/>
    <mergeCell ref="NRU312:NRY313"/>
    <mergeCell ref="NSC312:NSG313"/>
    <mergeCell ref="NSK312:NSO313"/>
    <mergeCell ref="NSS312:NSW313"/>
    <mergeCell ref="NTA312:NTE313"/>
    <mergeCell ref="NQG312:NQK313"/>
    <mergeCell ref="NQO312:NQS313"/>
    <mergeCell ref="NQW312:NRA313"/>
    <mergeCell ref="NRE312:NRI313"/>
    <mergeCell ref="NRM312:NRQ313"/>
    <mergeCell ref="NOS312:NOW313"/>
    <mergeCell ref="NPA312:NPE313"/>
    <mergeCell ref="NPI312:NPM313"/>
    <mergeCell ref="NPQ312:NPU313"/>
    <mergeCell ref="NPY312:NQC313"/>
    <mergeCell ref="NZM312:NZQ313"/>
    <mergeCell ref="NZU312:NZY313"/>
    <mergeCell ref="OAC312:OAG313"/>
    <mergeCell ref="OAK312:OAO313"/>
    <mergeCell ref="OAS312:OAW313"/>
    <mergeCell ref="NXY312:NYC313"/>
    <mergeCell ref="NYG312:NYK313"/>
    <mergeCell ref="NYO312:NYS313"/>
    <mergeCell ref="NYW312:NZA313"/>
    <mergeCell ref="NZE312:NZI313"/>
    <mergeCell ref="NWK312:NWO313"/>
    <mergeCell ref="NWS312:NWW313"/>
    <mergeCell ref="NXA312:NXE313"/>
    <mergeCell ref="NXI312:NXM313"/>
    <mergeCell ref="NXQ312:NXU313"/>
    <mergeCell ref="NUW312:NVA313"/>
    <mergeCell ref="NVE312:NVI313"/>
    <mergeCell ref="NVM312:NVQ313"/>
    <mergeCell ref="NVU312:NVY313"/>
    <mergeCell ref="NWC312:NWG313"/>
    <mergeCell ref="OFQ312:OFU313"/>
    <mergeCell ref="OFY312:OGC313"/>
    <mergeCell ref="OGG312:OGK313"/>
    <mergeCell ref="OGO312:OGS313"/>
    <mergeCell ref="OGW312:OHA313"/>
    <mergeCell ref="OEC312:OEG313"/>
    <mergeCell ref="OEK312:OEO313"/>
    <mergeCell ref="OES312:OEW313"/>
    <mergeCell ref="OFA312:OFE313"/>
    <mergeCell ref="OFI312:OFM313"/>
    <mergeCell ref="OCO312:OCS313"/>
    <mergeCell ref="OCW312:ODA313"/>
    <mergeCell ref="ODE312:ODI313"/>
    <mergeCell ref="ODM312:ODQ313"/>
    <mergeCell ref="ODU312:ODY313"/>
    <mergeCell ref="OBA312:OBE313"/>
    <mergeCell ref="OBI312:OBM313"/>
    <mergeCell ref="OBQ312:OBU313"/>
    <mergeCell ref="OBY312:OCC313"/>
    <mergeCell ref="OCG312:OCK313"/>
    <mergeCell ref="OLU312:OLY313"/>
    <mergeCell ref="OMC312:OMG313"/>
    <mergeCell ref="OMK312:OMO313"/>
    <mergeCell ref="OMS312:OMW313"/>
    <mergeCell ref="ONA312:ONE313"/>
    <mergeCell ref="OKG312:OKK313"/>
    <mergeCell ref="OKO312:OKS313"/>
    <mergeCell ref="OKW312:OLA313"/>
    <mergeCell ref="OLE312:OLI313"/>
    <mergeCell ref="OLM312:OLQ313"/>
    <mergeCell ref="OIS312:OIW313"/>
    <mergeCell ref="OJA312:OJE313"/>
    <mergeCell ref="OJI312:OJM313"/>
    <mergeCell ref="OJQ312:OJU313"/>
    <mergeCell ref="OJY312:OKC313"/>
    <mergeCell ref="OHE312:OHI313"/>
    <mergeCell ref="OHM312:OHQ313"/>
    <mergeCell ref="OHU312:OHY313"/>
    <mergeCell ref="OIC312:OIG313"/>
    <mergeCell ref="OIK312:OIO313"/>
    <mergeCell ref="ORY312:OSC313"/>
    <mergeCell ref="OSG312:OSK313"/>
    <mergeCell ref="OSO312:OSS313"/>
    <mergeCell ref="OSW312:OTA313"/>
    <mergeCell ref="OTE312:OTI313"/>
    <mergeCell ref="OQK312:OQO313"/>
    <mergeCell ref="OQS312:OQW313"/>
    <mergeCell ref="ORA312:ORE313"/>
    <mergeCell ref="ORI312:ORM313"/>
    <mergeCell ref="ORQ312:ORU313"/>
    <mergeCell ref="OOW312:OPA313"/>
    <mergeCell ref="OPE312:OPI313"/>
    <mergeCell ref="OPM312:OPQ313"/>
    <mergeCell ref="OPU312:OPY313"/>
    <mergeCell ref="OQC312:OQG313"/>
    <mergeCell ref="ONI312:ONM313"/>
    <mergeCell ref="ONQ312:ONU313"/>
    <mergeCell ref="ONY312:OOC313"/>
    <mergeCell ref="OOG312:OOK313"/>
    <mergeCell ref="OOO312:OOS313"/>
    <mergeCell ref="OYC312:OYG313"/>
    <mergeCell ref="OYK312:OYO313"/>
    <mergeCell ref="OYS312:OYW313"/>
    <mergeCell ref="OZA312:OZE313"/>
    <mergeCell ref="OZI312:OZM313"/>
    <mergeCell ref="OWO312:OWS313"/>
    <mergeCell ref="OWW312:OXA313"/>
    <mergeCell ref="OXE312:OXI313"/>
    <mergeCell ref="OXM312:OXQ313"/>
    <mergeCell ref="OXU312:OXY313"/>
    <mergeCell ref="OVA312:OVE313"/>
    <mergeCell ref="OVI312:OVM313"/>
    <mergeCell ref="OVQ312:OVU313"/>
    <mergeCell ref="OVY312:OWC313"/>
    <mergeCell ref="OWG312:OWK313"/>
    <mergeCell ref="OTM312:OTQ313"/>
    <mergeCell ref="OTU312:OTY313"/>
    <mergeCell ref="OUC312:OUG313"/>
    <mergeCell ref="OUK312:OUO313"/>
    <mergeCell ref="OUS312:OUW313"/>
    <mergeCell ref="PEG312:PEK313"/>
    <mergeCell ref="PEO312:PES313"/>
    <mergeCell ref="PEW312:PFA313"/>
    <mergeCell ref="PFE312:PFI313"/>
    <mergeCell ref="PFM312:PFQ313"/>
    <mergeCell ref="PCS312:PCW313"/>
    <mergeCell ref="PDA312:PDE313"/>
    <mergeCell ref="PDI312:PDM313"/>
    <mergeCell ref="PDQ312:PDU313"/>
    <mergeCell ref="PDY312:PEC313"/>
    <mergeCell ref="PBE312:PBI313"/>
    <mergeCell ref="PBM312:PBQ313"/>
    <mergeCell ref="PBU312:PBY313"/>
    <mergeCell ref="PCC312:PCG313"/>
    <mergeCell ref="PCK312:PCO313"/>
    <mergeCell ref="OZQ312:OZU313"/>
    <mergeCell ref="OZY312:PAC313"/>
    <mergeCell ref="PAG312:PAK313"/>
    <mergeCell ref="PAO312:PAS313"/>
    <mergeCell ref="PAW312:PBA313"/>
    <mergeCell ref="PKK312:PKO313"/>
    <mergeCell ref="PKS312:PKW313"/>
    <mergeCell ref="PLA312:PLE313"/>
    <mergeCell ref="PLI312:PLM313"/>
    <mergeCell ref="PLQ312:PLU313"/>
    <mergeCell ref="PIW312:PJA313"/>
    <mergeCell ref="PJE312:PJI313"/>
    <mergeCell ref="PJM312:PJQ313"/>
    <mergeCell ref="PJU312:PJY313"/>
    <mergeCell ref="PKC312:PKG313"/>
    <mergeCell ref="PHI312:PHM313"/>
    <mergeCell ref="PHQ312:PHU313"/>
    <mergeCell ref="PHY312:PIC313"/>
    <mergeCell ref="PIG312:PIK313"/>
    <mergeCell ref="PIO312:PIS313"/>
    <mergeCell ref="PFU312:PFY313"/>
    <mergeCell ref="PGC312:PGG313"/>
    <mergeCell ref="PGK312:PGO313"/>
    <mergeCell ref="PGS312:PGW313"/>
    <mergeCell ref="PHA312:PHE313"/>
    <mergeCell ref="PQO312:PQS313"/>
    <mergeCell ref="PQW312:PRA313"/>
    <mergeCell ref="PRE312:PRI313"/>
    <mergeCell ref="PRM312:PRQ313"/>
    <mergeCell ref="PRU312:PRY313"/>
    <mergeCell ref="PPA312:PPE313"/>
    <mergeCell ref="PPI312:PPM313"/>
    <mergeCell ref="PPQ312:PPU313"/>
    <mergeCell ref="PPY312:PQC313"/>
    <mergeCell ref="PQG312:PQK313"/>
    <mergeCell ref="PNM312:PNQ313"/>
    <mergeCell ref="PNU312:PNY313"/>
    <mergeCell ref="POC312:POG313"/>
    <mergeCell ref="POK312:POO313"/>
    <mergeCell ref="POS312:POW313"/>
    <mergeCell ref="PLY312:PMC313"/>
    <mergeCell ref="PMG312:PMK313"/>
    <mergeCell ref="PMO312:PMS313"/>
    <mergeCell ref="PMW312:PNA313"/>
    <mergeCell ref="PNE312:PNI313"/>
    <mergeCell ref="PWS312:PWW313"/>
    <mergeCell ref="PXA312:PXE313"/>
    <mergeCell ref="PXI312:PXM313"/>
    <mergeCell ref="PXQ312:PXU313"/>
    <mergeCell ref="PXY312:PYC313"/>
    <mergeCell ref="PVE312:PVI313"/>
    <mergeCell ref="PVM312:PVQ313"/>
    <mergeCell ref="PVU312:PVY313"/>
    <mergeCell ref="PWC312:PWG313"/>
    <mergeCell ref="PWK312:PWO313"/>
    <mergeCell ref="PTQ312:PTU313"/>
    <mergeCell ref="PTY312:PUC313"/>
    <mergeCell ref="PUG312:PUK313"/>
    <mergeCell ref="PUO312:PUS313"/>
    <mergeCell ref="PUW312:PVA313"/>
    <mergeCell ref="PSC312:PSG313"/>
    <mergeCell ref="PSK312:PSO313"/>
    <mergeCell ref="PSS312:PSW313"/>
    <mergeCell ref="PTA312:PTE313"/>
    <mergeCell ref="PTI312:PTM313"/>
    <mergeCell ref="QCW312:QDA313"/>
    <mergeCell ref="QDE312:QDI313"/>
    <mergeCell ref="QDM312:QDQ313"/>
    <mergeCell ref="QDU312:QDY313"/>
    <mergeCell ref="QEC312:QEG313"/>
    <mergeCell ref="QBI312:QBM313"/>
    <mergeCell ref="QBQ312:QBU313"/>
    <mergeCell ref="QBY312:QCC313"/>
    <mergeCell ref="QCG312:QCK313"/>
    <mergeCell ref="QCO312:QCS313"/>
    <mergeCell ref="PZU312:PZY313"/>
    <mergeCell ref="QAC312:QAG313"/>
    <mergeCell ref="QAK312:QAO313"/>
    <mergeCell ref="QAS312:QAW313"/>
    <mergeCell ref="QBA312:QBE313"/>
    <mergeCell ref="PYG312:PYK313"/>
    <mergeCell ref="PYO312:PYS313"/>
    <mergeCell ref="PYW312:PZA313"/>
    <mergeCell ref="PZE312:PZI313"/>
    <mergeCell ref="PZM312:PZQ313"/>
    <mergeCell ref="QJA312:QJE313"/>
    <mergeCell ref="QJI312:QJM313"/>
    <mergeCell ref="QJQ312:QJU313"/>
    <mergeCell ref="QJY312:QKC313"/>
    <mergeCell ref="QKG312:QKK313"/>
    <mergeCell ref="QHM312:QHQ313"/>
    <mergeCell ref="QHU312:QHY313"/>
    <mergeCell ref="QIC312:QIG313"/>
    <mergeCell ref="QIK312:QIO313"/>
    <mergeCell ref="QIS312:QIW313"/>
    <mergeCell ref="QFY312:QGC313"/>
    <mergeCell ref="QGG312:QGK313"/>
    <mergeCell ref="QGO312:QGS313"/>
    <mergeCell ref="QGW312:QHA313"/>
    <mergeCell ref="QHE312:QHI313"/>
    <mergeCell ref="QEK312:QEO313"/>
    <mergeCell ref="QES312:QEW313"/>
    <mergeCell ref="QFA312:QFE313"/>
    <mergeCell ref="QFI312:QFM313"/>
    <mergeCell ref="QFQ312:QFU313"/>
    <mergeCell ref="QPE312:QPI313"/>
    <mergeCell ref="QPM312:QPQ313"/>
    <mergeCell ref="QPU312:QPY313"/>
    <mergeCell ref="QQC312:QQG313"/>
    <mergeCell ref="QQK312:QQO313"/>
    <mergeCell ref="QNQ312:QNU313"/>
    <mergeCell ref="QNY312:QOC313"/>
    <mergeCell ref="QOG312:QOK313"/>
    <mergeCell ref="QOO312:QOS313"/>
    <mergeCell ref="QOW312:QPA313"/>
    <mergeCell ref="QMC312:QMG313"/>
    <mergeCell ref="QMK312:QMO313"/>
    <mergeCell ref="QMS312:QMW313"/>
    <mergeCell ref="QNA312:QNE313"/>
    <mergeCell ref="QNI312:QNM313"/>
    <mergeCell ref="QKO312:QKS313"/>
    <mergeCell ref="QKW312:QLA313"/>
    <mergeCell ref="QLE312:QLI313"/>
    <mergeCell ref="QLM312:QLQ313"/>
    <mergeCell ref="QLU312:QLY313"/>
    <mergeCell ref="QVI312:QVM313"/>
    <mergeCell ref="QVQ312:QVU313"/>
    <mergeCell ref="QVY312:QWC313"/>
    <mergeCell ref="QWG312:QWK313"/>
    <mergeCell ref="QWO312:QWS313"/>
    <mergeCell ref="QTU312:QTY313"/>
    <mergeCell ref="QUC312:QUG313"/>
    <mergeCell ref="QUK312:QUO313"/>
    <mergeCell ref="QUS312:QUW313"/>
    <mergeCell ref="QVA312:QVE313"/>
    <mergeCell ref="QSG312:QSK313"/>
    <mergeCell ref="QSO312:QSS313"/>
    <mergeCell ref="QSW312:QTA313"/>
    <mergeCell ref="QTE312:QTI313"/>
    <mergeCell ref="QTM312:QTQ313"/>
    <mergeCell ref="QQS312:QQW313"/>
    <mergeCell ref="QRA312:QRE313"/>
    <mergeCell ref="QRI312:QRM313"/>
    <mergeCell ref="QRQ312:QRU313"/>
    <mergeCell ref="QRY312:QSC313"/>
    <mergeCell ref="RBM312:RBQ313"/>
    <mergeCell ref="RBU312:RBY313"/>
    <mergeCell ref="RCC312:RCG313"/>
    <mergeCell ref="RCK312:RCO313"/>
    <mergeCell ref="RCS312:RCW313"/>
    <mergeCell ref="QZY312:RAC313"/>
    <mergeCell ref="RAG312:RAK313"/>
    <mergeCell ref="RAO312:RAS313"/>
    <mergeCell ref="RAW312:RBA313"/>
    <mergeCell ref="RBE312:RBI313"/>
    <mergeCell ref="QYK312:QYO313"/>
    <mergeCell ref="QYS312:QYW313"/>
    <mergeCell ref="QZA312:QZE313"/>
    <mergeCell ref="QZI312:QZM313"/>
    <mergeCell ref="QZQ312:QZU313"/>
    <mergeCell ref="QWW312:QXA313"/>
    <mergeCell ref="QXE312:QXI313"/>
    <mergeCell ref="QXM312:QXQ313"/>
    <mergeCell ref="QXU312:QXY313"/>
    <mergeCell ref="QYC312:QYG313"/>
    <mergeCell ref="RHQ312:RHU313"/>
    <mergeCell ref="RHY312:RIC313"/>
    <mergeCell ref="RIG312:RIK313"/>
    <mergeCell ref="RIO312:RIS313"/>
    <mergeCell ref="RIW312:RJA313"/>
    <mergeCell ref="RGC312:RGG313"/>
    <mergeCell ref="RGK312:RGO313"/>
    <mergeCell ref="RGS312:RGW313"/>
    <mergeCell ref="RHA312:RHE313"/>
    <mergeCell ref="RHI312:RHM313"/>
    <mergeCell ref="REO312:RES313"/>
    <mergeCell ref="REW312:RFA313"/>
    <mergeCell ref="RFE312:RFI313"/>
    <mergeCell ref="RFM312:RFQ313"/>
    <mergeCell ref="RFU312:RFY313"/>
    <mergeCell ref="RDA312:RDE313"/>
    <mergeCell ref="RDI312:RDM313"/>
    <mergeCell ref="RDQ312:RDU313"/>
    <mergeCell ref="RDY312:REC313"/>
    <mergeCell ref="REG312:REK313"/>
    <mergeCell ref="RNU312:RNY313"/>
    <mergeCell ref="ROC312:ROG313"/>
    <mergeCell ref="ROK312:ROO313"/>
    <mergeCell ref="ROS312:ROW313"/>
    <mergeCell ref="RPA312:RPE313"/>
    <mergeCell ref="RMG312:RMK313"/>
    <mergeCell ref="RMO312:RMS313"/>
    <mergeCell ref="RMW312:RNA313"/>
    <mergeCell ref="RNE312:RNI313"/>
    <mergeCell ref="RNM312:RNQ313"/>
    <mergeCell ref="RKS312:RKW313"/>
    <mergeCell ref="RLA312:RLE313"/>
    <mergeCell ref="RLI312:RLM313"/>
    <mergeCell ref="RLQ312:RLU313"/>
    <mergeCell ref="RLY312:RMC313"/>
    <mergeCell ref="RJE312:RJI313"/>
    <mergeCell ref="RJM312:RJQ313"/>
    <mergeCell ref="RJU312:RJY313"/>
    <mergeCell ref="RKC312:RKG313"/>
    <mergeCell ref="RKK312:RKO313"/>
    <mergeCell ref="RTY312:RUC313"/>
    <mergeCell ref="RUG312:RUK313"/>
    <mergeCell ref="RUO312:RUS313"/>
    <mergeCell ref="RUW312:RVA313"/>
    <mergeCell ref="RVE312:RVI313"/>
    <mergeCell ref="RSK312:RSO313"/>
    <mergeCell ref="RSS312:RSW313"/>
    <mergeCell ref="RTA312:RTE313"/>
    <mergeCell ref="RTI312:RTM313"/>
    <mergeCell ref="RTQ312:RTU313"/>
    <mergeCell ref="RQW312:RRA313"/>
    <mergeCell ref="RRE312:RRI313"/>
    <mergeCell ref="RRM312:RRQ313"/>
    <mergeCell ref="RRU312:RRY313"/>
    <mergeCell ref="RSC312:RSG313"/>
    <mergeCell ref="RPI312:RPM313"/>
    <mergeCell ref="RPQ312:RPU313"/>
    <mergeCell ref="RPY312:RQC313"/>
    <mergeCell ref="RQG312:RQK313"/>
    <mergeCell ref="RQO312:RQS313"/>
    <mergeCell ref="SAC312:SAG313"/>
    <mergeCell ref="SAK312:SAO313"/>
    <mergeCell ref="SAS312:SAW313"/>
    <mergeCell ref="SBA312:SBE313"/>
    <mergeCell ref="SBI312:SBM313"/>
    <mergeCell ref="RYO312:RYS313"/>
    <mergeCell ref="RYW312:RZA313"/>
    <mergeCell ref="RZE312:RZI313"/>
    <mergeCell ref="RZM312:RZQ313"/>
    <mergeCell ref="RZU312:RZY313"/>
    <mergeCell ref="RXA312:RXE313"/>
    <mergeCell ref="RXI312:RXM313"/>
    <mergeCell ref="RXQ312:RXU313"/>
    <mergeCell ref="RXY312:RYC313"/>
    <mergeCell ref="RYG312:RYK313"/>
    <mergeCell ref="RVM312:RVQ313"/>
    <mergeCell ref="RVU312:RVY313"/>
    <mergeCell ref="RWC312:RWG313"/>
    <mergeCell ref="RWK312:RWO313"/>
    <mergeCell ref="RWS312:RWW313"/>
    <mergeCell ref="SGG312:SGK313"/>
    <mergeCell ref="SGO312:SGS313"/>
    <mergeCell ref="SGW312:SHA313"/>
    <mergeCell ref="SHE312:SHI313"/>
    <mergeCell ref="SHM312:SHQ313"/>
    <mergeCell ref="SES312:SEW313"/>
    <mergeCell ref="SFA312:SFE313"/>
    <mergeCell ref="SFI312:SFM313"/>
    <mergeCell ref="SFQ312:SFU313"/>
    <mergeCell ref="SFY312:SGC313"/>
    <mergeCell ref="SDE312:SDI313"/>
    <mergeCell ref="SDM312:SDQ313"/>
    <mergeCell ref="SDU312:SDY313"/>
    <mergeCell ref="SEC312:SEG313"/>
    <mergeCell ref="SEK312:SEO313"/>
    <mergeCell ref="SBQ312:SBU313"/>
    <mergeCell ref="SBY312:SCC313"/>
    <mergeCell ref="SCG312:SCK313"/>
    <mergeCell ref="SCO312:SCS313"/>
    <mergeCell ref="SCW312:SDA313"/>
    <mergeCell ref="SMK312:SMO313"/>
    <mergeCell ref="SMS312:SMW313"/>
    <mergeCell ref="SNA312:SNE313"/>
    <mergeCell ref="SNI312:SNM313"/>
    <mergeCell ref="SNQ312:SNU313"/>
    <mergeCell ref="SKW312:SLA313"/>
    <mergeCell ref="SLE312:SLI313"/>
    <mergeCell ref="SLM312:SLQ313"/>
    <mergeCell ref="SLU312:SLY313"/>
    <mergeCell ref="SMC312:SMG313"/>
    <mergeCell ref="SJI312:SJM313"/>
    <mergeCell ref="SJQ312:SJU313"/>
    <mergeCell ref="SJY312:SKC313"/>
    <mergeCell ref="SKG312:SKK313"/>
    <mergeCell ref="SKO312:SKS313"/>
    <mergeCell ref="SHU312:SHY313"/>
    <mergeCell ref="SIC312:SIG313"/>
    <mergeCell ref="SIK312:SIO313"/>
    <mergeCell ref="SIS312:SIW313"/>
    <mergeCell ref="SJA312:SJE313"/>
    <mergeCell ref="SSO312:SSS313"/>
    <mergeCell ref="SSW312:STA313"/>
    <mergeCell ref="STE312:STI313"/>
    <mergeCell ref="STM312:STQ313"/>
    <mergeCell ref="STU312:STY313"/>
    <mergeCell ref="SRA312:SRE313"/>
    <mergeCell ref="SRI312:SRM313"/>
    <mergeCell ref="SRQ312:SRU313"/>
    <mergeCell ref="SRY312:SSC313"/>
    <mergeCell ref="SSG312:SSK313"/>
    <mergeCell ref="SPM312:SPQ313"/>
    <mergeCell ref="SPU312:SPY313"/>
    <mergeCell ref="SQC312:SQG313"/>
    <mergeCell ref="SQK312:SQO313"/>
    <mergeCell ref="SQS312:SQW313"/>
    <mergeCell ref="SNY312:SOC313"/>
    <mergeCell ref="SOG312:SOK313"/>
    <mergeCell ref="SOO312:SOS313"/>
    <mergeCell ref="SOW312:SPA313"/>
    <mergeCell ref="SPE312:SPI313"/>
    <mergeCell ref="SYS312:SYW313"/>
    <mergeCell ref="SZA312:SZE313"/>
    <mergeCell ref="SZI312:SZM313"/>
    <mergeCell ref="SZQ312:SZU313"/>
    <mergeCell ref="SZY312:TAC313"/>
    <mergeCell ref="SXE312:SXI313"/>
    <mergeCell ref="SXM312:SXQ313"/>
    <mergeCell ref="SXU312:SXY313"/>
    <mergeCell ref="SYC312:SYG313"/>
    <mergeCell ref="SYK312:SYO313"/>
    <mergeCell ref="SVQ312:SVU313"/>
    <mergeCell ref="SVY312:SWC313"/>
    <mergeCell ref="SWG312:SWK313"/>
    <mergeCell ref="SWO312:SWS313"/>
    <mergeCell ref="SWW312:SXA313"/>
    <mergeCell ref="SUC312:SUG313"/>
    <mergeCell ref="SUK312:SUO313"/>
    <mergeCell ref="SUS312:SUW313"/>
    <mergeCell ref="SVA312:SVE313"/>
    <mergeCell ref="SVI312:SVM313"/>
    <mergeCell ref="TEW312:TFA313"/>
    <mergeCell ref="TFE312:TFI313"/>
    <mergeCell ref="TFM312:TFQ313"/>
    <mergeCell ref="TFU312:TFY313"/>
    <mergeCell ref="TGC312:TGG313"/>
    <mergeCell ref="TDI312:TDM313"/>
    <mergeCell ref="TDQ312:TDU313"/>
    <mergeCell ref="TDY312:TEC313"/>
    <mergeCell ref="TEG312:TEK313"/>
    <mergeCell ref="TEO312:TES313"/>
    <mergeCell ref="TBU312:TBY313"/>
    <mergeCell ref="TCC312:TCG313"/>
    <mergeCell ref="TCK312:TCO313"/>
    <mergeCell ref="TCS312:TCW313"/>
    <mergeCell ref="TDA312:TDE313"/>
    <mergeCell ref="TAG312:TAK313"/>
    <mergeCell ref="TAO312:TAS313"/>
    <mergeCell ref="TAW312:TBA313"/>
    <mergeCell ref="TBE312:TBI313"/>
    <mergeCell ref="TBM312:TBQ313"/>
    <mergeCell ref="TLA312:TLE313"/>
    <mergeCell ref="TLI312:TLM313"/>
    <mergeCell ref="TLQ312:TLU313"/>
    <mergeCell ref="TLY312:TMC313"/>
    <mergeCell ref="TMG312:TMK313"/>
    <mergeCell ref="TJM312:TJQ313"/>
    <mergeCell ref="TJU312:TJY313"/>
    <mergeCell ref="TKC312:TKG313"/>
    <mergeCell ref="TKK312:TKO313"/>
    <mergeCell ref="TKS312:TKW313"/>
    <mergeCell ref="THY312:TIC313"/>
    <mergeCell ref="TIG312:TIK313"/>
    <mergeCell ref="TIO312:TIS313"/>
    <mergeCell ref="TIW312:TJA313"/>
    <mergeCell ref="TJE312:TJI313"/>
    <mergeCell ref="TGK312:TGO313"/>
    <mergeCell ref="TGS312:TGW313"/>
    <mergeCell ref="THA312:THE313"/>
    <mergeCell ref="THI312:THM313"/>
    <mergeCell ref="THQ312:THU313"/>
    <mergeCell ref="TRE312:TRI313"/>
    <mergeCell ref="TRM312:TRQ313"/>
    <mergeCell ref="TRU312:TRY313"/>
    <mergeCell ref="TSC312:TSG313"/>
    <mergeCell ref="TSK312:TSO313"/>
    <mergeCell ref="TPQ312:TPU313"/>
    <mergeCell ref="TPY312:TQC313"/>
    <mergeCell ref="TQG312:TQK313"/>
    <mergeCell ref="TQO312:TQS313"/>
    <mergeCell ref="TQW312:TRA313"/>
    <mergeCell ref="TOC312:TOG313"/>
    <mergeCell ref="TOK312:TOO313"/>
    <mergeCell ref="TOS312:TOW313"/>
    <mergeCell ref="TPA312:TPE313"/>
    <mergeCell ref="TPI312:TPM313"/>
    <mergeCell ref="TMO312:TMS313"/>
    <mergeCell ref="TMW312:TNA313"/>
    <mergeCell ref="TNE312:TNI313"/>
    <mergeCell ref="TNM312:TNQ313"/>
    <mergeCell ref="TNU312:TNY313"/>
    <mergeCell ref="TXI312:TXM313"/>
    <mergeCell ref="TXQ312:TXU313"/>
    <mergeCell ref="TXY312:TYC313"/>
    <mergeCell ref="TYG312:TYK313"/>
    <mergeCell ref="TYO312:TYS313"/>
    <mergeCell ref="TVU312:TVY313"/>
    <mergeCell ref="TWC312:TWG313"/>
    <mergeCell ref="TWK312:TWO313"/>
    <mergeCell ref="TWS312:TWW313"/>
    <mergeCell ref="TXA312:TXE313"/>
    <mergeCell ref="TUG312:TUK313"/>
    <mergeCell ref="TUO312:TUS313"/>
    <mergeCell ref="TUW312:TVA313"/>
    <mergeCell ref="TVE312:TVI313"/>
    <mergeCell ref="TVM312:TVQ313"/>
    <mergeCell ref="TSS312:TSW313"/>
    <mergeCell ref="TTA312:TTE313"/>
    <mergeCell ref="TTI312:TTM313"/>
    <mergeCell ref="TTQ312:TTU313"/>
    <mergeCell ref="TTY312:TUC313"/>
    <mergeCell ref="UDM312:UDQ313"/>
    <mergeCell ref="UDU312:UDY313"/>
    <mergeCell ref="UEC312:UEG313"/>
    <mergeCell ref="UEK312:UEO313"/>
    <mergeCell ref="UES312:UEW313"/>
    <mergeCell ref="UBY312:UCC313"/>
    <mergeCell ref="UCG312:UCK313"/>
    <mergeCell ref="UCO312:UCS313"/>
    <mergeCell ref="UCW312:UDA313"/>
    <mergeCell ref="UDE312:UDI313"/>
    <mergeCell ref="UAK312:UAO313"/>
    <mergeCell ref="UAS312:UAW313"/>
    <mergeCell ref="UBA312:UBE313"/>
    <mergeCell ref="UBI312:UBM313"/>
    <mergeCell ref="UBQ312:UBU313"/>
    <mergeCell ref="TYW312:TZA313"/>
    <mergeCell ref="TZE312:TZI313"/>
    <mergeCell ref="TZM312:TZQ313"/>
    <mergeCell ref="TZU312:TZY313"/>
    <mergeCell ref="UAC312:UAG313"/>
    <mergeCell ref="UJQ312:UJU313"/>
    <mergeCell ref="UJY312:UKC313"/>
    <mergeCell ref="UKG312:UKK313"/>
    <mergeCell ref="UKO312:UKS313"/>
    <mergeCell ref="UKW312:ULA313"/>
    <mergeCell ref="UIC312:UIG313"/>
    <mergeCell ref="UIK312:UIO313"/>
    <mergeCell ref="UIS312:UIW313"/>
    <mergeCell ref="UJA312:UJE313"/>
    <mergeCell ref="UJI312:UJM313"/>
    <mergeCell ref="UGO312:UGS313"/>
    <mergeCell ref="UGW312:UHA313"/>
    <mergeCell ref="UHE312:UHI313"/>
    <mergeCell ref="UHM312:UHQ313"/>
    <mergeCell ref="UHU312:UHY313"/>
    <mergeCell ref="UFA312:UFE313"/>
    <mergeCell ref="UFI312:UFM313"/>
    <mergeCell ref="UFQ312:UFU313"/>
    <mergeCell ref="UFY312:UGC313"/>
    <mergeCell ref="UGG312:UGK313"/>
    <mergeCell ref="UPU312:UPY313"/>
    <mergeCell ref="UQC312:UQG313"/>
    <mergeCell ref="UQK312:UQO313"/>
    <mergeCell ref="UQS312:UQW313"/>
    <mergeCell ref="URA312:URE313"/>
    <mergeCell ref="UOG312:UOK313"/>
    <mergeCell ref="UOO312:UOS313"/>
    <mergeCell ref="UOW312:UPA313"/>
    <mergeCell ref="UPE312:UPI313"/>
    <mergeCell ref="UPM312:UPQ313"/>
    <mergeCell ref="UMS312:UMW313"/>
    <mergeCell ref="UNA312:UNE313"/>
    <mergeCell ref="UNI312:UNM313"/>
    <mergeCell ref="UNQ312:UNU313"/>
    <mergeCell ref="UNY312:UOC313"/>
    <mergeCell ref="ULE312:ULI313"/>
    <mergeCell ref="ULM312:ULQ313"/>
    <mergeCell ref="ULU312:ULY313"/>
    <mergeCell ref="UMC312:UMG313"/>
    <mergeCell ref="UMK312:UMO313"/>
    <mergeCell ref="UVY312:UWC313"/>
    <mergeCell ref="UWG312:UWK313"/>
    <mergeCell ref="UWO312:UWS313"/>
    <mergeCell ref="UWW312:UXA313"/>
    <mergeCell ref="UXE312:UXI313"/>
    <mergeCell ref="UUK312:UUO313"/>
    <mergeCell ref="UUS312:UUW313"/>
    <mergeCell ref="UVA312:UVE313"/>
    <mergeCell ref="UVI312:UVM313"/>
    <mergeCell ref="UVQ312:UVU313"/>
    <mergeCell ref="USW312:UTA313"/>
    <mergeCell ref="UTE312:UTI313"/>
    <mergeCell ref="UTM312:UTQ313"/>
    <mergeCell ref="UTU312:UTY313"/>
    <mergeCell ref="UUC312:UUG313"/>
    <mergeCell ref="URI312:URM313"/>
    <mergeCell ref="URQ312:URU313"/>
    <mergeCell ref="URY312:USC313"/>
    <mergeCell ref="USG312:USK313"/>
    <mergeCell ref="USO312:USS313"/>
    <mergeCell ref="VCC312:VCG313"/>
    <mergeCell ref="VCK312:VCO313"/>
    <mergeCell ref="VCS312:VCW313"/>
    <mergeCell ref="VDA312:VDE313"/>
    <mergeCell ref="VDI312:VDM313"/>
    <mergeCell ref="VAO312:VAS313"/>
    <mergeCell ref="VAW312:VBA313"/>
    <mergeCell ref="VBE312:VBI313"/>
    <mergeCell ref="VBM312:VBQ313"/>
    <mergeCell ref="VBU312:VBY313"/>
    <mergeCell ref="UZA312:UZE313"/>
    <mergeCell ref="UZI312:UZM313"/>
    <mergeCell ref="UZQ312:UZU313"/>
    <mergeCell ref="UZY312:VAC313"/>
    <mergeCell ref="VAG312:VAK313"/>
    <mergeCell ref="UXM312:UXQ313"/>
    <mergeCell ref="UXU312:UXY313"/>
    <mergeCell ref="UYC312:UYG313"/>
    <mergeCell ref="UYK312:UYO313"/>
    <mergeCell ref="UYS312:UYW313"/>
    <mergeCell ref="VIG312:VIK313"/>
    <mergeCell ref="VIO312:VIS313"/>
    <mergeCell ref="VIW312:VJA313"/>
    <mergeCell ref="VJE312:VJI313"/>
    <mergeCell ref="VJM312:VJQ313"/>
    <mergeCell ref="VGS312:VGW313"/>
    <mergeCell ref="VHA312:VHE313"/>
    <mergeCell ref="VHI312:VHM313"/>
    <mergeCell ref="VHQ312:VHU313"/>
    <mergeCell ref="VHY312:VIC313"/>
    <mergeCell ref="VFE312:VFI313"/>
    <mergeCell ref="VFM312:VFQ313"/>
    <mergeCell ref="VFU312:VFY313"/>
    <mergeCell ref="VGC312:VGG313"/>
    <mergeCell ref="VGK312:VGO313"/>
    <mergeCell ref="VDQ312:VDU313"/>
    <mergeCell ref="VDY312:VEC313"/>
    <mergeCell ref="VEG312:VEK313"/>
    <mergeCell ref="VEO312:VES313"/>
    <mergeCell ref="VEW312:VFA313"/>
    <mergeCell ref="VOK312:VOO313"/>
    <mergeCell ref="VOS312:VOW313"/>
    <mergeCell ref="VPA312:VPE313"/>
    <mergeCell ref="VPI312:VPM313"/>
    <mergeCell ref="VPQ312:VPU313"/>
    <mergeCell ref="VMW312:VNA313"/>
    <mergeCell ref="VNE312:VNI313"/>
    <mergeCell ref="VNM312:VNQ313"/>
    <mergeCell ref="VNU312:VNY313"/>
    <mergeCell ref="VOC312:VOG313"/>
    <mergeCell ref="VLI312:VLM313"/>
    <mergeCell ref="VLQ312:VLU313"/>
    <mergeCell ref="VLY312:VMC313"/>
    <mergeCell ref="VMG312:VMK313"/>
    <mergeCell ref="VMO312:VMS313"/>
    <mergeCell ref="VJU312:VJY313"/>
    <mergeCell ref="VKC312:VKG313"/>
    <mergeCell ref="VKK312:VKO313"/>
    <mergeCell ref="VKS312:VKW313"/>
    <mergeCell ref="VLA312:VLE313"/>
    <mergeCell ref="VUO312:VUS313"/>
    <mergeCell ref="VUW312:VVA313"/>
    <mergeCell ref="VVE312:VVI313"/>
    <mergeCell ref="VVM312:VVQ313"/>
    <mergeCell ref="VVU312:VVY313"/>
    <mergeCell ref="VTA312:VTE313"/>
    <mergeCell ref="VTI312:VTM313"/>
    <mergeCell ref="VTQ312:VTU313"/>
    <mergeCell ref="VTY312:VUC313"/>
    <mergeCell ref="VUG312:VUK313"/>
    <mergeCell ref="VRM312:VRQ313"/>
    <mergeCell ref="VRU312:VRY313"/>
    <mergeCell ref="VSC312:VSG313"/>
    <mergeCell ref="VSK312:VSO313"/>
    <mergeCell ref="VSS312:VSW313"/>
    <mergeCell ref="VPY312:VQC313"/>
    <mergeCell ref="VQG312:VQK313"/>
    <mergeCell ref="VQO312:VQS313"/>
    <mergeCell ref="VQW312:VRA313"/>
    <mergeCell ref="VRE312:VRI313"/>
    <mergeCell ref="WAS312:WAW313"/>
    <mergeCell ref="WBA312:WBE313"/>
    <mergeCell ref="WBI312:WBM313"/>
    <mergeCell ref="WBQ312:WBU313"/>
    <mergeCell ref="WBY312:WCC313"/>
    <mergeCell ref="VZE312:VZI313"/>
    <mergeCell ref="VZM312:VZQ313"/>
    <mergeCell ref="VZU312:VZY313"/>
    <mergeCell ref="WAC312:WAG313"/>
    <mergeCell ref="WAK312:WAO313"/>
    <mergeCell ref="VXQ312:VXU313"/>
    <mergeCell ref="VXY312:VYC313"/>
    <mergeCell ref="VYG312:VYK313"/>
    <mergeCell ref="VYO312:VYS313"/>
    <mergeCell ref="VYW312:VZA313"/>
    <mergeCell ref="VWC312:VWG313"/>
    <mergeCell ref="VWK312:VWO313"/>
    <mergeCell ref="VWS312:VWW313"/>
    <mergeCell ref="VXA312:VXE313"/>
    <mergeCell ref="VXI312:VXM313"/>
    <mergeCell ref="WGW312:WHA313"/>
    <mergeCell ref="WHE312:WHI313"/>
    <mergeCell ref="WHM312:WHQ313"/>
    <mergeCell ref="WHU312:WHY313"/>
    <mergeCell ref="WIC312:WIG313"/>
    <mergeCell ref="WFI312:WFM313"/>
    <mergeCell ref="WFQ312:WFU313"/>
    <mergeCell ref="WFY312:WGC313"/>
    <mergeCell ref="WGG312:WGK313"/>
    <mergeCell ref="WGO312:WGS313"/>
    <mergeCell ref="WDU312:WDY313"/>
    <mergeCell ref="WEC312:WEG313"/>
    <mergeCell ref="WEK312:WEO313"/>
    <mergeCell ref="WES312:WEW313"/>
    <mergeCell ref="WFA312:WFE313"/>
    <mergeCell ref="WCG312:WCK313"/>
    <mergeCell ref="WCO312:WCS313"/>
    <mergeCell ref="WCW312:WDA313"/>
    <mergeCell ref="WDE312:WDI313"/>
    <mergeCell ref="WDM312:WDQ313"/>
    <mergeCell ref="WNA312:WNE313"/>
    <mergeCell ref="WNI312:WNM313"/>
    <mergeCell ref="WNQ312:WNU313"/>
    <mergeCell ref="WNY312:WOC313"/>
    <mergeCell ref="WOG312:WOK313"/>
    <mergeCell ref="WLM312:WLQ313"/>
    <mergeCell ref="WLU312:WLY313"/>
    <mergeCell ref="WMC312:WMG313"/>
    <mergeCell ref="WMK312:WMO313"/>
    <mergeCell ref="WMS312:WMW313"/>
    <mergeCell ref="WJY312:WKC313"/>
    <mergeCell ref="WKG312:WKK313"/>
    <mergeCell ref="WKO312:WKS313"/>
    <mergeCell ref="WKW312:WLA313"/>
    <mergeCell ref="WLE312:WLI313"/>
    <mergeCell ref="WIK312:WIO313"/>
    <mergeCell ref="WIS312:WIW313"/>
    <mergeCell ref="WJA312:WJE313"/>
    <mergeCell ref="WJI312:WJM313"/>
    <mergeCell ref="WJQ312:WJU313"/>
    <mergeCell ref="WTE312:WTI313"/>
    <mergeCell ref="WTM312:WTQ313"/>
    <mergeCell ref="WTU312:WTY313"/>
    <mergeCell ref="WUC312:WUG313"/>
    <mergeCell ref="WUK312:WUO313"/>
    <mergeCell ref="WRQ312:WRU313"/>
    <mergeCell ref="WRY312:WSC313"/>
    <mergeCell ref="WSG312:WSK313"/>
    <mergeCell ref="WSO312:WSS313"/>
    <mergeCell ref="WSW312:WTA313"/>
    <mergeCell ref="WQC312:WQG313"/>
    <mergeCell ref="WQK312:WQO313"/>
    <mergeCell ref="WQS312:WQW313"/>
    <mergeCell ref="WRA312:WRE313"/>
    <mergeCell ref="WRI312:WRM313"/>
    <mergeCell ref="WOO312:WOS313"/>
    <mergeCell ref="WOW312:WPA313"/>
    <mergeCell ref="WPE312:WPI313"/>
    <mergeCell ref="WPM312:WPQ313"/>
    <mergeCell ref="WPU312:WPY313"/>
    <mergeCell ref="WZQ312:WZU313"/>
    <mergeCell ref="WZY312:XAC313"/>
    <mergeCell ref="XAG312:XAK313"/>
    <mergeCell ref="XAO312:XAS313"/>
    <mergeCell ref="WXU312:WXY313"/>
    <mergeCell ref="WYC312:WYG313"/>
    <mergeCell ref="WYK312:WYO313"/>
    <mergeCell ref="WYS312:WYW313"/>
    <mergeCell ref="WZA312:WZE313"/>
    <mergeCell ref="WWG312:WWK313"/>
    <mergeCell ref="WWO312:WWS313"/>
    <mergeCell ref="WWW312:WXA313"/>
    <mergeCell ref="WXE312:WXI313"/>
    <mergeCell ref="WXM312:WXQ313"/>
    <mergeCell ref="WUS312:WUW313"/>
    <mergeCell ref="WVA312:WVE313"/>
    <mergeCell ref="WVI312:WVM313"/>
    <mergeCell ref="WVQ312:WVU313"/>
    <mergeCell ref="WVY312:WWC313"/>
    <mergeCell ref="CS416:CW417"/>
    <mergeCell ref="DA416:DE417"/>
    <mergeCell ref="DI416:DM417"/>
    <mergeCell ref="DQ416:DU417"/>
    <mergeCell ref="DY416:EC417"/>
    <mergeCell ref="XDY312:XEC313"/>
    <mergeCell ref="XEG312:XEK313"/>
    <mergeCell ref="XEO312:XES313"/>
    <mergeCell ref="XEW312:XFA313"/>
    <mergeCell ref="A416:E417"/>
    <mergeCell ref="I416:M417"/>
    <mergeCell ref="Q416:U417"/>
    <mergeCell ref="Y416:AC417"/>
    <mergeCell ref="AG416:AK417"/>
    <mergeCell ref="AO416:AS417"/>
    <mergeCell ref="AW416:BA417"/>
    <mergeCell ref="BE416:BI417"/>
    <mergeCell ref="BM416:BQ417"/>
    <mergeCell ref="BU416:BY417"/>
    <mergeCell ref="CC416:CG417"/>
    <mergeCell ref="CK416:CO417"/>
    <mergeCell ref="XCK312:XCO313"/>
    <mergeCell ref="XCS312:XCW313"/>
    <mergeCell ref="XDA312:XDE313"/>
    <mergeCell ref="XDI312:XDM313"/>
    <mergeCell ref="XDQ312:XDU313"/>
    <mergeCell ref="XAW312:XBA313"/>
    <mergeCell ref="XBE312:XBI313"/>
    <mergeCell ref="XBM312:XBQ313"/>
    <mergeCell ref="XBU312:XBY313"/>
    <mergeCell ref="XCC312:XCG313"/>
    <mergeCell ref="WZI312:WZM313"/>
    <mergeCell ref="IW416:JA417"/>
    <mergeCell ref="JE416:JI417"/>
    <mergeCell ref="JM416:JQ417"/>
    <mergeCell ref="JU416:JY417"/>
    <mergeCell ref="KC416:KG417"/>
    <mergeCell ref="HI416:HM417"/>
    <mergeCell ref="HQ416:HU417"/>
    <mergeCell ref="HY416:IC417"/>
    <mergeCell ref="IG416:IK417"/>
    <mergeCell ref="IO416:IS417"/>
    <mergeCell ref="FU416:FY417"/>
    <mergeCell ref="GC416:GG417"/>
    <mergeCell ref="GK416:GO417"/>
    <mergeCell ref="GS416:GW417"/>
    <mergeCell ref="HA416:HE417"/>
    <mergeCell ref="EG416:EK417"/>
    <mergeCell ref="EO416:ES417"/>
    <mergeCell ref="EW416:FA417"/>
    <mergeCell ref="FE416:FI417"/>
    <mergeCell ref="FM416:FQ417"/>
    <mergeCell ref="PA416:PE417"/>
    <mergeCell ref="PI416:PM417"/>
    <mergeCell ref="PQ416:PU417"/>
    <mergeCell ref="PY416:QC417"/>
    <mergeCell ref="QG416:QK417"/>
    <mergeCell ref="NM416:NQ417"/>
    <mergeCell ref="NU416:NY417"/>
    <mergeCell ref="OC416:OG417"/>
    <mergeCell ref="OK416:OO417"/>
    <mergeCell ref="OS416:OW417"/>
    <mergeCell ref="LY416:MC417"/>
    <mergeCell ref="MG416:MK417"/>
    <mergeCell ref="MO416:MS417"/>
    <mergeCell ref="MW416:NA417"/>
    <mergeCell ref="NE416:NI417"/>
    <mergeCell ref="KK416:KO417"/>
    <mergeCell ref="KS416:KW417"/>
    <mergeCell ref="LA416:LE417"/>
    <mergeCell ref="LI416:LM417"/>
    <mergeCell ref="LQ416:LU417"/>
    <mergeCell ref="VE416:VI417"/>
    <mergeCell ref="VM416:VQ417"/>
    <mergeCell ref="VU416:VY417"/>
    <mergeCell ref="WC416:WG417"/>
    <mergeCell ref="WK416:WO417"/>
    <mergeCell ref="TQ416:TU417"/>
    <mergeCell ref="TY416:UC417"/>
    <mergeCell ref="UG416:UK417"/>
    <mergeCell ref="UO416:US417"/>
    <mergeCell ref="UW416:VA417"/>
    <mergeCell ref="SC416:SG417"/>
    <mergeCell ref="SK416:SO417"/>
    <mergeCell ref="SS416:SW417"/>
    <mergeCell ref="TA416:TE417"/>
    <mergeCell ref="TI416:TM417"/>
    <mergeCell ref="QO416:QS417"/>
    <mergeCell ref="QW416:RA417"/>
    <mergeCell ref="RE416:RI417"/>
    <mergeCell ref="RM416:RQ417"/>
    <mergeCell ref="RU416:RY417"/>
    <mergeCell ref="ABI416:ABM417"/>
    <mergeCell ref="ABQ416:ABU417"/>
    <mergeCell ref="ABY416:ACC417"/>
    <mergeCell ref="ACG416:ACK417"/>
    <mergeCell ref="ACO416:ACS417"/>
    <mergeCell ref="ZU416:ZY417"/>
    <mergeCell ref="AAC416:AAG417"/>
    <mergeCell ref="AAK416:AAO417"/>
    <mergeCell ref="AAS416:AAW417"/>
    <mergeCell ref="ABA416:ABE417"/>
    <mergeCell ref="YG416:YK417"/>
    <mergeCell ref="YO416:YS417"/>
    <mergeCell ref="YW416:ZA417"/>
    <mergeCell ref="ZE416:ZI417"/>
    <mergeCell ref="ZM416:ZQ417"/>
    <mergeCell ref="WS416:WW417"/>
    <mergeCell ref="XA416:XE417"/>
    <mergeCell ref="XI416:XM417"/>
    <mergeCell ref="XQ416:XU417"/>
    <mergeCell ref="XY416:YC417"/>
    <mergeCell ref="AHM416:AHQ417"/>
    <mergeCell ref="AHU416:AHY417"/>
    <mergeCell ref="AIC416:AIG417"/>
    <mergeCell ref="AIK416:AIO417"/>
    <mergeCell ref="AIS416:AIW417"/>
    <mergeCell ref="AFY416:AGC417"/>
    <mergeCell ref="AGG416:AGK417"/>
    <mergeCell ref="AGO416:AGS417"/>
    <mergeCell ref="AGW416:AHA417"/>
    <mergeCell ref="AHE416:AHI417"/>
    <mergeCell ref="AEK416:AEO417"/>
    <mergeCell ref="AES416:AEW417"/>
    <mergeCell ref="AFA416:AFE417"/>
    <mergeCell ref="AFI416:AFM417"/>
    <mergeCell ref="AFQ416:AFU417"/>
    <mergeCell ref="ACW416:ADA417"/>
    <mergeCell ref="ADE416:ADI417"/>
    <mergeCell ref="ADM416:ADQ417"/>
    <mergeCell ref="ADU416:ADY417"/>
    <mergeCell ref="AEC416:AEG417"/>
    <mergeCell ref="ANQ416:ANU417"/>
    <mergeCell ref="ANY416:AOC417"/>
    <mergeCell ref="AOG416:AOK417"/>
    <mergeCell ref="AOO416:AOS417"/>
    <mergeCell ref="AOW416:APA417"/>
    <mergeCell ref="AMC416:AMG417"/>
    <mergeCell ref="AMK416:AMO417"/>
    <mergeCell ref="AMS416:AMW417"/>
    <mergeCell ref="ANA416:ANE417"/>
    <mergeCell ref="ANI416:ANM417"/>
    <mergeCell ref="AKO416:AKS417"/>
    <mergeCell ref="AKW416:ALA417"/>
    <mergeCell ref="ALE416:ALI417"/>
    <mergeCell ref="ALM416:ALQ417"/>
    <mergeCell ref="ALU416:ALY417"/>
    <mergeCell ref="AJA416:AJE417"/>
    <mergeCell ref="AJI416:AJM417"/>
    <mergeCell ref="AJQ416:AJU417"/>
    <mergeCell ref="AJY416:AKC417"/>
    <mergeCell ref="AKG416:AKK417"/>
    <mergeCell ref="ATU416:ATY417"/>
    <mergeCell ref="AUC416:AUG417"/>
    <mergeCell ref="AUK416:AUO417"/>
    <mergeCell ref="AUS416:AUW417"/>
    <mergeCell ref="AVA416:AVE417"/>
    <mergeCell ref="ASG416:ASK417"/>
    <mergeCell ref="ASO416:ASS417"/>
    <mergeCell ref="ASW416:ATA417"/>
    <mergeCell ref="ATE416:ATI417"/>
    <mergeCell ref="ATM416:ATQ417"/>
    <mergeCell ref="AQS416:AQW417"/>
    <mergeCell ref="ARA416:ARE417"/>
    <mergeCell ref="ARI416:ARM417"/>
    <mergeCell ref="ARQ416:ARU417"/>
    <mergeCell ref="ARY416:ASC417"/>
    <mergeCell ref="APE416:API417"/>
    <mergeCell ref="APM416:APQ417"/>
    <mergeCell ref="APU416:APY417"/>
    <mergeCell ref="AQC416:AQG417"/>
    <mergeCell ref="AQK416:AQO417"/>
    <mergeCell ref="AZY416:BAC417"/>
    <mergeCell ref="BAG416:BAK417"/>
    <mergeCell ref="BAO416:BAS417"/>
    <mergeCell ref="BAW416:BBA417"/>
    <mergeCell ref="BBE416:BBI417"/>
    <mergeCell ref="AYK416:AYO417"/>
    <mergeCell ref="AYS416:AYW417"/>
    <mergeCell ref="AZA416:AZE417"/>
    <mergeCell ref="AZI416:AZM417"/>
    <mergeCell ref="AZQ416:AZU417"/>
    <mergeCell ref="AWW416:AXA417"/>
    <mergeCell ref="AXE416:AXI417"/>
    <mergeCell ref="AXM416:AXQ417"/>
    <mergeCell ref="AXU416:AXY417"/>
    <mergeCell ref="AYC416:AYG417"/>
    <mergeCell ref="AVI416:AVM417"/>
    <mergeCell ref="AVQ416:AVU417"/>
    <mergeCell ref="AVY416:AWC417"/>
    <mergeCell ref="AWG416:AWK417"/>
    <mergeCell ref="AWO416:AWS417"/>
    <mergeCell ref="BGC416:BGG417"/>
    <mergeCell ref="BGK416:BGO417"/>
    <mergeCell ref="BGS416:BGW417"/>
    <mergeCell ref="BHA416:BHE417"/>
    <mergeCell ref="BHI416:BHM417"/>
    <mergeCell ref="BEO416:BES417"/>
    <mergeCell ref="BEW416:BFA417"/>
    <mergeCell ref="BFE416:BFI417"/>
    <mergeCell ref="BFM416:BFQ417"/>
    <mergeCell ref="BFU416:BFY417"/>
    <mergeCell ref="BDA416:BDE417"/>
    <mergeCell ref="BDI416:BDM417"/>
    <mergeCell ref="BDQ416:BDU417"/>
    <mergeCell ref="BDY416:BEC417"/>
    <mergeCell ref="BEG416:BEK417"/>
    <mergeCell ref="BBM416:BBQ417"/>
    <mergeCell ref="BBU416:BBY417"/>
    <mergeCell ref="BCC416:BCG417"/>
    <mergeCell ref="BCK416:BCO417"/>
    <mergeCell ref="BCS416:BCW417"/>
    <mergeCell ref="BMG416:BMK417"/>
    <mergeCell ref="BMO416:BMS417"/>
    <mergeCell ref="BMW416:BNA417"/>
    <mergeCell ref="BNE416:BNI417"/>
    <mergeCell ref="BNM416:BNQ417"/>
    <mergeCell ref="BKS416:BKW417"/>
    <mergeCell ref="BLA416:BLE417"/>
    <mergeCell ref="BLI416:BLM417"/>
    <mergeCell ref="BLQ416:BLU417"/>
    <mergeCell ref="BLY416:BMC417"/>
    <mergeCell ref="BJE416:BJI417"/>
    <mergeCell ref="BJM416:BJQ417"/>
    <mergeCell ref="BJU416:BJY417"/>
    <mergeCell ref="BKC416:BKG417"/>
    <mergeCell ref="BKK416:BKO417"/>
    <mergeCell ref="BHQ416:BHU417"/>
    <mergeCell ref="BHY416:BIC417"/>
    <mergeCell ref="BIG416:BIK417"/>
    <mergeCell ref="BIO416:BIS417"/>
    <mergeCell ref="BIW416:BJA417"/>
    <mergeCell ref="BSK416:BSO417"/>
    <mergeCell ref="BSS416:BSW417"/>
    <mergeCell ref="BTA416:BTE417"/>
    <mergeCell ref="BTI416:BTM417"/>
    <mergeCell ref="BTQ416:BTU417"/>
    <mergeCell ref="BQW416:BRA417"/>
    <mergeCell ref="BRE416:BRI417"/>
    <mergeCell ref="BRM416:BRQ417"/>
    <mergeCell ref="BRU416:BRY417"/>
    <mergeCell ref="BSC416:BSG417"/>
    <mergeCell ref="BPI416:BPM417"/>
    <mergeCell ref="BPQ416:BPU417"/>
    <mergeCell ref="BPY416:BQC417"/>
    <mergeCell ref="BQG416:BQK417"/>
    <mergeCell ref="BQO416:BQS417"/>
    <mergeCell ref="BNU416:BNY417"/>
    <mergeCell ref="BOC416:BOG417"/>
    <mergeCell ref="BOK416:BOO417"/>
    <mergeCell ref="BOS416:BOW417"/>
    <mergeCell ref="BPA416:BPE417"/>
    <mergeCell ref="BYO416:BYS417"/>
    <mergeCell ref="BYW416:BZA417"/>
    <mergeCell ref="BZE416:BZI417"/>
    <mergeCell ref="BZM416:BZQ417"/>
    <mergeCell ref="BZU416:BZY417"/>
    <mergeCell ref="BXA416:BXE417"/>
    <mergeCell ref="BXI416:BXM417"/>
    <mergeCell ref="BXQ416:BXU417"/>
    <mergeCell ref="BXY416:BYC417"/>
    <mergeCell ref="BYG416:BYK417"/>
    <mergeCell ref="BVM416:BVQ417"/>
    <mergeCell ref="BVU416:BVY417"/>
    <mergeCell ref="BWC416:BWG417"/>
    <mergeCell ref="BWK416:BWO417"/>
    <mergeCell ref="BWS416:BWW417"/>
    <mergeCell ref="BTY416:BUC417"/>
    <mergeCell ref="BUG416:BUK417"/>
    <mergeCell ref="BUO416:BUS417"/>
    <mergeCell ref="BUW416:BVA417"/>
    <mergeCell ref="BVE416:BVI417"/>
    <mergeCell ref="CES416:CEW417"/>
    <mergeCell ref="CFA416:CFE417"/>
    <mergeCell ref="CFI416:CFM417"/>
    <mergeCell ref="CFQ416:CFU417"/>
    <mergeCell ref="CFY416:CGC417"/>
    <mergeCell ref="CDE416:CDI417"/>
    <mergeCell ref="CDM416:CDQ417"/>
    <mergeCell ref="CDU416:CDY417"/>
    <mergeCell ref="CEC416:CEG417"/>
    <mergeCell ref="CEK416:CEO417"/>
    <mergeCell ref="CBQ416:CBU417"/>
    <mergeCell ref="CBY416:CCC417"/>
    <mergeCell ref="CCG416:CCK417"/>
    <mergeCell ref="CCO416:CCS417"/>
    <mergeCell ref="CCW416:CDA417"/>
    <mergeCell ref="CAC416:CAG417"/>
    <mergeCell ref="CAK416:CAO417"/>
    <mergeCell ref="CAS416:CAW417"/>
    <mergeCell ref="CBA416:CBE417"/>
    <mergeCell ref="CBI416:CBM417"/>
    <mergeCell ref="CKW416:CLA417"/>
    <mergeCell ref="CLE416:CLI417"/>
    <mergeCell ref="CLM416:CLQ417"/>
    <mergeCell ref="CLU416:CLY417"/>
    <mergeCell ref="CMC416:CMG417"/>
    <mergeCell ref="CJI416:CJM417"/>
    <mergeCell ref="CJQ416:CJU417"/>
    <mergeCell ref="CJY416:CKC417"/>
    <mergeCell ref="CKG416:CKK417"/>
    <mergeCell ref="CKO416:CKS417"/>
    <mergeCell ref="CHU416:CHY417"/>
    <mergeCell ref="CIC416:CIG417"/>
    <mergeCell ref="CIK416:CIO417"/>
    <mergeCell ref="CIS416:CIW417"/>
    <mergeCell ref="CJA416:CJE417"/>
    <mergeCell ref="CGG416:CGK417"/>
    <mergeCell ref="CGO416:CGS417"/>
    <mergeCell ref="CGW416:CHA417"/>
    <mergeCell ref="CHE416:CHI417"/>
    <mergeCell ref="CHM416:CHQ417"/>
    <mergeCell ref="CRA416:CRE417"/>
    <mergeCell ref="CRI416:CRM417"/>
    <mergeCell ref="CRQ416:CRU417"/>
    <mergeCell ref="CRY416:CSC417"/>
    <mergeCell ref="CSG416:CSK417"/>
    <mergeCell ref="CPM416:CPQ417"/>
    <mergeCell ref="CPU416:CPY417"/>
    <mergeCell ref="CQC416:CQG417"/>
    <mergeCell ref="CQK416:CQO417"/>
    <mergeCell ref="CQS416:CQW417"/>
    <mergeCell ref="CNY416:COC417"/>
    <mergeCell ref="COG416:COK417"/>
    <mergeCell ref="COO416:COS417"/>
    <mergeCell ref="COW416:CPA417"/>
    <mergeCell ref="CPE416:CPI417"/>
    <mergeCell ref="CMK416:CMO417"/>
    <mergeCell ref="CMS416:CMW417"/>
    <mergeCell ref="CNA416:CNE417"/>
    <mergeCell ref="CNI416:CNM417"/>
    <mergeCell ref="CNQ416:CNU417"/>
    <mergeCell ref="CXE416:CXI417"/>
    <mergeCell ref="CXM416:CXQ417"/>
    <mergeCell ref="CXU416:CXY417"/>
    <mergeCell ref="CYC416:CYG417"/>
    <mergeCell ref="CYK416:CYO417"/>
    <mergeCell ref="CVQ416:CVU417"/>
    <mergeCell ref="CVY416:CWC417"/>
    <mergeCell ref="CWG416:CWK417"/>
    <mergeCell ref="CWO416:CWS417"/>
    <mergeCell ref="CWW416:CXA417"/>
    <mergeCell ref="CUC416:CUG417"/>
    <mergeCell ref="CUK416:CUO417"/>
    <mergeCell ref="CUS416:CUW417"/>
    <mergeCell ref="CVA416:CVE417"/>
    <mergeCell ref="CVI416:CVM417"/>
    <mergeCell ref="CSO416:CSS417"/>
    <mergeCell ref="CSW416:CTA417"/>
    <mergeCell ref="CTE416:CTI417"/>
    <mergeCell ref="CTM416:CTQ417"/>
    <mergeCell ref="CTU416:CTY417"/>
    <mergeCell ref="DDI416:DDM417"/>
    <mergeCell ref="DDQ416:DDU417"/>
    <mergeCell ref="DDY416:DEC417"/>
    <mergeCell ref="DEG416:DEK417"/>
    <mergeCell ref="DEO416:DES417"/>
    <mergeCell ref="DBU416:DBY417"/>
    <mergeCell ref="DCC416:DCG417"/>
    <mergeCell ref="DCK416:DCO417"/>
    <mergeCell ref="DCS416:DCW417"/>
    <mergeCell ref="DDA416:DDE417"/>
    <mergeCell ref="DAG416:DAK417"/>
    <mergeCell ref="DAO416:DAS417"/>
    <mergeCell ref="DAW416:DBA417"/>
    <mergeCell ref="DBE416:DBI417"/>
    <mergeCell ref="DBM416:DBQ417"/>
    <mergeCell ref="CYS416:CYW417"/>
    <mergeCell ref="CZA416:CZE417"/>
    <mergeCell ref="CZI416:CZM417"/>
    <mergeCell ref="CZQ416:CZU417"/>
    <mergeCell ref="CZY416:DAC417"/>
    <mergeCell ref="DJM416:DJQ417"/>
    <mergeCell ref="DJU416:DJY417"/>
    <mergeCell ref="DKC416:DKG417"/>
    <mergeCell ref="DKK416:DKO417"/>
    <mergeCell ref="DKS416:DKW417"/>
    <mergeCell ref="DHY416:DIC417"/>
    <mergeCell ref="DIG416:DIK417"/>
    <mergeCell ref="DIO416:DIS417"/>
    <mergeCell ref="DIW416:DJA417"/>
    <mergeCell ref="DJE416:DJI417"/>
    <mergeCell ref="DGK416:DGO417"/>
    <mergeCell ref="DGS416:DGW417"/>
    <mergeCell ref="DHA416:DHE417"/>
    <mergeCell ref="DHI416:DHM417"/>
    <mergeCell ref="DHQ416:DHU417"/>
    <mergeCell ref="DEW416:DFA417"/>
    <mergeCell ref="DFE416:DFI417"/>
    <mergeCell ref="DFM416:DFQ417"/>
    <mergeCell ref="DFU416:DFY417"/>
    <mergeCell ref="DGC416:DGG417"/>
    <mergeCell ref="DPQ416:DPU417"/>
    <mergeCell ref="DPY416:DQC417"/>
    <mergeCell ref="DQG416:DQK417"/>
    <mergeCell ref="DQO416:DQS417"/>
    <mergeCell ref="DQW416:DRA417"/>
    <mergeCell ref="DOC416:DOG417"/>
    <mergeCell ref="DOK416:DOO417"/>
    <mergeCell ref="DOS416:DOW417"/>
    <mergeCell ref="DPA416:DPE417"/>
    <mergeCell ref="DPI416:DPM417"/>
    <mergeCell ref="DMO416:DMS417"/>
    <mergeCell ref="DMW416:DNA417"/>
    <mergeCell ref="DNE416:DNI417"/>
    <mergeCell ref="DNM416:DNQ417"/>
    <mergeCell ref="DNU416:DNY417"/>
    <mergeCell ref="DLA416:DLE417"/>
    <mergeCell ref="DLI416:DLM417"/>
    <mergeCell ref="DLQ416:DLU417"/>
    <mergeCell ref="DLY416:DMC417"/>
    <mergeCell ref="DMG416:DMK417"/>
    <mergeCell ref="DVU416:DVY417"/>
    <mergeCell ref="DWC416:DWG417"/>
    <mergeCell ref="DWK416:DWO417"/>
    <mergeCell ref="DWS416:DWW417"/>
    <mergeCell ref="DXA416:DXE417"/>
    <mergeCell ref="DUG416:DUK417"/>
    <mergeCell ref="DUO416:DUS417"/>
    <mergeCell ref="DUW416:DVA417"/>
    <mergeCell ref="DVE416:DVI417"/>
    <mergeCell ref="DVM416:DVQ417"/>
    <mergeCell ref="DSS416:DSW417"/>
    <mergeCell ref="DTA416:DTE417"/>
    <mergeCell ref="DTI416:DTM417"/>
    <mergeCell ref="DTQ416:DTU417"/>
    <mergeCell ref="DTY416:DUC417"/>
    <mergeCell ref="DRE416:DRI417"/>
    <mergeCell ref="DRM416:DRQ417"/>
    <mergeCell ref="DRU416:DRY417"/>
    <mergeCell ref="DSC416:DSG417"/>
    <mergeCell ref="DSK416:DSO417"/>
    <mergeCell ref="EBY416:ECC417"/>
    <mergeCell ref="ECG416:ECK417"/>
    <mergeCell ref="ECO416:ECS417"/>
    <mergeCell ref="ECW416:EDA417"/>
    <mergeCell ref="EDE416:EDI417"/>
    <mergeCell ref="EAK416:EAO417"/>
    <mergeCell ref="EAS416:EAW417"/>
    <mergeCell ref="EBA416:EBE417"/>
    <mergeCell ref="EBI416:EBM417"/>
    <mergeCell ref="EBQ416:EBU417"/>
    <mergeCell ref="DYW416:DZA417"/>
    <mergeCell ref="DZE416:DZI417"/>
    <mergeCell ref="DZM416:DZQ417"/>
    <mergeCell ref="DZU416:DZY417"/>
    <mergeCell ref="EAC416:EAG417"/>
    <mergeCell ref="DXI416:DXM417"/>
    <mergeCell ref="DXQ416:DXU417"/>
    <mergeCell ref="DXY416:DYC417"/>
    <mergeCell ref="DYG416:DYK417"/>
    <mergeCell ref="DYO416:DYS417"/>
    <mergeCell ref="EIC416:EIG417"/>
    <mergeCell ref="EIK416:EIO417"/>
    <mergeCell ref="EIS416:EIW417"/>
    <mergeCell ref="EJA416:EJE417"/>
    <mergeCell ref="EJI416:EJM417"/>
    <mergeCell ref="EGO416:EGS417"/>
    <mergeCell ref="EGW416:EHA417"/>
    <mergeCell ref="EHE416:EHI417"/>
    <mergeCell ref="EHM416:EHQ417"/>
    <mergeCell ref="EHU416:EHY417"/>
    <mergeCell ref="EFA416:EFE417"/>
    <mergeCell ref="EFI416:EFM417"/>
    <mergeCell ref="EFQ416:EFU417"/>
    <mergeCell ref="EFY416:EGC417"/>
    <mergeCell ref="EGG416:EGK417"/>
    <mergeCell ref="EDM416:EDQ417"/>
    <mergeCell ref="EDU416:EDY417"/>
    <mergeCell ref="EEC416:EEG417"/>
    <mergeCell ref="EEK416:EEO417"/>
    <mergeCell ref="EES416:EEW417"/>
    <mergeCell ref="EOG416:EOK417"/>
    <mergeCell ref="EOO416:EOS417"/>
    <mergeCell ref="EOW416:EPA417"/>
    <mergeCell ref="EPE416:EPI417"/>
    <mergeCell ref="EPM416:EPQ417"/>
    <mergeCell ref="EMS416:EMW417"/>
    <mergeCell ref="ENA416:ENE417"/>
    <mergeCell ref="ENI416:ENM417"/>
    <mergeCell ref="ENQ416:ENU417"/>
    <mergeCell ref="ENY416:EOC417"/>
    <mergeCell ref="ELE416:ELI417"/>
    <mergeCell ref="ELM416:ELQ417"/>
    <mergeCell ref="ELU416:ELY417"/>
    <mergeCell ref="EMC416:EMG417"/>
    <mergeCell ref="EMK416:EMO417"/>
    <mergeCell ref="EJQ416:EJU417"/>
    <mergeCell ref="EJY416:EKC417"/>
    <mergeCell ref="EKG416:EKK417"/>
    <mergeCell ref="EKO416:EKS417"/>
    <mergeCell ref="EKW416:ELA417"/>
    <mergeCell ref="EUK416:EUO417"/>
    <mergeCell ref="EUS416:EUW417"/>
    <mergeCell ref="EVA416:EVE417"/>
    <mergeCell ref="EVI416:EVM417"/>
    <mergeCell ref="EVQ416:EVU417"/>
    <mergeCell ref="ESW416:ETA417"/>
    <mergeCell ref="ETE416:ETI417"/>
    <mergeCell ref="ETM416:ETQ417"/>
    <mergeCell ref="ETU416:ETY417"/>
    <mergeCell ref="EUC416:EUG417"/>
    <mergeCell ref="ERI416:ERM417"/>
    <mergeCell ref="ERQ416:ERU417"/>
    <mergeCell ref="ERY416:ESC417"/>
    <mergeCell ref="ESG416:ESK417"/>
    <mergeCell ref="ESO416:ESS417"/>
    <mergeCell ref="EPU416:EPY417"/>
    <mergeCell ref="EQC416:EQG417"/>
    <mergeCell ref="EQK416:EQO417"/>
    <mergeCell ref="EQS416:EQW417"/>
    <mergeCell ref="ERA416:ERE417"/>
    <mergeCell ref="FAO416:FAS417"/>
    <mergeCell ref="FAW416:FBA417"/>
    <mergeCell ref="FBE416:FBI417"/>
    <mergeCell ref="FBM416:FBQ417"/>
    <mergeCell ref="FBU416:FBY417"/>
    <mergeCell ref="EZA416:EZE417"/>
    <mergeCell ref="EZI416:EZM417"/>
    <mergeCell ref="EZQ416:EZU417"/>
    <mergeCell ref="EZY416:FAC417"/>
    <mergeCell ref="FAG416:FAK417"/>
    <mergeCell ref="EXM416:EXQ417"/>
    <mergeCell ref="EXU416:EXY417"/>
    <mergeCell ref="EYC416:EYG417"/>
    <mergeCell ref="EYK416:EYO417"/>
    <mergeCell ref="EYS416:EYW417"/>
    <mergeCell ref="EVY416:EWC417"/>
    <mergeCell ref="EWG416:EWK417"/>
    <mergeCell ref="EWO416:EWS417"/>
    <mergeCell ref="EWW416:EXA417"/>
    <mergeCell ref="EXE416:EXI417"/>
    <mergeCell ref="FGS416:FGW417"/>
    <mergeCell ref="FHA416:FHE417"/>
    <mergeCell ref="FHI416:FHM417"/>
    <mergeCell ref="FHQ416:FHU417"/>
    <mergeCell ref="FHY416:FIC417"/>
    <mergeCell ref="FFE416:FFI417"/>
    <mergeCell ref="FFM416:FFQ417"/>
    <mergeCell ref="FFU416:FFY417"/>
    <mergeCell ref="FGC416:FGG417"/>
    <mergeCell ref="FGK416:FGO417"/>
    <mergeCell ref="FDQ416:FDU417"/>
    <mergeCell ref="FDY416:FEC417"/>
    <mergeCell ref="FEG416:FEK417"/>
    <mergeCell ref="FEO416:FES417"/>
    <mergeCell ref="FEW416:FFA417"/>
    <mergeCell ref="FCC416:FCG417"/>
    <mergeCell ref="FCK416:FCO417"/>
    <mergeCell ref="FCS416:FCW417"/>
    <mergeCell ref="FDA416:FDE417"/>
    <mergeCell ref="FDI416:FDM417"/>
    <mergeCell ref="FMW416:FNA417"/>
    <mergeCell ref="FNE416:FNI417"/>
    <mergeCell ref="FNM416:FNQ417"/>
    <mergeCell ref="FNU416:FNY417"/>
    <mergeCell ref="FOC416:FOG417"/>
    <mergeCell ref="FLI416:FLM417"/>
    <mergeCell ref="FLQ416:FLU417"/>
    <mergeCell ref="FLY416:FMC417"/>
    <mergeCell ref="FMG416:FMK417"/>
    <mergeCell ref="FMO416:FMS417"/>
    <mergeCell ref="FJU416:FJY417"/>
    <mergeCell ref="FKC416:FKG417"/>
    <mergeCell ref="FKK416:FKO417"/>
    <mergeCell ref="FKS416:FKW417"/>
    <mergeCell ref="FLA416:FLE417"/>
    <mergeCell ref="FIG416:FIK417"/>
    <mergeCell ref="FIO416:FIS417"/>
    <mergeCell ref="FIW416:FJA417"/>
    <mergeCell ref="FJE416:FJI417"/>
    <mergeCell ref="FJM416:FJQ417"/>
    <mergeCell ref="FTA416:FTE417"/>
    <mergeCell ref="FTI416:FTM417"/>
    <mergeCell ref="FTQ416:FTU417"/>
    <mergeCell ref="FTY416:FUC417"/>
    <mergeCell ref="FUG416:FUK417"/>
    <mergeCell ref="FRM416:FRQ417"/>
    <mergeCell ref="FRU416:FRY417"/>
    <mergeCell ref="FSC416:FSG417"/>
    <mergeCell ref="FSK416:FSO417"/>
    <mergeCell ref="FSS416:FSW417"/>
    <mergeCell ref="FPY416:FQC417"/>
    <mergeCell ref="FQG416:FQK417"/>
    <mergeCell ref="FQO416:FQS417"/>
    <mergeCell ref="FQW416:FRA417"/>
    <mergeCell ref="FRE416:FRI417"/>
    <mergeCell ref="FOK416:FOO417"/>
    <mergeCell ref="FOS416:FOW417"/>
    <mergeCell ref="FPA416:FPE417"/>
    <mergeCell ref="FPI416:FPM417"/>
    <mergeCell ref="FPQ416:FPU417"/>
    <mergeCell ref="FZE416:FZI417"/>
    <mergeCell ref="FZM416:FZQ417"/>
    <mergeCell ref="FZU416:FZY417"/>
    <mergeCell ref="GAC416:GAG417"/>
    <mergeCell ref="GAK416:GAO417"/>
    <mergeCell ref="FXQ416:FXU417"/>
    <mergeCell ref="FXY416:FYC417"/>
    <mergeCell ref="FYG416:FYK417"/>
    <mergeCell ref="FYO416:FYS417"/>
    <mergeCell ref="FYW416:FZA417"/>
    <mergeCell ref="FWC416:FWG417"/>
    <mergeCell ref="FWK416:FWO417"/>
    <mergeCell ref="FWS416:FWW417"/>
    <mergeCell ref="FXA416:FXE417"/>
    <mergeCell ref="FXI416:FXM417"/>
    <mergeCell ref="FUO416:FUS417"/>
    <mergeCell ref="FUW416:FVA417"/>
    <mergeCell ref="FVE416:FVI417"/>
    <mergeCell ref="FVM416:FVQ417"/>
    <mergeCell ref="FVU416:FVY417"/>
    <mergeCell ref="GFI416:GFM417"/>
    <mergeCell ref="GFQ416:GFU417"/>
    <mergeCell ref="GFY416:GGC417"/>
    <mergeCell ref="GGG416:GGK417"/>
    <mergeCell ref="GGO416:GGS417"/>
    <mergeCell ref="GDU416:GDY417"/>
    <mergeCell ref="GEC416:GEG417"/>
    <mergeCell ref="GEK416:GEO417"/>
    <mergeCell ref="GES416:GEW417"/>
    <mergeCell ref="GFA416:GFE417"/>
    <mergeCell ref="GCG416:GCK417"/>
    <mergeCell ref="GCO416:GCS417"/>
    <mergeCell ref="GCW416:GDA417"/>
    <mergeCell ref="GDE416:GDI417"/>
    <mergeCell ref="GDM416:GDQ417"/>
    <mergeCell ref="GAS416:GAW417"/>
    <mergeCell ref="GBA416:GBE417"/>
    <mergeCell ref="GBI416:GBM417"/>
    <mergeCell ref="GBQ416:GBU417"/>
    <mergeCell ref="GBY416:GCC417"/>
    <mergeCell ref="GLM416:GLQ417"/>
    <mergeCell ref="GLU416:GLY417"/>
    <mergeCell ref="GMC416:GMG417"/>
    <mergeCell ref="GMK416:GMO417"/>
    <mergeCell ref="GMS416:GMW417"/>
    <mergeCell ref="GJY416:GKC417"/>
    <mergeCell ref="GKG416:GKK417"/>
    <mergeCell ref="GKO416:GKS417"/>
    <mergeCell ref="GKW416:GLA417"/>
    <mergeCell ref="GLE416:GLI417"/>
    <mergeCell ref="GIK416:GIO417"/>
    <mergeCell ref="GIS416:GIW417"/>
    <mergeCell ref="GJA416:GJE417"/>
    <mergeCell ref="GJI416:GJM417"/>
    <mergeCell ref="GJQ416:GJU417"/>
    <mergeCell ref="GGW416:GHA417"/>
    <mergeCell ref="GHE416:GHI417"/>
    <mergeCell ref="GHM416:GHQ417"/>
    <mergeCell ref="GHU416:GHY417"/>
    <mergeCell ref="GIC416:GIG417"/>
    <mergeCell ref="GRQ416:GRU417"/>
    <mergeCell ref="GRY416:GSC417"/>
    <mergeCell ref="GSG416:GSK417"/>
    <mergeCell ref="GSO416:GSS417"/>
    <mergeCell ref="GSW416:GTA417"/>
    <mergeCell ref="GQC416:GQG417"/>
    <mergeCell ref="GQK416:GQO417"/>
    <mergeCell ref="GQS416:GQW417"/>
    <mergeCell ref="GRA416:GRE417"/>
    <mergeCell ref="GRI416:GRM417"/>
    <mergeCell ref="GOO416:GOS417"/>
    <mergeCell ref="GOW416:GPA417"/>
    <mergeCell ref="GPE416:GPI417"/>
    <mergeCell ref="GPM416:GPQ417"/>
    <mergeCell ref="GPU416:GPY417"/>
    <mergeCell ref="GNA416:GNE417"/>
    <mergeCell ref="GNI416:GNM417"/>
    <mergeCell ref="GNQ416:GNU417"/>
    <mergeCell ref="GNY416:GOC417"/>
    <mergeCell ref="GOG416:GOK417"/>
    <mergeCell ref="GXU416:GXY417"/>
    <mergeCell ref="GYC416:GYG417"/>
    <mergeCell ref="GYK416:GYO417"/>
    <mergeCell ref="GYS416:GYW417"/>
    <mergeCell ref="GZA416:GZE417"/>
    <mergeCell ref="GWG416:GWK417"/>
    <mergeCell ref="GWO416:GWS417"/>
    <mergeCell ref="GWW416:GXA417"/>
    <mergeCell ref="GXE416:GXI417"/>
    <mergeCell ref="GXM416:GXQ417"/>
    <mergeCell ref="GUS416:GUW417"/>
    <mergeCell ref="GVA416:GVE417"/>
    <mergeCell ref="GVI416:GVM417"/>
    <mergeCell ref="GVQ416:GVU417"/>
    <mergeCell ref="GVY416:GWC417"/>
    <mergeCell ref="GTE416:GTI417"/>
    <mergeCell ref="GTM416:GTQ417"/>
    <mergeCell ref="GTU416:GTY417"/>
    <mergeCell ref="GUC416:GUG417"/>
    <mergeCell ref="GUK416:GUO417"/>
    <mergeCell ref="HDY416:HEC417"/>
    <mergeCell ref="HEG416:HEK417"/>
    <mergeCell ref="HEO416:HES417"/>
    <mergeCell ref="HEW416:HFA417"/>
    <mergeCell ref="HFE416:HFI417"/>
    <mergeCell ref="HCK416:HCO417"/>
    <mergeCell ref="HCS416:HCW417"/>
    <mergeCell ref="HDA416:HDE417"/>
    <mergeCell ref="HDI416:HDM417"/>
    <mergeCell ref="HDQ416:HDU417"/>
    <mergeCell ref="HAW416:HBA417"/>
    <mergeCell ref="HBE416:HBI417"/>
    <mergeCell ref="HBM416:HBQ417"/>
    <mergeCell ref="HBU416:HBY417"/>
    <mergeCell ref="HCC416:HCG417"/>
    <mergeCell ref="GZI416:GZM417"/>
    <mergeCell ref="GZQ416:GZU417"/>
    <mergeCell ref="GZY416:HAC417"/>
    <mergeCell ref="HAG416:HAK417"/>
    <mergeCell ref="HAO416:HAS417"/>
    <mergeCell ref="HKC416:HKG417"/>
    <mergeCell ref="HKK416:HKO417"/>
    <mergeCell ref="HKS416:HKW417"/>
    <mergeCell ref="HLA416:HLE417"/>
    <mergeCell ref="HLI416:HLM417"/>
    <mergeCell ref="HIO416:HIS417"/>
    <mergeCell ref="HIW416:HJA417"/>
    <mergeCell ref="HJE416:HJI417"/>
    <mergeCell ref="HJM416:HJQ417"/>
    <mergeCell ref="HJU416:HJY417"/>
    <mergeCell ref="HHA416:HHE417"/>
    <mergeCell ref="HHI416:HHM417"/>
    <mergeCell ref="HHQ416:HHU417"/>
    <mergeCell ref="HHY416:HIC417"/>
    <mergeCell ref="HIG416:HIK417"/>
    <mergeCell ref="HFM416:HFQ417"/>
    <mergeCell ref="HFU416:HFY417"/>
    <mergeCell ref="HGC416:HGG417"/>
    <mergeCell ref="HGK416:HGO417"/>
    <mergeCell ref="HGS416:HGW417"/>
    <mergeCell ref="HQG416:HQK417"/>
    <mergeCell ref="HQO416:HQS417"/>
    <mergeCell ref="HQW416:HRA417"/>
    <mergeCell ref="HRE416:HRI417"/>
    <mergeCell ref="HRM416:HRQ417"/>
    <mergeCell ref="HOS416:HOW417"/>
    <mergeCell ref="HPA416:HPE417"/>
    <mergeCell ref="HPI416:HPM417"/>
    <mergeCell ref="HPQ416:HPU417"/>
    <mergeCell ref="HPY416:HQC417"/>
    <mergeCell ref="HNE416:HNI417"/>
    <mergeCell ref="HNM416:HNQ417"/>
    <mergeCell ref="HNU416:HNY417"/>
    <mergeCell ref="HOC416:HOG417"/>
    <mergeCell ref="HOK416:HOO417"/>
    <mergeCell ref="HLQ416:HLU417"/>
    <mergeCell ref="HLY416:HMC417"/>
    <mergeCell ref="HMG416:HMK417"/>
    <mergeCell ref="HMO416:HMS417"/>
    <mergeCell ref="HMW416:HNA417"/>
    <mergeCell ref="HWK416:HWO417"/>
    <mergeCell ref="HWS416:HWW417"/>
    <mergeCell ref="HXA416:HXE417"/>
    <mergeCell ref="HXI416:HXM417"/>
    <mergeCell ref="HXQ416:HXU417"/>
    <mergeCell ref="HUW416:HVA417"/>
    <mergeCell ref="HVE416:HVI417"/>
    <mergeCell ref="HVM416:HVQ417"/>
    <mergeCell ref="HVU416:HVY417"/>
    <mergeCell ref="HWC416:HWG417"/>
    <mergeCell ref="HTI416:HTM417"/>
    <mergeCell ref="HTQ416:HTU417"/>
    <mergeCell ref="HTY416:HUC417"/>
    <mergeCell ref="HUG416:HUK417"/>
    <mergeCell ref="HUO416:HUS417"/>
    <mergeCell ref="HRU416:HRY417"/>
    <mergeCell ref="HSC416:HSG417"/>
    <mergeCell ref="HSK416:HSO417"/>
    <mergeCell ref="HSS416:HSW417"/>
    <mergeCell ref="HTA416:HTE417"/>
    <mergeCell ref="ICO416:ICS417"/>
    <mergeCell ref="ICW416:IDA417"/>
    <mergeCell ref="IDE416:IDI417"/>
    <mergeCell ref="IDM416:IDQ417"/>
    <mergeCell ref="IDU416:IDY417"/>
    <mergeCell ref="IBA416:IBE417"/>
    <mergeCell ref="IBI416:IBM417"/>
    <mergeCell ref="IBQ416:IBU417"/>
    <mergeCell ref="IBY416:ICC417"/>
    <mergeCell ref="ICG416:ICK417"/>
    <mergeCell ref="HZM416:HZQ417"/>
    <mergeCell ref="HZU416:HZY417"/>
    <mergeCell ref="IAC416:IAG417"/>
    <mergeCell ref="IAK416:IAO417"/>
    <mergeCell ref="IAS416:IAW417"/>
    <mergeCell ref="HXY416:HYC417"/>
    <mergeCell ref="HYG416:HYK417"/>
    <mergeCell ref="HYO416:HYS417"/>
    <mergeCell ref="HYW416:HZA417"/>
    <mergeCell ref="HZE416:HZI417"/>
    <mergeCell ref="IIS416:IIW417"/>
    <mergeCell ref="IJA416:IJE417"/>
    <mergeCell ref="IJI416:IJM417"/>
    <mergeCell ref="IJQ416:IJU417"/>
    <mergeCell ref="IJY416:IKC417"/>
    <mergeCell ref="IHE416:IHI417"/>
    <mergeCell ref="IHM416:IHQ417"/>
    <mergeCell ref="IHU416:IHY417"/>
    <mergeCell ref="IIC416:IIG417"/>
    <mergeCell ref="IIK416:IIO417"/>
    <mergeCell ref="IFQ416:IFU417"/>
    <mergeCell ref="IFY416:IGC417"/>
    <mergeCell ref="IGG416:IGK417"/>
    <mergeCell ref="IGO416:IGS417"/>
    <mergeCell ref="IGW416:IHA417"/>
    <mergeCell ref="IEC416:IEG417"/>
    <mergeCell ref="IEK416:IEO417"/>
    <mergeCell ref="IES416:IEW417"/>
    <mergeCell ref="IFA416:IFE417"/>
    <mergeCell ref="IFI416:IFM417"/>
    <mergeCell ref="IOW416:IPA417"/>
    <mergeCell ref="IPE416:IPI417"/>
    <mergeCell ref="IPM416:IPQ417"/>
    <mergeCell ref="IPU416:IPY417"/>
    <mergeCell ref="IQC416:IQG417"/>
    <mergeCell ref="INI416:INM417"/>
    <mergeCell ref="INQ416:INU417"/>
    <mergeCell ref="INY416:IOC417"/>
    <mergeCell ref="IOG416:IOK417"/>
    <mergeCell ref="IOO416:IOS417"/>
    <mergeCell ref="ILU416:ILY417"/>
    <mergeCell ref="IMC416:IMG417"/>
    <mergeCell ref="IMK416:IMO417"/>
    <mergeCell ref="IMS416:IMW417"/>
    <mergeCell ref="INA416:INE417"/>
    <mergeCell ref="IKG416:IKK417"/>
    <mergeCell ref="IKO416:IKS417"/>
    <mergeCell ref="IKW416:ILA417"/>
    <mergeCell ref="ILE416:ILI417"/>
    <mergeCell ref="ILM416:ILQ417"/>
    <mergeCell ref="IVA416:IVE417"/>
    <mergeCell ref="IVI416:IVM417"/>
    <mergeCell ref="IVQ416:IVU417"/>
    <mergeCell ref="IVY416:IWC417"/>
    <mergeCell ref="IWG416:IWK417"/>
    <mergeCell ref="ITM416:ITQ417"/>
    <mergeCell ref="ITU416:ITY417"/>
    <mergeCell ref="IUC416:IUG417"/>
    <mergeCell ref="IUK416:IUO417"/>
    <mergeCell ref="IUS416:IUW417"/>
    <mergeCell ref="IRY416:ISC417"/>
    <mergeCell ref="ISG416:ISK417"/>
    <mergeCell ref="ISO416:ISS417"/>
    <mergeCell ref="ISW416:ITA417"/>
    <mergeCell ref="ITE416:ITI417"/>
    <mergeCell ref="IQK416:IQO417"/>
    <mergeCell ref="IQS416:IQW417"/>
    <mergeCell ref="IRA416:IRE417"/>
    <mergeCell ref="IRI416:IRM417"/>
    <mergeCell ref="IRQ416:IRU417"/>
    <mergeCell ref="JBE416:JBI417"/>
    <mergeCell ref="JBM416:JBQ417"/>
    <mergeCell ref="JBU416:JBY417"/>
    <mergeCell ref="JCC416:JCG417"/>
    <mergeCell ref="JCK416:JCO417"/>
    <mergeCell ref="IZQ416:IZU417"/>
    <mergeCell ref="IZY416:JAC417"/>
    <mergeCell ref="JAG416:JAK417"/>
    <mergeCell ref="JAO416:JAS417"/>
    <mergeCell ref="JAW416:JBA417"/>
    <mergeCell ref="IYC416:IYG417"/>
    <mergeCell ref="IYK416:IYO417"/>
    <mergeCell ref="IYS416:IYW417"/>
    <mergeCell ref="IZA416:IZE417"/>
    <mergeCell ref="IZI416:IZM417"/>
    <mergeCell ref="IWO416:IWS417"/>
    <mergeCell ref="IWW416:IXA417"/>
    <mergeCell ref="IXE416:IXI417"/>
    <mergeCell ref="IXM416:IXQ417"/>
    <mergeCell ref="IXU416:IXY417"/>
    <mergeCell ref="JHI416:JHM417"/>
    <mergeCell ref="JHQ416:JHU417"/>
    <mergeCell ref="JHY416:JIC417"/>
    <mergeCell ref="JIG416:JIK417"/>
    <mergeCell ref="JIO416:JIS417"/>
    <mergeCell ref="JFU416:JFY417"/>
    <mergeCell ref="JGC416:JGG417"/>
    <mergeCell ref="JGK416:JGO417"/>
    <mergeCell ref="JGS416:JGW417"/>
    <mergeCell ref="JHA416:JHE417"/>
    <mergeCell ref="JEG416:JEK417"/>
    <mergeCell ref="JEO416:JES417"/>
    <mergeCell ref="JEW416:JFA417"/>
    <mergeCell ref="JFE416:JFI417"/>
    <mergeCell ref="JFM416:JFQ417"/>
    <mergeCell ref="JCS416:JCW417"/>
    <mergeCell ref="JDA416:JDE417"/>
    <mergeCell ref="JDI416:JDM417"/>
    <mergeCell ref="JDQ416:JDU417"/>
    <mergeCell ref="JDY416:JEC417"/>
    <mergeCell ref="JNM416:JNQ417"/>
    <mergeCell ref="JNU416:JNY417"/>
    <mergeCell ref="JOC416:JOG417"/>
    <mergeCell ref="JOK416:JOO417"/>
    <mergeCell ref="JOS416:JOW417"/>
    <mergeCell ref="JLY416:JMC417"/>
    <mergeCell ref="JMG416:JMK417"/>
    <mergeCell ref="JMO416:JMS417"/>
    <mergeCell ref="JMW416:JNA417"/>
    <mergeCell ref="JNE416:JNI417"/>
    <mergeCell ref="JKK416:JKO417"/>
    <mergeCell ref="JKS416:JKW417"/>
    <mergeCell ref="JLA416:JLE417"/>
    <mergeCell ref="JLI416:JLM417"/>
    <mergeCell ref="JLQ416:JLU417"/>
    <mergeCell ref="JIW416:JJA417"/>
    <mergeCell ref="JJE416:JJI417"/>
    <mergeCell ref="JJM416:JJQ417"/>
    <mergeCell ref="JJU416:JJY417"/>
    <mergeCell ref="JKC416:JKG417"/>
    <mergeCell ref="JTQ416:JTU417"/>
    <mergeCell ref="JTY416:JUC417"/>
    <mergeCell ref="JUG416:JUK417"/>
    <mergeCell ref="JUO416:JUS417"/>
    <mergeCell ref="JUW416:JVA417"/>
    <mergeCell ref="JSC416:JSG417"/>
    <mergeCell ref="JSK416:JSO417"/>
    <mergeCell ref="JSS416:JSW417"/>
    <mergeCell ref="JTA416:JTE417"/>
    <mergeCell ref="JTI416:JTM417"/>
    <mergeCell ref="JQO416:JQS417"/>
    <mergeCell ref="JQW416:JRA417"/>
    <mergeCell ref="JRE416:JRI417"/>
    <mergeCell ref="JRM416:JRQ417"/>
    <mergeCell ref="JRU416:JRY417"/>
    <mergeCell ref="JPA416:JPE417"/>
    <mergeCell ref="JPI416:JPM417"/>
    <mergeCell ref="JPQ416:JPU417"/>
    <mergeCell ref="JPY416:JQC417"/>
    <mergeCell ref="JQG416:JQK417"/>
    <mergeCell ref="JZU416:JZY417"/>
    <mergeCell ref="KAC416:KAG417"/>
    <mergeCell ref="KAK416:KAO417"/>
    <mergeCell ref="KAS416:KAW417"/>
    <mergeCell ref="KBA416:KBE417"/>
    <mergeCell ref="JYG416:JYK417"/>
    <mergeCell ref="JYO416:JYS417"/>
    <mergeCell ref="JYW416:JZA417"/>
    <mergeCell ref="JZE416:JZI417"/>
    <mergeCell ref="JZM416:JZQ417"/>
    <mergeCell ref="JWS416:JWW417"/>
    <mergeCell ref="JXA416:JXE417"/>
    <mergeCell ref="JXI416:JXM417"/>
    <mergeCell ref="JXQ416:JXU417"/>
    <mergeCell ref="JXY416:JYC417"/>
    <mergeCell ref="JVE416:JVI417"/>
    <mergeCell ref="JVM416:JVQ417"/>
    <mergeCell ref="JVU416:JVY417"/>
    <mergeCell ref="JWC416:JWG417"/>
    <mergeCell ref="JWK416:JWO417"/>
    <mergeCell ref="KFY416:KGC417"/>
    <mergeCell ref="KGG416:KGK417"/>
    <mergeCell ref="KGO416:KGS417"/>
    <mergeCell ref="KGW416:KHA417"/>
    <mergeCell ref="KHE416:KHI417"/>
    <mergeCell ref="KEK416:KEO417"/>
    <mergeCell ref="KES416:KEW417"/>
    <mergeCell ref="KFA416:KFE417"/>
    <mergeCell ref="KFI416:KFM417"/>
    <mergeCell ref="KFQ416:KFU417"/>
    <mergeCell ref="KCW416:KDA417"/>
    <mergeCell ref="KDE416:KDI417"/>
    <mergeCell ref="KDM416:KDQ417"/>
    <mergeCell ref="KDU416:KDY417"/>
    <mergeCell ref="KEC416:KEG417"/>
    <mergeCell ref="KBI416:KBM417"/>
    <mergeCell ref="KBQ416:KBU417"/>
    <mergeCell ref="KBY416:KCC417"/>
    <mergeCell ref="KCG416:KCK417"/>
    <mergeCell ref="KCO416:KCS417"/>
    <mergeCell ref="KMC416:KMG417"/>
    <mergeCell ref="KMK416:KMO417"/>
    <mergeCell ref="KMS416:KMW417"/>
    <mergeCell ref="KNA416:KNE417"/>
    <mergeCell ref="KNI416:KNM417"/>
    <mergeCell ref="KKO416:KKS417"/>
    <mergeCell ref="KKW416:KLA417"/>
    <mergeCell ref="KLE416:KLI417"/>
    <mergeCell ref="KLM416:KLQ417"/>
    <mergeCell ref="KLU416:KLY417"/>
    <mergeCell ref="KJA416:KJE417"/>
    <mergeCell ref="KJI416:KJM417"/>
    <mergeCell ref="KJQ416:KJU417"/>
    <mergeCell ref="KJY416:KKC417"/>
    <mergeCell ref="KKG416:KKK417"/>
    <mergeCell ref="KHM416:KHQ417"/>
    <mergeCell ref="KHU416:KHY417"/>
    <mergeCell ref="KIC416:KIG417"/>
    <mergeCell ref="KIK416:KIO417"/>
    <mergeCell ref="KIS416:KIW417"/>
    <mergeCell ref="KSG416:KSK417"/>
    <mergeCell ref="KSO416:KSS417"/>
    <mergeCell ref="KSW416:KTA417"/>
    <mergeCell ref="KTE416:KTI417"/>
    <mergeCell ref="KTM416:KTQ417"/>
    <mergeCell ref="KQS416:KQW417"/>
    <mergeCell ref="KRA416:KRE417"/>
    <mergeCell ref="KRI416:KRM417"/>
    <mergeCell ref="KRQ416:KRU417"/>
    <mergeCell ref="KRY416:KSC417"/>
    <mergeCell ref="KPE416:KPI417"/>
    <mergeCell ref="KPM416:KPQ417"/>
    <mergeCell ref="KPU416:KPY417"/>
    <mergeCell ref="KQC416:KQG417"/>
    <mergeCell ref="KQK416:KQO417"/>
    <mergeCell ref="KNQ416:KNU417"/>
    <mergeCell ref="KNY416:KOC417"/>
    <mergeCell ref="KOG416:KOK417"/>
    <mergeCell ref="KOO416:KOS417"/>
    <mergeCell ref="KOW416:KPA417"/>
    <mergeCell ref="KYK416:KYO417"/>
    <mergeCell ref="KYS416:KYW417"/>
    <mergeCell ref="KZA416:KZE417"/>
    <mergeCell ref="KZI416:KZM417"/>
    <mergeCell ref="KZQ416:KZU417"/>
    <mergeCell ref="KWW416:KXA417"/>
    <mergeCell ref="KXE416:KXI417"/>
    <mergeCell ref="KXM416:KXQ417"/>
    <mergeCell ref="KXU416:KXY417"/>
    <mergeCell ref="KYC416:KYG417"/>
    <mergeCell ref="KVI416:KVM417"/>
    <mergeCell ref="KVQ416:KVU417"/>
    <mergeCell ref="KVY416:KWC417"/>
    <mergeCell ref="KWG416:KWK417"/>
    <mergeCell ref="KWO416:KWS417"/>
    <mergeCell ref="KTU416:KTY417"/>
    <mergeCell ref="KUC416:KUG417"/>
    <mergeCell ref="KUK416:KUO417"/>
    <mergeCell ref="KUS416:KUW417"/>
    <mergeCell ref="KVA416:KVE417"/>
    <mergeCell ref="LEO416:LES417"/>
    <mergeCell ref="LEW416:LFA417"/>
    <mergeCell ref="LFE416:LFI417"/>
    <mergeCell ref="LFM416:LFQ417"/>
    <mergeCell ref="LFU416:LFY417"/>
    <mergeCell ref="LDA416:LDE417"/>
    <mergeCell ref="LDI416:LDM417"/>
    <mergeCell ref="LDQ416:LDU417"/>
    <mergeCell ref="LDY416:LEC417"/>
    <mergeCell ref="LEG416:LEK417"/>
    <mergeCell ref="LBM416:LBQ417"/>
    <mergeCell ref="LBU416:LBY417"/>
    <mergeCell ref="LCC416:LCG417"/>
    <mergeCell ref="LCK416:LCO417"/>
    <mergeCell ref="LCS416:LCW417"/>
    <mergeCell ref="KZY416:LAC417"/>
    <mergeCell ref="LAG416:LAK417"/>
    <mergeCell ref="LAO416:LAS417"/>
    <mergeCell ref="LAW416:LBA417"/>
    <mergeCell ref="LBE416:LBI417"/>
    <mergeCell ref="LKS416:LKW417"/>
    <mergeCell ref="LLA416:LLE417"/>
    <mergeCell ref="LLI416:LLM417"/>
    <mergeCell ref="LLQ416:LLU417"/>
    <mergeCell ref="LLY416:LMC417"/>
    <mergeCell ref="LJE416:LJI417"/>
    <mergeCell ref="LJM416:LJQ417"/>
    <mergeCell ref="LJU416:LJY417"/>
    <mergeCell ref="LKC416:LKG417"/>
    <mergeCell ref="LKK416:LKO417"/>
    <mergeCell ref="LHQ416:LHU417"/>
    <mergeCell ref="LHY416:LIC417"/>
    <mergeCell ref="LIG416:LIK417"/>
    <mergeCell ref="LIO416:LIS417"/>
    <mergeCell ref="LIW416:LJA417"/>
    <mergeCell ref="LGC416:LGG417"/>
    <mergeCell ref="LGK416:LGO417"/>
    <mergeCell ref="LGS416:LGW417"/>
    <mergeCell ref="LHA416:LHE417"/>
    <mergeCell ref="LHI416:LHM417"/>
    <mergeCell ref="LQW416:LRA417"/>
    <mergeCell ref="LRE416:LRI417"/>
    <mergeCell ref="LRM416:LRQ417"/>
    <mergeCell ref="LRU416:LRY417"/>
    <mergeCell ref="LSC416:LSG417"/>
    <mergeCell ref="LPI416:LPM417"/>
    <mergeCell ref="LPQ416:LPU417"/>
    <mergeCell ref="LPY416:LQC417"/>
    <mergeCell ref="LQG416:LQK417"/>
    <mergeCell ref="LQO416:LQS417"/>
    <mergeCell ref="LNU416:LNY417"/>
    <mergeCell ref="LOC416:LOG417"/>
    <mergeCell ref="LOK416:LOO417"/>
    <mergeCell ref="LOS416:LOW417"/>
    <mergeCell ref="LPA416:LPE417"/>
    <mergeCell ref="LMG416:LMK417"/>
    <mergeCell ref="LMO416:LMS417"/>
    <mergeCell ref="LMW416:LNA417"/>
    <mergeCell ref="LNE416:LNI417"/>
    <mergeCell ref="LNM416:LNQ417"/>
    <mergeCell ref="LXA416:LXE417"/>
    <mergeCell ref="LXI416:LXM417"/>
    <mergeCell ref="LXQ416:LXU417"/>
    <mergeCell ref="LXY416:LYC417"/>
    <mergeCell ref="LYG416:LYK417"/>
    <mergeCell ref="LVM416:LVQ417"/>
    <mergeCell ref="LVU416:LVY417"/>
    <mergeCell ref="LWC416:LWG417"/>
    <mergeCell ref="LWK416:LWO417"/>
    <mergeCell ref="LWS416:LWW417"/>
    <mergeCell ref="LTY416:LUC417"/>
    <mergeCell ref="LUG416:LUK417"/>
    <mergeCell ref="LUO416:LUS417"/>
    <mergeCell ref="LUW416:LVA417"/>
    <mergeCell ref="LVE416:LVI417"/>
    <mergeCell ref="LSK416:LSO417"/>
    <mergeCell ref="LSS416:LSW417"/>
    <mergeCell ref="LTA416:LTE417"/>
    <mergeCell ref="LTI416:LTM417"/>
    <mergeCell ref="LTQ416:LTU417"/>
    <mergeCell ref="MDE416:MDI417"/>
    <mergeCell ref="MDM416:MDQ417"/>
    <mergeCell ref="MDU416:MDY417"/>
    <mergeCell ref="MEC416:MEG417"/>
    <mergeCell ref="MEK416:MEO417"/>
    <mergeCell ref="MBQ416:MBU417"/>
    <mergeCell ref="MBY416:MCC417"/>
    <mergeCell ref="MCG416:MCK417"/>
    <mergeCell ref="MCO416:MCS417"/>
    <mergeCell ref="MCW416:MDA417"/>
    <mergeCell ref="MAC416:MAG417"/>
    <mergeCell ref="MAK416:MAO417"/>
    <mergeCell ref="MAS416:MAW417"/>
    <mergeCell ref="MBA416:MBE417"/>
    <mergeCell ref="MBI416:MBM417"/>
    <mergeCell ref="LYO416:LYS417"/>
    <mergeCell ref="LYW416:LZA417"/>
    <mergeCell ref="LZE416:LZI417"/>
    <mergeCell ref="LZM416:LZQ417"/>
    <mergeCell ref="LZU416:LZY417"/>
    <mergeCell ref="MJI416:MJM417"/>
    <mergeCell ref="MJQ416:MJU417"/>
    <mergeCell ref="MJY416:MKC417"/>
    <mergeCell ref="MKG416:MKK417"/>
    <mergeCell ref="MKO416:MKS417"/>
    <mergeCell ref="MHU416:MHY417"/>
    <mergeCell ref="MIC416:MIG417"/>
    <mergeCell ref="MIK416:MIO417"/>
    <mergeCell ref="MIS416:MIW417"/>
    <mergeCell ref="MJA416:MJE417"/>
    <mergeCell ref="MGG416:MGK417"/>
    <mergeCell ref="MGO416:MGS417"/>
    <mergeCell ref="MGW416:MHA417"/>
    <mergeCell ref="MHE416:MHI417"/>
    <mergeCell ref="MHM416:MHQ417"/>
    <mergeCell ref="MES416:MEW417"/>
    <mergeCell ref="MFA416:MFE417"/>
    <mergeCell ref="MFI416:MFM417"/>
    <mergeCell ref="MFQ416:MFU417"/>
    <mergeCell ref="MFY416:MGC417"/>
    <mergeCell ref="MPM416:MPQ417"/>
    <mergeCell ref="MPU416:MPY417"/>
    <mergeCell ref="MQC416:MQG417"/>
    <mergeCell ref="MQK416:MQO417"/>
    <mergeCell ref="MQS416:MQW417"/>
    <mergeCell ref="MNY416:MOC417"/>
    <mergeCell ref="MOG416:MOK417"/>
    <mergeCell ref="MOO416:MOS417"/>
    <mergeCell ref="MOW416:MPA417"/>
    <mergeCell ref="MPE416:MPI417"/>
    <mergeCell ref="MMK416:MMO417"/>
    <mergeCell ref="MMS416:MMW417"/>
    <mergeCell ref="MNA416:MNE417"/>
    <mergeCell ref="MNI416:MNM417"/>
    <mergeCell ref="MNQ416:MNU417"/>
    <mergeCell ref="MKW416:MLA417"/>
    <mergeCell ref="MLE416:MLI417"/>
    <mergeCell ref="MLM416:MLQ417"/>
    <mergeCell ref="MLU416:MLY417"/>
    <mergeCell ref="MMC416:MMG417"/>
    <mergeCell ref="MVQ416:MVU417"/>
    <mergeCell ref="MVY416:MWC417"/>
    <mergeCell ref="MWG416:MWK417"/>
    <mergeCell ref="MWO416:MWS417"/>
    <mergeCell ref="MWW416:MXA417"/>
    <mergeCell ref="MUC416:MUG417"/>
    <mergeCell ref="MUK416:MUO417"/>
    <mergeCell ref="MUS416:MUW417"/>
    <mergeCell ref="MVA416:MVE417"/>
    <mergeCell ref="MVI416:MVM417"/>
    <mergeCell ref="MSO416:MSS417"/>
    <mergeCell ref="MSW416:MTA417"/>
    <mergeCell ref="MTE416:MTI417"/>
    <mergeCell ref="MTM416:MTQ417"/>
    <mergeCell ref="MTU416:MTY417"/>
    <mergeCell ref="MRA416:MRE417"/>
    <mergeCell ref="MRI416:MRM417"/>
    <mergeCell ref="MRQ416:MRU417"/>
    <mergeCell ref="MRY416:MSC417"/>
    <mergeCell ref="MSG416:MSK417"/>
    <mergeCell ref="NBU416:NBY417"/>
    <mergeCell ref="NCC416:NCG417"/>
    <mergeCell ref="NCK416:NCO417"/>
    <mergeCell ref="NCS416:NCW417"/>
    <mergeCell ref="NDA416:NDE417"/>
    <mergeCell ref="NAG416:NAK417"/>
    <mergeCell ref="NAO416:NAS417"/>
    <mergeCell ref="NAW416:NBA417"/>
    <mergeCell ref="NBE416:NBI417"/>
    <mergeCell ref="NBM416:NBQ417"/>
    <mergeCell ref="MYS416:MYW417"/>
    <mergeCell ref="MZA416:MZE417"/>
    <mergeCell ref="MZI416:MZM417"/>
    <mergeCell ref="MZQ416:MZU417"/>
    <mergeCell ref="MZY416:NAC417"/>
    <mergeCell ref="MXE416:MXI417"/>
    <mergeCell ref="MXM416:MXQ417"/>
    <mergeCell ref="MXU416:MXY417"/>
    <mergeCell ref="MYC416:MYG417"/>
    <mergeCell ref="MYK416:MYO417"/>
    <mergeCell ref="NHY416:NIC417"/>
    <mergeCell ref="NIG416:NIK417"/>
    <mergeCell ref="NIO416:NIS417"/>
    <mergeCell ref="NIW416:NJA417"/>
    <mergeCell ref="NJE416:NJI417"/>
    <mergeCell ref="NGK416:NGO417"/>
    <mergeCell ref="NGS416:NGW417"/>
    <mergeCell ref="NHA416:NHE417"/>
    <mergeCell ref="NHI416:NHM417"/>
    <mergeCell ref="NHQ416:NHU417"/>
    <mergeCell ref="NEW416:NFA417"/>
    <mergeCell ref="NFE416:NFI417"/>
    <mergeCell ref="NFM416:NFQ417"/>
    <mergeCell ref="NFU416:NFY417"/>
    <mergeCell ref="NGC416:NGG417"/>
    <mergeCell ref="NDI416:NDM417"/>
    <mergeCell ref="NDQ416:NDU417"/>
    <mergeCell ref="NDY416:NEC417"/>
    <mergeCell ref="NEG416:NEK417"/>
    <mergeCell ref="NEO416:NES417"/>
    <mergeCell ref="NOC416:NOG417"/>
    <mergeCell ref="NOK416:NOO417"/>
    <mergeCell ref="NOS416:NOW417"/>
    <mergeCell ref="NPA416:NPE417"/>
    <mergeCell ref="NPI416:NPM417"/>
    <mergeCell ref="NMO416:NMS417"/>
    <mergeCell ref="NMW416:NNA417"/>
    <mergeCell ref="NNE416:NNI417"/>
    <mergeCell ref="NNM416:NNQ417"/>
    <mergeCell ref="NNU416:NNY417"/>
    <mergeCell ref="NLA416:NLE417"/>
    <mergeCell ref="NLI416:NLM417"/>
    <mergeCell ref="NLQ416:NLU417"/>
    <mergeCell ref="NLY416:NMC417"/>
    <mergeCell ref="NMG416:NMK417"/>
    <mergeCell ref="NJM416:NJQ417"/>
    <mergeCell ref="NJU416:NJY417"/>
    <mergeCell ref="NKC416:NKG417"/>
    <mergeCell ref="NKK416:NKO417"/>
    <mergeCell ref="NKS416:NKW417"/>
    <mergeCell ref="NUG416:NUK417"/>
    <mergeCell ref="NUO416:NUS417"/>
    <mergeCell ref="NUW416:NVA417"/>
    <mergeCell ref="NVE416:NVI417"/>
    <mergeCell ref="NVM416:NVQ417"/>
    <mergeCell ref="NSS416:NSW417"/>
    <mergeCell ref="NTA416:NTE417"/>
    <mergeCell ref="NTI416:NTM417"/>
    <mergeCell ref="NTQ416:NTU417"/>
    <mergeCell ref="NTY416:NUC417"/>
    <mergeCell ref="NRE416:NRI417"/>
    <mergeCell ref="NRM416:NRQ417"/>
    <mergeCell ref="NRU416:NRY417"/>
    <mergeCell ref="NSC416:NSG417"/>
    <mergeCell ref="NSK416:NSO417"/>
    <mergeCell ref="NPQ416:NPU417"/>
    <mergeCell ref="NPY416:NQC417"/>
    <mergeCell ref="NQG416:NQK417"/>
    <mergeCell ref="NQO416:NQS417"/>
    <mergeCell ref="NQW416:NRA417"/>
    <mergeCell ref="OAK416:OAO417"/>
    <mergeCell ref="OAS416:OAW417"/>
    <mergeCell ref="OBA416:OBE417"/>
    <mergeCell ref="OBI416:OBM417"/>
    <mergeCell ref="OBQ416:OBU417"/>
    <mergeCell ref="NYW416:NZA417"/>
    <mergeCell ref="NZE416:NZI417"/>
    <mergeCell ref="NZM416:NZQ417"/>
    <mergeCell ref="NZU416:NZY417"/>
    <mergeCell ref="OAC416:OAG417"/>
    <mergeCell ref="NXI416:NXM417"/>
    <mergeCell ref="NXQ416:NXU417"/>
    <mergeCell ref="NXY416:NYC417"/>
    <mergeCell ref="NYG416:NYK417"/>
    <mergeCell ref="NYO416:NYS417"/>
    <mergeCell ref="NVU416:NVY417"/>
    <mergeCell ref="NWC416:NWG417"/>
    <mergeCell ref="NWK416:NWO417"/>
    <mergeCell ref="NWS416:NWW417"/>
    <mergeCell ref="NXA416:NXE417"/>
    <mergeCell ref="OGO416:OGS417"/>
    <mergeCell ref="OGW416:OHA417"/>
    <mergeCell ref="OHE416:OHI417"/>
    <mergeCell ref="OHM416:OHQ417"/>
    <mergeCell ref="OHU416:OHY417"/>
    <mergeCell ref="OFA416:OFE417"/>
    <mergeCell ref="OFI416:OFM417"/>
    <mergeCell ref="OFQ416:OFU417"/>
    <mergeCell ref="OFY416:OGC417"/>
    <mergeCell ref="OGG416:OGK417"/>
    <mergeCell ref="ODM416:ODQ417"/>
    <mergeCell ref="ODU416:ODY417"/>
    <mergeCell ref="OEC416:OEG417"/>
    <mergeCell ref="OEK416:OEO417"/>
    <mergeCell ref="OES416:OEW417"/>
    <mergeCell ref="OBY416:OCC417"/>
    <mergeCell ref="OCG416:OCK417"/>
    <mergeCell ref="OCO416:OCS417"/>
    <mergeCell ref="OCW416:ODA417"/>
    <mergeCell ref="ODE416:ODI417"/>
    <mergeCell ref="OMS416:OMW417"/>
    <mergeCell ref="ONA416:ONE417"/>
    <mergeCell ref="ONI416:ONM417"/>
    <mergeCell ref="ONQ416:ONU417"/>
    <mergeCell ref="ONY416:OOC417"/>
    <mergeCell ref="OLE416:OLI417"/>
    <mergeCell ref="OLM416:OLQ417"/>
    <mergeCell ref="OLU416:OLY417"/>
    <mergeCell ref="OMC416:OMG417"/>
    <mergeCell ref="OMK416:OMO417"/>
    <mergeCell ref="OJQ416:OJU417"/>
    <mergeCell ref="OJY416:OKC417"/>
    <mergeCell ref="OKG416:OKK417"/>
    <mergeCell ref="OKO416:OKS417"/>
    <mergeCell ref="OKW416:OLA417"/>
    <mergeCell ref="OIC416:OIG417"/>
    <mergeCell ref="OIK416:OIO417"/>
    <mergeCell ref="OIS416:OIW417"/>
    <mergeCell ref="OJA416:OJE417"/>
    <mergeCell ref="OJI416:OJM417"/>
    <mergeCell ref="OSW416:OTA417"/>
    <mergeCell ref="OTE416:OTI417"/>
    <mergeCell ref="OTM416:OTQ417"/>
    <mergeCell ref="OTU416:OTY417"/>
    <mergeCell ref="OUC416:OUG417"/>
    <mergeCell ref="ORI416:ORM417"/>
    <mergeCell ref="ORQ416:ORU417"/>
    <mergeCell ref="ORY416:OSC417"/>
    <mergeCell ref="OSG416:OSK417"/>
    <mergeCell ref="OSO416:OSS417"/>
    <mergeCell ref="OPU416:OPY417"/>
    <mergeCell ref="OQC416:OQG417"/>
    <mergeCell ref="OQK416:OQO417"/>
    <mergeCell ref="OQS416:OQW417"/>
    <mergeCell ref="ORA416:ORE417"/>
    <mergeCell ref="OOG416:OOK417"/>
    <mergeCell ref="OOO416:OOS417"/>
    <mergeCell ref="OOW416:OPA417"/>
    <mergeCell ref="OPE416:OPI417"/>
    <mergeCell ref="OPM416:OPQ417"/>
    <mergeCell ref="OZA416:OZE417"/>
    <mergeCell ref="OZI416:OZM417"/>
    <mergeCell ref="OZQ416:OZU417"/>
    <mergeCell ref="OZY416:PAC417"/>
    <mergeCell ref="PAG416:PAK417"/>
    <mergeCell ref="OXM416:OXQ417"/>
    <mergeCell ref="OXU416:OXY417"/>
    <mergeCell ref="OYC416:OYG417"/>
    <mergeCell ref="OYK416:OYO417"/>
    <mergeCell ref="OYS416:OYW417"/>
    <mergeCell ref="OVY416:OWC417"/>
    <mergeCell ref="OWG416:OWK417"/>
    <mergeCell ref="OWO416:OWS417"/>
    <mergeCell ref="OWW416:OXA417"/>
    <mergeCell ref="OXE416:OXI417"/>
    <mergeCell ref="OUK416:OUO417"/>
    <mergeCell ref="OUS416:OUW417"/>
    <mergeCell ref="OVA416:OVE417"/>
    <mergeCell ref="OVI416:OVM417"/>
    <mergeCell ref="OVQ416:OVU417"/>
    <mergeCell ref="PFE416:PFI417"/>
    <mergeCell ref="PFM416:PFQ417"/>
    <mergeCell ref="PFU416:PFY417"/>
    <mergeCell ref="PGC416:PGG417"/>
    <mergeCell ref="PGK416:PGO417"/>
    <mergeCell ref="PDQ416:PDU417"/>
    <mergeCell ref="PDY416:PEC417"/>
    <mergeCell ref="PEG416:PEK417"/>
    <mergeCell ref="PEO416:PES417"/>
    <mergeCell ref="PEW416:PFA417"/>
    <mergeCell ref="PCC416:PCG417"/>
    <mergeCell ref="PCK416:PCO417"/>
    <mergeCell ref="PCS416:PCW417"/>
    <mergeCell ref="PDA416:PDE417"/>
    <mergeCell ref="PDI416:PDM417"/>
    <mergeCell ref="PAO416:PAS417"/>
    <mergeCell ref="PAW416:PBA417"/>
    <mergeCell ref="PBE416:PBI417"/>
    <mergeCell ref="PBM416:PBQ417"/>
    <mergeCell ref="PBU416:PBY417"/>
    <mergeCell ref="PLI416:PLM417"/>
    <mergeCell ref="PLQ416:PLU417"/>
    <mergeCell ref="PLY416:PMC417"/>
    <mergeCell ref="PMG416:PMK417"/>
    <mergeCell ref="PMO416:PMS417"/>
    <mergeCell ref="PJU416:PJY417"/>
    <mergeCell ref="PKC416:PKG417"/>
    <mergeCell ref="PKK416:PKO417"/>
    <mergeCell ref="PKS416:PKW417"/>
    <mergeCell ref="PLA416:PLE417"/>
    <mergeCell ref="PIG416:PIK417"/>
    <mergeCell ref="PIO416:PIS417"/>
    <mergeCell ref="PIW416:PJA417"/>
    <mergeCell ref="PJE416:PJI417"/>
    <mergeCell ref="PJM416:PJQ417"/>
    <mergeCell ref="PGS416:PGW417"/>
    <mergeCell ref="PHA416:PHE417"/>
    <mergeCell ref="PHI416:PHM417"/>
    <mergeCell ref="PHQ416:PHU417"/>
    <mergeCell ref="PHY416:PIC417"/>
    <mergeCell ref="PRM416:PRQ417"/>
    <mergeCell ref="PRU416:PRY417"/>
    <mergeCell ref="PSC416:PSG417"/>
    <mergeCell ref="PSK416:PSO417"/>
    <mergeCell ref="PSS416:PSW417"/>
    <mergeCell ref="PPY416:PQC417"/>
    <mergeCell ref="PQG416:PQK417"/>
    <mergeCell ref="PQO416:PQS417"/>
    <mergeCell ref="PQW416:PRA417"/>
    <mergeCell ref="PRE416:PRI417"/>
    <mergeCell ref="POK416:POO417"/>
    <mergeCell ref="POS416:POW417"/>
    <mergeCell ref="PPA416:PPE417"/>
    <mergeCell ref="PPI416:PPM417"/>
    <mergeCell ref="PPQ416:PPU417"/>
    <mergeCell ref="PMW416:PNA417"/>
    <mergeCell ref="PNE416:PNI417"/>
    <mergeCell ref="PNM416:PNQ417"/>
    <mergeCell ref="PNU416:PNY417"/>
    <mergeCell ref="POC416:POG417"/>
    <mergeCell ref="PXQ416:PXU417"/>
    <mergeCell ref="PXY416:PYC417"/>
    <mergeCell ref="PYG416:PYK417"/>
    <mergeCell ref="PYO416:PYS417"/>
    <mergeCell ref="PYW416:PZA417"/>
    <mergeCell ref="PWC416:PWG417"/>
    <mergeCell ref="PWK416:PWO417"/>
    <mergeCell ref="PWS416:PWW417"/>
    <mergeCell ref="PXA416:PXE417"/>
    <mergeCell ref="PXI416:PXM417"/>
    <mergeCell ref="PUO416:PUS417"/>
    <mergeCell ref="PUW416:PVA417"/>
    <mergeCell ref="PVE416:PVI417"/>
    <mergeCell ref="PVM416:PVQ417"/>
    <mergeCell ref="PVU416:PVY417"/>
    <mergeCell ref="PTA416:PTE417"/>
    <mergeCell ref="PTI416:PTM417"/>
    <mergeCell ref="PTQ416:PTU417"/>
    <mergeCell ref="PTY416:PUC417"/>
    <mergeCell ref="PUG416:PUK417"/>
    <mergeCell ref="QDU416:QDY417"/>
    <mergeCell ref="QEC416:QEG417"/>
    <mergeCell ref="QEK416:QEO417"/>
    <mergeCell ref="QES416:QEW417"/>
    <mergeCell ref="QFA416:QFE417"/>
    <mergeCell ref="QCG416:QCK417"/>
    <mergeCell ref="QCO416:QCS417"/>
    <mergeCell ref="QCW416:QDA417"/>
    <mergeCell ref="QDE416:QDI417"/>
    <mergeCell ref="QDM416:QDQ417"/>
    <mergeCell ref="QAS416:QAW417"/>
    <mergeCell ref="QBA416:QBE417"/>
    <mergeCell ref="QBI416:QBM417"/>
    <mergeCell ref="QBQ416:QBU417"/>
    <mergeCell ref="QBY416:QCC417"/>
    <mergeCell ref="PZE416:PZI417"/>
    <mergeCell ref="PZM416:PZQ417"/>
    <mergeCell ref="PZU416:PZY417"/>
    <mergeCell ref="QAC416:QAG417"/>
    <mergeCell ref="QAK416:QAO417"/>
    <mergeCell ref="QJY416:QKC417"/>
    <mergeCell ref="QKG416:QKK417"/>
    <mergeCell ref="QKO416:QKS417"/>
    <mergeCell ref="QKW416:QLA417"/>
    <mergeCell ref="QLE416:QLI417"/>
    <mergeCell ref="QIK416:QIO417"/>
    <mergeCell ref="QIS416:QIW417"/>
    <mergeCell ref="QJA416:QJE417"/>
    <mergeCell ref="QJI416:QJM417"/>
    <mergeCell ref="QJQ416:QJU417"/>
    <mergeCell ref="QGW416:QHA417"/>
    <mergeCell ref="QHE416:QHI417"/>
    <mergeCell ref="QHM416:QHQ417"/>
    <mergeCell ref="QHU416:QHY417"/>
    <mergeCell ref="QIC416:QIG417"/>
    <mergeCell ref="QFI416:QFM417"/>
    <mergeCell ref="QFQ416:QFU417"/>
    <mergeCell ref="QFY416:QGC417"/>
    <mergeCell ref="QGG416:QGK417"/>
    <mergeCell ref="QGO416:QGS417"/>
    <mergeCell ref="QQC416:QQG417"/>
    <mergeCell ref="QQK416:QQO417"/>
    <mergeCell ref="QQS416:QQW417"/>
    <mergeCell ref="QRA416:QRE417"/>
    <mergeCell ref="QRI416:QRM417"/>
    <mergeCell ref="QOO416:QOS417"/>
    <mergeCell ref="QOW416:QPA417"/>
    <mergeCell ref="QPE416:QPI417"/>
    <mergeCell ref="QPM416:QPQ417"/>
    <mergeCell ref="QPU416:QPY417"/>
    <mergeCell ref="QNA416:QNE417"/>
    <mergeCell ref="QNI416:QNM417"/>
    <mergeCell ref="QNQ416:QNU417"/>
    <mergeCell ref="QNY416:QOC417"/>
    <mergeCell ref="QOG416:QOK417"/>
    <mergeCell ref="QLM416:QLQ417"/>
    <mergeCell ref="QLU416:QLY417"/>
    <mergeCell ref="QMC416:QMG417"/>
    <mergeCell ref="QMK416:QMO417"/>
    <mergeCell ref="QMS416:QMW417"/>
    <mergeCell ref="QWG416:QWK417"/>
    <mergeCell ref="QWO416:QWS417"/>
    <mergeCell ref="QWW416:QXA417"/>
    <mergeCell ref="QXE416:QXI417"/>
    <mergeCell ref="QXM416:QXQ417"/>
    <mergeCell ref="QUS416:QUW417"/>
    <mergeCell ref="QVA416:QVE417"/>
    <mergeCell ref="QVI416:QVM417"/>
    <mergeCell ref="QVQ416:QVU417"/>
    <mergeCell ref="QVY416:QWC417"/>
    <mergeCell ref="QTE416:QTI417"/>
    <mergeCell ref="QTM416:QTQ417"/>
    <mergeCell ref="QTU416:QTY417"/>
    <mergeCell ref="QUC416:QUG417"/>
    <mergeCell ref="QUK416:QUO417"/>
    <mergeCell ref="QRQ416:QRU417"/>
    <mergeCell ref="QRY416:QSC417"/>
    <mergeCell ref="QSG416:QSK417"/>
    <mergeCell ref="QSO416:QSS417"/>
    <mergeCell ref="QSW416:QTA417"/>
    <mergeCell ref="RCK416:RCO417"/>
    <mergeCell ref="RCS416:RCW417"/>
    <mergeCell ref="RDA416:RDE417"/>
    <mergeCell ref="RDI416:RDM417"/>
    <mergeCell ref="RDQ416:RDU417"/>
    <mergeCell ref="RAW416:RBA417"/>
    <mergeCell ref="RBE416:RBI417"/>
    <mergeCell ref="RBM416:RBQ417"/>
    <mergeCell ref="RBU416:RBY417"/>
    <mergeCell ref="RCC416:RCG417"/>
    <mergeCell ref="QZI416:QZM417"/>
    <mergeCell ref="QZQ416:QZU417"/>
    <mergeCell ref="QZY416:RAC417"/>
    <mergeCell ref="RAG416:RAK417"/>
    <mergeCell ref="RAO416:RAS417"/>
    <mergeCell ref="QXU416:QXY417"/>
    <mergeCell ref="QYC416:QYG417"/>
    <mergeCell ref="QYK416:QYO417"/>
    <mergeCell ref="QYS416:QYW417"/>
    <mergeCell ref="QZA416:QZE417"/>
    <mergeCell ref="RIO416:RIS417"/>
    <mergeCell ref="RIW416:RJA417"/>
    <mergeCell ref="RJE416:RJI417"/>
    <mergeCell ref="RJM416:RJQ417"/>
    <mergeCell ref="RJU416:RJY417"/>
    <mergeCell ref="RHA416:RHE417"/>
    <mergeCell ref="RHI416:RHM417"/>
    <mergeCell ref="RHQ416:RHU417"/>
    <mergeCell ref="RHY416:RIC417"/>
    <mergeCell ref="RIG416:RIK417"/>
    <mergeCell ref="RFM416:RFQ417"/>
    <mergeCell ref="RFU416:RFY417"/>
    <mergeCell ref="RGC416:RGG417"/>
    <mergeCell ref="RGK416:RGO417"/>
    <mergeCell ref="RGS416:RGW417"/>
    <mergeCell ref="RDY416:REC417"/>
    <mergeCell ref="REG416:REK417"/>
    <mergeCell ref="REO416:RES417"/>
    <mergeCell ref="REW416:RFA417"/>
    <mergeCell ref="RFE416:RFI417"/>
    <mergeCell ref="ROS416:ROW417"/>
    <mergeCell ref="RPA416:RPE417"/>
    <mergeCell ref="RPI416:RPM417"/>
    <mergeCell ref="RPQ416:RPU417"/>
    <mergeCell ref="RPY416:RQC417"/>
    <mergeCell ref="RNE416:RNI417"/>
    <mergeCell ref="RNM416:RNQ417"/>
    <mergeCell ref="RNU416:RNY417"/>
    <mergeCell ref="ROC416:ROG417"/>
    <mergeCell ref="ROK416:ROO417"/>
    <mergeCell ref="RLQ416:RLU417"/>
    <mergeCell ref="RLY416:RMC417"/>
    <mergeCell ref="RMG416:RMK417"/>
    <mergeCell ref="RMO416:RMS417"/>
    <mergeCell ref="RMW416:RNA417"/>
    <mergeCell ref="RKC416:RKG417"/>
    <mergeCell ref="RKK416:RKO417"/>
    <mergeCell ref="RKS416:RKW417"/>
    <mergeCell ref="RLA416:RLE417"/>
    <mergeCell ref="RLI416:RLM417"/>
    <mergeCell ref="RUW416:RVA417"/>
    <mergeCell ref="RVE416:RVI417"/>
    <mergeCell ref="RVM416:RVQ417"/>
    <mergeCell ref="RVU416:RVY417"/>
    <mergeCell ref="RWC416:RWG417"/>
    <mergeCell ref="RTI416:RTM417"/>
    <mergeCell ref="RTQ416:RTU417"/>
    <mergeCell ref="RTY416:RUC417"/>
    <mergeCell ref="RUG416:RUK417"/>
    <mergeCell ref="RUO416:RUS417"/>
    <mergeCell ref="RRU416:RRY417"/>
    <mergeCell ref="RSC416:RSG417"/>
    <mergeCell ref="RSK416:RSO417"/>
    <mergeCell ref="RSS416:RSW417"/>
    <mergeCell ref="RTA416:RTE417"/>
    <mergeCell ref="RQG416:RQK417"/>
    <mergeCell ref="RQO416:RQS417"/>
    <mergeCell ref="RQW416:RRA417"/>
    <mergeCell ref="RRE416:RRI417"/>
    <mergeCell ref="RRM416:RRQ417"/>
    <mergeCell ref="SBA416:SBE417"/>
    <mergeCell ref="SBI416:SBM417"/>
    <mergeCell ref="SBQ416:SBU417"/>
    <mergeCell ref="SBY416:SCC417"/>
    <mergeCell ref="SCG416:SCK417"/>
    <mergeCell ref="RZM416:RZQ417"/>
    <mergeCell ref="RZU416:RZY417"/>
    <mergeCell ref="SAC416:SAG417"/>
    <mergeCell ref="SAK416:SAO417"/>
    <mergeCell ref="SAS416:SAW417"/>
    <mergeCell ref="RXY416:RYC417"/>
    <mergeCell ref="RYG416:RYK417"/>
    <mergeCell ref="RYO416:RYS417"/>
    <mergeCell ref="RYW416:RZA417"/>
    <mergeCell ref="RZE416:RZI417"/>
    <mergeCell ref="RWK416:RWO417"/>
    <mergeCell ref="RWS416:RWW417"/>
    <mergeCell ref="RXA416:RXE417"/>
    <mergeCell ref="RXI416:RXM417"/>
    <mergeCell ref="RXQ416:RXU417"/>
    <mergeCell ref="SHE416:SHI417"/>
    <mergeCell ref="SHM416:SHQ417"/>
    <mergeCell ref="SHU416:SHY417"/>
    <mergeCell ref="SIC416:SIG417"/>
    <mergeCell ref="SIK416:SIO417"/>
    <mergeCell ref="SFQ416:SFU417"/>
    <mergeCell ref="SFY416:SGC417"/>
    <mergeCell ref="SGG416:SGK417"/>
    <mergeCell ref="SGO416:SGS417"/>
    <mergeCell ref="SGW416:SHA417"/>
    <mergeCell ref="SEC416:SEG417"/>
    <mergeCell ref="SEK416:SEO417"/>
    <mergeCell ref="SES416:SEW417"/>
    <mergeCell ref="SFA416:SFE417"/>
    <mergeCell ref="SFI416:SFM417"/>
    <mergeCell ref="SCO416:SCS417"/>
    <mergeCell ref="SCW416:SDA417"/>
    <mergeCell ref="SDE416:SDI417"/>
    <mergeCell ref="SDM416:SDQ417"/>
    <mergeCell ref="SDU416:SDY417"/>
    <mergeCell ref="SNI416:SNM417"/>
    <mergeCell ref="SNQ416:SNU417"/>
    <mergeCell ref="SNY416:SOC417"/>
    <mergeCell ref="SOG416:SOK417"/>
    <mergeCell ref="SOO416:SOS417"/>
    <mergeCell ref="SLU416:SLY417"/>
    <mergeCell ref="SMC416:SMG417"/>
    <mergeCell ref="SMK416:SMO417"/>
    <mergeCell ref="SMS416:SMW417"/>
    <mergeCell ref="SNA416:SNE417"/>
    <mergeCell ref="SKG416:SKK417"/>
    <mergeCell ref="SKO416:SKS417"/>
    <mergeCell ref="SKW416:SLA417"/>
    <mergeCell ref="SLE416:SLI417"/>
    <mergeCell ref="SLM416:SLQ417"/>
    <mergeCell ref="SIS416:SIW417"/>
    <mergeCell ref="SJA416:SJE417"/>
    <mergeCell ref="SJI416:SJM417"/>
    <mergeCell ref="SJQ416:SJU417"/>
    <mergeCell ref="SJY416:SKC417"/>
    <mergeCell ref="STM416:STQ417"/>
    <mergeCell ref="STU416:STY417"/>
    <mergeCell ref="SUC416:SUG417"/>
    <mergeCell ref="SUK416:SUO417"/>
    <mergeCell ref="SUS416:SUW417"/>
    <mergeCell ref="SRY416:SSC417"/>
    <mergeCell ref="SSG416:SSK417"/>
    <mergeCell ref="SSO416:SSS417"/>
    <mergeCell ref="SSW416:STA417"/>
    <mergeCell ref="STE416:STI417"/>
    <mergeCell ref="SQK416:SQO417"/>
    <mergeCell ref="SQS416:SQW417"/>
    <mergeCell ref="SRA416:SRE417"/>
    <mergeCell ref="SRI416:SRM417"/>
    <mergeCell ref="SRQ416:SRU417"/>
    <mergeCell ref="SOW416:SPA417"/>
    <mergeCell ref="SPE416:SPI417"/>
    <mergeCell ref="SPM416:SPQ417"/>
    <mergeCell ref="SPU416:SPY417"/>
    <mergeCell ref="SQC416:SQG417"/>
    <mergeCell ref="SZQ416:SZU417"/>
    <mergeCell ref="SZY416:TAC417"/>
    <mergeCell ref="TAG416:TAK417"/>
    <mergeCell ref="TAO416:TAS417"/>
    <mergeCell ref="TAW416:TBA417"/>
    <mergeCell ref="SYC416:SYG417"/>
    <mergeCell ref="SYK416:SYO417"/>
    <mergeCell ref="SYS416:SYW417"/>
    <mergeCell ref="SZA416:SZE417"/>
    <mergeCell ref="SZI416:SZM417"/>
    <mergeCell ref="SWO416:SWS417"/>
    <mergeCell ref="SWW416:SXA417"/>
    <mergeCell ref="SXE416:SXI417"/>
    <mergeCell ref="SXM416:SXQ417"/>
    <mergeCell ref="SXU416:SXY417"/>
    <mergeCell ref="SVA416:SVE417"/>
    <mergeCell ref="SVI416:SVM417"/>
    <mergeCell ref="SVQ416:SVU417"/>
    <mergeCell ref="SVY416:SWC417"/>
    <mergeCell ref="SWG416:SWK417"/>
    <mergeCell ref="TFU416:TFY417"/>
    <mergeCell ref="TGC416:TGG417"/>
    <mergeCell ref="TGK416:TGO417"/>
    <mergeCell ref="TGS416:TGW417"/>
    <mergeCell ref="THA416:THE417"/>
    <mergeCell ref="TEG416:TEK417"/>
    <mergeCell ref="TEO416:TES417"/>
    <mergeCell ref="TEW416:TFA417"/>
    <mergeCell ref="TFE416:TFI417"/>
    <mergeCell ref="TFM416:TFQ417"/>
    <mergeCell ref="TCS416:TCW417"/>
    <mergeCell ref="TDA416:TDE417"/>
    <mergeCell ref="TDI416:TDM417"/>
    <mergeCell ref="TDQ416:TDU417"/>
    <mergeCell ref="TDY416:TEC417"/>
    <mergeCell ref="TBE416:TBI417"/>
    <mergeCell ref="TBM416:TBQ417"/>
    <mergeCell ref="TBU416:TBY417"/>
    <mergeCell ref="TCC416:TCG417"/>
    <mergeCell ref="TCK416:TCO417"/>
    <mergeCell ref="TLY416:TMC417"/>
    <mergeCell ref="TMG416:TMK417"/>
    <mergeCell ref="TMO416:TMS417"/>
    <mergeCell ref="TMW416:TNA417"/>
    <mergeCell ref="TNE416:TNI417"/>
    <mergeCell ref="TKK416:TKO417"/>
    <mergeCell ref="TKS416:TKW417"/>
    <mergeCell ref="TLA416:TLE417"/>
    <mergeCell ref="TLI416:TLM417"/>
    <mergeCell ref="TLQ416:TLU417"/>
    <mergeCell ref="TIW416:TJA417"/>
    <mergeCell ref="TJE416:TJI417"/>
    <mergeCell ref="TJM416:TJQ417"/>
    <mergeCell ref="TJU416:TJY417"/>
    <mergeCell ref="TKC416:TKG417"/>
    <mergeCell ref="THI416:THM417"/>
    <mergeCell ref="THQ416:THU417"/>
    <mergeCell ref="THY416:TIC417"/>
    <mergeCell ref="TIG416:TIK417"/>
    <mergeCell ref="TIO416:TIS417"/>
    <mergeCell ref="TSC416:TSG417"/>
    <mergeCell ref="TSK416:TSO417"/>
    <mergeCell ref="TSS416:TSW417"/>
    <mergeCell ref="TTA416:TTE417"/>
    <mergeCell ref="TTI416:TTM417"/>
    <mergeCell ref="TQO416:TQS417"/>
    <mergeCell ref="TQW416:TRA417"/>
    <mergeCell ref="TRE416:TRI417"/>
    <mergeCell ref="TRM416:TRQ417"/>
    <mergeCell ref="TRU416:TRY417"/>
    <mergeCell ref="TPA416:TPE417"/>
    <mergeCell ref="TPI416:TPM417"/>
    <mergeCell ref="TPQ416:TPU417"/>
    <mergeCell ref="TPY416:TQC417"/>
    <mergeCell ref="TQG416:TQK417"/>
    <mergeCell ref="TNM416:TNQ417"/>
    <mergeCell ref="TNU416:TNY417"/>
    <mergeCell ref="TOC416:TOG417"/>
    <mergeCell ref="TOK416:TOO417"/>
    <mergeCell ref="TOS416:TOW417"/>
    <mergeCell ref="TYG416:TYK417"/>
    <mergeCell ref="TYO416:TYS417"/>
    <mergeCell ref="TYW416:TZA417"/>
    <mergeCell ref="TZE416:TZI417"/>
    <mergeCell ref="TZM416:TZQ417"/>
    <mergeCell ref="TWS416:TWW417"/>
    <mergeCell ref="TXA416:TXE417"/>
    <mergeCell ref="TXI416:TXM417"/>
    <mergeCell ref="TXQ416:TXU417"/>
    <mergeCell ref="TXY416:TYC417"/>
    <mergeCell ref="TVE416:TVI417"/>
    <mergeCell ref="TVM416:TVQ417"/>
    <mergeCell ref="TVU416:TVY417"/>
    <mergeCell ref="TWC416:TWG417"/>
    <mergeCell ref="TWK416:TWO417"/>
    <mergeCell ref="TTQ416:TTU417"/>
    <mergeCell ref="TTY416:TUC417"/>
    <mergeCell ref="TUG416:TUK417"/>
    <mergeCell ref="TUO416:TUS417"/>
    <mergeCell ref="TUW416:TVA417"/>
    <mergeCell ref="UEK416:UEO417"/>
    <mergeCell ref="UES416:UEW417"/>
    <mergeCell ref="UFA416:UFE417"/>
    <mergeCell ref="UFI416:UFM417"/>
    <mergeCell ref="UFQ416:UFU417"/>
    <mergeCell ref="UCW416:UDA417"/>
    <mergeCell ref="UDE416:UDI417"/>
    <mergeCell ref="UDM416:UDQ417"/>
    <mergeCell ref="UDU416:UDY417"/>
    <mergeCell ref="UEC416:UEG417"/>
    <mergeCell ref="UBI416:UBM417"/>
    <mergeCell ref="UBQ416:UBU417"/>
    <mergeCell ref="UBY416:UCC417"/>
    <mergeCell ref="UCG416:UCK417"/>
    <mergeCell ref="UCO416:UCS417"/>
    <mergeCell ref="TZU416:TZY417"/>
    <mergeCell ref="UAC416:UAG417"/>
    <mergeCell ref="UAK416:UAO417"/>
    <mergeCell ref="UAS416:UAW417"/>
    <mergeCell ref="UBA416:UBE417"/>
    <mergeCell ref="UKO416:UKS417"/>
    <mergeCell ref="UKW416:ULA417"/>
    <mergeCell ref="ULE416:ULI417"/>
    <mergeCell ref="ULM416:ULQ417"/>
    <mergeCell ref="ULU416:ULY417"/>
    <mergeCell ref="UJA416:UJE417"/>
    <mergeCell ref="UJI416:UJM417"/>
    <mergeCell ref="UJQ416:UJU417"/>
    <mergeCell ref="UJY416:UKC417"/>
    <mergeCell ref="UKG416:UKK417"/>
    <mergeCell ref="UHM416:UHQ417"/>
    <mergeCell ref="UHU416:UHY417"/>
    <mergeCell ref="UIC416:UIG417"/>
    <mergeCell ref="UIK416:UIO417"/>
    <mergeCell ref="UIS416:UIW417"/>
    <mergeCell ref="UFY416:UGC417"/>
    <mergeCell ref="UGG416:UGK417"/>
    <mergeCell ref="UGO416:UGS417"/>
    <mergeCell ref="UGW416:UHA417"/>
    <mergeCell ref="UHE416:UHI417"/>
    <mergeCell ref="UQS416:UQW417"/>
    <mergeCell ref="URA416:URE417"/>
    <mergeCell ref="URI416:URM417"/>
    <mergeCell ref="URQ416:URU417"/>
    <mergeCell ref="URY416:USC417"/>
    <mergeCell ref="UPE416:UPI417"/>
    <mergeCell ref="UPM416:UPQ417"/>
    <mergeCell ref="UPU416:UPY417"/>
    <mergeCell ref="UQC416:UQG417"/>
    <mergeCell ref="UQK416:UQO417"/>
    <mergeCell ref="UNQ416:UNU417"/>
    <mergeCell ref="UNY416:UOC417"/>
    <mergeCell ref="UOG416:UOK417"/>
    <mergeCell ref="UOO416:UOS417"/>
    <mergeCell ref="UOW416:UPA417"/>
    <mergeCell ref="UMC416:UMG417"/>
    <mergeCell ref="UMK416:UMO417"/>
    <mergeCell ref="UMS416:UMW417"/>
    <mergeCell ref="UNA416:UNE417"/>
    <mergeCell ref="UNI416:UNM417"/>
    <mergeCell ref="UWW416:UXA417"/>
    <mergeCell ref="UXE416:UXI417"/>
    <mergeCell ref="UXM416:UXQ417"/>
    <mergeCell ref="UXU416:UXY417"/>
    <mergeCell ref="UYC416:UYG417"/>
    <mergeCell ref="UVI416:UVM417"/>
    <mergeCell ref="UVQ416:UVU417"/>
    <mergeCell ref="UVY416:UWC417"/>
    <mergeCell ref="UWG416:UWK417"/>
    <mergeCell ref="UWO416:UWS417"/>
    <mergeCell ref="UTU416:UTY417"/>
    <mergeCell ref="UUC416:UUG417"/>
    <mergeCell ref="UUK416:UUO417"/>
    <mergeCell ref="UUS416:UUW417"/>
    <mergeCell ref="UVA416:UVE417"/>
    <mergeCell ref="USG416:USK417"/>
    <mergeCell ref="USO416:USS417"/>
    <mergeCell ref="USW416:UTA417"/>
    <mergeCell ref="UTE416:UTI417"/>
    <mergeCell ref="UTM416:UTQ417"/>
    <mergeCell ref="VDA416:VDE417"/>
    <mergeCell ref="VDI416:VDM417"/>
    <mergeCell ref="VDQ416:VDU417"/>
    <mergeCell ref="VDY416:VEC417"/>
    <mergeCell ref="VEG416:VEK417"/>
    <mergeCell ref="VBM416:VBQ417"/>
    <mergeCell ref="VBU416:VBY417"/>
    <mergeCell ref="VCC416:VCG417"/>
    <mergeCell ref="VCK416:VCO417"/>
    <mergeCell ref="VCS416:VCW417"/>
    <mergeCell ref="UZY416:VAC417"/>
    <mergeCell ref="VAG416:VAK417"/>
    <mergeCell ref="VAO416:VAS417"/>
    <mergeCell ref="VAW416:VBA417"/>
    <mergeCell ref="VBE416:VBI417"/>
    <mergeCell ref="UYK416:UYO417"/>
    <mergeCell ref="UYS416:UYW417"/>
    <mergeCell ref="UZA416:UZE417"/>
    <mergeCell ref="UZI416:UZM417"/>
    <mergeCell ref="UZQ416:UZU417"/>
    <mergeCell ref="VJE416:VJI417"/>
    <mergeCell ref="VJM416:VJQ417"/>
    <mergeCell ref="VJU416:VJY417"/>
    <mergeCell ref="VKC416:VKG417"/>
    <mergeCell ref="VKK416:VKO417"/>
    <mergeCell ref="VHQ416:VHU417"/>
    <mergeCell ref="VHY416:VIC417"/>
    <mergeCell ref="VIG416:VIK417"/>
    <mergeCell ref="VIO416:VIS417"/>
    <mergeCell ref="VIW416:VJA417"/>
    <mergeCell ref="VGC416:VGG417"/>
    <mergeCell ref="VGK416:VGO417"/>
    <mergeCell ref="VGS416:VGW417"/>
    <mergeCell ref="VHA416:VHE417"/>
    <mergeCell ref="VHI416:VHM417"/>
    <mergeCell ref="VEO416:VES417"/>
    <mergeCell ref="VEW416:VFA417"/>
    <mergeCell ref="VFE416:VFI417"/>
    <mergeCell ref="VFM416:VFQ417"/>
    <mergeCell ref="VFU416:VFY417"/>
    <mergeCell ref="VPI416:VPM417"/>
    <mergeCell ref="VPQ416:VPU417"/>
    <mergeCell ref="VPY416:VQC417"/>
    <mergeCell ref="VQG416:VQK417"/>
    <mergeCell ref="VQO416:VQS417"/>
    <mergeCell ref="VNU416:VNY417"/>
    <mergeCell ref="VOC416:VOG417"/>
    <mergeCell ref="VOK416:VOO417"/>
    <mergeCell ref="VOS416:VOW417"/>
    <mergeCell ref="VPA416:VPE417"/>
    <mergeCell ref="VMG416:VMK417"/>
    <mergeCell ref="VMO416:VMS417"/>
    <mergeCell ref="VMW416:VNA417"/>
    <mergeCell ref="VNE416:VNI417"/>
    <mergeCell ref="VNM416:VNQ417"/>
    <mergeCell ref="VKS416:VKW417"/>
    <mergeCell ref="VLA416:VLE417"/>
    <mergeCell ref="VLI416:VLM417"/>
    <mergeCell ref="VLQ416:VLU417"/>
    <mergeCell ref="VLY416:VMC417"/>
    <mergeCell ref="VVM416:VVQ417"/>
    <mergeCell ref="VVU416:VVY417"/>
    <mergeCell ref="VWC416:VWG417"/>
    <mergeCell ref="VWK416:VWO417"/>
    <mergeCell ref="VWS416:VWW417"/>
    <mergeCell ref="VTY416:VUC417"/>
    <mergeCell ref="VUG416:VUK417"/>
    <mergeCell ref="VUO416:VUS417"/>
    <mergeCell ref="VUW416:VVA417"/>
    <mergeCell ref="VVE416:VVI417"/>
    <mergeCell ref="VSK416:VSO417"/>
    <mergeCell ref="VSS416:VSW417"/>
    <mergeCell ref="VTA416:VTE417"/>
    <mergeCell ref="VTI416:VTM417"/>
    <mergeCell ref="VTQ416:VTU417"/>
    <mergeCell ref="VQW416:VRA417"/>
    <mergeCell ref="VRE416:VRI417"/>
    <mergeCell ref="VRM416:VRQ417"/>
    <mergeCell ref="VRU416:VRY417"/>
    <mergeCell ref="VSC416:VSG417"/>
    <mergeCell ref="WBQ416:WBU417"/>
    <mergeCell ref="WBY416:WCC417"/>
    <mergeCell ref="WCG416:WCK417"/>
    <mergeCell ref="WCO416:WCS417"/>
    <mergeCell ref="WCW416:WDA417"/>
    <mergeCell ref="WAC416:WAG417"/>
    <mergeCell ref="WAK416:WAO417"/>
    <mergeCell ref="WAS416:WAW417"/>
    <mergeCell ref="WBA416:WBE417"/>
    <mergeCell ref="WBI416:WBM417"/>
    <mergeCell ref="VYO416:VYS417"/>
    <mergeCell ref="VYW416:VZA417"/>
    <mergeCell ref="VZE416:VZI417"/>
    <mergeCell ref="VZM416:VZQ417"/>
    <mergeCell ref="VZU416:VZY417"/>
    <mergeCell ref="VXA416:VXE417"/>
    <mergeCell ref="VXI416:VXM417"/>
    <mergeCell ref="VXQ416:VXU417"/>
    <mergeCell ref="VXY416:VYC417"/>
    <mergeCell ref="VYG416:VYK417"/>
    <mergeCell ref="WHU416:WHY417"/>
    <mergeCell ref="WIC416:WIG417"/>
    <mergeCell ref="WIK416:WIO417"/>
    <mergeCell ref="WIS416:WIW417"/>
    <mergeCell ref="WJA416:WJE417"/>
    <mergeCell ref="WGG416:WGK417"/>
    <mergeCell ref="WGO416:WGS417"/>
    <mergeCell ref="WGW416:WHA417"/>
    <mergeCell ref="WHE416:WHI417"/>
    <mergeCell ref="WHM416:WHQ417"/>
    <mergeCell ref="WES416:WEW417"/>
    <mergeCell ref="WFA416:WFE417"/>
    <mergeCell ref="WFI416:WFM417"/>
    <mergeCell ref="WFQ416:WFU417"/>
    <mergeCell ref="WFY416:WGC417"/>
    <mergeCell ref="WDE416:WDI417"/>
    <mergeCell ref="WDM416:WDQ417"/>
    <mergeCell ref="WDU416:WDY417"/>
    <mergeCell ref="WEC416:WEG417"/>
    <mergeCell ref="WEK416:WEO417"/>
    <mergeCell ref="WNY416:WOC417"/>
    <mergeCell ref="WOG416:WOK417"/>
    <mergeCell ref="WOO416:WOS417"/>
    <mergeCell ref="WOW416:WPA417"/>
    <mergeCell ref="WPE416:WPI417"/>
    <mergeCell ref="WMK416:WMO417"/>
    <mergeCell ref="WMS416:WMW417"/>
    <mergeCell ref="WNA416:WNE417"/>
    <mergeCell ref="WNI416:WNM417"/>
    <mergeCell ref="WNQ416:WNU417"/>
    <mergeCell ref="WKW416:WLA417"/>
    <mergeCell ref="WLE416:WLI417"/>
    <mergeCell ref="WLM416:WLQ417"/>
    <mergeCell ref="WLU416:WLY417"/>
    <mergeCell ref="WMC416:WMG417"/>
    <mergeCell ref="WJI416:WJM417"/>
    <mergeCell ref="WJQ416:WJU417"/>
    <mergeCell ref="WJY416:WKC417"/>
    <mergeCell ref="WKG416:WKK417"/>
    <mergeCell ref="WKO416:WKS417"/>
    <mergeCell ref="WWW416:WXA417"/>
    <mergeCell ref="WUC416:WUG417"/>
    <mergeCell ref="WUK416:WUO417"/>
    <mergeCell ref="WUS416:WUW417"/>
    <mergeCell ref="WVA416:WVE417"/>
    <mergeCell ref="WVI416:WVM417"/>
    <mergeCell ref="WSO416:WSS417"/>
    <mergeCell ref="WSW416:WTA417"/>
    <mergeCell ref="WTE416:WTI417"/>
    <mergeCell ref="WTM416:WTQ417"/>
    <mergeCell ref="WTU416:WTY417"/>
    <mergeCell ref="WRA416:WRE417"/>
    <mergeCell ref="WRI416:WRM417"/>
    <mergeCell ref="WRQ416:WRU417"/>
    <mergeCell ref="WRY416:WSC417"/>
    <mergeCell ref="WSG416:WSK417"/>
    <mergeCell ref="WPM416:WPQ417"/>
    <mergeCell ref="WPU416:WPY417"/>
    <mergeCell ref="WQC416:WQG417"/>
    <mergeCell ref="WQK416:WQO417"/>
    <mergeCell ref="WQS416:WQW417"/>
    <mergeCell ref="XEW416:XFA417"/>
    <mergeCell ref="A198:H198"/>
    <mergeCell ref="A264:H264"/>
    <mergeCell ref="XDI416:XDM417"/>
    <mergeCell ref="XDQ416:XDU417"/>
    <mergeCell ref="XDY416:XEC417"/>
    <mergeCell ref="XEG416:XEK417"/>
    <mergeCell ref="XEO416:XES417"/>
    <mergeCell ref="XBU416:XBY417"/>
    <mergeCell ref="XCC416:XCG417"/>
    <mergeCell ref="XCK416:XCO417"/>
    <mergeCell ref="XCS416:XCW417"/>
    <mergeCell ref="XDA416:XDE417"/>
    <mergeCell ref="XAG416:XAK417"/>
    <mergeCell ref="XAO416:XAS417"/>
    <mergeCell ref="XAW416:XBA417"/>
    <mergeCell ref="XBE416:XBI417"/>
    <mergeCell ref="XBM416:XBQ417"/>
    <mergeCell ref="WYS416:WYW417"/>
    <mergeCell ref="WZA416:WZE417"/>
    <mergeCell ref="WZI416:WZM417"/>
    <mergeCell ref="WZQ416:WZU417"/>
    <mergeCell ref="WZY416:XAC417"/>
    <mergeCell ref="WXE416:WXI417"/>
    <mergeCell ref="WXM416:WXQ417"/>
    <mergeCell ref="WXU416:WXY417"/>
    <mergeCell ref="WYC416:WYG417"/>
    <mergeCell ref="WYK416:WYO417"/>
    <mergeCell ref="WVQ416:WVU417"/>
    <mergeCell ref="WVY416:WWC417"/>
    <mergeCell ref="WWG416:WWK417"/>
    <mergeCell ref="WWO416:WWS417"/>
  </mergeCells>
  <pageMargins left="0.7086614173228347" right="0.7086614173228347" top="0.7480314960629921" bottom="0.7480314960629921" header="0.31496062992125984" footer="0.31496062992125984"/>
  <ignoredErrors>
    <ignoredError numberStoredAsText="1" sqref="A1:XFD495"/>
  </ignoredErrors>
</worksheet>
</file>

<file path=xl/worksheets/sheet19.xml><?xml version="1.0" encoding="utf-8"?>
<worksheet xmlns="http://schemas.openxmlformats.org/spreadsheetml/2006/main" xmlns:r="http://schemas.openxmlformats.org/officeDocument/2006/relationships">
  <dimension ref="A1:V123"/>
  <sheetViews>
    <sheetView workbookViewId="0" rightToLeft="0"/>
  </sheetViews>
  <sheetData>
    <row r="1">
      <c r="A1" t="str">
        <f>PL!A1</f>
        <v>XYZ</v>
      </c>
    </row>
    <row r="2">
      <c r="A2" t="str">
        <f>'BS  Notes  4-19'!$A$2</f>
        <v>Notes to Financial Statements for the year ended 31 March 2026</v>
      </c>
      <c r="D2" t="str">
        <f>Input!$D$2</f>
        <v>(₹ in Lakh)</v>
      </c>
      <c r="E2" t="str">
        <f>Input!$D$2</f>
        <v>(₹ in Lakh)</v>
      </c>
    </row>
    <row r="4">
      <c r="A4" t="str">
        <v>Particulars</v>
      </c>
      <c r="C4" t="str">
        <v>For the year ended</v>
      </c>
      <c r="D4" t="str">
        <v>For the year ended</v>
      </c>
      <c r="E4" t="str">
        <v>For the year ended</v>
      </c>
    </row>
    <row r="5">
      <c r="C5" t="str">
        <f>BS!$D$5</f>
        <v>31 March 2026</v>
      </c>
      <c r="D5" t="str">
        <f>BS!$E$5</f>
        <v>31 March 2025</v>
      </c>
      <c r="E5" t="str">
        <f>BS!$F$5</f>
        <v>31 March 2022</v>
      </c>
    </row>
    <row r="7">
      <c r="A7" t="str">
        <v>NOTE 20</v>
      </c>
    </row>
    <row r="8">
      <c r="A8" t="str">
        <v>REVENUE FROM OPERATIONS</v>
      </c>
    </row>
    <row r="9">
      <c r="A9" t="str">
        <v>Revenue from Contracts with Customers (including traded goods)</v>
      </c>
    </row>
    <row r="10">
      <c r="A10" t="str">
        <v>Sales of Products</v>
      </c>
      <c r="C10">
        <f>-ROUND(SUMIF('TB BVS 31.03.26'!$E:$E,'PL Notes 20-27'!A10,'TB BVS 31.03.26'!$I:$I)/Input!$C$2,Input!$E$2)</f>
        <v>22777</v>
      </c>
      <c r="D10">
        <f>-ROUND(SUMIF('TB BVS 31.3.25'!$E:$E,'PL Notes 20-27'!A10,'TB BVS 31.3.25'!$I:$I)/Input!$C$2,Input!$E$2)</f>
        <v>702</v>
      </c>
      <c r="E10" t="e">
        <f>-ROUND(SUMIF('[17]TB - SNS - 31.3.22'!$E:$E,'[1]PL Notes 19-26'!A10,'[17]TB - SNS - 31.3.22'!$L:$L)/[17]Input!$C$2,[17]Input!$E$2)-ROUND(SUMIF('[17]TB - SNS - 31.3.22'!$E:$E,'[1]PL Notes 19-26'!A13,'[17]TB - SNS - 31.3.22'!$L:$L)/[17]Input!$C$2,[17]Input!$E$2)</f>
        <v>#VALUE!</v>
      </c>
      <c r="N10" t="e">
        <f>SUMIF('[1]TB - SNS - 31.3.24'!F:F,'[1]PL Notes 19-26'!A10,'[1]TB - SNS - 31.3.24'!J:J)/10^5+C10</f>
        <v>#VALUE!</v>
      </c>
      <c r="S10">
        <v>52518</v>
      </c>
      <c r="T10">
        <f>S10-C10</f>
        <v>29741</v>
      </c>
    </row>
    <row r="11">
      <c r="A11" t="str">
        <v>Job Work Income</v>
      </c>
      <c r="C11">
        <f>-ROUND(SUMIF('TB BVS 31.03.26'!$E:$E,'PL Notes 20-27'!A11,'TB BVS 31.03.26'!$I:$I)/Input!$C$2,Input!$E$2)</f>
        <v>621</v>
      </c>
      <c r="D11">
        <f>-ROUND(SUMIF('TB BVS 31.3.25'!$E:$E,'PL Notes 20-27'!A11,'TB BVS 31.3.25'!$I:$I)/Input!$C$2,Input!$E$2)</f>
        <v>392</v>
      </c>
      <c r="S11">
        <f>C51+C64</f>
        <v>15404.670300885438</v>
      </c>
      <c r="T11">
        <f>D51+D64</f>
        <v>525.69</v>
      </c>
    </row>
    <row r="12">
      <c r="A12" t="str">
        <v>Other operating revenue</v>
      </c>
      <c r="S12">
        <f>S11/C10</f>
        <v>0.6763256926234991</v>
      </c>
      <c r="T12">
        <f>T11/D10</f>
        <v>0.7488461538461539</v>
      </c>
    </row>
    <row r="13">
      <c r="A13" t="str">
        <v>Scrap sales</v>
      </c>
      <c r="C13">
        <f>-ROUND(SUMIF('TB BVS 31.03.26'!$E:$E,'PL Notes 20-27'!A13,'TB BVS 31.03.26'!$I:$I)/Input!$C$2,Input!$E$2)</f>
        <v>40</v>
      </c>
      <c r="D13">
        <f>-ROUND(SUMIF('TB BVS 31.3.25'!$E:$E,'PL Notes 20-27'!A13,'TB BVS 31.3.25'!$I:$I)/Input!$C$2,Input!$E$2)</f>
        <v>0</v>
      </c>
      <c r="E13" t="e">
        <f>-ROUND(SUMIF('[17]TB - SNS - 31.3.22'!$E:$E,'[1]PL Notes 19-26'!A12,'[17]TB - SNS - 31.3.22'!$L:$L)/[17]Input!$C$2,[17]Input!$E$2)</f>
        <v>#VALUE!</v>
      </c>
      <c r="N13" t="e">
        <f>SUMIF('[1]TB - SNS - 31.3.24'!F:F,'[1]PL Notes 19-26'!A12,'[1]TB - SNS - 31.3.24'!J:J)/10^5+C13</f>
        <v>#VALUE!</v>
      </c>
    </row>
    <row r="14">
      <c r="A14" t="str">
        <v>Export Incentives</v>
      </c>
      <c r="C14">
        <f>C15+C16</f>
        <v>53</v>
      </c>
      <c r="D14">
        <v>0</v>
      </c>
      <c r="N14" t="e">
        <f>SUMIF('[1]TB - SNS - 31.3.24'!F:F,'[1]PL Notes 19-26'!A13,'[1]TB - SNS - 31.3.24'!J:J)/10^5+C14</f>
        <v>#VALUE!</v>
      </c>
    </row>
    <row r="15">
      <c r="A15" t="str">
        <v>Duty drawback income</v>
      </c>
      <c r="C15">
        <f>-ROUND(SUMIF('TB BVS 31.03.26'!$E:$E,'PL Notes 20-27'!A15,'TB BVS 31.03.26'!$I:$I)/Input!$C$2,Input!$E$2)</f>
        <v>14</v>
      </c>
      <c r="D15">
        <v>0</v>
      </c>
      <c r="E15" t="e">
        <f>-ROUND(SUMIF('[17]TB - SNS - 31.3.22'!$E:$E,'[1]PL Notes 19-26'!A14,'[17]TB - SNS - 31.3.22'!$L:$L)/[17]Input!$C$2,[17]Input!$E$2)</f>
        <v>#VALUE!</v>
      </c>
      <c r="N15" t="e">
        <f>SUMIF('[1]TB - SNS - 31.3.24'!F:F,'[1]PL Notes 19-26'!A14,'[1]TB - SNS - 31.3.24'!J:J)/10^5+C15</f>
        <v>#VALUE!</v>
      </c>
    </row>
    <row r="16">
      <c r="A16" t="str">
        <v>RODTEP Script income</v>
      </c>
      <c r="C16">
        <f>-ROUND(SUMIF('TB BVS 31.03.26'!$E:$E,'PL Notes 20-27'!A16,'TB BVS 31.03.26'!$I:$I)/Input!$C$2,Input!$E$2)</f>
        <v>39</v>
      </c>
      <c r="D16">
        <v>0</v>
      </c>
    </row>
    <row r="17">
      <c r="A17" t="str">
        <v>Total</v>
      </c>
      <c r="C17">
        <f>SUM(C10:C14)</f>
        <v>23491</v>
      </c>
      <c r="D17">
        <f>SUM(D10:D16)</f>
        <v>1094</v>
      </c>
      <c r="E17" t="e">
        <f>SUM(E10:E15)</f>
        <v>#VALUE!</v>
      </c>
      <c r="T17">
        <f>C17*10%</f>
        <v>2349.1</v>
      </c>
    </row>
    <row r="19">
      <c r="A19" t="str">
        <v>Reconciling the amount of revenue recognised in the statement of profit and loss with the contracted price:</v>
      </c>
    </row>
    <row r="20">
      <c r="A20" t="str">
        <v>Revenue as per contracted price</v>
      </c>
      <c r="C20">
        <f>C23-C22</f>
        <v>23407.0253225</v>
      </c>
      <c r="D20">
        <f>D23-D22</f>
        <v>1094</v>
      </c>
      <c r="E20" t="e">
        <f>E10</f>
        <v>#VALUE!</v>
      </c>
    </row>
    <row r="21">
      <c r="A21" t="str">
        <v>Adjustments</v>
      </c>
    </row>
    <row r="22">
      <c r="A22" t="str">
        <v>Price Difference</v>
      </c>
      <c r="C22">
        <f>-'TB BVS 31.03.26'!I234/100000</f>
        <v>-9.0253225</v>
      </c>
      <c r="D22">
        <v>0</v>
      </c>
      <c r="E22">
        <v>0</v>
      </c>
      <c r="F22" t="str">
        <v>Do we need to show it separately? Yes - Para 126AA of Ind AS 115</v>
      </c>
    </row>
    <row r="23">
      <c r="A23" t="str">
        <v>Revenue from contract with customer</v>
      </c>
      <c r="C23">
        <f>C10+C11</f>
        <v>23398</v>
      </c>
      <c r="D23">
        <f>D17</f>
        <v>1094</v>
      </c>
      <c r="E23" t="e">
        <f>E10</f>
        <v>#VALUE!</v>
      </c>
    </row>
    <row r="25">
      <c r="A25" t="str">
        <v>NOTE 21</v>
      </c>
    </row>
    <row r="26">
      <c r="A26" t="str">
        <v>OTHER INCOME</v>
      </c>
    </row>
    <row r="27">
      <c r="A27" t="str">
        <v>Interest Income on Financial assets measured at amortised cost</v>
      </c>
    </row>
    <row r="28">
      <c r="A28" t="str">
        <v>- From banks</v>
      </c>
      <c r="C28">
        <f>-ROUND(SUMIF('TB BVS 31.03.26'!$E:$E,'PL Notes 20-27'!A28,'TB BVS 31.03.26'!$I:$I)/Input!$C$2,Input!$E$2)</f>
        <v>4</v>
      </c>
      <c r="D28">
        <f>-ROUND(SUMIF('TB BVS 31.3.25'!$E:$E,'PL Notes 20-27'!A28,'TB BVS 31.3.25'!$I:$I)/Input!$C$2,Input!$E$2)</f>
        <v>18</v>
      </c>
      <c r="E28" t="e">
        <f>-ROUND(SUMIF('[17]TB - SNS - 31.3.22'!$E:$E,'[1]PL Notes 19-26'!A27,'[17]TB - SNS - 31.3.22'!$L:$L)/[17]Input!$C$2,[17]Input!$E$2)</f>
        <v>#VALUE!</v>
      </c>
      <c r="F28">
        <v>15.165298</v>
      </c>
      <c r="G28">
        <f>D28-F28</f>
        <v>2.834702</v>
      </c>
      <c r="N28" t="e">
        <f>SUMIF('[1]TB - SNS - 31.3.24'!F:F,'[1]PL Notes 19-26'!A27,'[1]TB - SNS - 31.3.24'!J:J)/10^5+C28</f>
        <v>#VALUE!</v>
      </c>
    </row>
    <row r="29">
      <c r="A29" t="str">
        <v>- From others</v>
      </c>
      <c r="C29">
        <f>-ROUND(SUMIF('TB BVS 31.03.26'!$E:$E,'PL Notes 20-27'!A29,'TB BVS 31.03.26'!$I:$I)/Input!$C$2,Input!$E$2)</f>
        <v>19</v>
      </c>
      <c r="D29">
        <f>-ROUND(SUMIF('TB BVS 31.3.25'!$E:$E,'PL Notes 20-27'!A29,'TB BVS 31.3.25'!$I:$I)/Input!$C$2,Input!$E$2)</f>
        <v>2</v>
      </c>
      <c r="E29" t="e">
        <f>-ROUND(SUMIF('[17]TB - SNS - 31.3.22'!$E:$E,'[1]PL Notes 19-26'!A28,'[17]TB - SNS - 31.3.22'!$L:$L)/[17]Input!$C$2,[17]Input!$E$2)</f>
        <v>#VALUE!</v>
      </c>
      <c r="F29">
        <v>77.1712463999999</v>
      </c>
      <c r="G29">
        <f>D29-F29</f>
        <v>-75.1712463999999</v>
      </c>
      <c r="H29" t="str">
        <v>Int Income of Security Deposit - INR 1,73,050 &amp; Int Income of Empl Car Loan - INR 91,107</v>
      </c>
      <c r="N29" t="e">
        <f>SUMIF('[1]TB - SNS - 31.3.24'!F:F,'[1]PL Notes 19-26'!A28,'[1]TB - SNS - 31.3.24'!J:J)/10^5+C29</f>
        <v>#VALUE!</v>
      </c>
    </row>
    <row r="30">
      <c r="A30" t="str">
        <v>Profit on Sale of Mutual Fund</v>
      </c>
      <c r="C30">
        <f>-ROUND(SUMIF('TB BVS 31.03.26'!$E:$E,'PL Notes 20-27'!A30,'TB BVS 31.03.26'!$I:$I)/Input!$C$2,Input!$E$2)</f>
        <v>0</v>
      </c>
      <c r="D30">
        <f>-ROUND(SUMIF('TB BVS 31.3.25'!$E:$E,'PL Notes 20-27'!A30,'TB BVS 31.3.25'!$I:$I)/Input!$C$2,Input!$E$2)</f>
        <v>49</v>
      </c>
    </row>
    <row r="31">
      <c r="A31" t="str">
        <v>Fair value gain - Instruments measured at FVTPL</v>
      </c>
      <c r="C31">
        <f>-ROUND(SUMIF('TB BVS 31.03.26'!$E:$E,'PL Notes 20-27'!A31,'TB BVS 31.03.26'!$I:$I)/Input!$C$2,Input!$E$2)</f>
        <v>0</v>
      </c>
      <c r="D31">
        <v>0</v>
      </c>
      <c r="E31" t="e">
        <f>-ROUND(SUMIF('[17]TB - SNS - 31.3.22'!$E:$E,'[1]PL Notes 19-26'!A29,'[17]TB - SNS - 31.3.22'!$L:$L)/[17]Input!$C$2,[17]Input!$E$2)</f>
        <v>#VALUE!</v>
      </c>
      <c r="F31">
        <v>0</v>
      </c>
      <c r="G31">
        <f>D31-F31</f>
        <v>0</v>
      </c>
      <c r="H31" t="str">
        <v>Fair value gain - Instruments measured at FVTPL - INR 1,61,54,732</v>
      </c>
      <c r="N31" t="e">
        <f>SUMIF('[1]TB - SNS - 31.3.24'!F:F,'[1]PL Notes 19-26'!A29,'[1]TB - SNS - 31.3.24'!J:J)/10^5+C31</f>
        <v>#VALUE!</v>
      </c>
    </row>
    <row r="32">
      <c r="A32" t="str">
        <v>Foreign exchange gain (net)</v>
      </c>
      <c r="C32">
        <f>-ROUND(SUMIF('TB BVS 31.03.26'!$E:$E,'PL Notes 20-27'!A32,'TB BVS 31.03.26'!$I:$I)/Input!$C$2,Input!$E$2)</f>
        <v>215</v>
      </c>
      <c r="D32">
        <f>-ROUND(SUMIF('TB BVS 31.3.25'!$E:$E,'PL Notes 20-27'!A32,'TB BVS 31.3.25'!$I:$I)/Input!$C$2,Input!$E$2)+1</f>
        <v>4</v>
      </c>
      <c r="E32" t="e">
        <f>-ROUND(SUMIF('[17]TB - SNS - 31.3.22'!$E:$E,'[1]PL Notes 19-26'!A30,'[17]TB - SNS - 31.3.22'!$L:$L)/[17]Input!$C$2,[17]Input!$E$2)</f>
        <v>#VALUE!</v>
      </c>
      <c r="F32">
        <v>590.0086356896311</v>
      </c>
      <c r="G32">
        <f>D32-F32</f>
        <v>-586.0086356896311</v>
      </c>
      <c r="N32" t="e">
        <f>SUMIF('[1]TB - SNS - 31.3.24'!F:F,'[1]PL Notes 19-26'!A30,'[1]TB - SNS - 31.3.24'!J:J)/10^5+C32</f>
        <v>#VALUE!</v>
      </c>
    </row>
    <row r="33">
      <c r="A33" t="str">
        <v>Gain on Sale of assets</v>
      </c>
      <c r="C33">
        <f>-ROUND(SUMIF('TB BVS 31.03.26'!$E:$E,'PL Notes 20-27'!A33,'TB BVS 31.03.26'!$I:$I)/Input!$C$2,Input!$E$2)</f>
        <v>0</v>
      </c>
    </row>
    <row r="34">
      <c r="A34" t="str">
        <v>Revenue from Sale of assets</v>
      </c>
      <c r="C34">
        <f>-ROUND(SUMIF('TB BVS 31.03.26'!$E:$E,'PL Notes 20-27'!A34,'TB BVS 31.03.26'!$I:$I)/Input!$C$2,Input!$E$2)</f>
        <v>0</v>
      </c>
    </row>
    <row r="35">
      <c r="A35" t="str">
        <v>Reversal of Expected credit Loss provision on trade receivable (net)</v>
      </c>
      <c r="C35">
        <f>-ROUND(SUMIF('TB BVS 31.03.26'!$E:$E,'PL Notes 20-27'!A35,'TB BVS 31.03.26'!$I:$I)/Input!$C$2,Input!$E$2)</f>
        <v>0</v>
      </c>
    </row>
    <row r="36">
      <c r="A36" t="str">
        <v>Total</v>
      </c>
      <c r="C36">
        <f>SUM(C28:C35)</f>
        <v>238</v>
      </c>
      <c r="D36">
        <f>SUM(D28:D34)</f>
        <v>73</v>
      </c>
      <c r="E36" t="e">
        <f>SUM(E28:E32)</f>
        <v>#VALUE!</v>
      </c>
      <c r="F36">
        <f>SUM(F28:F32)</f>
        <v>682.345180089631</v>
      </c>
      <c r="G36">
        <f>SUM(G28:G32)</f>
        <v>-658.345180089631</v>
      </c>
    </row>
    <row r="38">
      <c r="A38" t="str">
        <v>NOTE 22</v>
      </c>
    </row>
    <row r="39">
      <c r="A39" t="str">
        <v>COST OF MATERIAL CONSUMED</v>
      </c>
    </row>
    <row r="40">
      <c r="A40" t="str">
        <v>Cost of raw material consumed</v>
      </c>
    </row>
    <row r="41">
      <c r="A41" t="str">
        <v>Opening Inventory</v>
      </c>
      <c r="C41">
        <f>D43</f>
        <v>321</v>
      </c>
      <c r="D41">
        <f>76/100</f>
        <v>0.76</v>
      </c>
      <c r="E41">
        <f>'[1]BS  Notes  4-18'!J158</f>
        <v>0</v>
      </c>
      <c r="F41">
        <v>5752.5235014</v>
      </c>
      <c r="G41">
        <f>D41-F41</f>
        <v>-5751.7635014</v>
      </c>
      <c r="H41" t="str">
        <v>Increase in RM Inventory due to impact of change in Inventory - INR 23,44,586 (FY22)</v>
      </c>
    </row>
    <row r="42">
      <c r="A42" t="str">
        <v>Add : Purchases -RM</v>
      </c>
      <c r="C42">
        <f>C43+C44-C41</f>
        <v>20513.67030088544</v>
      </c>
      <c r="D42">
        <f>D43+D44-D41</f>
        <v>1192.82</v>
      </c>
      <c r="E42" t="e">
        <f>ROUND(SUMIF('[17]TB - SNS - 31.3.22'!$E:$E,'[1]PL Notes 19-26'!A46,'[17]TB - SNS - 31.3.22'!$L:$L)/[17]Input!$C$2,[17]Input!$E$2)</f>
        <v>#VALUE!</v>
      </c>
      <c r="F42">
        <v>41990.2199605</v>
      </c>
      <c r="G42">
        <f>D42-F42</f>
        <v>-40797.3999605</v>
      </c>
    </row>
    <row r="43">
      <c r="A43" t="str">
        <v>Less : Closing Inventory</v>
      </c>
      <c r="C43">
        <f>'BS  Notes  4-19'!G71</f>
        <v>1649</v>
      </c>
      <c r="D43">
        <f>'BS  Notes  4-19'!H71</f>
        <v>321</v>
      </c>
      <c r="E43">
        <f>'[1]BS  Notes  4-18'!I158</f>
        <v>0</v>
      </c>
      <c r="F43">
        <v>4276.3641793</v>
      </c>
      <c r="G43">
        <f>D43-F43</f>
        <v>-3955.3641792999997</v>
      </c>
    </row>
    <row r="44">
      <c r="C44">
        <f>ROUND(SUMIF('TB BVS 31.03.26'!$E:$E,'PL Notes 20-27'!A42,'TB BVS 31.03.26'!$I:$I)/Input!$C$2,Input!$E$2)+V64-PL!D14</f>
        <v>19185.67030088544</v>
      </c>
      <c r="D44">
        <f>ROUND(SUMIF('TB BVS 31.3.25'!$E:$E,'PL Notes 20-27'!A42,'TB BVS 31.3.25'!$I:$I)/Input!$C$2,Input!$E$2)+(12558/100)</f>
        <v>872.58</v>
      </c>
      <c r="E44" t="e">
        <f>SUM(E41:E42)-E43</f>
        <v>#VALUE!</v>
      </c>
      <c r="F44">
        <v>43466.37928259999</v>
      </c>
      <c r="G44">
        <f>D44-F44</f>
        <v>-42593.79928259999</v>
      </c>
      <c r="N44" t="e">
        <f>SUMIF('[1]TB - SNS - 31.3.24'!F:F,'[1]PL Notes 19-26'!A46,'[1]TB - SNS - 31.3.24'!J:J)/10^5-C44</f>
        <v>#VALUE!</v>
      </c>
      <c r="P44">
        <f>C44+C49+C58-C62</f>
        <v>15404.670300885438</v>
      </c>
    </row>
    <row r="45">
      <c r="A45" t="str">
        <v>Cost of packing material consumed</v>
      </c>
    </row>
    <row r="46">
      <c r="A46" t="str">
        <v>Opening Inventory</v>
      </c>
      <c r="C46">
        <f>D48</f>
        <v>21</v>
      </c>
      <c r="D46">
        <v>0</v>
      </c>
      <c r="E46">
        <f>'[1]BS  Notes  4-18'!J159</f>
        <v>0</v>
      </c>
      <c r="F46">
        <v>36.8708702</v>
      </c>
      <c r="G46">
        <f>D46-F46</f>
        <v>-36.8708702</v>
      </c>
      <c r="H46" t="str">
        <v xml:space="preserve">Increase in PM Inventory due to impact of change in Inventory - INR 64,848 (FY22) </v>
      </c>
    </row>
    <row r="47">
      <c r="A47" t="str">
        <v>Add : Purchases -PM</v>
      </c>
      <c r="C47">
        <f>C48+C49-C46</f>
        <v>426</v>
      </c>
      <c r="D47">
        <f>D48+D49-D46</f>
        <v>61</v>
      </c>
      <c r="E47" t="e">
        <f>ROUND(SUMIF('[17]TB - SNS - 31.3.22'!$E:$E,'[1]PL Notes 19-26'!A51,'[17]TB - SNS - 31.3.22'!$L:$L)/[17]Input!$C$2,[17]Input!$E$2)</f>
        <v>#VALUE!</v>
      </c>
      <c r="F47">
        <v>1071.627400899999</v>
      </c>
      <c r="G47">
        <f>D47-F47</f>
        <v>-1010.627400899999</v>
      </c>
    </row>
    <row r="48">
      <c r="A48" t="str">
        <v>Less : Closing Inventory</v>
      </c>
      <c r="C48">
        <f>'BS  Notes  4-19'!G72</f>
        <v>13</v>
      </c>
      <c r="D48">
        <f>'BS  Notes  4-19'!H72</f>
        <v>21</v>
      </c>
      <c r="E48">
        <f>'[1]BS  Notes  4-18'!I159</f>
        <v>0</v>
      </c>
      <c r="F48">
        <v>47.4055608</v>
      </c>
      <c r="G48">
        <f>D48-F48</f>
        <v>-26.405560800000003</v>
      </c>
    </row>
    <row r="49">
      <c r="C49">
        <f>ROUND(SUMIF('TB BVS 31.03.26'!$E:$E,'PL Notes 20-27'!A47,'TB BVS 31.03.26'!$I:$I)/Input!$C$2,Input!$E$2)</f>
        <v>434</v>
      </c>
      <c r="D49">
        <f>ROUND(SUMIF('TB BVS 31.3.25'!$E:$E,'PL Notes 20-27'!A47,'TB BVS 31.3.25'!$I:$I)/Input!$C$2,Input!$E$2)</f>
        <v>40</v>
      </c>
      <c r="E49" t="e">
        <f>SUM(E46:E47)-E48</f>
        <v>#VALUE!</v>
      </c>
      <c r="F49">
        <v>1061.092710299999</v>
      </c>
      <c r="G49">
        <f>D49-F49</f>
        <v>-1021.092710299999</v>
      </c>
      <c r="N49" t="e">
        <f>SUMIF('[1]TB - SNS - 31.3.24'!F:F,'[1]PL Notes 19-26'!A51,'[1]TB - SNS - 31.3.24'!J:J)/10^5-C49</f>
        <v>#VALUE!</v>
      </c>
    </row>
    <row r="51">
      <c r="A51" t="str">
        <v>Total</v>
      </c>
      <c r="C51">
        <f>C44+C49</f>
        <v>19619.67030088544</v>
      </c>
      <c r="D51">
        <f>D44+D49</f>
        <v>912.58</v>
      </c>
      <c r="E51" t="e">
        <f>E44+E49</f>
        <v>#VALUE!</v>
      </c>
    </row>
    <row r="53">
      <c r="A53" t="str">
        <v>NOTE 23</v>
      </c>
    </row>
    <row r="54">
      <c r="A54" t="str">
        <v>CHANGES IN INVENTORIES OF FINISHED GOODS AND WORK IN PROGRESS</v>
      </c>
    </row>
    <row r="55">
      <c r="A55" t="str">
        <v>Opening Stock</v>
      </c>
    </row>
    <row r="56">
      <c r="A56" t="str">
        <v>Work-in-progress</v>
      </c>
      <c r="C56">
        <f>D60</f>
        <v>399</v>
      </c>
      <c r="D56">
        <f>52/100</f>
        <v>0.52</v>
      </c>
      <c r="E56" t="str">
        <f>'[1]BS  Notes  4-18'!J160</f>
        <v>As at</v>
      </c>
      <c r="F56">
        <v>3179.8941194</v>
      </c>
      <c r="G56">
        <f>D56-F56</f>
        <v>-3179.3741194</v>
      </c>
      <c r="H56" t="str">
        <v xml:space="preserve">Increase in SFG Inventory due to impact of change in Inventory - INR 10,20,789 (FY22)  </v>
      </c>
    </row>
    <row r="57">
      <c r="A57" t="str">
        <v>Finished goods</v>
      </c>
      <c r="C57">
        <f>D61</f>
        <v>0</v>
      </c>
      <c r="D57">
        <f>1159/100</f>
        <v>11.59</v>
      </c>
      <c r="E57" t="str">
        <f>'[1]BS  Notes  4-18'!J161</f>
        <v>1 April 2021</v>
      </c>
      <c r="F57">
        <v>4869.0101663</v>
      </c>
      <c r="G57">
        <f>D57-F57</f>
        <v>-4857.420166299999</v>
      </c>
      <c r="H57" t="str">
        <v xml:space="preserve">Increase in FG Inventory due to impact of change in Inventory - INR 15,63,017 (FY22)  </v>
      </c>
    </row>
    <row r="58">
      <c r="C58">
        <f>SUM(C56:C57)</f>
        <v>399</v>
      </c>
      <c r="D58">
        <f>SUM(D56:D57)</f>
        <v>12.11</v>
      </c>
      <c r="E58">
        <f>SUM(E56:E57)</f>
        <v>0</v>
      </c>
      <c r="F58">
        <f>SUM(F56:F57)</f>
        <v>8048.9042856999995</v>
      </c>
      <c r="G58">
        <f>SUM(G56:G57)</f>
        <v>-8036.7942857</v>
      </c>
    </row>
    <row r="59">
      <c r="A59" t="str">
        <v>Closing stock</v>
      </c>
    </row>
    <row r="60">
      <c r="A60" t="str">
        <v>Work-in-progress</v>
      </c>
      <c r="C60">
        <f>'BS  Notes  4-19'!G73</f>
        <v>1831</v>
      </c>
      <c r="D60">
        <f>'BS  Notes  4-19'!H73</f>
        <v>399</v>
      </c>
      <c r="E60" t="str">
        <f>'[1]BS  Notes  4-18'!I160</f>
        <v>As at</v>
      </c>
      <c r="F60">
        <v>3940.0984469652612</v>
      </c>
      <c r="G60">
        <f>D60-F60</f>
        <v>-3541.0984469652612</v>
      </c>
    </row>
    <row r="61">
      <c r="A61" t="str">
        <v>Finished goods</v>
      </c>
      <c r="C61">
        <f>'BS  Notes  4-19'!G74</f>
        <v>2783</v>
      </c>
      <c r="D61">
        <f>'BS  Notes  4-19'!H74</f>
        <v>0</v>
      </c>
      <c r="E61" t="str">
        <f>'[1]BS  Notes  4-18'!I161</f>
        <v>31 March 2022</v>
      </c>
      <c r="F61">
        <v>5675.107245434729</v>
      </c>
      <c r="G61">
        <f>D61-F61</f>
        <v>-5675.107245434729</v>
      </c>
    </row>
    <row r="62">
      <c r="C62">
        <f>SUM(C60:C61)</f>
        <v>4614</v>
      </c>
      <c r="D62">
        <f>SUM(D60:D61)</f>
        <v>399</v>
      </c>
      <c r="E62">
        <f>SUM(E60:E61)</f>
        <v>0</v>
      </c>
      <c r="F62">
        <f>SUM(F60:F61)</f>
        <v>9615.20569239999</v>
      </c>
      <c r="G62">
        <f>SUM(G60:G61)</f>
        <v>-9216.20569239999</v>
      </c>
    </row>
    <row r="64">
      <c r="A64" t="str">
        <v>Changes in inventories of finished goods and work in progress</v>
      </c>
      <c r="C64">
        <f>C58-C62</f>
        <v>-4215</v>
      </c>
      <c r="D64">
        <f>(D58-D62)</f>
        <v>-386.89</v>
      </c>
      <c r="E64">
        <f>(E58-E62)</f>
        <v>0</v>
      </c>
      <c r="F64">
        <f>(F58-F62)</f>
        <v>-1566.3014066999904</v>
      </c>
      <c r="N64" t="e">
        <f>SUMIF('[1]TB - SNS - 31.3.24'!F:F,'[1]PL Notes 19-26'!A68,'[1]TB - SNS - 31.3.24'!J:J)/10^5-C64</f>
        <v>#VALUE!</v>
      </c>
      <c r="O64" t="e">
        <f>SUMIF('[1]TB - SNS - 31.3.24'!F:F,'[1]PL Notes 19-26'!A68,'[1]TB - SNS - 31.3.24'!J:J)/10^5</f>
        <v>#VALUE!</v>
      </c>
      <c r="P64">
        <f>C58-C62</f>
        <v>-4215</v>
      </c>
      <c r="Q64" t="e">
        <f>O64-P64</f>
        <v>#VALUE!</v>
      </c>
      <c r="T64">
        <f>ROUND(SUMIF('TB BVS 31.03.26'!$E:$E,'PL Notes 20-27'!A64,'TB BVS 31.03.26'!$I:$I)/Input!$C$2,Input!$E$2)</f>
        <v>3416</v>
      </c>
      <c r="U64">
        <f>C64</f>
        <v>-4215</v>
      </c>
      <c r="V64">
        <f>T64-U64</f>
        <v>7631</v>
      </c>
    </row>
    <row r="66">
      <c r="A66" t="str">
        <v>NOTE 24</v>
      </c>
    </row>
    <row r="67">
      <c r="A67" t="str">
        <v>EMPLOYEE BENEFITS EXPENSE</v>
      </c>
    </row>
    <row r="68">
      <c r="A68" t="str">
        <v>Salary, Wages, Allowances and Bonus</v>
      </c>
      <c r="C68">
        <f>ROUND(SUMIF('TB BVS 31.03.26'!E:E,'PL Notes 20-27'!A68,'TB BVS 31.03.26'!I:I)/Input!$C$2,Input!E2)</f>
        <v>1596</v>
      </c>
      <c r="D68">
        <f>(69328/100)+(651224.58/100000)*0</f>
        <v>693.28</v>
      </c>
      <c r="S68">
        <v>10453</v>
      </c>
      <c r="U68" t="str">
        <v>Salary</v>
      </c>
      <c r="V68">
        <f>(25463237/1000)-(190172/1000)</f>
        <v>25273.065000000002</v>
      </c>
    </row>
    <row r="69">
      <c r="A69" t="str">
        <v>Contribution to Provident and Other funds</v>
      </c>
      <c r="C69">
        <f>ROUND(SUMIF('TB BVS 31.03.26'!E:E,'PL Notes 20-27'!A69,'TB BVS 31.03.26'!I:I)/Input!$C$2,Input!E3)</f>
        <v>51</v>
      </c>
      <c r="D69">
        <f>ROUND(SUMIF('TB BVS 31.3.25'!$E:$E,'PL Notes 20-27'!A69,'TB BVS 31.3.25'!$I:$I)/Input!$C$2,Input!$E$2)</f>
        <v>6</v>
      </c>
      <c r="S69">
        <f>C68+C70</f>
        <v>1596</v>
      </c>
      <c r="U69" t="str">
        <v>PF</v>
      </c>
      <c r="V69">
        <f>190172/1000</f>
        <v>190.172</v>
      </c>
    </row>
    <row r="70">
      <c r="A70" t="str">
        <v>Less: Salary, Wages, Allowances and Bonus etc. transfer to CWIP</v>
      </c>
      <c r="C70">
        <v>0</v>
      </c>
      <c r="D70">
        <f>-58874.53/100+324/100</f>
        <v>-585.5053</v>
      </c>
      <c r="S70">
        <f>S68-S69</f>
        <v>8857</v>
      </c>
      <c r="U70" t="str">
        <v>Salary</v>
      </c>
      <c r="V70">
        <f>SUM(V68:V69)</f>
        <v>25463.237</v>
      </c>
    </row>
    <row r="71">
      <c r="A71" t="str">
        <v>Employee share based payment expense</v>
      </c>
      <c r="C71">
        <f>ROUND(SUMIF('TB BVS 31.03.26'!E:E,'PL Notes 20-27'!A71,'TB BVS 31.03.26'!I:I)/Input!$C$2,Input!E5)</f>
        <v>0</v>
      </c>
      <c r="D71">
        <v>0</v>
      </c>
      <c r="E71" t="e">
        <f>ROUND(SUMIF('[17]TB - SNS - 31.3.22'!$E:$E,'[1]PL Notes 19-26'!A75,'[17]TB - SNS - 31.3.22'!$L:$L)/[17]Input!$C$2,[17]Input!$E$2)</f>
        <v>#VALUE!</v>
      </c>
      <c r="F71">
        <v>37.05259</v>
      </c>
      <c r="G71">
        <f>D71-F71</f>
        <v>-37.05259</v>
      </c>
      <c r="H71" t="str">
        <v>Ok, Rounding off adjustment</v>
      </c>
      <c r="N71" t="e">
        <f>SUMIF('[1]TB - SNS - 31.3.24'!F:F,'[1]PL Notes 19-26'!A75,'[1]TB - SNS - 31.3.24'!J:J)/10^5-C71</f>
        <v>#VALUE!</v>
      </c>
    </row>
    <row r="72">
      <c r="A72" t="str">
        <v>Staff Welfare Expenses</v>
      </c>
      <c r="C72">
        <f>ROUND(SUMIF('TB BVS 31.03.26'!E:E,'PL Notes 20-27'!A72,'TB BVS 31.03.26'!I:I)/Input!$C$2,Input!E6)</f>
        <v>342.556938</v>
      </c>
      <c r="D72">
        <f>ROUND(SUMIF('TB BVS 31.3.25'!$E:$E,'PL Notes 20-27'!A72,'TB BVS 31.3.25'!$I:$I)/Input!$C$2,Input!$E$2)</f>
        <v>34</v>
      </c>
      <c r="E72" t="e">
        <f>ROUND(SUMIF('[17]TB - SNS - 31.3.22'!$E:$E,'[1]PL Notes 19-26'!A76,'[17]TB - SNS - 31.3.22'!$L:$L)/[17]Input!$C$2,[17]Input!$E$2)</f>
        <v>#VALUE!</v>
      </c>
      <c r="F72">
        <v>476.2649062</v>
      </c>
      <c r="G72">
        <f>D72-F72</f>
        <v>-442.2649062</v>
      </c>
      <c r="H72" t="str">
        <v>Employee Deferreal Cost on Car Loan charged to P&amp;L - INR 10,75,793</v>
      </c>
      <c r="N72" t="e">
        <f>SUMIF('[1]TB - SNS - 31.3.24'!F:F,'[1]PL Notes 19-26'!A76,'[1]TB - SNS - 31.3.24'!J:J)/10^5-C72</f>
        <v>#VALUE!</v>
      </c>
      <c r="T72">
        <f>S68-C70</f>
        <v>10453</v>
      </c>
    </row>
    <row r="73">
      <c r="C73">
        <f>SUM(C68:C72)</f>
        <v>1989.556938</v>
      </c>
      <c r="D73">
        <f>SUM(D68:D72)</f>
        <v>147.77469999999994</v>
      </c>
      <c r="E73" t="e">
        <f>SUM(E71:E72)</f>
        <v>#VALUE!</v>
      </c>
      <c r="F73">
        <f>SUM(F71:F72)</f>
        <v>513.3174961999999</v>
      </c>
      <c r="G73">
        <f>SUM(G71:G72)</f>
        <v>-479.3174962</v>
      </c>
      <c r="U73" t="str">
        <v>Tr. to CWIP</v>
      </c>
      <c r="V73">
        <f>C70</f>
        <v>0</v>
      </c>
    </row>
    <row r="74">
      <c r="A74" t="str">
        <v>Total</v>
      </c>
      <c r="C74">
        <f>C73</f>
        <v>1989.556938</v>
      </c>
      <c r="D74">
        <f>D73</f>
        <v>147.77469999999994</v>
      </c>
      <c r="E74" t="e">
        <f>E73+#REF!</f>
        <v>#VALUE!</v>
      </c>
      <c r="F74">
        <f>SUM(F73:F73)</f>
        <v>513.3174961999999</v>
      </c>
      <c r="G74">
        <f>SUM(G73:G73)</f>
        <v>-479.3174962</v>
      </c>
      <c r="U74" t="str">
        <v>Exp.</v>
      </c>
      <c r="V74">
        <f>V70+V73</f>
        <v>25463.237</v>
      </c>
    </row>
    <row r="76">
      <c r="A76" t="str">
        <v>NOTE 25</v>
      </c>
    </row>
    <row r="77">
      <c r="A77" t="str">
        <v>FINANCE COSTS</v>
      </c>
    </row>
    <row r="78">
      <c r="A78" t="str">
        <v>Interest on borrowings measured at amortised cost</v>
      </c>
    </row>
    <row r="79">
      <c r="A79" t="str">
        <v>- From Bank (Secured Loan)</v>
      </c>
      <c r="C79">
        <f>ROUND(SUMIF('TB BVS 31.03.26'!E:E,'PL Notes 20-27'!A79,'TB BVS 31.03.26'!I:I)/Input!$C$2,Input!E13)</f>
        <v>2217</v>
      </c>
      <c r="D79">
        <f>187422.367015217/100</f>
        <v>1874.22367015217</v>
      </c>
    </row>
    <row r="80">
      <c r="A80" t="str">
        <v>- From Others (Unsecured Loan)</v>
      </c>
      <c r="C80">
        <f>ROUND(SUMIF('TB BVS 31.03.26'!E:E,'PL Notes 20-27'!A80,'TB BVS 31.03.26'!I:I)/Input!$C$2,Input!E14)</f>
        <v>250</v>
      </c>
      <c r="D80">
        <f>17380.0749847825/100</f>
        <v>173.800749847825</v>
      </c>
      <c r="E80">
        <f>ROUND(SUMIF('TB BVS 31.3.22'!$E:$E,A80,'TB BVS 31.3.22'!$L:$L)/Input!$C$2,Input!$E$2)</f>
        <v>34</v>
      </c>
    </row>
    <row r="81">
      <c r="A81" t="str">
        <v>Interest on Lease Liabilities</v>
      </c>
      <c r="C81">
        <f>ROUND(SUMIF('TB BVS 31.03.26'!E:E,'PL Notes 20-27'!A81,'TB BVS 31.03.26'!I:I)/Input!$C$2,Input!E15)</f>
        <v>0</v>
      </c>
    </row>
    <row r="82">
      <c r="A82" t="str">
        <v>Less: Transfer to CWIP</v>
      </c>
      <c r="C82">
        <f>ROUND(SUMIF('TB BVS 31.03.26'!E:E,'PL Notes 20-27'!A82,'TB BVS 31.03.26'!I:I)/Input!$C$2,Input!E15)</f>
        <v>0</v>
      </c>
      <c r="D82">
        <f>-135593.79/100</f>
        <v>-1355.9379000000001</v>
      </c>
    </row>
    <row r="83">
      <c r="A83" t="str">
        <v>- Preference shares</v>
      </c>
      <c r="C83">
        <f>ROUND(SUMIF('TB BVS 31.03.26'!E:E,'PL Notes 20-27'!A83,'TB BVS 31.03.26'!I:I)/Input!$C$2,Input!E16)</f>
        <v>0</v>
      </c>
      <c r="D83">
        <f>ROUND(SUMIF('TB BVS 31.3.25'!$E:$E,'PL Notes 20-27'!A83,'TB BVS 31.3.25'!$I:$I)/Input!$C$2,Input!$E$2)</f>
        <v>0</v>
      </c>
      <c r="E83">
        <f>ROUND(SUMIF('TB BVS 31.3.22'!$E:$E,A83,'TB BVS 31.3.22'!$L:$L)/Input!$C$2,Input!$E$2)</f>
        <v>4</v>
      </c>
    </row>
    <row r="84">
      <c r="A84" t="str">
        <v>Other Borrowing Cost</v>
      </c>
      <c r="C84">
        <f>ROUND(SUMIF('TB BVS 31.03.26'!E:E,'PL Notes 20-27'!A84,'TB BVS 31.03.26'!I:I)/Input!$C$2,Input!E17)</f>
        <v>232</v>
      </c>
      <c r="D84">
        <f>ROUND(SUMIF('TB BVS 31.3.25'!$E:$E,'PL Notes 20-27'!A84,'TB BVS 31.3.25'!$I:$I)/Input!$C$2,Input!$E$2)</f>
        <v>20</v>
      </c>
      <c r="E84">
        <f>ROUND(SUMIF('TB BVS 31.3.22'!$E:$E,A84,'TB BVS 31.3.22'!$L:$L)/Input!$C$2,Input!$E$2)</f>
        <v>0</v>
      </c>
    </row>
    <row r="85">
      <c r="A85" t="str">
        <v>Interest on MSME</v>
      </c>
      <c r="C85">
        <f>ROUND(SUMIF('TB BVS 31.03.26'!E:E,'PL Notes 20-27'!A85,'TB BVS 31.03.26'!I:I)/Input!$C$2,Input!E18)</f>
        <v>0</v>
      </c>
      <c r="D85">
        <f>ROUND(SUMIF('TB BVS 31.3.25'!$E:$E,'PL Notes 20-27'!A85,'TB BVS 31.3.25'!$I:$I)/Input!$C$2,Input!$E$2)+1</f>
        <v>51</v>
      </c>
    </row>
    <row r="86">
      <c r="A86" t="str">
        <v>Total</v>
      </c>
      <c r="C86">
        <f>SUM(C79:C85)</f>
        <v>2699</v>
      </c>
      <c r="D86">
        <f>SUM(D79:D85)</f>
        <v>763.0865199999946</v>
      </c>
      <c r="E86">
        <f>SUM(E80:E83)</f>
        <v>38</v>
      </c>
    </row>
    <row r="88">
      <c r="A88" t="str">
        <v>NOTE 26</v>
      </c>
    </row>
    <row r="89">
      <c r="A89" t="str">
        <v>OTHER EXPENSES</v>
      </c>
    </row>
    <row r="90">
      <c r="A90" t="str">
        <v>Job work and labour charges</v>
      </c>
      <c r="C90">
        <f>ROUND(SUMIF('TB BVS 31.03.26'!$E:$E,'PL Notes 20-27'!A90,'TB BVS 31.03.26'!$I:$I)/Input!$C$2,Input!$E$2)</f>
        <v>2032</v>
      </c>
      <c r="D90">
        <f>ROUND(SUMIF('TB BVS 31.3.25'!$E:$E,'PL Notes 20-27'!A90,'TB BVS 31.3.25'!$I:$I)/Input!$C$2,Input!$E$2)</f>
        <v>46</v>
      </c>
    </row>
    <row r="91">
      <c r="A91" t="str">
        <v>Legal &amp; Professional Fees</v>
      </c>
      <c r="C91">
        <f>ROUND(SUMIF('TB BVS 31.03.26'!$E:$E,'PL Notes 20-27'!A91,'TB BVS 31.03.26'!$I:$I)/Input!$C$2,Input!$E$2)</f>
        <v>182</v>
      </c>
      <c r="D91">
        <f>ROUND(SUMIF('TB BVS 31.3.25'!$E:$E,'PL Notes 20-27'!A91,'TB BVS 31.3.25'!$I:$I)/Input!$C$2,Input!$E$2)</f>
        <v>110</v>
      </c>
      <c r="E91">
        <f>ROUND(SUMIF('TB BVS 31.3.22'!$E:$E,A91,'TB BVS 31.3.22'!$L:$L)/Input!$C$2,Input!$E$2)-1</f>
        <v>35</v>
      </c>
    </row>
    <row r="92">
      <c r="A92" t="str">
        <v>Rates &amp; Taxes</v>
      </c>
      <c r="C92">
        <f>ROUND(SUMIF('TB BVS 31.03.26'!$E:$E,'PL Notes 20-27'!A92,'TB BVS 31.03.26'!$I:$I)/Input!$C$2,Input!$E$2)</f>
        <v>30</v>
      </c>
      <c r="D92">
        <f>ROUND(SUMIF('TB BVS 31.3.25'!$E:$E,'PL Notes 20-27'!A92,'TB BVS 31.3.25'!$I:$I)/Input!$C$2,Input!$E$2)</f>
        <v>6</v>
      </c>
      <c r="E92">
        <f>ROUND(SUMIF('TB BVS 31.3.22'!$E:$E,A92,'TB BVS 31.3.22'!$L:$L)/Input!$C$2,Input!$E$2)</f>
        <v>0</v>
      </c>
    </row>
    <row r="93">
      <c r="A93" t="str">
        <v>Repair and maintenance</v>
      </c>
      <c r="E93">
        <f>ROUND(SUMIF('TB BVS 31.3.22'!$E:$E,A93,'TB BVS 31.3.22'!$L:$L)/Input!$C$2,Input!$E$2)</f>
        <v>0</v>
      </c>
    </row>
    <row r="94">
      <c r="A94" t="str">
        <v>- Plant and machinery</v>
      </c>
      <c r="C94">
        <f>ROUND(SUMIF('TB BVS 31.03.26'!$E:$E,'PL Notes 20-27'!A94,'TB BVS 31.03.26'!$I:$I)/Input!$C$2,Input!$E$2)</f>
        <v>343</v>
      </c>
      <c r="D94">
        <f>ROUND(SUMIF('TB BVS 31.3.25'!$E:$E,'PL Notes 20-27'!A94,'TB BVS 31.3.25'!$I:$I)/Input!$C$2,Input!$E$2)</f>
        <v>10</v>
      </c>
    </row>
    <row r="95">
      <c r="A95" t="str">
        <v>Selling and distribution expenses</v>
      </c>
      <c r="C95">
        <f>ROUND(SUMIF('TB BVS 31.03.26'!$E:$E,'PL Notes 20-27'!A95,'TB BVS 31.03.26'!$I:$I)/Input!$C$2,Input!$E$2)</f>
        <v>197</v>
      </c>
      <c r="D95">
        <f>ROUND(SUMIF('TB BVS 31.3.25'!$E:$E,'PL Notes 20-27'!A95,'TB BVS 31.3.25'!$I:$I)/Input!$C$2,Input!$E$2)</f>
        <v>3</v>
      </c>
      <c r="S95">
        <f>C95/C10</f>
        <v>0.008649075822101242</v>
      </c>
    </row>
    <row r="96">
      <c r="A96" t="str">
        <v>Sales commission</v>
      </c>
      <c r="C96">
        <f>ROUND(SUMIF('TB BVS 31.03.26'!$E:$E,'PL Notes 20-27'!A96,'TB BVS 31.03.26'!$I:$I)/Input!$C$2,Input!$E$2)</f>
        <v>40</v>
      </c>
      <c r="D96">
        <f>ROUND(SUMIF('TB BVS 31.3.25'!$E:$E,'PL Notes 20-27'!A96,'TB BVS 31.3.25'!$I:$I)/Input!$C$2,Input!$E$2)</f>
        <v>0</v>
      </c>
    </row>
    <row r="97">
      <c r="A97" t="str">
        <v>Security charges</v>
      </c>
      <c r="C97">
        <f>ROUND(SUMIF('TB BVS 31.03.26'!$E:$E,'PL Notes 20-27'!A97,'TB BVS 31.03.26'!$I:$I)/Input!$C$2,Input!$E$2)</f>
        <v>61</v>
      </c>
      <c r="D97">
        <f>ROUND(SUMIF('TB BVS 31.3.25'!$E:$E,'PL Notes 20-27'!A97,'TB BVS 31.3.25'!$I:$I)/Input!$C$2,Input!$E$2)</f>
        <v>12</v>
      </c>
    </row>
    <row r="98">
      <c r="A98" t="str">
        <v>Membership and subscription</v>
      </c>
      <c r="C98">
        <f>ROUND(SUMIF('TB BVS 31.03.26'!$E:$E,'PL Notes 20-27'!A98,'TB BVS 31.03.26'!$I:$I)/Input!$C$2,Input!$E$2)</f>
        <v>3</v>
      </c>
      <c r="D98">
        <f>ROUND(SUMIF('TB BVS 31.3.25'!$E:$E,'PL Notes 20-27'!A98,'TB BVS 31.3.25'!$I:$I)/Input!$C$2,Input!$E$2)</f>
        <v>2</v>
      </c>
    </row>
    <row r="99">
      <c r="A99" t="str">
        <v>Payment to Auditors</v>
      </c>
      <c r="C99">
        <f>ROUND(SUMIF('TB BVS 31.03.26'!$E:$E,'PL Notes 20-27'!A99,'TB BVS 31.03.26'!$I:$I)/Input!$C$2,Input!$E$2)</f>
        <v>12</v>
      </c>
      <c r="D99">
        <f>ROUND(SUMIF('TB BVS 31.3.25'!$E:$E,'PL Notes 20-27'!A99,'TB BVS 31.3.25'!$I:$I)/Input!$C$2,Input!$E$2)</f>
        <v>6</v>
      </c>
      <c r="E99">
        <f>ROUND(SUMIF('TB BVS 31.3.22'!$E:$E,A99,'TB BVS 31.3.22'!$L:$L)/Input!$C$2,Input!$E$2)</f>
        <v>1</v>
      </c>
    </row>
    <row r="100">
      <c r="A100" t="str">
        <v>Rent expenses</v>
      </c>
      <c r="C100">
        <f>ROUND(SUMIF('TB BVS 31.03.26'!$E:$E,'PL Notes 20-27'!A100,'TB BVS 31.03.26'!$I:$I)/Input!$C$2,Input!$E$2)</f>
        <v>19</v>
      </c>
      <c r="D100">
        <f>ROUND(SUMIF('TB BVS 31.3.25'!$E:$E,'PL Notes 20-27'!A100,'TB BVS 31.3.25'!$I:$I)/Input!$C$2,Input!$E$2)</f>
        <v>2</v>
      </c>
    </row>
    <row r="101">
      <c r="A101" t="str">
        <v>EHS Expenses</v>
      </c>
      <c r="C101">
        <f>ROUND(SUMIF('TB BVS 31.03.26'!$E:$E,'PL Notes 20-27'!A101,'TB BVS 31.03.26'!$I:$I)/Input!$C$2,Input!$E$2)</f>
        <v>186</v>
      </c>
      <c r="D101">
        <f>ROUND(SUMIF('TB BVS 31.3.25'!$E:$E,'PL Notes 20-27'!A101,'TB BVS 31.3.25'!$I:$I)/Input!$C$2,Input!$E$2)</f>
        <v>5</v>
      </c>
    </row>
    <row r="102">
      <c r="A102" t="str">
        <v>Inventory written off</v>
      </c>
      <c r="C102">
        <f>ROUND(SUMIF('TB BVS 31.03.26'!$E:$E,'PL Notes 20-27'!A102,'TB BVS 31.03.26'!$I:$I)/Input!$C$2,Input!$E$2)</f>
        <v>13</v>
      </c>
      <c r="D102">
        <v>0</v>
      </c>
    </row>
    <row r="103">
      <c r="A103" t="str">
        <v>Travelling and conveyance</v>
      </c>
      <c r="C103">
        <f>ROUND(SUMIF('TB BVS 31.03.26'!$E:$E,'PL Notes 20-27'!A103,'TB BVS 31.03.26'!$I:$I)/Input!$C$2,Input!$E$2)</f>
        <v>76</v>
      </c>
      <c r="D103">
        <f>ROUND(SUMIF('TB BVS 31.3.25'!$E:$E,'PL Notes 20-27'!A103,'TB BVS 31.3.25'!$I:$I)/Input!$C$2,Input!$E$2)</f>
        <v>0</v>
      </c>
    </row>
    <row r="104">
      <c r="A104" t="str">
        <v>Bank Charges</v>
      </c>
      <c r="C104">
        <f>ROUND(SUMIF('TB BVS 31.03.26'!$E:$E,'PL Notes 20-27'!A104,'TB BVS 31.03.26'!$I:$I)/Input!$C$2,Input!$E$2)</f>
        <v>22</v>
      </c>
      <c r="D104">
        <f>ROUND(SUMIF('TB BVS 31.3.25'!$E:$E,'PL Notes 20-27'!A104,'TB BVS 31.3.25'!$I:$I)/Input!$C$2,Input!$E$2)</f>
        <v>1</v>
      </c>
    </row>
    <row r="105">
      <c r="A105" t="str">
        <v>Consumption of stores and spares</v>
      </c>
      <c r="C105">
        <f>ROUND(SUMIF('TB BVS 31.03.26'!$E:$E,'PL Notes 20-27'!A105,'TB BVS 31.03.26'!$I:$I)/Input!$C$2,Input!$E$2)</f>
        <v>424</v>
      </c>
      <c r="D105">
        <f>ROUND(SUMIF('TB BVS 31.3.25'!$E:$E,'PL Notes 20-27'!A105,'TB BVS 31.3.25'!$I:$I)/Input!$C$2,Input!$E$2)</f>
        <v>25</v>
      </c>
    </row>
    <row r="106">
      <c r="A106" t="str">
        <v>Power and fuel</v>
      </c>
      <c r="C106">
        <f>ROUND(SUMIF('TB BVS 31.03.26'!$E:$E,'PL Notes 20-27'!A106,'TB BVS 31.03.26'!$I:$I)/Input!$C$2,Input!$E$2)</f>
        <v>1967</v>
      </c>
      <c r="D106">
        <f>ROUND(SUMIF('TB BVS 31.3.25'!$E:$E,'PL Notes 20-27'!A106,'TB BVS 31.3.25'!$I:$I)/Input!$C$2,Input!$E$2)</f>
        <v>217</v>
      </c>
    </row>
    <row r="107">
      <c r="A107" t="str">
        <v>Insurance Expenses</v>
      </c>
      <c r="C107">
        <f>ROUND(SUMIF('TB BVS 31.03.26'!$E:$E,'PL Notes 20-27'!A107,'TB BVS 31.03.26'!$I:$I)/Input!$C$2,Input!$E$2)</f>
        <v>107</v>
      </c>
      <c r="D107">
        <f>ROUND(SUMIF('TB BVS 31.3.25'!$E:$E,'PL Notes 20-27'!A107,'TB BVS 31.3.25'!$I:$I)/Input!$C$2,Input!$E$2)</f>
        <v>11</v>
      </c>
    </row>
    <row r="108">
      <c r="A108" t="str">
        <v>Allowance for expected credit loss on trade receivables</v>
      </c>
      <c r="C108">
        <f>ROUND(SUMIF('TB BVS 31.03.26'!$E:$E,'PL Notes 20-27'!A108,'TB BVS 31.03.26'!$I:$I)/Input!$C$2,Input!$E$2)</f>
        <v>15</v>
      </c>
      <c r="D108">
        <v>0</v>
      </c>
    </row>
    <row r="109">
      <c r="A109" t="str">
        <v>Miscellaneous expenses</v>
      </c>
      <c r="C109">
        <f>ROUND(SUMIF('TB BVS 31.03.26'!$E:$E,'PL Notes 20-27'!A109,'TB BVS 31.03.26'!$I:$I)/Input!$C$2,Input!$E$2)</f>
        <v>154</v>
      </c>
      <c r="D109">
        <f>ROUND(SUMIF('TB BVS 31.3.25'!$E:$E,'PL Notes 20-27'!A109,'TB BVS 31.3.25'!$I:$I)/Input!$C$2,Input!$E$2)-1</f>
        <v>10</v>
      </c>
      <c r="S109">
        <f>C109/1000</f>
        <v>0.154</v>
      </c>
      <c r="T109">
        <v>-0.832122839999999</v>
      </c>
      <c r="U109">
        <v>-0.51233326</v>
      </c>
      <c r="V109">
        <v>-0.5814881199999999</v>
      </c>
    </row>
    <row r="110">
      <c r="A110" t="str">
        <v>Stamp Duty Expenses</v>
      </c>
      <c r="C110">
        <f>ROUND(SUMIF('TB BVS 31.03.26'!$E:$E,'PL Notes 20-27'!A110,'TB BVS 31.03.26'!$I:$I)/Input!$C$2,Input!$E$2)</f>
        <v>0</v>
      </c>
      <c r="D110">
        <f>ROUND(SUMIF('TB BVS 31.3.23'!$E:$E,'PL Notes 20-27'!A110,'TB BVS 31.3.23'!$L:$L)/Input!$C$2,2)</f>
        <v>0</v>
      </c>
      <c r="E110">
        <f>ROUND(SUMIF('TB BVS 31.3.22'!$E:$E,A110,'TB BVS 31.3.22'!$L:$L)/Input!$C$2,Input!$E$2)</f>
        <v>2</v>
      </c>
    </row>
    <row r="111">
      <c r="A111" t="str">
        <v>Total</v>
      </c>
      <c r="C111">
        <f>SUM(C90:C110)</f>
        <v>5883</v>
      </c>
      <c r="D111">
        <f>SUM(D90:D110)</f>
        <v>466</v>
      </c>
      <c r="E111">
        <f>SUM(E91:E110)</f>
        <v>38</v>
      </c>
      <c r="S111">
        <v>109360010.09999983</v>
      </c>
      <c r="T111">
        <f>S111/1000</f>
        <v>109360.01009999982</v>
      </c>
      <c r="U111">
        <f>T111-C111</f>
        <v>103477.01009999982</v>
      </c>
      <c r="V111">
        <f>U111*1000</f>
        <v>103477010.09999983</v>
      </c>
    </row>
    <row r="113">
      <c r="A113" t="str">
        <v>Note (i): Payment to Auditors (excluding tax)</v>
      </c>
    </row>
    <row r="114">
      <c r="A114" t="str">
        <v>(a) For Statutory Audit</v>
      </c>
      <c r="C114">
        <f>C99</f>
        <v>12</v>
      </c>
      <c r="D114">
        <f>D99</f>
        <v>6</v>
      </c>
      <c r="E114">
        <f>E99</f>
        <v>1</v>
      </c>
    </row>
    <row r="116">
      <c r="A116" t="str">
        <v>NOTE 27</v>
      </c>
    </row>
    <row r="117">
      <c r="A117" t="str">
        <v>EARNINGS PER SHARE (EPS)</v>
      </c>
    </row>
    <row r="118">
      <c r="A118" t="str">
        <v>(Loss) after tax attributable to equity shareholders  (₹ in '00000)</v>
      </c>
      <c r="C118">
        <f>PL!D26</f>
        <v>-5952.239960800001</v>
      </c>
      <c r="D118">
        <f>PL!E26</f>
        <v>-2029.0351560580816</v>
      </c>
      <c r="E118" t="e">
        <f>PL!F26</f>
        <v>#REF!</v>
      </c>
    </row>
    <row r="119">
      <c r="A119" t="str">
        <v>Weighted average no. of ordinary equity share</v>
      </c>
      <c r="C119">
        <f>'WA-Shares'!G13</f>
        <v>285883.35890410957</v>
      </c>
      <c r="D119">
        <f>211122.690410959</f>
        <v>211122.690410959</v>
      </c>
      <c r="E119">
        <v>7342</v>
      </c>
      <c r="T119">
        <v>45043</v>
      </c>
      <c r="U119">
        <v>45382</v>
      </c>
      <c r="V119">
        <v>45747</v>
      </c>
    </row>
    <row r="120">
      <c r="A120" t="str">
        <v>Basic  / Diluted EPS (₹)</v>
      </c>
      <c r="C120">
        <f>ROUND(C118*Input!$C$2/C119,Input!$E$2)</f>
        <v>-2082</v>
      </c>
      <c r="D120">
        <f>ROUND(D118*Input!$C$2/D119,Input!$E$2)</f>
        <v>-961</v>
      </c>
      <c r="E120" t="e">
        <f>ROUND(E118*Input!$C$2/E119,Input!$E$2)</f>
        <v>#REF!</v>
      </c>
      <c r="T120">
        <f>U119-T119</f>
        <v>339</v>
      </c>
      <c r="U120">
        <v>44097</v>
      </c>
      <c r="V120">
        <f>U120</f>
        <v>44097</v>
      </c>
    </row>
    <row r="121">
      <c r="A121" t="str">
        <v>Potential preference shares are anti-dulitive, hence in accordance with Ind AS 33 "Earning Per Share" effect of anti-dilutive potential preference shares has been ignored in calculation of dilutive earnings per share.</v>
      </c>
      <c r="U121">
        <f>U120/366*T120</f>
        <v>40843.94262295082</v>
      </c>
    </row>
    <row r="122">
      <c r="A122" t="str">
        <v>Potential preference shares are anti-dulitive, hence in accordance with Ind AS 33 "Earning Per Share" effect of anti-dilutive potential preference shares has been ignored in calculation of dilutive earnings per share.</v>
      </c>
    </row>
  </sheetData>
  <mergeCells count="3">
    <mergeCell ref="A4:A5"/>
    <mergeCell ref="A121:D121"/>
    <mergeCell ref="A122:D122"/>
  </mergeCells>
  <pageMargins left="0.7086614173228347" right="0.7086614173228347" top="0.7480314960629921" bottom="0.7480314960629921" header="0.31496062992125984" footer="0.31496062992125984"/>
  <ignoredErrors>
    <ignoredError numberStoredAsText="1" sqref="A1:V123"/>
  </ignoredErrors>
  <legacyDrawing r:id="rId1"/>
</worksheet>
</file>

<file path=xl/worksheets/sheet20.xml><?xml version="1.0" encoding="utf-8"?>
<worksheet xmlns="http://schemas.openxmlformats.org/spreadsheetml/2006/main" xmlns:r="http://schemas.openxmlformats.org/officeDocument/2006/relationships">
  <dimension ref="A1:N167"/>
  <sheetViews>
    <sheetView workbookViewId="0" rightToLeft="0"/>
  </sheetViews>
  <sheetData>
    <row r="1">
      <c r="A1" t="str">
        <f>PL!$A$1</f>
        <v>XYZ</v>
      </c>
    </row>
    <row r="2">
      <c r="A2" t="str">
        <f>'BS  Notes  4-19'!$A$2</f>
        <v>Notes to Financial Statements for the year ended 31 March 2026</v>
      </c>
      <c r="G2" t="str">
        <f>Input!$D$2</f>
        <v>(₹ in Lakh)</v>
      </c>
    </row>
    <row r="4">
      <c r="A4" t="str">
        <v>NOTE 28</v>
      </c>
    </row>
    <row r="5">
      <c r="A5" t="str">
        <v>RELATED PARTY DISCLOSURES</v>
      </c>
      <c r="J5" t="str">
        <v>(₹ in '000)</v>
      </c>
    </row>
    <row r="7">
      <c r="A7" t="str">
        <v>(A)</v>
      </c>
      <c r="B7" t="str">
        <v>Names of related parties and relationship</v>
      </c>
    </row>
    <row r="8">
      <c r="B8" t="str">
        <v>Name</v>
      </c>
      <c r="C8" t="str">
        <v>Description of Relationship</v>
      </c>
    </row>
    <row r="9">
      <c r="A9" t="str">
        <v>(a)</v>
      </c>
      <c r="B9" t="str">
        <v>Entity with control over the Company</v>
      </c>
    </row>
    <row r="10">
      <c r="B10" t="str">
        <v>Azim Premji Trust</v>
      </c>
      <c r="C10" t="str">
        <v>Ultimate holding entity</v>
      </c>
    </row>
    <row r="11">
      <c r="B11" t="str">
        <v>Best Value Chem Private Limited</v>
      </c>
      <c r="C11" t="str">
        <v>Holding company</v>
      </c>
    </row>
    <row r="12">
      <c r="A12" t="str">
        <v>(b)</v>
      </c>
      <c r="B12" t="str">
        <v>Key managerial personnel</v>
      </c>
    </row>
    <row r="13">
      <c r="B13" t="str">
        <v>Neha Kapoor</v>
      </c>
      <c r="C13" t="str">
        <v>Director</v>
      </c>
    </row>
    <row r="14">
      <c r="B14" t="str">
        <v>Rohan Mehta</v>
      </c>
      <c r="C14" t="str">
        <v>Director (w.e.f 1st May 2025)</v>
      </c>
    </row>
    <row r="15">
      <c r="B15" t="str">
        <v>Rajesh Gagrani</v>
      </c>
      <c r="C15" t="str">
        <v>CFO (Resigned w.e.f. 31 May 2025)</v>
      </c>
    </row>
    <row r="16">
      <c r="B16" t="str">
        <v>Priya Shah</v>
      </c>
      <c r="C16" t="str">
        <v>CFO (w.e.f. 1 June 2025)</v>
      </c>
    </row>
    <row r="17">
      <c r="B17" t="str">
        <v>Anuj Khandelwal</v>
      </c>
      <c r="C17" t="str">
        <v>Additional Director (w.e.f. 19 January 2024) (upto 1 May 2025)</v>
      </c>
    </row>
    <row r="18">
      <c r="A18" t="str">
        <v>(c)</v>
      </c>
      <c r="B18" t="str">
        <v>Fellow subsidiary</v>
      </c>
    </row>
    <row r="19">
      <c r="B19" t="str">
        <v>Best Value Organics Pvt Ltd</v>
      </c>
      <c r="C19" t="str">
        <v>Fellow subsidiary</v>
      </c>
    </row>
    <row r="21">
      <c r="A21" t="str">
        <v>(B)</v>
      </c>
      <c r="B21" t="str">
        <v>Transactions during the year with related parties mentioned in (A) above, in ordinary course of business &amp; balances outstanding as at the year end:</v>
      </c>
    </row>
    <row r="22">
      <c r="A22" t="str">
        <v>Sr no.</v>
      </c>
      <c r="B22" t="str">
        <v>Name of related party</v>
      </c>
      <c r="C22" t="str">
        <v>Description of transaction</v>
      </c>
      <c r="D22" t="str">
        <v>Transactions during the year ended</v>
      </c>
      <c r="F22" t="str">
        <v>Outstanding balance</v>
      </c>
    </row>
    <row r="23">
      <c r="D23" t="str">
        <v>31 March 2026</v>
      </c>
      <c r="E23" t="str">
        <v>31 March 2025</v>
      </c>
      <c r="F23" t="str">
        <f>D23</f>
        <v>31 March 2026</v>
      </c>
      <c r="G23" t="str">
        <f>E23</f>
        <v>31 March 2025</v>
      </c>
    </row>
    <row r="24">
      <c r="A24">
        <v>1</v>
      </c>
      <c r="B24" t="str">
        <v>Best Value Chem Private Limited</v>
      </c>
      <c r="C24" t="str">
        <v>Issue of 0.01% non cumulative compulsory convertible preference shares</v>
      </c>
      <c r="D24">
        <v>0</v>
      </c>
      <c r="E24">
        <v>10000</v>
      </c>
      <c r="F24">
        <f>G24+D24</f>
        <v>20000</v>
      </c>
      <c r="G24">
        <v>20000</v>
      </c>
    </row>
    <row r="25">
      <c r="A25">
        <f>A24+1</f>
        <v>2</v>
      </c>
      <c r="B25" t="str">
        <v>Best Value Chem Private Limited</v>
      </c>
      <c r="C25" t="str">
        <v>Reimbursement of expenses paid</v>
      </c>
      <c r="D25">
        <f>ROUND(D152/Input!$C$2,Input!$E$2)</f>
        <v>0</v>
      </c>
      <c r="E25">
        <v>0</v>
      </c>
      <c r="F25">
        <f>ROUND(F152/Input!$C$2,Input!$E$2)</f>
        <v>0</v>
      </c>
      <c r="G25">
        <v>0</v>
      </c>
    </row>
    <row r="26">
      <c r="A26">
        <f>A25+1</f>
        <v>3</v>
      </c>
      <c r="B26" t="str">
        <v>Best Value Chem Private Limited</v>
      </c>
      <c r="C26" t="str">
        <v xml:space="preserve">Inter company loan taken </v>
      </c>
      <c r="D26">
        <v>4095</v>
      </c>
      <c r="E26">
        <v>11271</v>
      </c>
      <c r="F26">
        <v>0</v>
      </c>
      <c r="G26">
        <v>2516</v>
      </c>
      <c r="J26">
        <f>'[19]Balance Sheet'!$E$24</f>
        <v>116692.16100067808</v>
      </c>
      <c r="K26">
        <f>J26-F26</f>
        <v>116692.16100067808</v>
      </c>
    </row>
    <row r="27">
      <c r="A27">
        <f>A26+1</f>
        <v>4</v>
      </c>
      <c r="B27" t="str">
        <v>Best Value Chem Private Limited</v>
      </c>
      <c r="C27" t="str">
        <v>Inter company loan repaid</v>
      </c>
      <c r="D27">
        <v>-44.54206</v>
      </c>
      <c r="E27">
        <v>-7337</v>
      </c>
      <c r="F27">
        <f>ROUND(F154/Input!$C$2,Input!$E$2)</f>
        <v>0</v>
      </c>
      <c r="G27">
        <v>0</v>
      </c>
    </row>
    <row r="28">
      <c r="A28">
        <f>A27+1</f>
        <v>5</v>
      </c>
      <c r="B28" t="str">
        <v>Best Value Chem Private Limited</v>
      </c>
      <c r="C28" t="str">
        <v>Interest on inter company loan</v>
      </c>
      <c r="D28">
        <v>294.16002</v>
      </c>
      <c r="E28">
        <v>156</v>
      </c>
      <c r="F28">
        <v>0</v>
      </c>
      <c r="G28">
        <v>143</v>
      </c>
      <c r="J28" t="str">
        <v>Opening balance</v>
      </c>
      <c r="K28" t="str">
        <v>Amount Received</v>
      </c>
      <c r="L28" t="str">
        <v>Amount paid</v>
      </c>
      <c r="M28" t="str">
        <v>Interest paid</v>
      </c>
      <c r="N28" t="str">
        <v>Closing balance</v>
      </c>
    </row>
    <row r="29">
      <c r="A29">
        <f>A28+1</f>
        <v>6</v>
      </c>
      <c r="B29" t="str">
        <v>Best Value Chem Private Limited</v>
      </c>
      <c r="C29" t="str">
        <v>Purchase of Goods</v>
      </c>
      <c r="D29">
        <v>11486.45558</v>
      </c>
      <c r="E29">
        <v>204</v>
      </c>
      <c r="F29">
        <f>491026354/100000-F32-F34-F35</f>
        <v>3876.0558961506854</v>
      </c>
      <c r="G29">
        <v>49</v>
      </c>
      <c r="J29">
        <f>G26+G28</f>
        <v>2659</v>
      </c>
      <c r="K29">
        <f>D26</f>
        <v>4095</v>
      </c>
      <c r="L29">
        <f>-D27</f>
        <v>44.54206</v>
      </c>
      <c r="M29">
        <f>D28*90%</f>
        <v>264.744018</v>
      </c>
      <c r="N29">
        <f>SUBTOTAL(9,J29:M29)</f>
        <v>7063.286078</v>
      </c>
    </row>
    <row r="30">
      <c r="A30">
        <f>A29+1</f>
        <v>7</v>
      </c>
      <c r="B30" t="str">
        <v>Best Value Chem Private Limited</v>
      </c>
      <c r="C30" t="str">
        <v>Sale of Goods</v>
      </c>
      <c r="D30">
        <v>12399.701045300002</v>
      </c>
      <c r="E30">
        <v>436.80854339999996</v>
      </c>
      <c r="F30">
        <v>0</v>
      </c>
      <c r="G30">
        <v>443</v>
      </c>
    </row>
    <row r="31">
      <c r="A31">
        <f>A30+1</f>
        <v>8</v>
      </c>
      <c r="B31" t="str">
        <v>Best Value Chem Private Limited</v>
      </c>
      <c r="C31" t="str">
        <v>Job work Income</v>
      </c>
      <c r="D31">
        <v>621.46874</v>
      </c>
      <c r="E31">
        <v>392.270491</v>
      </c>
      <c r="F31">
        <v>0</v>
      </c>
      <c r="G31">
        <v>0</v>
      </c>
    </row>
    <row r="32">
      <c r="A32">
        <f>A31+1</f>
        <v>9</v>
      </c>
      <c r="B32" t="str">
        <v>Best Value Chem Private Limited</v>
      </c>
      <c r="C32" t="str">
        <v>Purchase of Asset</v>
      </c>
      <c r="D32">
        <v>49.40533</v>
      </c>
      <c r="E32">
        <v>0</v>
      </c>
      <c r="F32">
        <f>D32</f>
        <v>49.40533</v>
      </c>
      <c r="G32">
        <v>0</v>
      </c>
    </row>
    <row r="33">
      <c r="A33">
        <f>A32+1</f>
        <v>10</v>
      </c>
      <c r="B33" t="str">
        <v>Best Value Chem Private Limited</v>
      </c>
      <c r="C33" t="str">
        <v>Loan converted into equity</v>
      </c>
      <c r="D33">
        <v>6710.14137</v>
      </c>
      <c r="E33">
        <v>6855</v>
      </c>
      <c r="F33">
        <f>ROUND(F158/Input!$C$2,Input!$E$2)</f>
        <v>0</v>
      </c>
      <c r="G33">
        <v>0</v>
      </c>
    </row>
    <row r="34">
      <c r="A34">
        <f>A33+1</f>
        <v>11</v>
      </c>
      <c r="B34" t="str">
        <v>Best Value Chem Private Limited</v>
      </c>
      <c r="C34" t="str">
        <v>Billing against common services and Bank Guarantee</v>
      </c>
      <c r="D34">
        <v>793.597937</v>
      </c>
      <c r="E34">
        <f>17.72</f>
        <v>17.72</v>
      </c>
      <c r="F34">
        <f>D34</f>
        <v>793.597937</v>
      </c>
      <c r="G34">
        <f>E34</f>
        <v>17.72</v>
      </c>
      <c r="H34">
        <f>E34-G34</f>
        <v>0</v>
      </c>
    </row>
    <row r="35">
      <c r="A35">
        <f>A34+1</f>
        <v>12</v>
      </c>
      <c r="B35" t="str">
        <v>Best Value Chem Private Limited</v>
      </c>
      <c r="C35" t="str">
        <v>Interest on Corporate Guarantee Given</v>
      </c>
      <c r="D35">
        <v>191.20437684931505</v>
      </c>
      <c r="E35">
        <v>180</v>
      </c>
      <c r="F35">
        <f>D35</f>
        <v>191.20437684931505</v>
      </c>
      <c r="G35">
        <f>E35</f>
        <v>180</v>
      </c>
    </row>
    <row r="36">
      <c r="A36">
        <f>A35+1</f>
        <v>13</v>
      </c>
      <c r="B36" t="str">
        <v>Best Value Chem Private Limited</v>
      </c>
      <c r="C36" t="str">
        <v>Corporate Guarantee received</v>
      </c>
      <c r="D36">
        <v>9600</v>
      </c>
      <c r="E36">
        <v>10000</v>
      </c>
      <c r="F36">
        <v>39600</v>
      </c>
      <c r="G36">
        <v>30000</v>
      </c>
    </row>
    <row r="37">
      <c r="A37">
        <f>A36+1</f>
        <v>14</v>
      </c>
      <c r="B37" t="str">
        <v>Best Value Organics Private Limited</v>
      </c>
      <c r="C37" t="str">
        <v>Loan given</v>
      </c>
      <c r="D37">
        <f>ROUND(D161/Input!$C$2,Input!$E$2)</f>
        <v>0</v>
      </c>
      <c r="E37">
        <v>0</v>
      </c>
      <c r="F37">
        <f>ROUND(F161/Input!$C$2,Input!$E$2)</f>
        <v>0</v>
      </c>
      <c r="G37">
        <v>0</v>
      </c>
    </row>
    <row r="38">
      <c r="A38">
        <f>A37+1</f>
        <v>15</v>
      </c>
      <c r="B38" t="str">
        <v>Best Value Organics Private Limited</v>
      </c>
      <c r="C38" t="str">
        <v>Loan recovered</v>
      </c>
      <c r="D38">
        <v>0</v>
      </c>
      <c r="E38">
        <v>-2929</v>
      </c>
      <c r="F38">
        <f>ROUND(F162/Input!$C$2,Input!$E$2)</f>
        <v>0</v>
      </c>
      <c r="G38">
        <v>0</v>
      </c>
    </row>
    <row r="39">
      <c r="A39">
        <f>A38+1</f>
        <v>16</v>
      </c>
      <c r="B39" t="str">
        <v>Best Value Organics Private Limited</v>
      </c>
      <c r="C39" t="str">
        <v>Interest income</v>
      </c>
      <c r="D39">
        <v>0</v>
      </c>
      <c r="E39">
        <v>53</v>
      </c>
      <c r="F39">
        <f>ROUND(F163/Input!$C$2,Input!$E$2)</f>
        <v>0</v>
      </c>
      <c r="G39">
        <v>0</v>
      </c>
    </row>
    <row r="40">
      <c r="A40">
        <f>A39+1</f>
        <v>17</v>
      </c>
      <c r="B40" t="str">
        <v>Best Value Organics Private Limited</v>
      </c>
      <c r="C40" t="str">
        <v>Reimbursement of expenses paid</v>
      </c>
      <c r="D40">
        <v>0</v>
      </c>
      <c r="E40">
        <v>58</v>
      </c>
      <c r="F40">
        <f>ROUND(F164/Input!$C$2,Input!$E$2)</f>
        <v>0</v>
      </c>
      <c r="G40">
        <v>0</v>
      </c>
    </row>
    <row r="41">
      <c r="A41">
        <f>A40+1</f>
        <v>18</v>
      </c>
      <c r="B41" t="str">
        <v>Best Value Organics Private Limited</v>
      </c>
      <c r="C41" t="str">
        <v>Land purchase from BVO</v>
      </c>
      <c r="D41">
        <f>ROUND(D165/Input!$C$2,Input!$E$2)</f>
        <v>0</v>
      </c>
      <c r="E41">
        <v>0</v>
      </c>
      <c r="F41">
        <f>ROUND(F165/Input!$C$2,Input!$E$2)</f>
        <v>0</v>
      </c>
      <c r="G41">
        <v>0</v>
      </c>
    </row>
    <row r="42">
      <c r="A42">
        <f>A41+1</f>
        <v>19</v>
      </c>
      <c r="B42" t="str">
        <v>Best Value Organics Private Limited</v>
      </c>
      <c r="C42" t="str">
        <v>CWIP Transferred from BVO</v>
      </c>
      <c r="D42">
        <f>ROUND(D166/Input!$C$2,Input!$E$2)</f>
        <v>0</v>
      </c>
      <c r="E42">
        <v>0</v>
      </c>
      <c r="F42">
        <f>ROUND(F166/Input!$C$2,Input!$E$2)</f>
        <v>0</v>
      </c>
      <c r="G42">
        <v>0</v>
      </c>
    </row>
    <row r="43">
      <c r="B43" t="str">
        <v>Terms and conditions with related parties</v>
      </c>
      <c r="D43" t="str">
        <v xml:space="preserve"> </v>
      </c>
    </row>
    <row r="44">
      <c r="B44" t="str">
        <v xml:space="preserve">The above transactions are at arm’s length and in the ordinary course of business. </v>
      </c>
    </row>
    <row r="46">
      <c r="A46" t="str">
        <v>(C)</v>
      </c>
      <c r="B46" t="str">
        <v>Note on Ultimate Beneficiaries</v>
      </c>
    </row>
    <row r="47">
      <c r="B47" t="str">
        <v>No funds have been advanced or loaned or invested (either from borrowed funds or share premium or any other sources or kind of funds) by the Company to or in any other person(s) or entity(ies), including foreign entities (“Intermediaries”) with the understanding, whether recorded in writing or otherwise, that the Intermediary shall lend or invest in party identified by or on behalf of the Company (Ultimate Beneficiaries). The Company has not received any fund from any party(s) (Funding Party) with the understanding that the Company shall whether, directly or indirectly lend or invest in other persons or entities identified by or on behalf of the Company (“Ultimate Beneficiaries”) or provide any guarantee, security or the like on behalf of the Ultimate Beneficiaries.</v>
      </c>
    </row>
    <row r="49">
      <c r="A49" t="str">
        <v>NOTE 29</v>
      </c>
    </row>
    <row r="50">
      <c r="A50" t="str">
        <v>OTHER STATUTORY INFORMATION</v>
      </c>
    </row>
    <row r="51">
      <c r="A51" t="str">
        <v>(i) The Company does not have any Benami property, where any proceeding has been initiated or pending against the Company for holding any Benami Property.</v>
      </c>
    </row>
    <row r="52">
      <c r="A52" t="str">
        <v>(ii) Basis the information available with the Company as on the reporting date and as on the date on which financial statements are approved and authorised for issue, the Company does not have any transactions with the companies struck off. Further, the Company has not been declared as a wilful defaulter by any Bank / Financial Institution / any other lender.</v>
      </c>
    </row>
    <row r="53">
      <c r="A53" t="str">
        <v xml:space="preserve">(iii) The Company does not have any charges or satisfaction which is yet to be registered with ROC beyond the statutory period. </v>
      </c>
    </row>
    <row r="54">
      <c r="A54" t="str">
        <v>(iv) The Company has not traded or invested in Crypto currency or Virtual currency during the financial year.</v>
      </c>
    </row>
    <row r="55">
      <c r="A55" t="str">
        <v>(v) The Company does not have any such transaction which is not recorded in the books of accounts that has been surrendered or disclosed as income during the year in the tax assessments under the Income Tax Act, 1961 (such as, search or survey or any other relevant provisions of the Income Tax Act, 1961).</v>
      </c>
    </row>
    <row r="56">
      <c r="A56" t="str">
        <v xml:space="preserve">(vi) All immovable properties are held in the name of the Company and for immovable properties taken on lease, lease agreements are executed with Lessor. </v>
      </c>
    </row>
    <row r="57">
      <c r="A57" t="str">
        <v>(vii) The Code on Social Security, 2020 (‘Code’) relating to employee benefits during employment and post-employment benefits received Presidential assent in September 2020. The Code has been published in the Gazette of India. However, the date on which the Code will come in to effect has not been notified. The Company will assess the impact of the Code when it comes into effect and will record any related impact in the period when the Code becomes effective.</v>
      </c>
    </row>
    <row r="58">
      <c r="A58" t="str">
        <v xml:space="preserve">(vii) Contingent liabilities and Contingent assets as on the reporting dates are Nil. </v>
      </c>
    </row>
    <row r="60">
      <c r="A60" t="str">
        <v>NOTE 30</v>
      </c>
    </row>
    <row r="61">
      <c r="A61" t="str">
        <v>SEGMENT REPORTING</v>
      </c>
    </row>
    <row r="62">
      <c r="A62" t="str">
        <v>The Company is primarily engaged in a single segment business of manufacturing of fragrance and flavour ingredients. The board of directors of the Company allocate resources and assess the performance of the Company, and hence board of directors are considered as the Chief Operating Decision Maker (CODM). The CODM monitors the operating results of the business as a one, hence no separate segment need to be disclosed. None of the Company's assets are located out of India. Revenue of INR ₹ 2,774 [₹ in Lakhs] is derived from one customers (P.Y:₹ 1,011 [₹ in Lakhs] is derived from two customer. The Company's revenue is derived from below mentioned geographies:</v>
      </c>
    </row>
    <row r="63">
      <c r="A63" t="str">
        <v>Particulars</v>
      </c>
      <c r="F63" t="str">
        <v>For the year ended</v>
      </c>
    </row>
    <row r="64">
      <c r="F64" t="str">
        <v>31 March 2026</v>
      </c>
      <c r="G64" t="str">
        <v>31 March 2025</v>
      </c>
    </row>
    <row r="65">
      <c r="A65" t="str">
        <v xml:space="preserve">Revenue </v>
      </c>
    </row>
    <row r="66">
      <c r="A66" t="str">
        <v xml:space="preserve">    - Customer X</v>
      </c>
      <c r="F66">
        <f>Segment!F5</f>
        <v>13021.169785300002</v>
      </c>
      <c r="G66">
        <f>82907/100</f>
        <v>829.07</v>
      </c>
    </row>
    <row r="67">
      <c r="A67" t="str">
        <v xml:space="preserve">    - Customer Y</v>
      </c>
      <c r="F67">
        <v>0</v>
      </c>
      <c r="G67">
        <f>18236.9/100</f>
        <v>182.36900000000003</v>
      </c>
    </row>
    <row r="68">
      <c r="A68" t="str">
        <v>Total</v>
      </c>
      <c r="F68">
        <f>SUM(F66:F67)</f>
        <v>13021.169785300002</v>
      </c>
      <c r="G68">
        <f>SUM(G66:G67)</f>
        <v>1011.4390000000001</v>
      </c>
    </row>
    <row r="70">
      <c r="A70" t="str">
        <v>Particulars</v>
      </c>
      <c r="F70" t="str">
        <v>For the year ended</v>
      </c>
    </row>
    <row r="71">
      <c r="F71" t="str">
        <v>31 March 2026</v>
      </c>
      <c r="G71" t="str">
        <v>31 March 2025</v>
      </c>
    </row>
    <row r="72">
      <c r="A72" t="str">
        <v>Revenue (including other income)</v>
      </c>
    </row>
    <row r="73">
      <c r="A73" t="str">
        <v xml:space="preserve">    - India</v>
      </c>
      <c r="F73">
        <f>PL!D8-F74</f>
        <v>12811.553468705388</v>
      </c>
      <c r="G73">
        <f>109443/100</f>
        <v>1094.43</v>
      </c>
    </row>
    <row r="74">
      <c r="A74" t="str">
        <v xml:space="preserve">    - Outside India</v>
      </c>
      <c r="F74">
        <f>1035811165.28/100000+32133487.8494612/100000</f>
        <v>10679.446531294612</v>
      </c>
      <c r="G74">
        <v>0</v>
      </c>
    </row>
    <row r="75">
      <c r="A75" t="str">
        <v>Total</v>
      </c>
      <c r="F75">
        <f>SUM(F73:F74)</f>
        <v>23491</v>
      </c>
      <c r="G75">
        <f>SUM(G73:G74)</f>
        <v>1094.43</v>
      </c>
    </row>
    <row r="77">
      <c r="A77" t="str">
        <v>NOTE 31</v>
      </c>
    </row>
    <row r="78">
      <c r="A78" t="str">
        <v>REVENUE FROM CONTRACTS WITH CUSTOMERS</v>
      </c>
    </row>
    <row r="79">
      <c r="A79" t="str">
        <v>(a) Disaggregation of revenue from contracts with customers</v>
      </c>
    </row>
    <row r="80">
      <c r="A80" t="str">
        <v>Refer Note 21 for details on disaggregation of revenue from contracts with customers.</v>
      </c>
    </row>
    <row r="82">
      <c r="A82" t="str">
        <v>(b) Contract balances</v>
      </c>
    </row>
    <row r="83">
      <c r="A83" t="str">
        <v>The following table provides information about receivables, contract assets and contract liabilities from contracts with customers:</v>
      </c>
    </row>
    <row r="84">
      <c r="A84" t="str">
        <v>Particulars</v>
      </c>
      <c r="F84" t="str">
        <v>As at</v>
      </c>
      <c r="G84" t="str">
        <v>As at</v>
      </c>
    </row>
    <row r="85">
      <c r="F85" t="str">
        <f>F71</f>
        <v>31 March 2026</v>
      </c>
      <c r="G85" t="str">
        <f>G71</f>
        <v>31 March 2025</v>
      </c>
    </row>
    <row r="86">
      <c r="A86" t="str">
        <v>Trade Receivables</v>
      </c>
      <c r="F86">
        <f>BS!D24</f>
        <v>3026</v>
      </c>
      <c r="G86">
        <f>BS!E24</f>
        <v>454</v>
      </c>
    </row>
    <row r="87">
      <c r="A87" t="str">
        <v>Advance from Customers</v>
      </c>
      <c r="F87">
        <f>'BS  Notes  4-19'!G474</f>
        <v>9</v>
      </c>
      <c r="G87">
        <v>0</v>
      </c>
    </row>
    <row r="89">
      <c r="A89" t="str">
        <v>NOTE 32</v>
      </c>
    </row>
    <row r="90">
      <c r="A90" t="str">
        <v>DISCLOSURES UNDER IND AS 116 LEASES:</v>
      </c>
    </row>
    <row r="91">
      <c r="A91" t="str">
        <v>The Company as lessee:</v>
      </c>
    </row>
    <row r="92">
      <c r="A92" t="str">
        <v>Nature of the lease transaction:</v>
      </c>
    </row>
    <row r="93">
      <c r="A93" t="str">
        <v>(i)The Company has taken a land on lease with lease term of 99 Years. For the lease contract of 99 years upfront payments have been made and accordingly,  there is no lease liability required to be recognized and would not be accounted for under Ind AS 116. Lease contract can be renewed with mutual consent and lease contract also contains the termination options. Such options are appropriately considered in determination of the lease term based on the management's judgement. In certain contracts, the Company is restricted from assigning and subletting the leased assets.</v>
      </c>
    </row>
    <row r="95">
      <c r="A95" t="str">
        <v>Amounts recognised in profit or loss</v>
      </c>
      <c r="G95" t="str">
        <f>Input!$D$2</f>
        <v>(₹ in Lakh)</v>
      </c>
    </row>
    <row r="96">
      <c r="A96" t="str">
        <v>Particulars</v>
      </c>
      <c r="F96" t="str">
        <v>2025-26</v>
      </c>
      <c r="G96" t="str">
        <v>2024-25</v>
      </c>
    </row>
    <row r="97">
      <c r="A97" t="str">
        <v>Amortization for Right of Use Assets</v>
      </c>
      <c r="F97">
        <f>'PPE- note 3'!G23</f>
        <v>34.6733425</v>
      </c>
      <c r="G97">
        <v>34.67</v>
      </c>
    </row>
    <row r="99">
      <c r="A99" t="str">
        <v>(ii) The Company has taken buildings on lease with lease term of 10 years. Lease contract can be renewed with mutual consent and they also contains the termination options. Such options are appropriately considered in determination of the lease term based on the management's judgement. In certain contacts, the Company is restricted from assigning and subletting the leased assets. For leases where the lease term is less than 12 months with no purchase option or the underlying leased assets are of low value, the Company has elected to apply exemption for such leases and accordingly, right of use assets and lease liabilities for these contracts are not recognised.</v>
      </c>
    </row>
    <row r="100">
      <c r="A100" t="str">
        <v>Refer Note 3 for details relating to right of use assets.</v>
      </c>
    </row>
    <row r="101">
      <c r="A101" t="str">
        <v>The following is the movement in lease liabilities during the year:</v>
      </c>
    </row>
    <row r="102">
      <c r="A102" t="str">
        <v>Particulars</v>
      </c>
      <c r="F102" t="str">
        <v>As at</v>
      </c>
      <c r="G102" t="str">
        <v>As at</v>
      </c>
    </row>
    <row r="103">
      <c r="F103" t="str">
        <f>'BS  Notes  4-19'!G254</f>
        <v>31 March 2026</v>
      </c>
      <c r="G103" t="str">
        <f>'BS  Notes  4-19'!H254</f>
        <v>31 March 2025</v>
      </c>
    </row>
    <row r="104">
      <c r="A104" t="str">
        <v>Opening Balance</v>
      </c>
      <c r="F104">
        <v>0</v>
      </c>
      <c r="G104">
        <v>0</v>
      </c>
    </row>
    <row r="105">
      <c r="A105" t="str">
        <v>Add: Addition during the period</v>
      </c>
      <c r="F105">
        <f>1078543.31853702/100000*0</f>
        <v>0</v>
      </c>
      <c r="G105">
        <v>0</v>
      </c>
    </row>
    <row r="106">
      <c r="A106" t="str">
        <v>Less : Deletion during the year</v>
      </c>
      <c r="F106">
        <v>0</v>
      </c>
      <c r="G106">
        <v>0</v>
      </c>
    </row>
    <row r="107">
      <c r="A107" t="str">
        <v>Add: Interest Expenses</v>
      </c>
      <c r="F107">
        <f>'PL Notes 20-27'!C81</f>
        <v>0</v>
      </c>
      <c r="G107">
        <v>0</v>
      </c>
    </row>
    <row r="108">
      <c r="A108" t="str">
        <v>Less: Payments</v>
      </c>
      <c r="F108">
        <f>-153630/100000*0</f>
        <v>0</v>
      </c>
      <c r="G108">
        <v>0</v>
      </c>
    </row>
    <row r="109">
      <c r="A109" t="str">
        <v>Closing Balance</v>
      </c>
      <c r="F109">
        <f>SUM(F104:F108)</f>
        <v>0</v>
      </c>
      <c r="G109">
        <f>SUM(G104:G108)</f>
        <v>0</v>
      </c>
    </row>
    <row r="110">
      <c r="A110" t="str">
        <v>Non-Current</v>
      </c>
      <c r="F110">
        <f>BS!D44</f>
        <v>0</v>
      </c>
      <c r="G110">
        <v>0</v>
      </c>
    </row>
    <row r="111">
      <c r="A111" t="str">
        <v>Current</v>
      </c>
      <c r="F111">
        <f>BS!D51</f>
        <v>0</v>
      </c>
      <c r="G111">
        <v>0</v>
      </c>
    </row>
    <row r="113">
      <c r="A113" t="str">
        <v>Amounts recognised in the Statement of Profit and Loss</v>
      </c>
    </row>
    <row r="114">
      <c r="A114" t="str">
        <v>Particulars</v>
      </c>
      <c r="F114" t="str">
        <v>2025-26</v>
      </c>
      <c r="G114" t="str">
        <v>2024-25</v>
      </c>
    </row>
    <row r="115">
      <c r="A115" t="str">
        <v>Expenses relating to short-term leases &amp; low value assets</v>
      </c>
      <c r="F115">
        <f>'PL Notes 20-27'!C100</f>
        <v>19</v>
      </c>
      <c r="G115">
        <v>0</v>
      </c>
    </row>
    <row r="116">
      <c r="A116" t="str">
        <v>Interest expenses</v>
      </c>
      <c r="F116">
        <f>F107</f>
        <v>0</v>
      </c>
      <c r="G116">
        <v>0</v>
      </c>
    </row>
    <row r="117">
      <c r="A117" t="str">
        <v>Depreciation &amp; Amortization expenses</v>
      </c>
      <c r="F117">
        <f>'PPE- note 3'!G22</f>
        <v>0</v>
      </c>
      <c r="G117">
        <v>0</v>
      </c>
    </row>
    <row r="119">
      <c r="A119" t="str">
        <v>Amounts recognised in statement of cash flows</v>
      </c>
    </row>
    <row r="120">
      <c r="A120" t="str">
        <v>Particulars</v>
      </c>
      <c r="F120" t="str">
        <f>F114</f>
        <v>2025-26</v>
      </c>
      <c r="G120" t="str">
        <f>G114</f>
        <v>2024-25</v>
      </c>
      <c r="I120" t="e">
        <f>#REF!</f>
        <v>#REF!</v>
      </c>
    </row>
    <row r="121">
      <c r="A121" t="str">
        <v>Total cash outflow for leases</v>
      </c>
      <c r="F121">
        <f>F108</f>
        <v>0</v>
      </c>
      <c r="G121">
        <f>G108</f>
        <v>0</v>
      </c>
      <c r="I121" t="e">
        <f>-#REF!</f>
        <v>#REF!</v>
      </c>
    </row>
    <row r="123">
      <c r="A123" t="str">
        <v>Maturity Analysis of lease liabilities (undiscounted cashflows):</v>
      </c>
    </row>
    <row r="124">
      <c r="A124" t="str">
        <v>Particulars</v>
      </c>
      <c r="F124" t="str">
        <v>As at</v>
      </c>
      <c r="G124" t="str">
        <v>As at</v>
      </c>
    </row>
    <row r="125">
      <c r="F125" t="str">
        <f>F103</f>
        <v>31 March 2026</v>
      </c>
      <c r="G125" t="str">
        <f>G103</f>
        <v>31 March 2025</v>
      </c>
    </row>
    <row r="126">
      <c r="A126" t="str">
        <v>Less than 12 Months</v>
      </c>
      <c r="F126">
        <f>(12803*12)/100000</f>
        <v>1.53636</v>
      </c>
      <c r="G126">
        <v>0</v>
      </c>
    </row>
    <row r="127">
      <c r="A127" t="str">
        <v>1-2 Years</v>
      </c>
      <c r="F127">
        <f>(12803*12)/100000</f>
        <v>1.53636</v>
      </c>
      <c r="G127">
        <v>0</v>
      </c>
    </row>
    <row r="128">
      <c r="A128" t="str">
        <v>2-5 Years</v>
      </c>
      <c r="F128">
        <f>(12803*36)/100000</f>
        <v>4.60908</v>
      </c>
      <c r="G128">
        <v>0</v>
      </c>
    </row>
    <row r="129">
      <c r="A129" t="str">
        <v>More than 5 years</v>
      </c>
      <c r="F129">
        <f>(12803*60)/100000</f>
        <v>7.6818</v>
      </c>
      <c r="G129">
        <v>0</v>
      </c>
    </row>
    <row r="130">
      <c r="A130" t="str">
        <v>Total</v>
      </c>
      <c r="F130">
        <f>SUM(F126:F129)</f>
        <v>15.363599999999998</v>
      </c>
      <c r="G130">
        <f>SUM(G126:G129)</f>
        <v>0</v>
      </c>
      <c r="H130">
        <f>SUM(G126:G129)</f>
        <v>0</v>
      </c>
    </row>
    <row r="132">
      <c r="A132" t="str">
        <v>NOTE 33</v>
      </c>
    </row>
    <row r="133">
      <c r="A133" t="str">
        <v>The Company had incurred ₹ 58,875  [₹ in '000] (P.Y:₹ 25,115 [₹ in '000]) towards salary, wages, allowances and bonus - employee benefits expenses and the same has been capitalised in capital work in progress.</v>
      </c>
    </row>
    <row r="135">
      <c r="A135" t="str">
        <v>NOTE 34</v>
      </c>
    </row>
    <row r="136">
      <c r="A136" t="str">
        <v>BORROWING COSTS CAPITALISATION</v>
      </c>
    </row>
    <row r="137">
      <c r="A137" t="str">
        <v>As per Indian Accounting Standard -23 "Borrowing Costs", the Company has capitalised the borrowing costs amounting to:</v>
      </c>
    </row>
    <row r="138">
      <c r="G138" t="str">
        <f>Input!$D$2</f>
        <v>(₹ in Lakh)</v>
      </c>
    </row>
    <row r="139">
      <c r="A139" t="str">
        <v>Particulars</v>
      </c>
      <c r="F139" t="str">
        <f>F96</f>
        <v>2025-26</v>
      </c>
      <c r="G139" t="str">
        <f>G96</f>
        <v>2024-25</v>
      </c>
    </row>
    <row r="140">
      <c r="A140" t="str">
        <v>Borrowing costs capitalised</v>
      </c>
      <c r="F140">
        <v>134148</v>
      </c>
      <c r="G140">
        <f>E28</f>
        <v>156</v>
      </c>
    </row>
    <row r="141">
      <c r="A141" t="str">
        <v>The borrowing cost is capitalized at rate(s) applicable to specific loan(s) used for specific project(s). The weighted average rate of borrowings used for projects is 8.50% for FY 2024-25  [P.Y. : 8.50%].</v>
      </c>
    </row>
    <row r="148">
      <c r="A148" t="str">
        <v>Sr no.</v>
      </c>
      <c r="B148" t="str">
        <v>Name of related party</v>
      </c>
      <c r="C148" t="str">
        <v>Description of transaction</v>
      </c>
      <c r="D148" t="str">
        <v>Transactions during the year ended</v>
      </c>
      <c r="F148" t="str">
        <v>Outstanding balance</v>
      </c>
    </row>
    <row r="149">
      <c r="D149" t="str">
        <v>31 March 2025</v>
      </c>
      <c r="E149" t="str">
        <v>31 March 2024</v>
      </c>
      <c r="F149" t="str">
        <v>31 March 2025</v>
      </c>
      <c r="G149" t="str">
        <v>31 March 2024</v>
      </c>
    </row>
    <row r="150">
      <c r="A150">
        <v>1</v>
      </c>
      <c r="B150" t="str">
        <v>Best Value Chem Private Limited</v>
      </c>
      <c r="C150" t="str">
        <v>Issue of 0.01% non cumulative optionally convertible preference shares</v>
      </c>
      <c r="D150">
        <v>0</v>
      </c>
      <c r="E150">
        <v>0</v>
      </c>
      <c r="G150">
        <v>0</v>
      </c>
    </row>
    <row r="151">
      <c r="A151">
        <v>2</v>
      </c>
      <c r="B151" t="str">
        <v>Best Value Chem Private Limited</v>
      </c>
      <c r="C151" t="str">
        <v>Issue of 0.01% non cumulative compulsory convertible preference shares</v>
      </c>
      <c r="D151">
        <v>999985980</v>
      </c>
      <c r="E151">
        <v>999987669</v>
      </c>
      <c r="F151">
        <f>E151+D151</f>
        <v>1999973649</v>
      </c>
      <c r="G151">
        <v>999987669</v>
      </c>
    </row>
    <row r="152">
      <c r="A152">
        <v>3</v>
      </c>
      <c r="B152" t="str">
        <v>Best Value Chem Private Limited</v>
      </c>
      <c r="C152" t="str">
        <v>Reimbursement of expenses paid</v>
      </c>
      <c r="E152">
        <v>2459273.3600000003</v>
      </c>
      <c r="G152">
        <v>2459273.3600000003</v>
      </c>
    </row>
    <row r="153">
      <c r="A153">
        <f>A152+1</f>
        <v>4</v>
      </c>
      <c r="B153" t="str">
        <v>Best Value Chem Private Limited</v>
      </c>
      <c r="C153" t="str">
        <v xml:space="preserve">Inter company loan taken </v>
      </c>
      <c r="D153">
        <f>1127039286+22713</f>
        <v>1127061999</v>
      </c>
      <c r="E153">
        <v>563315081.58</v>
      </c>
      <c r="F153">
        <v>251641412.25</v>
      </c>
      <c r="G153">
        <v>533315082</v>
      </c>
    </row>
    <row r="154">
      <c r="A154">
        <f>A153+1</f>
        <v>5</v>
      </c>
      <c r="B154" t="str">
        <v>Best Value Chem Private Limited</v>
      </c>
      <c r="C154" t="str">
        <v>Inter company loan repaid</v>
      </c>
      <c r="D154">
        <v>733728968</v>
      </c>
      <c r="E154">
        <v>148230550</v>
      </c>
      <c r="G154">
        <v>0</v>
      </c>
    </row>
    <row r="155">
      <c r="A155">
        <f>A154+1</f>
        <v>6</v>
      </c>
      <c r="B155" t="str">
        <v>Best Value Chem Private Limited</v>
      </c>
      <c r="C155" t="str">
        <v>Interest on inter company loan</v>
      </c>
      <c r="D155">
        <v>15642067</v>
      </c>
      <c r="E155">
        <v>11686976.977777777</v>
      </c>
      <c r="F155">
        <v>14326931</v>
      </c>
      <c r="G155">
        <v>10518279.28</v>
      </c>
    </row>
    <row r="156">
      <c r="A156">
        <f>A155+1</f>
        <v>7</v>
      </c>
      <c r="B156" t="str">
        <v>Best Value Chem Private Limited</v>
      </c>
      <c r="C156" t="str">
        <v>Purchase of Goods</v>
      </c>
      <c r="D156">
        <v>20353560.139999997</v>
      </c>
      <c r="E156">
        <v>8063365.620000001</v>
      </c>
      <c r="F156">
        <v>4876037.47</v>
      </c>
      <c r="G156">
        <v>8063365.620000001</v>
      </c>
    </row>
    <row r="157">
      <c r="A157">
        <f>A156+1</f>
        <v>8</v>
      </c>
      <c r="B157" t="str">
        <v>Best Value Chem Private Limited</v>
      </c>
      <c r="C157" t="str">
        <v>Sale of Goods</v>
      </c>
      <c r="D157">
        <v>82907903.44000004</v>
      </c>
      <c r="E157">
        <v>0</v>
      </c>
      <c r="F157">
        <v>44331972</v>
      </c>
      <c r="G157">
        <v>0</v>
      </c>
    </row>
    <row r="158">
      <c r="A158">
        <f>A157+1</f>
        <v>9</v>
      </c>
      <c r="B158" t="str">
        <v>Best Value Chem Private Limited</v>
      </c>
      <c r="C158" t="str">
        <v>Loan Converted into equity</v>
      </c>
      <c r="D158">
        <v>685524980</v>
      </c>
      <c r="F158">
        <v>0</v>
      </c>
    </row>
    <row r="159">
      <c r="A159">
        <f>A158+1</f>
        <v>10</v>
      </c>
      <c r="B159" t="str">
        <v>Best Value Chem Private Limited</v>
      </c>
      <c r="C159" t="str">
        <v xml:space="preserve">Billing against common services </v>
      </c>
      <c r="D159">
        <v>0</v>
      </c>
      <c r="E159">
        <v>13956359</v>
      </c>
      <c r="F159">
        <v>0</v>
      </c>
      <c r="G159">
        <v>13956359</v>
      </c>
    </row>
    <row r="160">
      <c r="A160">
        <f>A159+1</f>
        <v>11</v>
      </c>
      <c r="B160" t="str">
        <v>Best Value Chem Private Limited</v>
      </c>
      <c r="C160" t="str">
        <v>Interest on Corporate Guarantee Given</v>
      </c>
      <c r="D160">
        <v>18000000</v>
      </c>
      <c r="E160">
        <v>0</v>
      </c>
      <c r="F160">
        <v>0</v>
      </c>
      <c r="G160">
        <v>0</v>
      </c>
    </row>
    <row r="161">
      <c r="A161">
        <f>A160+1</f>
        <v>12</v>
      </c>
      <c r="B161" t="str">
        <v>Best Value Organics Private Limited</v>
      </c>
      <c r="C161" t="str">
        <v>Loan given</v>
      </c>
      <c r="D161">
        <v>0</v>
      </c>
      <c r="E161">
        <v>328516708.2</v>
      </c>
      <c r="G161">
        <v>281522108.2</v>
      </c>
    </row>
    <row r="162">
      <c r="A162">
        <f>A161+1</f>
        <v>13</v>
      </c>
      <c r="B162" t="str">
        <v>Best Value Organics Private Limited</v>
      </c>
      <c r="C162" t="str">
        <v>Loan recovered</v>
      </c>
      <c r="D162">
        <v>292929077.9</v>
      </c>
      <c r="E162">
        <v>46994600</v>
      </c>
      <c r="G162">
        <v>46994600</v>
      </c>
    </row>
    <row r="163">
      <c r="A163">
        <f>A162+1</f>
        <v>14</v>
      </c>
      <c r="B163" t="str">
        <v>Best Value Organics Private Limited</v>
      </c>
      <c r="C163" t="str">
        <v>Interest income</v>
      </c>
      <c r="D163">
        <v>5294714</v>
      </c>
      <c r="E163">
        <v>12674415.791904373</v>
      </c>
      <c r="G163">
        <v>11406974.212713936</v>
      </c>
    </row>
    <row r="164">
      <c r="A164">
        <f>A163+1</f>
        <v>15</v>
      </c>
      <c r="B164" t="str">
        <v>Best Value Organics Private Limited</v>
      </c>
      <c r="C164" t="str">
        <v>Reimbursement of expenses paid</v>
      </c>
      <c r="D164">
        <v>5800979.1</v>
      </c>
      <c r="E164">
        <v>5400</v>
      </c>
      <c r="G164">
        <v>5400</v>
      </c>
    </row>
    <row r="165">
      <c r="A165">
        <f>A164+1</f>
        <v>16</v>
      </c>
      <c r="B165" t="str">
        <v>Best Value Organics Private Limited</v>
      </c>
      <c r="C165" t="str">
        <v>Land purchase from BVO</v>
      </c>
      <c r="E165">
        <v>159200000</v>
      </c>
      <c r="G165">
        <v>159200000</v>
      </c>
    </row>
    <row r="166">
      <c r="A166">
        <f>A165+1</f>
        <v>17</v>
      </c>
      <c r="B166" t="str">
        <v>Best Value Organics Private Limited</v>
      </c>
      <c r="C166" t="str">
        <v>CWIP Transfer from BVO</v>
      </c>
      <c r="E166">
        <v>217778890</v>
      </c>
      <c r="G166">
        <v>217778890</v>
      </c>
    </row>
    <row r="167">
      <c r="A167">
        <f>A166+1</f>
        <v>18</v>
      </c>
      <c r="B167" t="str">
        <v>Best Value Chem Private Limited</v>
      </c>
      <c r="C167" t="str">
        <v>Corporate Gauranteee taken</v>
      </c>
      <c r="D167">
        <v>1000000000</v>
      </c>
      <c r="E167">
        <v>2000000000</v>
      </c>
      <c r="F167">
        <f>D167+E167</f>
        <v>3000000000</v>
      </c>
      <c r="G167">
        <f>E167</f>
        <v>2000000000</v>
      </c>
    </row>
  </sheetData>
  <mergeCells count="50">
    <mergeCell ref="A141:G141"/>
    <mergeCell ref="A93:G93"/>
    <mergeCell ref="A96:E96"/>
    <mergeCell ref="A136:B136"/>
    <mergeCell ref="A137:G137"/>
    <mergeCell ref="A139:E139"/>
    <mergeCell ref="A102:C102"/>
    <mergeCell ref="A114:C114"/>
    <mergeCell ref="A120:C120"/>
    <mergeCell ref="A124:C124"/>
    <mergeCell ref="A130:C130"/>
    <mergeCell ref="A99:G99"/>
    <mergeCell ref="A100:G100"/>
    <mergeCell ref="C19:E19"/>
    <mergeCell ref="A133:G133"/>
    <mergeCell ref="A101:G101"/>
    <mergeCell ref="A92:G92"/>
    <mergeCell ref="C14:E14"/>
    <mergeCell ref="A70:C71"/>
    <mergeCell ref="A58:G58"/>
    <mergeCell ref="F22:G22"/>
    <mergeCell ref="B44:G44"/>
    <mergeCell ref="A91:G91"/>
    <mergeCell ref="A62:G62"/>
    <mergeCell ref="F70:G70"/>
    <mergeCell ref="B47:G47"/>
    <mergeCell ref="A63:C64"/>
    <mergeCell ref="A84:C84"/>
    <mergeCell ref="F63:G63"/>
    <mergeCell ref="B7:E7"/>
    <mergeCell ref="C8:E8"/>
    <mergeCell ref="B12:E12"/>
    <mergeCell ref="C13:E13"/>
    <mergeCell ref="C15:E15"/>
    <mergeCell ref="D148:E148"/>
    <mergeCell ref="F148:G148"/>
    <mergeCell ref="B9:E9"/>
    <mergeCell ref="D22:E22"/>
    <mergeCell ref="C10:E10"/>
    <mergeCell ref="C11:E11"/>
    <mergeCell ref="A51:G51"/>
    <mergeCell ref="A52:G52"/>
    <mergeCell ref="A53:G53"/>
    <mergeCell ref="A54:G54"/>
    <mergeCell ref="A55:G55"/>
    <mergeCell ref="A56:G56"/>
    <mergeCell ref="A57:G57"/>
    <mergeCell ref="C16:E16"/>
    <mergeCell ref="C17:E17"/>
    <mergeCell ref="B18:E18"/>
  </mergeCells>
  <pageMargins left="0.7086614173228347" right="0.7086614173228347" top="0.7480314960629921" bottom="0.7480314960629921" header="0.31496062992125984" footer="0.31496062992125984"/>
  <ignoredErrors>
    <ignoredError numberStoredAsText="1" sqref="A1:N167"/>
  </ignoredErrors>
</worksheet>
</file>

<file path=xl/worksheets/sheet21.xml><?xml version="1.0" encoding="utf-8"?>
<worksheet xmlns="http://schemas.openxmlformats.org/spreadsheetml/2006/main" xmlns:r="http://schemas.openxmlformats.org/officeDocument/2006/relationships">
  <dimension ref="A1:F19"/>
  <sheetViews>
    <sheetView workbookViewId="0" rightToLeft="0"/>
  </sheetViews>
  <sheetData>
    <row r="2">
      <c r="C2" t="str">
        <v>GIT reversal</v>
      </c>
      <c r="D2" t="str">
        <v>Net</v>
      </c>
    </row>
    <row r="3">
      <c r="A3" t="str">
        <v>Row Labels</v>
      </c>
      <c r="B3" t="str">
        <v>Sum of Taxable Value (INR)</v>
      </c>
    </row>
    <row r="4">
      <c r="A4" t="str">
        <v>ASHAPURA</v>
      </c>
      <c r="B4">
        <v>74572275</v>
      </c>
      <c r="C4">
        <v>-4907250</v>
      </c>
      <c r="D4">
        <v>69665025</v>
      </c>
      <c r="E4">
        <v>0.029722539910518576</v>
      </c>
    </row>
    <row r="5">
      <c r="A5" t="str">
        <v>BVC</v>
      </c>
      <c r="B5">
        <v>1302116978.5300002</v>
      </c>
      <c r="C5">
        <v>0</v>
      </c>
      <c r="D5">
        <v>1302116978.5300002</v>
      </c>
      <c r="E5">
        <v>0.5555474050647623</v>
      </c>
      <c r="F5">
        <f>D5/100000</f>
        <v>13021.169785300002</v>
      </c>
    </row>
    <row r="6">
      <c r="A6" t="str">
        <v>CPL</v>
      </c>
      <c r="B6">
        <v>23724080.140000004</v>
      </c>
      <c r="C6">
        <v>-7167241.14</v>
      </c>
      <c r="D6">
        <v>16556839.000000004</v>
      </c>
      <c r="E6">
        <v>0.00706396513845406</v>
      </c>
    </row>
    <row r="7">
      <c r="A7" t="str">
        <v>FIRMENICH</v>
      </c>
      <c r="B7">
        <v>356527685.7399998</v>
      </c>
      <c r="C7">
        <v>-79106048.97</v>
      </c>
      <c r="D7">
        <v>277421636.76999974</v>
      </c>
      <c r="E7">
        <v>0.11836177006952492</v>
      </c>
      <c r="F7" t="str">
        <v>To be validated as per individual entity</v>
      </c>
    </row>
    <row r="8">
      <c r="A8" t="str">
        <v>IFF</v>
      </c>
      <c r="B8">
        <v>28317384.179999996</v>
      </c>
      <c r="C8">
        <v>-16292485.729999999</v>
      </c>
      <c r="D8">
        <v>12024898.449999997</v>
      </c>
      <c r="E8">
        <v>0.005130415500461787</v>
      </c>
    </row>
    <row r="9">
      <c r="A9" t="str">
        <v>LLUCH</v>
      </c>
      <c r="B9">
        <v>50551997.7</v>
      </c>
      <c r="C9">
        <v>-13858463.3</v>
      </c>
      <c r="D9">
        <v>36693534.400000006</v>
      </c>
      <c r="E9">
        <v>0.015655273800045093</v>
      </c>
    </row>
    <row r="10">
      <c r="A10" t="str">
        <v>Lucta</v>
      </c>
      <c r="B10">
        <v>5310754.8</v>
      </c>
      <c r="C10">
        <v>-4946920.8</v>
      </c>
      <c r="D10">
        <v>363834</v>
      </c>
      <c r="E10">
        <v>0.00015522955149737785</v>
      </c>
    </row>
    <row r="11">
      <c r="A11" t="str">
        <v>Mane</v>
      </c>
      <c r="B11">
        <v>20631323.3</v>
      </c>
      <c r="C11">
        <v>-937052.6</v>
      </c>
      <c r="D11">
        <v>19694270.7</v>
      </c>
      <c r="E11">
        <v>0.008402548436454398</v>
      </c>
    </row>
    <row r="12">
      <c r="A12" t="str">
        <v>OQEMA</v>
      </c>
      <c r="B12">
        <v>39432236.300000004</v>
      </c>
      <c r="C12">
        <v>-11992865.5</v>
      </c>
      <c r="D12">
        <v>27439370.800000004</v>
      </c>
      <c r="E12">
        <v>0.011706990612901067</v>
      </c>
    </row>
    <row r="13">
      <c r="A13" t="str">
        <v>Others</v>
      </c>
      <c r="B13">
        <v>498520766.34999985</v>
      </c>
      <c r="C13">
        <v>-87106341.64999999</v>
      </c>
      <c r="D13">
        <v>411414424.69999987</v>
      </c>
      <c r="E13">
        <v>0.1755297103232043</v>
      </c>
      <c r="F13" t="str">
        <v>To be validated as per individual entity</v>
      </c>
    </row>
    <row r="14">
      <c r="A14" t="str">
        <v>P&amp;G</v>
      </c>
      <c r="B14">
        <v>530376</v>
      </c>
      <c r="C14">
        <v>-530376</v>
      </c>
      <c r="D14">
        <v>0</v>
      </c>
      <c r="E14">
        <v>0</v>
      </c>
    </row>
    <row r="15">
      <c r="A15" t="str">
        <v>PC Others</v>
      </c>
      <c r="B15">
        <v>18717058.01</v>
      </c>
      <c r="C15">
        <v>0</v>
      </c>
      <c r="D15">
        <v>18717058.01</v>
      </c>
      <c r="E15">
        <v>0.007985621245520495</v>
      </c>
    </row>
    <row r="16">
      <c r="A16" t="str">
        <v>Robertet</v>
      </c>
      <c r="B16">
        <v>5807300</v>
      </c>
      <c r="C16">
        <v>0</v>
      </c>
      <c r="D16">
        <v>5807300</v>
      </c>
      <c r="E16">
        <v>0.0024776809600277117</v>
      </c>
    </row>
    <row r="17">
      <c r="A17" t="str">
        <v>TAKASAGO</v>
      </c>
      <c r="B17">
        <v>44167085.239999995</v>
      </c>
      <c r="C17">
        <v>-9258068.3</v>
      </c>
      <c r="D17">
        <v>34909016.94</v>
      </c>
      <c r="E17">
        <v>0.014893910527357437</v>
      </c>
    </row>
    <row r="18">
      <c r="A18" t="str">
        <v>VENTOS</v>
      </c>
      <c r="B18">
        <v>140300771.72999996</v>
      </c>
      <c r="C18">
        <v>-29280011.400000002</v>
      </c>
      <c r="D18">
        <v>111020760.32999995</v>
      </c>
      <c r="E18">
        <v>0.04736693885927036</v>
      </c>
    </row>
    <row r="19">
      <c r="A19" t="str">
        <v>Grand Total</v>
      </c>
      <c r="B19">
        <v>2609228073.02</v>
      </c>
      <c r="C19">
        <v>-265383125.39000002</v>
      </c>
      <c r="D19">
        <v>2343844947.63</v>
      </c>
    </row>
  </sheetData>
  <pageMargins left="0.7" right="0.7" top="0.75" bottom="0.75" header="0.3" footer="0.3"/>
  <ignoredErrors>
    <ignoredError numberStoredAsText="1" sqref="A1:F19"/>
  </ignoredErrors>
</worksheet>
</file>

<file path=xl/worksheets/sheet22.xml><?xml version="1.0" encoding="utf-8"?>
<worksheet xmlns="http://schemas.openxmlformats.org/spreadsheetml/2006/main" xmlns:r="http://schemas.openxmlformats.org/officeDocument/2006/relationships">
  <dimension ref="A1:J172"/>
  <sheetViews>
    <sheetView workbookViewId="0" rightToLeft="0"/>
  </sheetViews>
  <sheetData>
    <row r="1">
      <c r="A1" t="str">
        <f>PL!$A$1</f>
        <v>XYZ</v>
      </c>
    </row>
    <row r="2">
      <c r="A2" t="str">
        <f>'BS  Notes  4-19'!$A$2</f>
        <v>Notes to Financial Statements for the year ended 31 March 2026</v>
      </c>
      <c r="I2" t="str">
        <f>Input!$D$2</f>
        <v>(₹ in Lakh)</v>
      </c>
    </row>
    <row r="4">
      <c r="A4" t="str">
        <v>NOTE 32</v>
      </c>
    </row>
    <row r="5">
      <c r="A5" t="str">
        <v>FINANCIAL INSTRUMENTS – FAIR VALUE AND RISK MEASUREMENTS</v>
      </c>
    </row>
    <row r="7">
      <c r="A7" t="str">
        <v>A. Accounting classification and fair values</v>
      </c>
    </row>
    <row r="8">
      <c r="A8" t="str">
        <v>31 March 2026</v>
      </c>
      <c r="B8" t="str">
        <v>Carrying amount</v>
      </c>
      <c r="F8" t="str">
        <v>Fair value</v>
      </c>
    </row>
    <row r="9">
      <c r="B9" t="str">
        <v>FVTPL</v>
      </c>
      <c r="C9" t="str">
        <v>FVTOCI</v>
      </c>
      <c r="D9" t="str">
        <v>Amortised Cost #</v>
      </c>
      <c r="E9" t="str">
        <v>Total</v>
      </c>
      <c r="F9" t="str">
        <v>Level 1 - Quoted price in active markets</v>
      </c>
      <c r="G9" t="str">
        <v>Level 2 - Material observable inputs</v>
      </c>
      <c r="H9" t="str">
        <v>Level 3 - Material unobservable inputs</v>
      </c>
      <c r="I9" t="str">
        <v>Total</v>
      </c>
    </row>
    <row r="10">
      <c r="A10" t="str">
        <v>Financial assets</v>
      </c>
    </row>
    <row r="11">
      <c r="A11" t="str">
        <v>Trade Receivables</v>
      </c>
      <c r="B11">
        <v>0</v>
      </c>
      <c r="C11">
        <v>0</v>
      </c>
      <c r="D11">
        <f>BS!$D$24</f>
        <v>3026</v>
      </c>
      <c r="E11">
        <f>SUM(B11:D11)</f>
        <v>3026</v>
      </c>
      <c r="F11">
        <v>0</v>
      </c>
      <c r="G11">
        <v>0</v>
      </c>
      <c r="H11">
        <v>0</v>
      </c>
      <c r="I11">
        <f>SUM(F11:H11)</f>
        <v>0</v>
      </c>
    </row>
    <row r="12">
      <c r="A12" t="str">
        <v xml:space="preserve">Investments </v>
      </c>
      <c r="B12">
        <f>'BS  Notes  4-19'!G11</f>
        <v>17</v>
      </c>
      <c r="C12">
        <v>0</v>
      </c>
      <c r="D12">
        <v>0</v>
      </c>
      <c r="E12">
        <f>SUM(B12:D12)</f>
        <v>17</v>
      </c>
      <c r="F12">
        <v>0</v>
      </c>
      <c r="G12">
        <f>B12</f>
        <v>17</v>
      </c>
      <c r="H12">
        <v>0</v>
      </c>
      <c r="I12">
        <f>SUM(F12:H12)</f>
        <v>17</v>
      </c>
    </row>
    <row r="13">
      <c r="A13" t="str">
        <v>Other Financial Assets</v>
      </c>
      <c r="D13">
        <f>BS!D15</f>
        <v>307</v>
      </c>
      <c r="E13">
        <f>SUM(B13:D13)</f>
        <v>307</v>
      </c>
      <c r="F13">
        <v>0</v>
      </c>
      <c r="G13">
        <v>0</v>
      </c>
      <c r="H13">
        <v>0</v>
      </c>
      <c r="I13">
        <v>0</v>
      </c>
    </row>
    <row r="14">
      <c r="A14" t="str">
        <v>Cash and Cash Equivalents</v>
      </c>
      <c r="B14">
        <v>0</v>
      </c>
      <c r="C14">
        <v>0</v>
      </c>
      <c r="D14">
        <f>BS!$D$25</f>
        <v>31</v>
      </c>
      <c r="E14">
        <f>SUM(B14:D14)</f>
        <v>31</v>
      </c>
      <c r="F14">
        <v>0</v>
      </c>
      <c r="G14">
        <v>0</v>
      </c>
      <c r="H14">
        <v>0</v>
      </c>
      <c r="I14">
        <f>SUM(F14:H14)</f>
        <v>0</v>
      </c>
    </row>
    <row r="15">
      <c r="A15" t="str">
        <v>Other Bank Balance</v>
      </c>
      <c r="B15">
        <v>0</v>
      </c>
      <c r="C15">
        <v>0</v>
      </c>
      <c r="D15">
        <f>BS!$D$28</f>
        <v>54</v>
      </c>
      <c r="E15">
        <f>SUM(B15:D15)</f>
        <v>54</v>
      </c>
      <c r="F15">
        <v>0</v>
      </c>
      <c r="G15">
        <v>0</v>
      </c>
      <c r="H15">
        <v>0</v>
      </c>
      <c r="I15">
        <v>0</v>
      </c>
    </row>
    <row r="16">
      <c r="A16" t="str">
        <v>Total</v>
      </c>
      <c r="B16">
        <f>SUM(B10:B14)</f>
        <v>17</v>
      </c>
      <c r="C16">
        <f>SUM(C10:C15)</f>
        <v>0</v>
      </c>
      <c r="D16">
        <f>SUM(D11:D15)</f>
        <v>3418</v>
      </c>
      <c r="E16">
        <f>SUM(E10:E15)</f>
        <v>3435</v>
      </c>
      <c r="F16">
        <f>SUM(F10:F15)</f>
        <v>0</v>
      </c>
      <c r="G16">
        <f>SUM(G10:G15)</f>
        <v>17</v>
      </c>
      <c r="H16">
        <f>SUM(H10:H15)</f>
        <v>0</v>
      </c>
      <c r="I16">
        <f>SUM(I10:I14)</f>
        <v>17</v>
      </c>
    </row>
    <row r="18">
      <c r="A18" t="str">
        <v>Financial Liabilities</v>
      </c>
    </row>
    <row r="19">
      <c r="A19" t="str">
        <v>Borrowings</v>
      </c>
      <c r="B19">
        <v>0</v>
      </c>
      <c r="C19">
        <v>0</v>
      </c>
      <c r="D19">
        <f>BS!D43+BS!D50</f>
        <v>31442</v>
      </c>
      <c r="E19">
        <f>SUM(B19:D19)</f>
        <v>31442</v>
      </c>
      <c r="F19">
        <v>0</v>
      </c>
      <c r="G19">
        <v>0</v>
      </c>
      <c r="H19">
        <v>0</v>
      </c>
      <c r="I19">
        <v>0</v>
      </c>
    </row>
    <row r="20">
      <c r="A20" t="str">
        <v>Other Financial Liabilities</v>
      </c>
      <c r="B20">
        <v>0</v>
      </c>
      <c r="C20">
        <v>0</v>
      </c>
      <c r="D20">
        <f>BS!D55</f>
        <v>445</v>
      </c>
      <c r="E20">
        <f>SUM(B20:D20)</f>
        <v>445</v>
      </c>
      <c r="F20">
        <v>0</v>
      </c>
      <c r="G20">
        <v>0</v>
      </c>
      <c r="H20">
        <v>0</v>
      </c>
      <c r="I20">
        <v>0</v>
      </c>
    </row>
    <row r="21">
      <c r="A21" t="str">
        <v>Trade Payables</v>
      </c>
      <c r="B21">
        <v>0</v>
      </c>
      <c r="C21">
        <v>0</v>
      </c>
      <c r="D21">
        <f>BS!$D$53+BS!$D$54</f>
        <v>9920</v>
      </c>
      <c r="E21">
        <f>SUM(B21:D21)</f>
        <v>9920</v>
      </c>
      <c r="F21">
        <v>0</v>
      </c>
      <c r="G21">
        <v>0</v>
      </c>
      <c r="H21">
        <v>0</v>
      </c>
      <c r="I21">
        <v>0</v>
      </c>
    </row>
    <row r="22">
      <c r="A22" t="str">
        <v>Total</v>
      </c>
      <c r="B22">
        <f>SUM(B17:B21)</f>
        <v>0</v>
      </c>
      <c r="C22">
        <f>SUM(C17:C21)</f>
        <v>0</v>
      </c>
      <c r="D22">
        <f>SUM(D17:D21)</f>
        <v>41807</v>
      </c>
      <c r="E22">
        <f>SUM(E17:E21)</f>
        <v>41807</v>
      </c>
      <c r="F22">
        <f>SUM(F17:F21)</f>
        <v>0</v>
      </c>
      <c r="G22">
        <f>SUM(G17:G21)</f>
        <v>0</v>
      </c>
      <c r="H22">
        <f>SUM(H17:H21)</f>
        <v>0</v>
      </c>
      <c r="I22">
        <f>SUM(I17:I21)</f>
        <v>0</v>
      </c>
    </row>
    <row r="24">
      <c r="A24" t="str">
        <v>31 March 2025</v>
      </c>
      <c r="B24" t="str">
        <v>Carrying amount</v>
      </c>
      <c r="F24" t="str">
        <v>Fair value</v>
      </c>
    </row>
    <row r="25">
      <c r="B25" t="str">
        <v>FVTPL</v>
      </c>
      <c r="C25" t="str">
        <v>FVTOCI</v>
      </c>
      <c r="D25" t="str">
        <v>Amortised Cost #</v>
      </c>
      <c r="E25" t="str">
        <v>Total</v>
      </c>
      <c r="F25" t="str">
        <v>Level 1 - Quoted price in active markets</v>
      </c>
      <c r="G25" t="str">
        <v>Level 2 - Material observable inputs</v>
      </c>
      <c r="H25" t="str">
        <v>Level 3 - Material unobservable inputs</v>
      </c>
      <c r="I25" t="str">
        <v>Total</v>
      </c>
    </row>
    <row r="26">
      <c r="A26" t="str">
        <v>Financial assets</v>
      </c>
    </row>
    <row r="27">
      <c r="A27" t="str">
        <v>Trade Receivables</v>
      </c>
      <c r="B27">
        <v>0</v>
      </c>
      <c r="C27">
        <v>0</v>
      </c>
      <c r="D27">
        <f>BS!$E$24</f>
        <v>454</v>
      </c>
      <c r="E27">
        <f>SUM(B27:D27)</f>
        <v>454</v>
      </c>
      <c r="F27">
        <v>0</v>
      </c>
      <c r="G27">
        <v>0</v>
      </c>
      <c r="H27">
        <v>0</v>
      </c>
      <c r="I27">
        <f>SUM(F27:H27)</f>
        <v>0</v>
      </c>
    </row>
    <row r="28">
      <c r="A28" t="str">
        <v>Other Financial Assets</v>
      </c>
      <c r="B28">
        <v>0</v>
      </c>
      <c r="C28">
        <v>0</v>
      </c>
      <c r="D28">
        <f>BS!E15</f>
        <v>352</v>
      </c>
      <c r="E28">
        <f>SUM(B28:D28)</f>
        <v>352</v>
      </c>
      <c r="F28">
        <v>0</v>
      </c>
      <c r="G28">
        <v>0</v>
      </c>
      <c r="H28">
        <v>0</v>
      </c>
      <c r="I28">
        <v>0</v>
      </c>
    </row>
    <row r="29">
      <c r="A29" t="str">
        <v>Cash and Cash Equivalents</v>
      </c>
      <c r="B29">
        <v>0</v>
      </c>
      <c r="C29">
        <v>0</v>
      </c>
      <c r="D29">
        <f>BS!$E$25</f>
        <v>22</v>
      </c>
      <c r="E29">
        <f>SUM(B29:D29)</f>
        <v>22</v>
      </c>
      <c r="F29">
        <v>0</v>
      </c>
      <c r="G29">
        <v>0</v>
      </c>
      <c r="H29">
        <v>0</v>
      </c>
      <c r="I29">
        <f>SUM(F29:H29)</f>
        <v>0</v>
      </c>
    </row>
    <row r="30">
      <c r="A30" t="str">
        <v>Total</v>
      </c>
      <c r="B30">
        <f>SUM(B26:B29)</f>
        <v>0</v>
      </c>
      <c r="C30">
        <f>SUM(C26:C29)</f>
        <v>0</v>
      </c>
      <c r="D30">
        <f>SUM(D26:D29)</f>
        <v>828</v>
      </c>
      <c r="E30">
        <f>SUM(E26:E29)</f>
        <v>828</v>
      </c>
      <c r="F30">
        <f>SUM(F26:F29)</f>
        <v>0</v>
      </c>
      <c r="G30">
        <f>SUM(G26:G29)</f>
        <v>0</v>
      </c>
      <c r="H30">
        <f>SUM(H26:H29)</f>
        <v>0</v>
      </c>
      <c r="I30">
        <f>SUM(I26:I29)</f>
        <v>0</v>
      </c>
    </row>
    <row r="32">
      <c r="A32" t="str">
        <v>Financial Liabilities</v>
      </c>
    </row>
    <row r="33">
      <c r="A33" t="str">
        <v>Borrowings</v>
      </c>
      <c r="B33">
        <v>0</v>
      </c>
      <c r="C33">
        <v>0</v>
      </c>
      <c r="D33">
        <f>BS!E43+BS!E50</f>
        <v>29153</v>
      </c>
      <c r="E33">
        <f>SUM(B33:D33)</f>
        <v>29153</v>
      </c>
      <c r="F33">
        <v>0</v>
      </c>
      <c r="G33">
        <v>0</v>
      </c>
      <c r="H33">
        <v>0</v>
      </c>
      <c r="I33">
        <v>0</v>
      </c>
    </row>
    <row r="34">
      <c r="A34" t="str">
        <v>Other Financial Liabilities</v>
      </c>
      <c r="D34">
        <f>BS!E55</f>
        <v>2508</v>
      </c>
      <c r="E34">
        <f>SUM(B34:D34)</f>
        <v>2508</v>
      </c>
    </row>
    <row r="35">
      <c r="A35" t="str">
        <v>Trade Payables</v>
      </c>
      <c r="B35">
        <v>0</v>
      </c>
      <c r="C35">
        <v>0</v>
      </c>
      <c r="D35">
        <f>BS!$E$53+BS!$E$54</f>
        <v>1813</v>
      </c>
      <c r="E35">
        <f>SUM(B35:D35)</f>
        <v>1813</v>
      </c>
      <c r="F35">
        <v>0</v>
      </c>
      <c r="G35">
        <v>0</v>
      </c>
      <c r="H35">
        <v>0</v>
      </c>
      <c r="I35">
        <v>0</v>
      </c>
    </row>
    <row r="36">
      <c r="A36" t="str">
        <v>Total</v>
      </c>
      <c r="B36">
        <f>SUM(B31:B35)</f>
        <v>0</v>
      </c>
      <c r="C36">
        <f>SUM(C31:C35)</f>
        <v>0</v>
      </c>
      <c r="D36">
        <f>SUM(D31:D35)</f>
        <v>33474</v>
      </c>
      <c r="E36">
        <f>SUM(E31:E35)</f>
        <v>33474</v>
      </c>
      <c r="F36">
        <f>SUM(F31:F35)</f>
        <v>0</v>
      </c>
      <c r="G36">
        <f>SUM(G31:G35)</f>
        <v>0</v>
      </c>
      <c r="H36">
        <f>SUM(H31:H35)</f>
        <v>0</v>
      </c>
      <c r="I36">
        <f>SUM(I31:I35)</f>
        <v>0</v>
      </c>
    </row>
    <row r="38">
      <c r="A38" t="str">
        <f>Input!$C$5</f>
        <v>31 March 2023</v>
      </c>
      <c r="B38" t="str">
        <v>Carrying amount</v>
      </c>
      <c r="F38" t="str">
        <v>Fair value</v>
      </c>
    </row>
    <row r="39">
      <c r="B39" t="str">
        <v>FVTPL</v>
      </c>
      <c r="C39" t="str">
        <v>FVTOCI</v>
      </c>
      <c r="D39" t="str">
        <v>Amortised Cost #</v>
      </c>
      <c r="E39" t="str">
        <v>Total</v>
      </c>
      <c r="F39" t="str">
        <v>Level 1 - Quoted price in active markets</v>
      </c>
      <c r="G39" t="str">
        <v>Level 2 - Material observable inputs</v>
      </c>
      <c r="H39" t="str">
        <v>Level 3 - Material unobservable inputs</v>
      </c>
      <c r="I39" t="str">
        <v>Total</v>
      </c>
    </row>
    <row r="40">
      <c r="A40" t="str">
        <v>Financial assets</v>
      </c>
    </row>
    <row r="41">
      <c r="A41" t="str">
        <v>Cash and Cash Equivalents</v>
      </c>
      <c r="B41">
        <v>0</v>
      </c>
      <c r="C41">
        <v>0</v>
      </c>
      <c r="D41">
        <f>BS!$E$25</f>
        <v>22</v>
      </c>
      <c r="E41">
        <f>SUM(B41:D41)</f>
        <v>22</v>
      </c>
      <c r="F41">
        <v>0</v>
      </c>
      <c r="G41">
        <v>0</v>
      </c>
      <c r="H41">
        <v>0</v>
      </c>
      <c r="I41">
        <f>SUM(F41:H41)</f>
        <v>0</v>
      </c>
    </row>
    <row r="42">
      <c r="A42" t="str">
        <v>Total</v>
      </c>
      <c r="B42">
        <f>SUM(B40:B41)</f>
        <v>0</v>
      </c>
      <c r="C42">
        <f>SUM(C40:C41)</f>
        <v>0</v>
      </c>
      <c r="D42">
        <f>SUM(D40:D41)</f>
        <v>22</v>
      </c>
      <c r="E42">
        <f>SUM(E40:E41)</f>
        <v>22</v>
      </c>
      <c r="F42">
        <f>SUM(F40:F41)</f>
        <v>0</v>
      </c>
      <c r="G42">
        <f>SUM(G40:G41)</f>
        <v>0</v>
      </c>
      <c r="H42">
        <f>SUM(H40:H41)</f>
        <v>0</v>
      </c>
      <c r="I42">
        <f>SUM(I40:I41)</f>
        <v>0</v>
      </c>
      <c r="J42">
        <f>E42-(BS!E30-BS!E29)</f>
        <v>-1265</v>
      </c>
    </row>
    <row r="44">
      <c r="A44" t="str">
        <v>Financial Liabilities</v>
      </c>
    </row>
    <row r="45">
      <c r="A45" t="str">
        <v>Borrowings</v>
      </c>
      <c r="B45">
        <v>0</v>
      </c>
      <c r="C45">
        <v>0</v>
      </c>
      <c r="D45">
        <f>BS!E43+BS!E50</f>
        <v>29153</v>
      </c>
      <c r="E45">
        <f>SUM(B45:D45)</f>
        <v>29153</v>
      </c>
      <c r="F45">
        <v>0</v>
      </c>
      <c r="G45">
        <v>0</v>
      </c>
      <c r="H45">
        <v>0</v>
      </c>
      <c r="I45">
        <v>0</v>
      </c>
    </row>
    <row r="46">
      <c r="A46" t="str">
        <v>Trade Payables</v>
      </c>
      <c r="B46">
        <v>0</v>
      </c>
      <c r="C46">
        <v>0</v>
      </c>
      <c r="D46">
        <f>BS!$E$53+BS!$E$54</f>
        <v>1813</v>
      </c>
      <c r="E46">
        <f>SUM(B46:D46)</f>
        <v>1813</v>
      </c>
      <c r="F46">
        <v>0</v>
      </c>
      <c r="G46">
        <v>0</v>
      </c>
      <c r="H46">
        <v>0</v>
      </c>
      <c r="I46">
        <v>0</v>
      </c>
    </row>
    <row r="47">
      <c r="A47" t="str">
        <v>Total</v>
      </c>
      <c r="B47">
        <f>SUM(B43:B46)</f>
        <v>0</v>
      </c>
      <c r="C47">
        <f>SUM(C43:C46)</f>
        <v>0</v>
      </c>
      <c r="D47">
        <f>SUM(D43:D46)</f>
        <v>30966</v>
      </c>
      <c r="E47">
        <f>SUM(E43:E46)</f>
        <v>30966</v>
      </c>
      <c r="F47">
        <f>SUM(F43:F46)</f>
        <v>0</v>
      </c>
      <c r="G47">
        <f>SUM(G43:G46)</f>
        <v>0</v>
      </c>
      <c r="H47">
        <f>SUM(H43:H46)</f>
        <v>0</v>
      </c>
      <c r="I47">
        <f>SUM(I43:I46)</f>
        <v>0</v>
      </c>
      <c r="J47">
        <f>E47-(BS!E60-BS!E16-BS!E56)</f>
        <v>-2554</v>
      </c>
    </row>
    <row r="49">
      <c r="A49" t="str">
        <f>Input!$C$6</f>
        <v>31 March 2022</v>
      </c>
      <c r="B49" t="str">
        <v>Carrying amount</v>
      </c>
      <c r="F49" t="str">
        <v>Fair value</v>
      </c>
    </row>
    <row r="50">
      <c r="B50" t="str">
        <v>FVTPL</v>
      </c>
      <c r="C50" t="str">
        <v>FVTOCI</v>
      </c>
      <c r="D50" t="str">
        <v>Amortised Cost</v>
      </c>
      <c r="E50" t="str">
        <v>Total</v>
      </c>
      <c r="F50" t="str">
        <v>Level 1 - Quoted price in active markets</v>
      </c>
      <c r="G50" t="str">
        <v>Level 2 - Material observable inputs</v>
      </c>
      <c r="H50" t="str">
        <v>Level 3 - Material unobservable inputs</v>
      </c>
      <c r="I50" t="str">
        <v>Total</v>
      </c>
    </row>
    <row r="51">
      <c r="A51" t="str">
        <v>Financial assets</v>
      </c>
    </row>
    <row r="52">
      <c r="A52" t="str">
        <v>Cash and Cash Equivalents</v>
      </c>
      <c r="B52">
        <v>0</v>
      </c>
      <c r="C52">
        <v>0</v>
      </c>
      <c r="D52">
        <f>BS!$F$25</f>
        <v>24</v>
      </c>
      <c r="E52">
        <f>SUM(B52:D52)</f>
        <v>24</v>
      </c>
      <c r="F52">
        <v>0</v>
      </c>
      <c r="G52">
        <v>0</v>
      </c>
      <c r="H52">
        <v>0</v>
      </c>
      <c r="I52">
        <f>SUM(F52:H52)</f>
        <v>0</v>
      </c>
    </row>
    <row r="53">
      <c r="A53" t="str">
        <v>Total</v>
      </c>
      <c r="B53">
        <f>SUM(B51:B52)</f>
        <v>0</v>
      </c>
      <c r="C53">
        <f>SUM(C51:C52)</f>
        <v>0</v>
      </c>
      <c r="D53">
        <f>SUM(D51:D52)</f>
        <v>24</v>
      </c>
      <c r="E53">
        <f>SUM(E51:E52)</f>
        <v>24</v>
      </c>
      <c r="F53">
        <f>SUM(F51:F52)</f>
        <v>0</v>
      </c>
      <c r="G53">
        <f>SUM(G51:G52)</f>
        <v>0</v>
      </c>
      <c r="H53">
        <f>SUM(H51:H52)</f>
        <v>0</v>
      </c>
      <c r="I53">
        <f>SUM(I51:I52)</f>
        <v>0</v>
      </c>
      <c r="J53">
        <f>E53-(BS!F30-BS!F29)</f>
        <v>0</v>
      </c>
    </row>
    <row r="55">
      <c r="A55" t="str">
        <v>Financial Liabilities</v>
      </c>
    </row>
    <row r="56">
      <c r="A56" t="str">
        <v>Borrowings</v>
      </c>
      <c r="B56">
        <v>0</v>
      </c>
      <c r="C56">
        <v>0</v>
      </c>
      <c r="D56">
        <f>BS!F43+BS!F50</f>
        <v>525</v>
      </c>
      <c r="E56">
        <f>SUM(B56:D56)</f>
        <v>525</v>
      </c>
      <c r="F56">
        <v>0</v>
      </c>
      <c r="G56">
        <v>0</v>
      </c>
      <c r="H56">
        <v>0</v>
      </c>
      <c r="I56">
        <v>0</v>
      </c>
    </row>
    <row r="57">
      <c r="A57" t="str">
        <v>Trade Payables</v>
      </c>
      <c r="B57">
        <v>0</v>
      </c>
      <c r="C57">
        <v>0</v>
      </c>
      <c r="D57">
        <f>BS!$F$53+BS!$F$54</f>
        <v>14</v>
      </c>
      <c r="E57">
        <f>SUM(B57:D57)</f>
        <v>14</v>
      </c>
      <c r="F57">
        <v>0</v>
      </c>
      <c r="G57">
        <v>0</v>
      </c>
      <c r="H57">
        <v>0</v>
      </c>
      <c r="I57">
        <f>SUM(F57:H57)</f>
        <v>0</v>
      </c>
    </row>
    <row r="58">
      <c r="A58" t="str">
        <v>Total</v>
      </c>
      <c r="B58">
        <f>SUM(B54:B57)</f>
        <v>0</v>
      </c>
      <c r="C58">
        <f>SUM(C54:C57)</f>
        <v>0</v>
      </c>
      <c r="D58">
        <f>SUM(D54:D57)</f>
        <v>539</v>
      </c>
      <c r="E58">
        <f>SUM(E54:E57)</f>
        <v>539</v>
      </c>
      <c r="F58">
        <f>SUM(F54:F57)</f>
        <v>0</v>
      </c>
      <c r="G58">
        <f>SUM(G54:G57)</f>
        <v>0</v>
      </c>
      <c r="H58">
        <f>SUM(H54:H57)</f>
        <v>0</v>
      </c>
      <c r="I58">
        <f>SUM(I54:I57)</f>
        <v>0</v>
      </c>
      <c r="J58">
        <f>E58-(BS!F60-BS!F16-BS!F56)</f>
        <v>0</v>
      </c>
    </row>
    <row r="59">
      <c r="A59" t="str">
        <v xml:space="preserve"># Fair value of financial assets and liabilities which are measured at amortised cost is not materially different from the carrying value (i.e. amortised cost). Accordingly, the fair value has not been disclosed separately. </v>
      </c>
    </row>
    <row r="61">
      <c r="A61" t="str">
        <v>Fair Value Hierarchy of Financial Assets and Liabilities:</v>
      </c>
    </row>
    <row r="62">
      <c r="A62" t="str">
        <v xml:space="preserve">Level 1: Level 1 hierarchy includes financial instruments measured using quoted prices. </v>
      </c>
    </row>
    <row r="63">
      <c r="A63" t="str">
        <v>Level 2: The fair value of financial instruments that are not traded in an active market (for example, traded bonds, over-the counter derivatives) is determined using valuation techniques which maximise the use of observable market data and rely as little as possible on entity-specific estimates. If all Material inputs required to fair value an instrument are observable, the instrument is included in level 2.</v>
      </c>
    </row>
    <row r="64">
      <c r="A64" t="str">
        <v>Level 3: If one or more of the Material inputs is not based on observable market data, the instrument is included in level 3. This is the case for unlisted equity securities included in level 3.</v>
      </c>
    </row>
    <row r="66">
      <c r="A66" t="str">
        <v>B. Financial risk management</v>
      </c>
    </row>
    <row r="67">
      <c r="A67" t="str">
        <v>The Company’s activities expose it to a variety of financial risks: credit risk, liquidity risk, foreign currency risk and interest rate risk. The Company’s primary focus is to foresee the unpredictability of financial markets and seek to minimize potential adverse effects on its financial performance. The primary market risk to the Company is foreign exchange risk. The Board of Directors reviews and agrees policies for managing each of these risks, which are summarised below:</v>
      </c>
    </row>
    <row r="69">
      <c r="A69" t="str">
        <v>Credit Risk</v>
      </c>
    </row>
    <row r="70">
      <c r="A70" t="str">
        <v>Credit risk is the risk of financial loss to the Company if a customer or counterparty to a financial instrument fails to meet its contractual obligations, and arises principally from the Company’s receivables from customers and investment securities. Credit risk arises from cash held with banks and financial institutions, as well as credit exposure to customers, including outstanding accounts receivable. The maximum exposure to credit risk is equal to the carrying value of the financial assets. The objective of managing counterparty credit risk is to prevent losses in financial assets. The Company assesses the credit quality of the counterparties, taking into account their financial position, past experience and other factors..</v>
      </c>
    </row>
    <row r="71">
      <c r="A71" t="str">
        <v>Liquidity Risk</v>
      </c>
    </row>
    <row r="72">
      <c r="A72" t="str">
        <v>Liquidity risk is the risk that the Company will not be able to meet its financial obligations as they become due. The Company manages its liquidity risk by ensuring, as far as possible, that it will always have sufficient liquidity to meet its liabilities when due. Also, the Company has unutilized credit limits with banks.</v>
      </c>
    </row>
    <row r="73">
      <c r="A73" t="str">
        <v>Exposure to liquidity risk</v>
      </c>
    </row>
    <row r="74">
      <c r="A74" t="str">
        <v>The table below provides details regarding the contractual maturities of Material financial liabilities as at reporting dates:</v>
      </c>
    </row>
    <row r="76">
      <c r="A76" t="str">
        <v>31 March 2026</v>
      </c>
      <c r="E76" t="str">
        <v>Contractual cash flows</v>
      </c>
    </row>
    <row r="77">
      <c r="D77" t="str">
        <v>Carrying amount</v>
      </c>
      <c r="E77" t="str">
        <v>Total</v>
      </c>
      <c r="F77" t="str">
        <v>Less than 12 months</v>
      </c>
      <c r="G77" t="str">
        <v>1-2 years</v>
      </c>
      <c r="H77" t="str">
        <v>2-5 years</v>
      </c>
      <c r="I77" t="str">
        <v>More than 5 years</v>
      </c>
    </row>
    <row r="78">
      <c r="A78" t="str">
        <v>Trade payables</v>
      </c>
      <c r="D78">
        <f>E21</f>
        <v>9920</v>
      </c>
      <c r="E78">
        <f>SUM(F78:I78)</f>
        <v>9920</v>
      </c>
      <c r="F78">
        <f>D78</f>
        <v>9920</v>
      </c>
      <c r="G78">
        <v>0</v>
      </c>
      <c r="H78">
        <v>0</v>
      </c>
      <c r="I78">
        <v>0</v>
      </c>
    </row>
    <row r="79">
      <c r="A79" t="str">
        <v>Other Financial Liability</v>
      </c>
      <c r="D79">
        <f>E20</f>
        <v>445</v>
      </c>
      <c r="E79">
        <f>SUM(F79:I79)</f>
        <v>445</v>
      </c>
      <c r="F79">
        <f>D79</f>
        <v>445</v>
      </c>
      <c r="G79">
        <v>0</v>
      </c>
      <c r="H79">
        <v>0</v>
      </c>
      <c r="I79">
        <v>0</v>
      </c>
    </row>
    <row r="80">
      <c r="A80" t="str">
        <v>Borrowings</v>
      </c>
      <c r="D80">
        <f>D19</f>
        <v>31442</v>
      </c>
      <c r="E80">
        <f>SUM(F80:I80)</f>
        <v>39333.694563</v>
      </c>
      <c r="F80">
        <f>1415438246/100000</f>
        <v>14154.38246</v>
      </c>
      <c r="G80">
        <f>1722858017/100000</f>
        <v>17228.58017</v>
      </c>
      <c r="H80">
        <f>795073193.3/100000</f>
        <v>7950.731932999999</v>
      </c>
      <c r="I80">
        <v>0</v>
      </c>
    </row>
    <row r="81">
      <c r="A81" t="str">
        <v>Total</v>
      </c>
      <c r="D81">
        <f>SUM(D78:D80)</f>
        <v>41807</v>
      </c>
      <c r="E81">
        <f>SUM(E78:E80)</f>
        <v>49698.694563</v>
      </c>
      <c r="F81">
        <f>SUM(F78:F80)</f>
        <v>24519.38246</v>
      </c>
      <c r="G81">
        <f>SUM(G78:G80)</f>
        <v>17228.58017</v>
      </c>
      <c r="H81">
        <f>SUM(H78:H80)</f>
        <v>7950.731932999999</v>
      </c>
      <c r="I81">
        <f>SUM(I78:I80)</f>
        <v>0</v>
      </c>
    </row>
    <row r="83">
      <c r="A83" t="str">
        <v>31 March 2025</v>
      </c>
      <c r="E83" t="str">
        <v>Contractual cash flows</v>
      </c>
    </row>
    <row r="84">
      <c r="D84" t="str">
        <v>Carrying amount</v>
      </c>
      <c r="E84" t="str">
        <v>Total</v>
      </c>
      <c r="F84" t="str">
        <v>Less than 12 months</v>
      </c>
      <c r="G84" t="str">
        <v>1-2 years</v>
      </c>
      <c r="H84" t="str">
        <v>2-5 years</v>
      </c>
      <c r="I84" t="str">
        <v>More than 5 years</v>
      </c>
    </row>
    <row r="85">
      <c r="A85" t="str">
        <v>Trade payables</v>
      </c>
      <c r="D85">
        <f>E35</f>
        <v>1813</v>
      </c>
      <c r="E85">
        <f>SUM(F85:I85)</f>
        <v>1813</v>
      </c>
      <c r="F85">
        <f>D85</f>
        <v>1813</v>
      </c>
      <c r="G85">
        <v>0</v>
      </c>
      <c r="H85">
        <v>0</v>
      </c>
      <c r="I85">
        <v>0</v>
      </c>
    </row>
    <row r="86">
      <c r="A86" t="str">
        <v>Other Financial Liability</v>
      </c>
      <c r="D86">
        <f>D34</f>
        <v>2508</v>
      </c>
      <c r="E86">
        <f>D86</f>
        <v>2508</v>
      </c>
      <c r="F86">
        <f>E86</f>
        <v>2508</v>
      </c>
    </row>
    <row r="87">
      <c r="A87" t="str">
        <v>Borrowings</v>
      </c>
      <c r="D87">
        <f>D33</f>
        <v>29153</v>
      </c>
      <c r="E87">
        <f>SUM(F87:I87)</f>
        <v>36936</v>
      </c>
      <c r="F87">
        <v>5410</v>
      </c>
      <c r="G87">
        <v>27915</v>
      </c>
      <c r="H87">
        <v>3272</v>
      </c>
      <c r="I87">
        <v>339</v>
      </c>
    </row>
    <row r="88">
      <c r="A88" t="str">
        <v>Total</v>
      </c>
      <c r="D88">
        <f>SUM(D85:D87)</f>
        <v>33474</v>
      </c>
      <c r="E88">
        <f>SUM(E85:E87)</f>
        <v>41257</v>
      </c>
      <c r="F88">
        <f>SUM(F85:F87)</f>
        <v>9731</v>
      </c>
      <c r="G88">
        <f>SUM(G85:G87)</f>
        <v>27915</v>
      </c>
      <c r="H88">
        <f>SUM(H85:H87)</f>
        <v>3272</v>
      </c>
      <c r="I88">
        <f>SUM(I85:I87)</f>
        <v>339</v>
      </c>
    </row>
    <row r="90">
      <c r="A90" t="str">
        <v>31 March 2023</v>
      </c>
      <c r="C90" t="str">
        <v>Contractual cash flows</v>
      </c>
    </row>
    <row r="91">
      <c r="B91" t="str">
        <v>Carrying amount</v>
      </c>
      <c r="C91" t="str">
        <v>Total</v>
      </c>
      <c r="D91" t="str">
        <v>Less than 12 months</v>
      </c>
      <c r="E91" t="str">
        <v>1-2 years</v>
      </c>
      <c r="F91" t="str">
        <v>2-5 years</v>
      </c>
      <c r="G91" t="str">
        <v>More than 5 years</v>
      </c>
    </row>
    <row r="92">
      <c r="A92" t="str">
        <v>Trade payables</v>
      </c>
      <c r="B92">
        <v>204</v>
      </c>
      <c r="C92">
        <f>SUM(D92:G92)</f>
        <v>204</v>
      </c>
      <c r="D92">
        <v>204</v>
      </c>
      <c r="E92">
        <v>0</v>
      </c>
      <c r="F92">
        <v>0</v>
      </c>
      <c r="G92">
        <v>0</v>
      </c>
    </row>
    <row r="93">
      <c r="A93" t="str">
        <v>Borrowings</v>
      </c>
      <c r="B93">
        <v>171357</v>
      </c>
      <c r="C93">
        <f>SUM(D93:G93)</f>
        <v>318230</v>
      </c>
      <c r="D93">
        <v>0</v>
      </c>
      <c r="E93">
        <v>118231</v>
      </c>
      <c r="F93">
        <v>0</v>
      </c>
      <c r="G93">
        <v>199999</v>
      </c>
    </row>
    <row r="94">
      <c r="A94" t="str">
        <v>Total</v>
      </c>
      <c r="B94">
        <f>SUM(B92:B93)</f>
        <v>171561</v>
      </c>
      <c r="C94">
        <f>SUM(C92:C93)</f>
        <v>318434</v>
      </c>
      <c r="D94">
        <f>SUM(D92:D93)</f>
        <v>204</v>
      </c>
      <c r="E94">
        <f>SUM(E92:E93)</f>
        <v>118231</v>
      </c>
      <c r="F94">
        <f>SUM(F92:F93)</f>
        <v>0</v>
      </c>
      <c r="G94">
        <f>SUM(G92:G93)</f>
        <v>199999</v>
      </c>
    </row>
    <row r="96">
      <c r="A96" t="str">
        <f>Input!$C$6</f>
        <v>31 March 2022</v>
      </c>
      <c r="C96" t="str">
        <v>Contractual cash flows</v>
      </c>
    </row>
    <row r="97">
      <c r="B97" t="str">
        <v>Carrying amount</v>
      </c>
      <c r="C97" t="str">
        <v>Total</v>
      </c>
      <c r="D97" t="str">
        <v>Less than 12 months</v>
      </c>
      <c r="E97" t="str">
        <v>1-2 years</v>
      </c>
      <c r="F97" t="str">
        <v>2-5 years</v>
      </c>
      <c r="G97" t="str">
        <v>More than 5 years</v>
      </c>
    </row>
    <row r="98">
      <c r="A98" t="str">
        <v>Trade payables</v>
      </c>
      <c r="B98">
        <f>E57</f>
        <v>14</v>
      </c>
      <c r="C98">
        <f>SUM(D98:G98)</f>
        <v>14</v>
      </c>
      <c r="D98">
        <f>B98</f>
        <v>14</v>
      </c>
      <c r="E98">
        <v>0</v>
      </c>
      <c r="F98">
        <v>0</v>
      </c>
      <c r="G98">
        <v>0</v>
      </c>
    </row>
    <row r="99">
      <c r="A99" t="str">
        <v>Borrowings</v>
      </c>
      <c r="B99">
        <f>D56</f>
        <v>525</v>
      </c>
      <c r="C99" t="e">
        <f>SUM(D99:G99)</f>
        <v>#REF!</v>
      </c>
      <c r="D99">
        <f>+BS!F50</f>
        <v>30</v>
      </c>
      <c r="E99">
        <v>0</v>
      </c>
      <c r="F99">
        <v>0</v>
      </c>
      <c r="G99" t="e">
        <f>#REF!</f>
        <v>#REF!</v>
      </c>
    </row>
    <row r="100">
      <c r="A100" t="str">
        <v>Total</v>
      </c>
      <c r="B100">
        <f>SUM(B98:B99)</f>
        <v>539</v>
      </c>
      <c r="C100" t="e">
        <f>SUM(C98:C99)</f>
        <v>#REF!</v>
      </c>
      <c r="D100">
        <f>SUM(D98:D99)</f>
        <v>44</v>
      </c>
      <c r="E100">
        <f>SUM(E98:E99)</f>
        <v>0</v>
      </c>
      <c r="F100">
        <f>SUM(F98:F99)</f>
        <v>0</v>
      </c>
      <c r="G100" t="e">
        <f>SUM(G98:G99)</f>
        <v>#REF!</v>
      </c>
    </row>
    <row r="102">
      <c r="A102" t="str">
        <v>Foreign Currency Risk</v>
      </c>
    </row>
    <row r="104">
      <c r="A104" t="str">
        <v>The Company’s exchange risk arises from its foreign operations, foreign currency revenues and expenses (primarily in U.S. Dollars). A material portion of the Company’s revenues are in these foreign currencies, while a material portion of its costs are in Indian Rupees. As a result, if the value of the Indian Rupee appreciates relative to these foreign currencies, the Company’s revenues measured in Rupees may decrease. The exchange rate between the Indian Rupee and these foreign currencies has changed substantially in recent periods and may continue to fluctuate substantially in the future. Consequently, the Company uses derivative financial instruments, such as foreign exchange forward contracts, to mitigate the risk of changes in foreign currency exchange rates in respect of its forecasted cash flows and trade receivables. The following table presents foreign currency risk from non-derivative financial instruments as on reporting dates:</v>
      </c>
    </row>
    <row r="106">
      <c r="A106" t="str">
        <v>Particulars</v>
      </c>
      <c r="F106" t="str">
        <v>As at 31 March 2026</v>
      </c>
      <c r="H106" t="str">
        <v>As at 31 March 2025</v>
      </c>
    </row>
    <row r="107">
      <c r="F107" t="str">
        <v>Foreign Currency</v>
      </c>
      <c r="G107" t="str">
        <v>Amount in INR</v>
      </c>
      <c r="H107" t="str">
        <v>Foreign Currency</v>
      </c>
      <c r="I107" t="str">
        <v>Amount in INR</v>
      </c>
    </row>
    <row r="108">
      <c r="A108" t="str">
        <v>Borrowings</v>
      </c>
    </row>
    <row r="109">
      <c r="A109" t="str">
        <v>USD</v>
      </c>
      <c r="F109">
        <f>279610.32/100000</f>
        <v>2.7961032</v>
      </c>
      <c r="G109">
        <f>F109*94.84</f>
        <v>265.18242748800003</v>
      </c>
      <c r="H109">
        <v>0</v>
      </c>
      <c r="I109">
        <v>0</v>
      </c>
    </row>
    <row r="111">
      <c r="A111" t="str">
        <v>Trade receivables</v>
      </c>
    </row>
    <row r="112">
      <c r="A112" t="str">
        <v>USD</v>
      </c>
      <c r="F112">
        <f>2136663/100000</f>
        <v>21.36663</v>
      </c>
      <c r="G112">
        <f>F112*94.84</f>
        <v>2026.4111892</v>
      </c>
      <c r="H112">
        <v>0</v>
      </c>
      <c r="I112">
        <v>0</v>
      </c>
    </row>
    <row r="114">
      <c r="A114" t="str">
        <v>Trade payables</v>
      </c>
    </row>
    <row r="115">
      <c r="A115" t="str">
        <v>EURO</v>
      </c>
      <c r="F115">
        <v>0</v>
      </c>
      <c r="G115">
        <v>0</v>
      </c>
      <c r="H115">
        <f>82212/100000</f>
        <v>0.82212</v>
      </c>
      <c r="I115">
        <f>H115*90.22</f>
        <v>74.17166639999999</v>
      </c>
    </row>
    <row r="116">
      <c r="A116" t="str">
        <v>USD</v>
      </c>
      <c r="F116">
        <f>1363284/100000</f>
        <v>13.63284</v>
      </c>
      <c r="G116">
        <f>F116*94.84</f>
        <v>1292.9385456</v>
      </c>
      <c r="H116">
        <f>306557/100000</f>
        <v>3.06557</v>
      </c>
      <c r="I116">
        <f>H116*90.22</f>
        <v>276.5757254</v>
      </c>
    </row>
    <row r="117">
      <c r="A117" t="str">
        <v>Total unhedged foreign currency exposure</v>
      </c>
      <c r="F117">
        <f>SUM(F109:F116)</f>
        <v>37.7955732</v>
      </c>
      <c r="G117">
        <f>SUM(G109:G116)</f>
        <v>3584.532162288</v>
      </c>
      <c r="H117">
        <f>SUM(H109:H116)</f>
        <v>3.88769</v>
      </c>
      <c r="I117">
        <f>SUM(I109:I116)</f>
        <v>350.7473918</v>
      </c>
    </row>
    <row r="119">
      <c r="A119" t="str">
        <v>The Company is mainly exposed to changes in USD. The below table demonstrates the sensitivity to a 5%  increase or decrease in the USD against INR, with all other variables held constant. The sensitivity analysis is  prepared on the net unhedged exposure of the Company as at the reporting date. 5% represents management's assessment of reasonably possible change in foreign exchange rate.</v>
      </c>
    </row>
    <row r="121">
      <c r="A121" t="str">
        <v>Change in USD Rate</v>
      </c>
      <c r="F121" t="str">
        <v>Effect on profit after tax</v>
      </c>
      <c r="H121" t="str">
        <v>Effect on total equity</v>
      </c>
    </row>
    <row r="122">
      <c r="F122" t="str">
        <v>2025-26</v>
      </c>
      <c r="G122" t="str">
        <v>2024-25</v>
      </c>
      <c r="H122" t="str">
        <f>F122</f>
        <v>2025-26</v>
      </c>
      <c r="I122" t="str">
        <f>G122</f>
        <v>2024-25</v>
      </c>
    </row>
    <row r="123">
      <c r="A123" t="str">
        <v>+5%</v>
      </c>
      <c r="F123">
        <f>(G109+G116-G112)*5%</f>
        <v>-23.414510805600003</v>
      </c>
      <c r="G123">
        <f>(I109+I116-I112)*5%</f>
        <v>13.828786270000002</v>
      </c>
      <c r="H123">
        <f>F123</f>
        <v>-23.414510805600003</v>
      </c>
      <c r="I123">
        <f>G123</f>
        <v>13.828786270000002</v>
      </c>
    </row>
    <row r="124">
      <c r="A124" t="str">
        <v>-5%</v>
      </c>
      <c r="F124">
        <f>-F123</f>
        <v>23.414510805600003</v>
      </c>
      <c r="G124">
        <f>-G123</f>
        <v>-13.828786270000002</v>
      </c>
      <c r="H124">
        <f>F124</f>
        <v>23.414510805600003</v>
      </c>
      <c r="I124">
        <f>G124</f>
        <v>-13.828786270000002</v>
      </c>
    </row>
    <row r="126">
      <c r="A126" t="str">
        <v>Interest Rate Risk</v>
      </c>
    </row>
    <row r="127">
      <c r="A127" t="str">
        <v>Interest rate risk is the risk that the fair value of future cash flows of a financial instrument will fluctuate because of changes in market interest rates. The Company’s exposure to the risk of changes in market interest rates relates primarily to the Company’s debt obligations with floating interest rates and investments. The Company’s borrowings and investments are primarily fixed rate, which do not expose it to Material interest rate risk..</v>
      </c>
    </row>
  </sheetData>
  <mergeCells count="37">
    <mergeCell ref="H148:I148"/>
    <mergeCell ref="A127:I127"/>
    <mergeCell ref="A67:I67"/>
    <mergeCell ref="A70:I70"/>
    <mergeCell ref="A72:I72"/>
    <mergeCell ref="A90:A91"/>
    <mergeCell ref="C90:G90"/>
    <mergeCell ref="A96:A97"/>
    <mergeCell ref="C96:G96"/>
    <mergeCell ref="A83:A84"/>
    <mergeCell ref="A104:I104"/>
    <mergeCell ref="H106:I106"/>
    <mergeCell ref="F106:G106"/>
    <mergeCell ref="A119:I119"/>
    <mergeCell ref="B83:B84"/>
    <mergeCell ref="C83:C84"/>
    <mergeCell ref="B49:E49"/>
    <mergeCell ref="F49:I49"/>
    <mergeCell ref="A59:I59"/>
    <mergeCell ref="A62:I62"/>
    <mergeCell ref="A63:I63"/>
    <mergeCell ref="E83:I83"/>
    <mergeCell ref="A8:A9"/>
    <mergeCell ref="B8:E8"/>
    <mergeCell ref="F8:I8"/>
    <mergeCell ref="A76:A77"/>
    <mergeCell ref="A24:A25"/>
    <mergeCell ref="B24:E24"/>
    <mergeCell ref="F24:I24"/>
    <mergeCell ref="A64:I64"/>
    <mergeCell ref="A38:A39"/>
    <mergeCell ref="B38:E38"/>
    <mergeCell ref="F38:I38"/>
    <mergeCell ref="A49:A50"/>
    <mergeCell ref="B76:B77"/>
    <mergeCell ref="C76:C77"/>
    <mergeCell ref="E76:I76"/>
  </mergeCells>
  <pageMargins left="0.7086614173228347" right="0.7086614173228347" top="0.7480314960629921" bottom="0.7480314960629921" header="0.31496062992125984" footer="0.31496062992125984"/>
  <ignoredErrors>
    <ignoredError numberStoredAsText="1" sqref="A1:J172"/>
  </ignoredErrors>
</worksheet>
</file>

<file path=xl/worksheets/sheet23.xml><?xml version="1.0" encoding="utf-8"?>
<worksheet xmlns="http://schemas.openxmlformats.org/spreadsheetml/2006/main" xmlns:r="http://schemas.openxmlformats.org/officeDocument/2006/relationships">
  <dimension ref="A1:H54"/>
  <sheetViews>
    <sheetView workbookViewId="0" rightToLeft="0"/>
  </sheetViews>
  <sheetData>
    <row r="1">
      <c r="A1" t="str">
        <f>PL!$A$1</f>
        <v>XYZ</v>
      </c>
    </row>
    <row r="2">
      <c r="A2" t="str">
        <f>'BS  Notes  4-19'!$A$2</f>
        <v>Notes to Financial Statements for the year ended 31 March 2026</v>
      </c>
      <c r="H2" t="str">
        <f>Input!$D$2</f>
        <v>(₹ in Lakh)</v>
      </c>
    </row>
    <row r="4">
      <c r="A4" t="str">
        <v>NOTE 33</v>
      </c>
    </row>
    <row r="5">
      <c r="A5" t="str">
        <v>FINANCIAL RATIO</v>
      </c>
    </row>
    <row r="6">
      <c r="A6" t="str">
        <v>Particulars</v>
      </c>
      <c r="B6" t="str">
        <v>Numerator</v>
      </c>
      <c r="C6" t="str">
        <v>Denominator</v>
      </c>
      <c r="D6" t="str">
        <v>2025-26</v>
      </c>
      <c r="E6" t="str">
        <v>2024-25</v>
      </c>
      <c r="F6" t="str">
        <v>2021-22</v>
      </c>
      <c r="G6" t="str">
        <v>% of variance</v>
      </c>
      <c r="H6" t="str">
        <v>Explanation for change in the ratio by more than 25%</v>
      </c>
    </row>
    <row r="7">
      <c r="A7" t="str">
        <v>Liquidity Ratio</v>
      </c>
    </row>
    <row r="8">
      <c r="A8" t="str">
        <v>Current Ratio (times)</v>
      </c>
      <c r="B8" t="str">
        <v>Current Assets</v>
      </c>
      <c r="C8" t="str">
        <v>Current Liabilities</v>
      </c>
      <c r="D8">
        <f>BS!D30/BS!D59</f>
        <v>0.7166125979994593</v>
      </c>
      <c r="E8">
        <f>BS!E30/BS!E59</f>
        <v>0.8657253230318369</v>
      </c>
      <c r="F8">
        <f>BS!F30/BS!F59</f>
        <v>7.2727272727272725</v>
      </c>
      <c r="G8">
        <f>D8/E8-1</f>
        <v>-0.17224022569903963</v>
      </c>
      <c r="H8" t="str">
        <v>Due to increase inventory and Trade receivables and Borrowings</v>
      </c>
    </row>
    <row r="9">
      <c r="A9" t="str">
        <v>Solvency Ratio</v>
      </c>
    </row>
    <row r="10">
      <c r="A10" t="str">
        <v>Debt-Equity Ratio  (times)</v>
      </c>
      <c r="B10" t="str">
        <v>Current &amp; Non-Current Borrowing</v>
      </c>
      <c r="C10" t="str">
        <v>Total Equity</v>
      </c>
      <c r="D10">
        <f>(BS!D43+BS!D50)/BS!D38</f>
        <v>1.1415113849033245</v>
      </c>
      <c r="E10">
        <f>(BS!E43+BS!E50)/BS!E38</f>
        <v>1.0886807076752398</v>
      </c>
      <c r="F10" t="e">
        <f>(BS!F43+BS!F50)/BS!F38</f>
        <v>#REF!</v>
      </c>
      <c r="G10">
        <f>D10/E10-1</f>
        <v>0.048527246653335965</v>
      </c>
    </row>
    <row r="11">
      <c r="A11" t="str">
        <v>Debt Service Coverage Ratio  (times)</v>
      </c>
      <c r="B11" t="str">
        <v>Net Profit after taxes + Depreciation &amp; Amortisation Expenses + Finance Costs - Other Income + Taxes</v>
      </c>
      <c r="C11" t="str">
        <v>Interest + Principal Repayments of Loan</v>
      </c>
      <c r="D11">
        <f>(PL!D26+PL!D17+PL!D18+PL!D19+PL!D25-PL!D9)/PL!D17</f>
        <v>1.476266417932567</v>
      </c>
      <c r="E11">
        <f>(PL!E26+PL!E17+PL!E18+PL!E19+PL!E25-PL!E9)/PL!E17</f>
        <v>0.5510977968789216</v>
      </c>
      <c r="F11" t="e">
        <f>(PL!F21+PL!F17)/#REF!</f>
        <v>#REF!</v>
      </c>
      <c r="G11">
        <f>D11/E11-1</f>
        <v>1.6787739422897907</v>
      </c>
      <c r="H11" t="str">
        <v>Variance is on account of business commencement during the year which resulted into higher depreciation and higher finance costs.</v>
      </c>
    </row>
    <row r="12">
      <c r="A12" t="str">
        <v>Profitability ratio</v>
      </c>
    </row>
    <row r="13">
      <c r="A13" t="str">
        <v>Net Profit Ratio (%)</v>
      </c>
      <c r="B13" t="str">
        <v>Profit after tax</v>
      </c>
      <c r="C13" t="str">
        <v>Total Revenue from Operations</v>
      </c>
      <c r="D13">
        <f>PL!D26/PL!D8</f>
        <v>-0.25338384746498666</v>
      </c>
      <c r="E13">
        <f>PL!E26/PL!E8</f>
        <v>-1.8546939269269485</v>
      </c>
      <c r="G13">
        <f>D13/E13-1</f>
        <v>-0.8633823922177717</v>
      </c>
      <c r="H13" t="str">
        <v>Variance is on account of business commencement during the year which resulted into higher depreciation and higher finance costs.</v>
      </c>
    </row>
    <row r="14">
      <c r="A14" t="str">
        <v>Return on Equity Ratio (%)</v>
      </c>
      <c r="B14" t="str">
        <v>Profit after tax</v>
      </c>
      <c r="C14" t="str">
        <v>Average Total Equity</v>
      </c>
      <c r="D14">
        <f>PL!D26/(BS!D38+BS!E38/2)</f>
        <v>-0.14541305515675992</v>
      </c>
      <c r="E14">
        <v>-0.061949592260138</v>
      </c>
      <c r="F14" t="e">
        <f>PL!F26/(BS!F38)</f>
        <v>#REF!</v>
      </c>
      <c r="G14">
        <f>D14/E14-1</f>
        <v>1.3472802620902353</v>
      </c>
      <c r="H14" t="str">
        <v>Variance is on account of business commencement during the year which resulted into higher depreciation and higher finance costs.</v>
      </c>
    </row>
    <row r="15">
      <c r="A15" t="str">
        <v>Return on Capital employed (%)</v>
      </c>
      <c r="B15" t="str">
        <v>Net Profit after taxes + Depreciation &amp; Amortisation Expenses + Finance Costs - Other Income + Taxes</v>
      </c>
      <c r="C15" t="str">
        <v>Total Equity + Debt consists of borrowings + Deferred Tax Liabilities - Deferred tax assets</v>
      </c>
      <c r="D15">
        <f>(PL!D26+PL!D17)/B47</f>
        <v>-0.09849830665905598</v>
      </c>
      <c r="E15">
        <f>(PL!E26+PL!E17)/B47</f>
        <v>-0.03832911143093169</v>
      </c>
      <c r="F15" t="e">
        <f>(PL!F26+PL!F17)/D47</f>
        <v>#REF!</v>
      </c>
      <c r="G15">
        <f>D15/E15-1</f>
        <v>1.5698040727228442</v>
      </c>
      <c r="H15" t="str">
        <v>Change on account of conversion of intercorporate loan to equity and increase in borrowing.</v>
      </c>
    </row>
    <row r="16">
      <c r="A16" t="str">
        <v>Return on Investment  (%)</v>
      </c>
      <c r="B16" t="str">
        <v>Income generated from investments</v>
      </c>
      <c r="C16" t="str">
        <v>Weighted average invested funds</v>
      </c>
      <c r="D16" t="str">
        <v>NOT APPLICABLE</v>
      </c>
      <c r="H16" t="str">
        <v>NA</v>
      </c>
    </row>
    <row r="17">
      <c r="A17" t="str">
        <v>Utilization Ratio</v>
      </c>
    </row>
    <row r="18">
      <c r="A18" t="str">
        <v>Trade Receivables turnover ratio (days)</v>
      </c>
      <c r="B18" t="str">
        <v>Trade Receivables</v>
      </c>
      <c r="C18" t="str">
        <v>Revenue from operations*366</v>
      </c>
      <c r="D18">
        <f>BS!D24/PL!D8*366</f>
        <v>47.14639649227364</v>
      </c>
      <c r="E18">
        <f>BS!E24/PL!E8*366</f>
        <v>151.88665447897623</v>
      </c>
      <c r="G18">
        <f>D18/E18-1</f>
        <v>-0.6895948715573328</v>
      </c>
      <c r="H18" t="str">
        <v>Variance is on account of business commencement during the year, while in previous year the Company were in capitalisation stage for the major part of the year.</v>
      </c>
    </row>
    <row r="19">
      <c r="A19" t="str">
        <v>Inventory turnover ratio (days)</v>
      </c>
      <c r="B19" t="str">
        <v>Inventory</v>
      </c>
      <c r="C19" t="str">
        <v>Revenue from operations*366</v>
      </c>
      <c r="D19">
        <f>'BS  Notes  4-19'!G71/PL!D8*366</f>
        <v>25.692137414328894</v>
      </c>
      <c r="E19">
        <f>'BS  Notes  4-19'!H71/PL!E8*366</f>
        <v>107.39122486288848</v>
      </c>
      <c r="G19">
        <f>D19/E19-1</f>
        <v>-0.7607612963989258</v>
      </c>
    </row>
    <row r="20">
      <c r="A20" t="str">
        <v>Trade payables turnover ratio (days)</v>
      </c>
      <c r="B20" t="str">
        <v>Trade Payables</v>
      </c>
      <c r="C20" t="str">
        <v>Revenue from operations*366</v>
      </c>
      <c r="D20">
        <f>(BS!D54+BS!D53)/PL!D8*366</f>
        <v>154.55791579753947</v>
      </c>
      <c r="E20">
        <f>(BS!E54+BS!E53)/PL!E8*366</f>
        <v>606.5429616087752</v>
      </c>
      <c r="G20">
        <f>D20/E20-1</f>
        <v>-0.745182244984601</v>
      </c>
    </row>
    <row r="21">
      <c r="A21" t="str">
        <v>Net capital turnover ratio (times)</v>
      </c>
      <c r="B21" t="str">
        <v>Revenue from Operations</v>
      </c>
      <c r="C21" t="str">
        <v>Average capital employed</v>
      </c>
      <c r="D21">
        <f>PL!D8/'Ratios -33'!B28</f>
        <v>0.49648485655723046</v>
      </c>
      <c r="E21">
        <f>PL!E8/'Ratios -33'!C28</f>
        <v>0.02070794316076871</v>
      </c>
      <c r="G21">
        <f>D21/E21-1</f>
        <v>22.97557558965215</v>
      </c>
    </row>
    <row r="25">
      <c r="A25" t="str">
        <v>Net capital turnover ratio (times)</v>
      </c>
    </row>
    <row r="26">
      <c r="A26" t="str">
        <v>Total assets</v>
      </c>
      <c r="B26">
        <f>BS!D31</f>
        <v>69508.63546117677</v>
      </c>
      <c r="C26">
        <f>BS!E31</f>
        <v>60336.96923</v>
      </c>
    </row>
    <row r="27">
      <c r="A27" t="str">
        <v>Current liabilities</v>
      </c>
      <c r="B27">
        <f>BS!D59</f>
        <v>22194</v>
      </c>
      <c r="C27">
        <f>BS!E59</f>
        <v>7507</v>
      </c>
    </row>
    <row r="28">
      <c r="B28">
        <f>B26-B27</f>
        <v>47314.635461176775</v>
      </c>
      <c r="C28">
        <f>C26-C27</f>
        <v>52829.96923</v>
      </c>
    </row>
    <row r="29">
      <c r="A29" t="str">
        <v>Average capital employed</v>
      </c>
      <c r="B29">
        <f>AVERAGE(B28:C28)</f>
        <v>50072.30234558839</v>
      </c>
      <c r="C29">
        <f>AVERAGE(C28:E28)</f>
        <v>52829.96923</v>
      </c>
    </row>
    <row r="31">
      <c r="A31" t="str">
        <v>Return on Equity Ratio (%)</v>
      </c>
    </row>
    <row r="32">
      <c r="A32" t="str">
        <v>Tangible Net Worth (Shareholder's equity)</v>
      </c>
      <c r="B32">
        <f>BS!D38</f>
        <v>27544.184329500007</v>
      </c>
      <c r="C32">
        <f>BS!E38</f>
        <v>26778.282920300007</v>
      </c>
    </row>
    <row r="33">
      <c r="A33" t="str">
        <v>Total Debt</v>
      </c>
      <c r="B33">
        <f>BS!D43+BS!D50</f>
        <v>31442</v>
      </c>
      <c r="C33">
        <f>BS!E43+BS!E50</f>
        <v>29153</v>
      </c>
    </row>
    <row r="34">
      <c r="A34" t="str">
        <v>Deferred Tax Liability(Assets)</v>
      </c>
      <c r="B34">
        <f>BS!D16</f>
        <v>1586.3846610767823</v>
      </c>
      <c r="C34">
        <f>BS!E16</f>
        <v>0</v>
      </c>
    </row>
    <row r="36">
      <c r="A36" t="str">
        <v>Net capital turnover ratio (times)</v>
      </c>
    </row>
    <row r="38">
      <c r="A38" t="str">
        <v>Current assets</v>
      </c>
      <c r="B38">
        <f>BS!D30</f>
        <v>15904.5</v>
      </c>
      <c r="C38">
        <f>BS!E30</f>
        <v>6499</v>
      </c>
    </row>
    <row r="39">
      <c r="A39" t="str">
        <v>Current liabilities</v>
      </c>
      <c r="B39">
        <f>BS!D59</f>
        <v>22194</v>
      </c>
      <c r="C39">
        <f>BS!E59</f>
        <v>7507</v>
      </c>
    </row>
    <row r="40">
      <c r="A40" t="str">
        <v xml:space="preserve">Working capital </v>
      </c>
      <c r="B40">
        <f>B38-B39</f>
        <v>-6289.5</v>
      </c>
      <c r="C40">
        <f>C38-C39</f>
        <v>-1008</v>
      </c>
    </row>
    <row r="42">
      <c r="A42" t="str">
        <v>Return on Investment  (%)</v>
      </c>
    </row>
    <row r="43">
      <c r="A43" t="str">
        <v>Interest on fixed deposits with banks</v>
      </c>
      <c r="B43">
        <f>'PL Notes 20-27'!C28</f>
        <v>4</v>
      </c>
      <c r="C43">
        <f>'PL Notes 20-27'!D28</f>
        <v>18</v>
      </c>
    </row>
    <row r="44">
      <c r="A44" t="str">
        <v>Interest on fixed deposits with others</v>
      </c>
      <c r="B44">
        <f>'PL Notes 20-27'!C29*0</f>
        <v>0</v>
      </c>
      <c r="C44">
        <f>'PL Notes 20-27'!D29*0</f>
        <v>0</v>
      </c>
    </row>
    <row r="46">
      <c r="A46" t="str">
        <v>Return on Capital employed</v>
      </c>
    </row>
    <row r="47">
      <c r="A47" t="str">
        <v>Total Equity + Debt consists of borrowings + Deferred Tax Liabilities - Deferred tax assets</v>
      </c>
      <c r="B47">
        <f>BS!D43+BS!D50+BS!D16</f>
        <v>33028.38466107678</v>
      </c>
      <c r="C47">
        <f>BS!E43+BS!E50+BS!E16</f>
        <v>29153</v>
      </c>
      <c r="D47">
        <f>BS!F43+BS!F50+BS!F16</f>
        <v>525</v>
      </c>
    </row>
    <row r="49">
      <c r="A49" t="str">
        <v>Return on Investment  (%)</v>
      </c>
    </row>
    <row r="50">
      <c r="A50" t="str">
        <v>Interest on fixed deposits with banks</v>
      </c>
      <c r="B50">
        <f>'PL Notes 20-27'!C28</f>
        <v>4</v>
      </c>
      <c r="C50">
        <f>'PL Notes 20-27'!D28</f>
        <v>18</v>
      </c>
    </row>
    <row r="51">
      <c r="A51" t="str">
        <v>Interest on fixed deposits with others</v>
      </c>
      <c r="B51">
        <f>'PL Notes 20-27'!C29</f>
        <v>19</v>
      </c>
      <c r="C51">
        <f>'PL Notes 20-27'!D29</f>
        <v>2</v>
      </c>
    </row>
    <row r="52">
      <c r="B52">
        <f>SUM(B50:B51)</f>
        <v>23</v>
      </c>
      <c r="C52">
        <f>SUM(C50:C51)</f>
        <v>20</v>
      </c>
    </row>
    <row r="53">
      <c r="A53" t="str">
        <v>Weighted average invested funds</v>
      </c>
    </row>
    <row r="54">
      <c r="A54" t="str">
        <v>Deposits with original maturity for more than 3 months and less than 12 Months</v>
      </c>
    </row>
  </sheetData>
  <mergeCells count="3">
    <mergeCell ref="D12:H12"/>
    <mergeCell ref="H18:H21"/>
    <mergeCell ref="D16:G16"/>
  </mergeCells>
  <pageMargins left="0.7086614173228347" right="0.7086614173228347" top="0.7480314960629921" bottom="0.7480314960629921" header="0.31496062992125984" footer="0.31496062992125984"/>
  <ignoredErrors>
    <ignoredError numberStoredAsText="1" sqref="A1:H54"/>
  </ignoredErrors>
</worksheet>
</file>

<file path=xl/worksheets/sheet24.xml><?xml version="1.0" encoding="utf-8"?>
<worksheet xmlns="http://schemas.openxmlformats.org/spreadsheetml/2006/main" xmlns:r="http://schemas.openxmlformats.org/officeDocument/2006/relationships">
  <dimension ref="A1:H18"/>
  <sheetViews>
    <sheetView workbookViewId="0" rightToLeft="0"/>
  </sheetViews>
  <sheetData>
    <row r="1">
      <c r="A1" t="str">
        <f>'Note 28-31'!A1</f>
        <v>XYZ</v>
      </c>
    </row>
    <row r="2">
      <c r="A2" t="str">
        <f>'Note 28-31'!A2</f>
        <v>Notes to Financial Statements for the year ended 31 March 2026</v>
      </c>
      <c r="F2" t="str">
        <f>'Note 28-31'!G2</f>
        <v>(₹ in Lakh)</v>
      </c>
    </row>
    <row r="4">
      <c r="A4" t="str">
        <v>NOTE 34</v>
      </c>
    </row>
    <row r="5">
      <c r="A5" t="str">
        <v>CAPITAL COMMITMENTS</v>
      </c>
    </row>
    <row r="6">
      <c r="A6" t="str">
        <v>Particulars</v>
      </c>
      <c r="E6" t="str">
        <v>As at</v>
      </c>
      <c r="F6" t="str">
        <v>As at</v>
      </c>
      <c r="G6" t="str">
        <v>As at</v>
      </c>
      <c r="H6" t="str">
        <v>As at</v>
      </c>
    </row>
    <row r="7">
      <c r="E7" t="str">
        <f>BS!D5</f>
        <v>31 March 2026</v>
      </c>
      <c r="F7" t="str">
        <f>BS!E5</f>
        <v>31 March 2025</v>
      </c>
      <c r="G7" t="str">
        <f>[20]Input!$C$6</f>
        <v>31 March 2022</v>
      </c>
      <c r="H7" t="str">
        <f>[20]Input!$C$8</f>
        <v>1 April 2021</v>
      </c>
    </row>
    <row r="8">
      <c r="A8" t="str">
        <v>Custom Duty against imports made under advance authorization [refer below note]</v>
      </c>
      <c r="E8">
        <v>762.2892809774997</v>
      </c>
      <c r="F8">
        <v>0</v>
      </c>
    </row>
    <row r="9">
      <c r="A9" t="str">
        <v>Estimated amount of contracts remaining to be executed on capital account and not provided for (net of advances)</v>
      </c>
      <c r="E9">
        <f>14076984.39/10^5-'BS  Notes  4-19'!G53</f>
        <v>139.2698439</v>
      </c>
      <c r="F9">
        <f>1180.417/100</f>
        <v>11.80417</v>
      </c>
      <c r="G9">
        <f>ROUND(97693236/[20]Input!$C$2,[20]Input!$E$2)</f>
        <v>977</v>
      </c>
      <c r="H9">
        <f>ROUND(48452005.12/[20]Input!$C$2,[20]Input!$E$2)</f>
        <v>485</v>
      </c>
    </row>
    <row r="10">
      <c r="A10" t="str">
        <f>+CONCATENATE("NOTE ",[20]Input!$D$93)</f>
        <v>NOTE 37</v>
      </c>
    </row>
    <row r="11">
      <c r="A11" t="str">
        <v>COMPULSORY CONVERTIBLE PREFERENCE SHARES</v>
      </c>
    </row>
    <row r="12">
      <c r="A12" t="str">
        <v>The Company received ₹ 10,144 Lakhs during the year 31 March 2023 pursuant to issuance of 25,003 - 0.01% Compulsory Convertible Preference Share of face value of ₹ 10/- each. The same shall be converted in to 25,003 equity shares of ₹ 10/- each at the end of 20 years from the date of allotment of preference shares or at the discretion of the holder of the instrument. The preference shares are participating in nature i.e. they have right to participate in the surplus fund of the Company. They have voting rights at par with the equity shareholders. The preference shares shall confer on the holder, the right to receive, in priority to the holders of Equity Shares in the Share Capital, a dividend equal to 0.01% per annum subject to applicable law, on a distribution of capital on winding up, the assets of the Company available for distribution to its members shall be applied in the manner set forth in the Articles of Organization of the Company as amended from time to time and the preference shares shall rank senior to any other nature of security issued by the Company. The shares are allotted during the year ended 31 March 2024</v>
      </c>
    </row>
    <row r="14">
      <c r="A14" t="str">
        <v>Note: As at 31 March 2026 - The Company has imported raw materials under advance license whereby the Company has saved custom duty on import of raw materials. As per the advance license, the Company is required to export goods of  7,500  kgs within the expiration period mentioned in license ranging from April 2025 to March 2027. As on 31 March 2026, the Company has exported goods of  2,545  kgs against advance license. In case the Company fails to meet the export obligation, the Company has to repay proportionate custom duty to the Government to the extent of export obligations are not met. If the Company does not achieve its balance export obligations within the specified time, the total exposure on the Company towards payment of duty is ₹ 762 Lakh.</v>
      </c>
    </row>
    <row r="15">
      <c r="A15" t="str">
        <v>NOTE 35</v>
      </c>
    </row>
    <row r="17">
      <c r="A17" t="str">
        <v>The Company has imported property, plant and equipment under the EPCG scheme whereby the Company has saved custom duty on import of property, plant and equipment NIL  (₹ in Lakhs) [P.Y:₹ 3,888 (₹ in Lakhs)] . Under such scheme, the Company is committed to export prescribed times of the duty saved on import of capital goods over a specified period of time. In case such commitments are not met, the Company would be required to pay the duty saved along with interest to the regulatory authorities. Such grants recognized are released to the statement of profit and loss based on fulfilment of related export obligations.</v>
      </c>
    </row>
  </sheetData>
  <mergeCells count="5">
    <mergeCell ref="A9:C9"/>
    <mergeCell ref="A12:F12"/>
    <mergeCell ref="A17:F17"/>
    <mergeCell ref="A8:D8"/>
    <mergeCell ref="A14:F14"/>
  </mergeCells>
  <pageMargins left="0.7086614173228347" right="0.7086614173228347" top="0.7480314960629921" bottom="0.7480314960629921" header="0.31496062992125984" footer="0.31496062992125984"/>
  <ignoredErrors>
    <ignoredError numberStoredAsText="1" sqref="A1:H18"/>
  </ignoredErrors>
</worksheet>
</file>

<file path=xl/worksheets/sheet25.xml><?xml version="1.0" encoding="utf-8"?>
<worksheet xmlns="http://schemas.openxmlformats.org/spreadsheetml/2006/main" xmlns:r="http://schemas.openxmlformats.org/officeDocument/2006/relationships">
  <dimension ref="A1:K110"/>
  <sheetViews>
    <sheetView workbookViewId="0" rightToLeft="0"/>
  </sheetViews>
  <sheetData>
    <row r="1">
      <c r="A1" t="str">
        <f>'Note 28-31'!A1</f>
        <v>XYZ</v>
      </c>
    </row>
    <row r="2">
      <c r="A2" t="str">
        <f>'BS  Notes  4-19'!A2</f>
        <v>Notes to Financial Statements for the year ended 31 March 2026</v>
      </c>
      <c r="F2" t="str">
        <f>'Note 28-31'!G2</f>
        <v>(₹ in Lakh)</v>
      </c>
      <c r="G2" t="str">
        <f>[17]Input!$D$2</f>
        <v>(₹ in Lakh)</v>
      </c>
    </row>
    <row r="5">
      <c r="A5" t="str">
        <v>NOTE 36</v>
      </c>
    </row>
    <row r="6">
      <c r="A6" t="str">
        <v>DISCLOSURE OF EMPLOYEE BENEFITS</v>
      </c>
    </row>
    <row r="7">
      <c r="A7" t="str">
        <v>(i) Defined contribution plan</v>
      </c>
    </row>
    <row r="8">
      <c r="A8" t="str">
        <v>The amount recognised as an expense towards contribution to Provident Fund and other fund for the year aggregated to ₹ 51 [₹ in Lakhs] (previous year: ₹ 6 [₹ in Lakhs]).</v>
      </c>
    </row>
    <row r="9">
      <c r="A9" t="str">
        <v>(ii) Defined benefit plan</v>
      </c>
    </row>
    <row r="10">
      <c r="A10" t="str">
        <v>The Company has applied the principles of Ind AS 19 - Employee Benefits for accounting of gratuity. Provision has been made for gratuity as per the actuarial valuation. The principal assumptions used in actuarial valuation and necessary disclosures are as below:</v>
      </c>
    </row>
    <row r="11">
      <c r="A11" t="str">
        <v>Particulars</v>
      </c>
      <c r="C11" t="str">
        <v>2025-26</v>
      </c>
      <c r="E11" t="str">
        <v>2024-25</v>
      </c>
      <c r="G11" t="str">
        <f>[17]Input!$H$6</f>
        <v>2021-22</v>
      </c>
    </row>
    <row r="12">
      <c r="C12" t="str">
        <v>Gratuity</v>
      </c>
      <c r="D12" t="str">
        <v>Compensated absences</v>
      </c>
      <c r="E12" t="str">
        <v>Gratuity</v>
      </c>
      <c r="F12" t="str">
        <v>Compensated absences</v>
      </c>
      <c r="G12" t="str">
        <v>Gratuity</v>
      </c>
      <c r="H12" t="str">
        <v>Compensated absences</v>
      </c>
    </row>
    <row r="13">
      <c r="A13" t="str">
        <v>I. Components of Employer Expenses</v>
      </c>
    </row>
    <row r="14">
      <c r="A14" t="str">
        <v>a) Current Service Cost</v>
      </c>
      <c r="C14">
        <f>1516410/100000</f>
        <v>15.1641</v>
      </c>
      <c r="D14">
        <f>2025106/100000</f>
        <v>20.25106</v>
      </c>
      <c r="E14">
        <f>749.901/100</f>
        <v>7.499009999999999</v>
      </c>
      <c r="F14">
        <f>1382.435/100</f>
        <v>13.824349999999999</v>
      </c>
      <c r="G14">
        <f>ROUND(3677746/[17]Input!$C$2,[17]Input!$E$2)</f>
        <v>37</v>
      </c>
      <c r="H14">
        <f>ROUND(2079857/[17]Input!$C$2,[17]Input!$E$2)</f>
        <v>21</v>
      </c>
    </row>
    <row r="15">
      <c r="A15" t="str">
        <v>b) Past Service Cost</v>
      </c>
      <c r="C15">
        <v>0</v>
      </c>
      <c r="D15">
        <v>0</v>
      </c>
      <c r="E15">
        <v>0</v>
      </c>
      <c r="F15">
        <v>0</v>
      </c>
      <c r="G15">
        <f>ROUND(0/[17]Input!$C$2,[17]Input!$E$2)</f>
        <v>0</v>
      </c>
      <c r="H15">
        <f>ROUND(0/[17]Input!$C$2,[17]Input!$E$2)</f>
        <v>0</v>
      </c>
    </row>
    <row r="16">
      <c r="A16" t="str">
        <v>c) Net Interest Cost</v>
      </c>
      <c r="C16">
        <f>122422/100000</f>
        <v>1.22422</v>
      </c>
      <c r="D16">
        <f>160233/100000</f>
        <v>1.60233</v>
      </c>
      <c r="E16">
        <f>84.747/100</f>
        <v>0.84747</v>
      </c>
      <c r="F16">
        <f>80.738/100</f>
        <v>0.80738</v>
      </c>
      <c r="G16">
        <f>ROUND(355152/[17]Input!$C$2,[17]Input!$E$2)</f>
        <v>4</v>
      </c>
      <c r="H16">
        <f>ROUND(728959/[17]Input!$C$2,[17]Input!$E$2)</f>
        <v>7</v>
      </c>
    </row>
    <row r="17">
      <c r="A17" t="str">
        <v>d) Net value of remeasurements on the obligation and plan assets</v>
      </c>
      <c r="C17">
        <v>0</v>
      </c>
      <c r="D17">
        <f>172350/100000</f>
        <v>1.7235</v>
      </c>
      <c r="E17">
        <v>0</v>
      </c>
      <c r="F17">
        <f>730.062/100</f>
        <v>7.30062</v>
      </c>
      <c r="G17">
        <f>ROUND(0/[17]Input!$C$2,[17]Input!$E$2)</f>
        <v>0</v>
      </c>
      <c r="H17">
        <f>ROUND(1145540/[17]Input!$C$2,[17]Input!$E$2)</f>
        <v>11</v>
      </c>
    </row>
    <row r="18">
      <c r="A18" t="str">
        <v>Total Expense recognised in Statement of Profit &amp; Loss</v>
      </c>
      <c r="C18">
        <f>SUM(C14:C17)</f>
        <v>16.38832</v>
      </c>
      <c r="D18">
        <f>SUM(D14:D17)</f>
        <v>23.57689</v>
      </c>
      <c r="E18">
        <f>SUM(E14:E17)</f>
        <v>8.34648</v>
      </c>
      <c r="F18">
        <f>SUM(F14:F17)</f>
        <v>21.93235</v>
      </c>
      <c r="G18">
        <f>SUM(G14:G17)</f>
        <v>41</v>
      </c>
      <c r="H18">
        <f>SUM(H14:H17)</f>
        <v>39</v>
      </c>
    </row>
    <row r="20">
      <c r="A20" t="str">
        <v xml:space="preserve">II. Net Asset / (Liability) recognised in Balance Sheet </v>
      </c>
    </row>
    <row r="21">
      <c r="A21" t="str">
        <v>a) Present value of Defined Benefit Obligation</v>
      </c>
      <c r="C21">
        <f>C33</f>
        <v>45.00423</v>
      </c>
      <c r="D21">
        <f>D33</f>
        <v>47.49341</v>
      </c>
      <c r="E21">
        <f>E33</f>
        <v>19.409010000000002</v>
      </c>
      <c r="F21">
        <f>F33</f>
        <v>26.39</v>
      </c>
      <c r="G21">
        <f>ROUND(23413721/[17]Input!$C$2,[17]Input!$E$2)</f>
        <v>234</v>
      </c>
      <c r="H21">
        <f>ROUND(12394173/[17]Input!$C$2,[17]Input!$E$2)</f>
        <v>124</v>
      </c>
    </row>
    <row r="22">
      <c r="A22" t="str">
        <v>b) Fair Value of Plan Assets</v>
      </c>
      <c r="C22">
        <f>-C43</f>
        <v>0</v>
      </c>
      <c r="D22">
        <f>ROUND(0/[17]Input!$C$2,[17]Input!$E$2)</f>
        <v>0</v>
      </c>
      <c r="E22">
        <v>0</v>
      </c>
      <c r="F22">
        <v>0</v>
      </c>
      <c r="G22">
        <f>ROUND(-14566374/[17]Input!$C$2,[17]Input!$E$2)</f>
        <v>-146</v>
      </c>
      <c r="H22">
        <f>ROUND(0/[17]Input!$C$2,[17]Input!$E$2)</f>
        <v>0</v>
      </c>
    </row>
    <row r="23">
      <c r="A23" t="str">
        <v xml:space="preserve">Net Asset / (Liability) recognised in Balance Sheet </v>
      </c>
      <c r="C23">
        <f>-SUM(C21:C22)</f>
        <v>-45.00423</v>
      </c>
      <c r="D23">
        <f>-SUM(D21:D22)</f>
        <v>-47.49341</v>
      </c>
      <c r="E23">
        <f>-SUM(E21:E22)</f>
        <v>-19.409010000000002</v>
      </c>
      <c r="F23">
        <f>-SUM(F21:F22)</f>
        <v>-26.39</v>
      </c>
      <c r="G23">
        <f>SUM(G21:G22)</f>
        <v>88</v>
      </c>
      <c r="H23">
        <f>SUM(H21:H22)</f>
        <v>124</v>
      </c>
    </row>
    <row r="24">
      <c r="A24" t="str">
        <v xml:space="preserve">Current </v>
      </c>
      <c r="C24">
        <f>-443965/100000</f>
        <v>-4.43965</v>
      </c>
      <c r="D24">
        <f>-824137/100000</f>
        <v>-8.24137</v>
      </c>
      <c r="E24">
        <v>-1.99</v>
      </c>
      <c r="F24">
        <v>-5.06</v>
      </c>
      <c r="G24">
        <f>ROUND(4179686/[17]Input!$C$2,[17]Input!$E$2)</f>
        <v>42</v>
      </c>
      <c r="H24">
        <f>ROUND(1264783/[17]Input!$C$2,[17]Input!$E$2)</f>
        <v>13</v>
      </c>
      <c r="I24">
        <f>'[17]BS  Notes  4-18'!I367-'Note -36'!G24</f>
        <v>0</v>
      </c>
      <c r="J24">
        <f>'[17]BS  Notes  4-18'!H366-'Note -36'!F24</f>
        <v>34.06</v>
      </c>
      <c r="K24">
        <f>'[17]BS  Notes  4-18'!I366-'Note -36'!H24</f>
        <v>0</v>
      </c>
    </row>
    <row r="25">
      <c r="A25" t="str">
        <v>Non-Current</v>
      </c>
      <c r="C25">
        <f>C23-C24</f>
        <v>-40.56458</v>
      </c>
      <c r="D25">
        <f>D23-D24</f>
        <v>-39.252039999999994</v>
      </c>
      <c r="E25">
        <v>-17.42</v>
      </c>
      <c r="F25">
        <f>F23-F24</f>
        <v>-21.330000000000002</v>
      </c>
      <c r="G25">
        <f>ROUND(4667661/[17]Input!$C$2,[17]Input!$E$2)</f>
        <v>47</v>
      </c>
      <c r="H25">
        <f>ROUND(11129390/[17]Input!$C$2,[17]Input!$E$2)</f>
        <v>111</v>
      </c>
      <c r="I25">
        <f>'[17]BS  Notes  4-18'!I362-'Note -36'!G25</f>
        <v>0</v>
      </c>
      <c r="J25">
        <f>'[17]BS  Notes  4-18'!H361-'Note -36'!F25</f>
        <v>147.33</v>
      </c>
      <c r="K25">
        <f>'[17]BS  Notes  4-18'!I361-'Note -36'!H25</f>
        <v>0</v>
      </c>
    </row>
    <row r="27">
      <c r="A27" t="str">
        <v xml:space="preserve">III. Changes in Defined Benefit Obligations (DBO) during the year </v>
      </c>
    </row>
    <row r="28">
      <c r="A28" t="str">
        <v>a) Opening Present Value of Obligation</v>
      </c>
      <c r="C28">
        <f>E33</f>
        <v>19.409010000000002</v>
      </c>
      <c r="D28">
        <f>F33</f>
        <v>26.39</v>
      </c>
      <c r="E28">
        <f>1269/100</f>
        <v>12.69</v>
      </c>
      <c r="F28">
        <v>12</v>
      </c>
      <c r="G28">
        <f>ROUND(19762657/[17]Input!$C$2,[17]Input!$E$2)</f>
        <v>198</v>
      </c>
      <c r="H28">
        <f>ROUND(11885536/[17]Input!$C$2,[17]Input!$E$2)</f>
        <v>119</v>
      </c>
    </row>
    <row r="29">
      <c r="A29" t="str">
        <v>b) Current Service Cost</v>
      </c>
      <c r="C29">
        <f>C14</f>
        <v>15.1641</v>
      </c>
      <c r="D29">
        <f>D14</f>
        <v>20.25106</v>
      </c>
      <c r="E29">
        <f>E14</f>
        <v>7.499009999999999</v>
      </c>
      <c r="F29">
        <v>13.82</v>
      </c>
      <c r="G29">
        <f>G14</f>
        <v>37</v>
      </c>
      <c r="H29">
        <f>H14</f>
        <v>21</v>
      </c>
    </row>
    <row r="30">
      <c r="A30" t="str">
        <v>c) Interest Cost</v>
      </c>
      <c r="C30">
        <f>C16</f>
        <v>1.22422</v>
      </c>
      <c r="D30">
        <f>D16</f>
        <v>1.60233</v>
      </c>
      <c r="E30">
        <f>85/100</f>
        <v>0.85</v>
      </c>
      <c r="F30">
        <v>0.81</v>
      </c>
      <c r="G30">
        <f>ROUND(1200302/[17]Input!$C$2,[17]Input!$E$2)</f>
        <v>12</v>
      </c>
      <c r="H30">
        <f>ROUND(728959/[17]Input!$C$2,[17]Input!$E$2)</f>
        <v>7</v>
      </c>
    </row>
    <row r="31">
      <c r="A31" t="str">
        <v>d) Actuarial (Gain) / Loss</v>
      </c>
      <c r="C31">
        <f>(920690)/100000</f>
        <v>9.2069</v>
      </c>
      <c r="D31">
        <f>172350/100000</f>
        <v>1.7235</v>
      </c>
      <c r="E31">
        <v>-1.63</v>
      </c>
      <c r="F31">
        <v>7.3</v>
      </c>
      <c r="G31">
        <f>ROUND(42622/[17]Input!$C$2,[17]Input!$E$2)</f>
        <v>0</v>
      </c>
      <c r="H31">
        <f>ROUND(1145540/[17]Input!$C$2,[17]Input!$E$2)</f>
        <v>11</v>
      </c>
    </row>
    <row r="32">
      <c r="A32" t="str">
        <v>e) Benefits settled</v>
      </c>
      <c r="C32">
        <v>0</v>
      </c>
      <c r="D32">
        <f>-247348/100000</f>
        <v>-2.47348</v>
      </c>
      <c r="E32">
        <v>0</v>
      </c>
      <c r="F32">
        <v>-7.54</v>
      </c>
      <c r="G32">
        <f>ROUND(-1269606/[17]Input!$C$2,[17]Input!$E$2)</f>
        <v>-13</v>
      </c>
      <c r="H32">
        <f>ROUND(-3445719/[17]Input!$C$2,[17]Input!$E$2)</f>
        <v>-34</v>
      </c>
    </row>
    <row r="33">
      <c r="A33" t="str">
        <v>Present Value of Obligation at the year end</v>
      </c>
      <c r="C33">
        <f>SUM(C28:C32)</f>
        <v>45.00423</v>
      </c>
      <c r="D33">
        <f>SUM(D28:D32)</f>
        <v>47.49341</v>
      </c>
      <c r="E33">
        <f>SUM(E28:E32)</f>
        <v>19.409010000000002</v>
      </c>
      <c r="F33">
        <f>SUM(F28:F32)</f>
        <v>26.39</v>
      </c>
      <c r="G33">
        <f>SUM(G28:G32)</f>
        <v>234</v>
      </c>
      <c r="H33">
        <f>SUM(H28:H32)</f>
        <v>124</v>
      </c>
    </row>
    <row r="35">
      <c r="A35" t="str">
        <v>Particulars</v>
      </c>
      <c r="C35" t="str">
        <f>[17]Input!$H$4</f>
        <v>2023-24</v>
      </c>
      <c r="E35" t="str">
        <f>[17]Input!$H$5</f>
        <v>2022-23</v>
      </c>
      <c r="G35" t="str">
        <f>[17]Input!$H$6</f>
        <v>2021-22</v>
      </c>
    </row>
    <row r="36">
      <c r="C36" t="str">
        <v>Gratuity</v>
      </c>
      <c r="D36" t="str">
        <v>Compensated absences</v>
      </c>
      <c r="E36" t="str">
        <v>Gratuity</v>
      </c>
      <c r="F36" t="str">
        <v>Compensated absences</v>
      </c>
      <c r="G36" t="str">
        <v>Gratuity</v>
      </c>
      <c r="H36" t="str">
        <v>Compensated absences</v>
      </c>
    </row>
    <row r="37">
      <c r="A37" t="str">
        <v>IV. Changes in the fair value of plan assets during the year</v>
      </c>
    </row>
    <row r="38">
      <c r="A38" t="str">
        <v>a) Opening fair value of plan assets</v>
      </c>
      <c r="C38">
        <f>E43</f>
        <v>0</v>
      </c>
      <c r="D38">
        <f>F43</f>
        <v>0</v>
      </c>
      <c r="E38">
        <v>0</v>
      </c>
      <c r="F38">
        <v>0</v>
      </c>
      <c r="G38">
        <f>ROUND(12488996/[17]Input!$C$2,[17]Input!$E$2)</f>
        <v>125</v>
      </c>
      <c r="H38">
        <f>ROUND(11885536/[17]Input!$C$2,[17]Input!$E$2)</f>
        <v>119</v>
      </c>
    </row>
    <row r="39">
      <c r="A39" t="str">
        <v>b) Expected return</v>
      </c>
      <c r="C39">
        <v>0</v>
      </c>
      <c r="D39">
        <f>ROUND(0/[17]Input!$C$2,[17]Input!$E$2)</f>
        <v>0</v>
      </c>
      <c r="E39">
        <v>0</v>
      </c>
      <c r="F39">
        <v>0</v>
      </c>
      <c r="G39">
        <f>ROUND(845150/[17]Input!$C$2,[17]Input!$E$2)</f>
        <v>8</v>
      </c>
      <c r="H39">
        <f>ROUND(0/[17]Input!$C$2,[17]Input!$E$2)</f>
        <v>0</v>
      </c>
    </row>
    <row r="40">
      <c r="A40" t="str">
        <v>c) Contributions by employer</v>
      </c>
      <c r="C40">
        <v>0</v>
      </c>
      <c r="D40">
        <v>0</v>
      </c>
      <c r="E40">
        <v>0</v>
      </c>
      <c r="F40">
        <v>0</v>
      </c>
      <c r="G40">
        <f>ROUND(2585251/[17]Input!$C$2,[17]Input!$E$2)</f>
        <v>26</v>
      </c>
      <c r="H40">
        <f>ROUND(3954356/[17]Input!$C$2,[17]Input!$E$2)</f>
        <v>40</v>
      </c>
    </row>
    <row r="41">
      <c r="A41" t="str">
        <v>d) Benefit Paid</v>
      </c>
      <c r="C41">
        <f>C32</f>
        <v>0</v>
      </c>
      <c r="D41">
        <v>0</v>
      </c>
      <c r="E41">
        <v>0</v>
      </c>
      <c r="F41">
        <v>0</v>
      </c>
      <c r="G41">
        <f>G32</f>
        <v>-13</v>
      </c>
      <c r="H41">
        <f>H32</f>
        <v>-34</v>
      </c>
    </row>
    <row r="42">
      <c r="A42" t="str">
        <v xml:space="preserve">e) Actuarial gain/(loss) </v>
      </c>
      <c r="C42">
        <f>ROUND(0/[17]Input!$C$2,[17]Input!$E$2)</f>
        <v>0</v>
      </c>
      <c r="D42">
        <f>ROUND(0/[17]Input!$C$2,[17]Input!$E$2)</f>
        <v>0</v>
      </c>
      <c r="E42">
        <f>ROUND(22800/[17]Input!$C$2,[17]Input!$E$2)</f>
        <v>0</v>
      </c>
      <c r="F42">
        <f>ROUND(0/[17]Input!$C$2,[17]Input!$E$2)</f>
        <v>0</v>
      </c>
      <c r="G42">
        <f>ROUND(-83417/[17]Input!$C$2,[17]Input!$E$2)</f>
        <v>-1</v>
      </c>
      <c r="H42">
        <f>ROUND(0/[17]Input!$C$2,[17]Input!$E$2)</f>
        <v>0</v>
      </c>
    </row>
    <row r="43">
      <c r="A43" t="str">
        <v>Fair Value of Plan assets at the year end</v>
      </c>
      <c r="C43">
        <f>SUM(C38:C42)</f>
        <v>0</v>
      </c>
      <c r="D43">
        <f>SUM(D38:D42)</f>
        <v>0</v>
      </c>
      <c r="E43">
        <f>SUM(E38:E42)</f>
        <v>0</v>
      </c>
      <c r="F43">
        <f>SUM(F38:F42)</f>
        <v>0</v>
      </c>
      <c r="G43">
        <f>SUM(G38:G42)</f>
        <v>145</v>
      </c>
      <c r="H43">
        <f>SUM(H38:H42)</f>
        <v>125</v>
      </c>
    </row>
    <row r="45">
      <c r="A45" t="str">
        <v xml:space="preserve">V. Actuarial Assumptions </v>
      </c>
    </row>
    <row r="46">
      <c r="A46" t="str">
        <v>a) Type of fund</v>
      </c>
      <c r="C46" t="str">
        <v>Unfunded</v>
      </c>
      <c r="D46" t="str">
        <v>Unfunded</v>
      </c>
      <c r="E46" t="str">
        <v>Unfunded</v>
      </c>
      <c r="F46" t="str">
        <v>Unfunded</v>
      </c>
      <c r="G46" t="str">
        <v>Funded</v>
      </c>
      <c r="H46" t="str">
        <v>Unfunded</v>
      </c>
    </row>
    <row r="47">
      <c r="A47" t="str">
        <v>b) Discount Rate (per annum)</v>
      </c>
      <c r="C47">
        <v>0.072</v>
      </c>
      <c r="E47">
        <v>0.0665</v>
      </c>
      <c r="G47">
        <v>0.069</v>
      </c>
    </row>
    <row r="48">
      <c r="A48" t="str">
        <v xml:space="preserve">c) Mortality </v>
      </c>
      <c r="C48" t="str">
        <v>Indian  Assured  Lives Mortality</v>
      </c>
      <c r="E48" t="str">
        <v>Indian  Assured  Lives Mortality</v>
      </c>
      <c r="G48" t="str">
        <v>Indian  Assured  Lives Mortality</v>
      </c>
    </row>
    <row r="49">
      <c r="A49" t="str">
        <v>d) Withdrawal Rate (per annum)</v>
      </c>
    </row>
    <row r="50">
      <c r="A50" t="str">
        <v>f) Annual Increase in Salary Cost</v>
      </c>
      <c r="C50">
        <v>0.1</v>
      </c>
      <c r="E50">
        <v>0.1</v>
      </c>
      <c r="G50" t="str">
        <v xml:space="preserve"> 15.00% p.a. for next 2 years &amp; 12.00% p.a. thereafter </v>
      </c>
    </row>
    <row r="51">
      <c r="A51" t="str">
        <v>g) Retirement age</v>
      </c>
      <c r="C51">
        <v>58</v>
      </c>
      <c r="E51">
        <v>58</v>
      </c>
      <c r="G51">
        <v>58</v>
      </c>
    </row>
    <row r="53">
      <c r="A53" t="str">
        <v>VI. Actuarial (gain) / loss recognised</v>
      </c>
    </row>
    <row r="54">
      <c r="A54" t="str">
        <v>Actuarial (gain) / loss recognised on obligations:</v>
      </c>
    </row>
    <row r="55">
      <c r="A55" t="str">
        <v>Due to experience adjustments</v>
      </c>
      <c r="C55">
        <v>0</v>
      </c>
      <c r="D55">
        <v>0</v>
      </c>
      <c r="E55">
        <v>0</v>
      </c>
      <c r="F55">
        <v>0</v>
      </c>
      <c r="G55">
        <f>ROUND(1836890/[17]Input!$C$2,[17]Input!$E$2)</f>
        <v>18</v>
      </c>
      <c r="H55">
        <f>ROUND(897586/[17]Input!$C$2,[17]Input!$E$2)</f>
        <v>9</v>
      </c>
    </row>
    <row r="56">
      <c r="A56" t="str">
        <v>Due to Change in financial assumptions</v>
      </c>
      <c r="C56">
        <v>0</v>
      </c>
      <c r="D56">
        <v>0</v>
      </c>
      <c r="E56">
        <v>0</v>
      </c>
      <c r="F56">
        <v>0</v>
      </c>
      <c r="G56">
        <f>ROUND(-970163/[17]Input!$C$2,[17]Input!$E$2)</f>
        <v>-10</v>
      </c>
      <c r="H56">
        <f>ROUND(-594619/[17]Input!$C$2,[17]Input!$E$2)</f>
        <v>-6</v>
      </c>
    </row>
    <row r="57">
      <c r="A57" t="str">
        <v>Due to change in demographic assumption</v>
      </c>
      <c r="C57">
        <v>0</v>
      </c>
      <c r="D57">
        <v>0</v>
      </c>
      <c r="E57">
        <v>0</v>
      </c>
      <c r="F57">
        <v>0</v>
      </c>
      <c r="G57">
        <f>ROUND(-824105/[17]Input!$C$2,[17]Input!$E$2)</f>
        <v>-8</v>
      </c>
      <c r="H57">
        <f>ROUND(842573/[17]Input!$C$2,[17]Input!$E$2)</f>
        <v>8</v>
      </c>
    </row>
    <row r="58">
      <c r="A58" t="str">
        <v>Return on plan assets excluding interest income</v>
      </c>
      <c r="C58">
        <v>0</v>
      </c>
      <c r="D58">
        <f>ROUND(0/[17]Input!$C$2,[17]Input!$E$2)</f>
        <v>0</v>
      </c>
      <c r="E58">
        <v>0</v>
      </c>
      <c r="F58">
        <v>0</v>
      </c>
      <c r="G58">
        <f>ROUND(83417/[17]Input!$C$2,[17]Input!$E$2)</f>
        <v>1</v>
      </c>
      <c r="H58">
        <f>ROUND(0/[17]Input!$C$2,[17]Input!$E$2)</f>
        <v>0</v>
      </c>
    </row>
    <row r="59">
      <c r="A59" t="str">
        <v>Net Actuarial (gain) / loss recognised during the year</v>
      </c>
      <c r="C59">
        <f>SUM(C55:C58)</f>
        <v>0</v>
      </c>
      <c r="D59">
        <f>SUM(D55:D58)</f>
        <v>0</v>
      </c>
      <c r="E59">
        <f>SUM(E55:E58)</f>
        <v>0</v>
      </c>
      <c r="F59">
        <f>SUM(F55:F58)</f>
        <v>0</v>
      </c>
      <c r="G59">
        <f>SUM(G55:G58)</f>
        <v>1</v>
      </c>
      <c r="H59">
        <f>SUM(H55:H58)</f>
        <v>11</v>
      </c>
    </row>
    <row r="61">
      <c r="A61" t="str">
        <v>Particulars</v>
      </c>
      <c r="C61" t="str">
        <f>C11</f>
        <v>2025-26</v>
      </c>
      <c r="E61" t="str">
        <f>E11</f>
        <v>2024-25</v>
      </c>
      <c r="G61" t="str">
        <f>[17]Input!$H$6</f>
        <v>2021-22</v>
      </c>
    </row>
    <row r="62">
      <c r="C62" t="str">
        <v>Gratuity</v>
      </c>
      <c r="D62" t="str">
        <v>Compensated absences</v>
      </c>
      <c r="E62" t="str">
        <v>Gratuity</v>
      </c>
      <c r="F62" t="str">
        <v>Compensated absences</v>
      </c>
      <c r="G62" t="str">
        <v>Gratuity</v>
      </c>
      <c r="H62" t="str">
        <v>Compensated absences</v>
      </c>
    </row>
    <row r="63">
      <c r="A63" t="str">
        <v>VII. Other Information</v>
      </c>
    </row>
    <row r="64">
      <c r="A64" t="str">
        <v>Expected contribution during the next financial year</v>
      </c>
      <c r="C64">
        <v>0</v>
      </c>
      <c r="D64">
        <f>ROUND(0/[17]Input!$C$2,[17]Input!$E$2)</f>
        <v>0</v>
      </c>
      <c r="E64">
        <v>0</v>
      </c>
      <c r="F64">
        <f>ROUND(0/[17]Input!$C$2,[17]Input!$E$2)</f>
        <v>0</v>
      </c>
      <c r="G64">
        <f>ROUND(4179686/[17]Input!$C$2,[17]Input!$E$2)</f>
        <v>42</v>
      </c>
      <c r="H64">
        <f>ROUND(0/[17]Input!$C$2,[17]Input!$E$2)</f>
        <v>0</v>
      </c>
    </row>
    <row r="65">
      <c r="A65" t="str">
        <v>Average outstanding term of the obligations (Years)</v>
      </c>
      <c r="C65">
        <v>7.76</v>
      </c>
      <c r="D65">
        <v>6.34</v>
      </c>
      <c r="E65">
        <v>7.4</v>
      </c>
      <c r="F65">
        <v>5.79</v>
      </c>
      <c r="G65">
        <v>7.83</v>
      </c>
      <c r="H65">
        <v>7.36</v>
      </c>
    </row>
    <row r="67">
      <c r="A67" t="str">
        <v>VIII. Experience adjustment</v>
      </c>
    </row>
    <row r="68">
      <c r="A68" t="str">
        <v>Present value of defined benefit obligation</v>
      </c>
      <c r="C68">
        <f>4499741/100000</f>
        <v>44.99741</v>
      </c>
      <c r="D68">
        <f>-D23</f>
        <v>47.49341</v>
      </c>
      <c r="E68">
        <f>1940.219/100</f>
        <v>19.40219</v>
      </c>
      <c r="F68">
        <f>-F23</f>
        <v>26.39</v>
      </c>
      <c r="G68">
        <f>G33</f>
        <v>234</v>
      </c>
      <c r="H68">
        <f>H33</f>
        <v>124</v>
      </c>
    </row>
    <row r="69">
      <c r="A69" t="str">
        <v>Fair value of plan assets</v>
      </c>
      <c r="C69">
        <v>0</v>
      </c>
      <c r="D69">
        <v>0</v>
      </c>
      <c r="E69">
        <v>0</v>
      </c>
      <c r="F69">
        <v>0</v>
      </c>
      <c r="G69">
        <f>G43</f>
        <v>145</v>
      </c>
      <c r="H69">
        <f>H43</f>
        <v>125</v>
      </c>
    </row>
    <row r="70">
      <c r="A70" t="str">
        <v>Funded  status (deficit)</v>
      </c>
      <c r="C70">
        <f>C68-C69</f>
        <v>44.99741</v>
      </c>
      <c r="D70">
        <f>D68-D69</f>
        <v>47.49341</v>
      </c>
      <c r="E70">
        <f>E68-E69</f>
        <v>19.40219</v>
      </c>
      <c r="F70">
        <f>F68-F69</f>
        <v>26.39</v>
      </c>
      <c r="G70">
        <f>G68-G69</f>
        <v>89</v>
      </c>
      <c r="H70">
        <f>H68-H69</f>
        <v>-1</v>
      </c>
    </row>
    <row r="71">
      <c r="A71" t="str">
        <v>Experience (gain) / loss on plan assets</v>
      </c>
      <c r="C71">
        <f>C42</f>
        <v>0</v>
      </c>
      <c r="D71">
        <f>D42</f>
        <v>0</v>
      </c>
      <c r="E71">
        <f>E42</f>
        <v>0</v>
      </c>
      <c r="F71">
        <f>F42</f>
        <v>0</v>
      </c>
      <c r="G71">
        <f>G42</f>
        <v>-1</v>
      </c>
      <c r="H71">
        <f>H42</f>
        <v>0</v>
      </c>
    </row>
    <row r="72">
      <c r="A72" t="str">
        <v>Experience (gain) / loss on plan liabilities</v>
      </c>
      <c r="C72">
        <f>C31</f>
        <v>9.2069</v>
      </c>
      <c r="D72">
        <f>D31</f>
        <v>1.7235</v>
      </c>
      <c r="E72">
        <f>E31</f>
        <v>-1.63</v>
      </c>
      <c r="F72">
        <f>F31</f>
        <v>7.3</v>
      </c>
      <c r="G72">
        <f>G31</f>
        <v>0</v>
      </c>
      <c r="H72">
        <f>H31</f>
        <v>11</v>
      </c>
    </row>
    <row r="74">
      <c r="A74" t="str">
        <v>Notes :</v>
      </c>
    </row>
    <row r="75">
      <c r="A75" t="str">
        <v>(i) Discount rate is determined by reference to market yields at the Balance Sheet date on Government Bonds, where the currency and terms of the Govt. Bonds are consistent with the currency and estimated terms for the benefit obligation.</v>
      </c>
    </row>
    <row r="76">
      <c r="A76" t="str">
        <v>(ii) The estimate of future salary increases takes into account inflation, seniority, promotion and other relevant factors such as supply and demand in the employment market.</v>
      </c>
    </row>
    <row r="77">
      <c r="A77" t="str">
        <v>(iii) Expected return on plan assets is based on market expectation, at the beginning of the period for returns over the entire life of the related obligation.</v>
      </c>
    </row>
    <row r="79">
      <c r="A79" t="str">
        <v>Sensitivity</v>
      </c>
    </row>
    <row r="80">
      <c r="A80" t="str">
        <v>Reasonably possible changes at the reporting date to one of the relevant actuarial assumptions, holding other assumptions constant, would have affected the defined benefit obligation by the amounts shown below:</v>
      </c>
    </row>
    <row r="81">
      <c r="A81" t="str">
        <v>For the year ended 31 March 2026</v>
      </c>
    </row>
    <row r="82">
      <c r="A82" t="str">
        <v>Particulars</v>
      </c>
      <c r="C82" t="str">
        <v>Gratuity</v>
      </c>
      <c r="E82" t="str">
        <v>Compensated absences</v>
      </c>
    </row>
    <row r="83">
      <c r="C83" t="str">
        <v>Increase</v>
      </c>
      <c r="D83" t="str">
        <v>Decrease</v>
      </c>
      <c r="E83" t="str">
        <v>Increase</v>
      </c>
      <c r="F83" t="str">
        <v>Decrease</v>
      </c>
    </row>
    <row r="84">
      <c r="A84" t="str">
        <v>Discount rate ( - / +0.5%)</v>
      </c>
      <c r="C84">
        <f>4342044/100000</f>
        <v>43.42044</v>
      </c>
      <c r="D84">
        <f>4667962/100000</f>
        <v>46.67962</v>
      </c>
      <c r="E84">
        <f>4622834/100000</f>
        <v>46.22834</v>
      </c>
      <c r="F84">
        <f>4933646/100000</f>
        <v>49.33646</v>
      </c>
    </row>
    <row r="85">
      <c r="A85" t="str">
        <v>Salary growth rate (- / +0.5%)</v>
      </c>
      <c r="C85">
        <f>4570675/100000</f>
        <v>45.70675</v>
      </c>
      <c r="D85">
        <f>4428501/100000</f>
        <v>44.28501</v>
      </c>
      <c r="E85">
        <f>4928657/100000</f>
        <v>49.28657</v>
      </c>
      <c r="F85">
        <f>4625896/100000</f>
        <v>46.25896</v>
      </c>
    </row>
    <row r="86">
      <c r="A86" t="str">
        <v>Withdrawal rate ( - / +10%)</v>
      </c>
      <c r="C86">
        <f>4433489/100000</f>
        <v>44.33489</v>
      </c>
      <c r="D86">
        <f>4569573/100000</f>
        <v>45.69573</v>
      </c>
      <c r="E86">
        <f>4687473/100000</f>
        <v>46.87473</v>
      </c>
      <c r="F86">
        <f>4873713/100000</f>
        <v>48.73713</v>
      </c>
    </row>
    <row r="88">
      <c r="A88" t="str">
        <v>For the year ended 31 March 2025</v>
      </c>
    </row>
    <row r="89">
      <c r="A89" t="str">
        <v>Particulars</v>
      </c>
      <c r="C89" t="str">
        <v>Gratuity</v>
      </c>
      <c r="E89" t="str">
        <v>Compensated absences</v>
      </c>
    </row>
    <row r="90">
      <c r="C90" t="str">
        <v>Increase</v>
      </c>
      <c r="D90" t="str">
        <v>Decrease</v>
      </c>
      <c r="E90" t="str">
        <v>Increase</v>
      </c>
      <c r="F90" t="str">
        <v>Decrease</v>
      </c>
    </row>
    <row r="91">
      <c r="A91" t="str">
        <v>Discount rate ( - / +0.5%)</v>
      </c>
      <c r="C91">
        <v>18.70757</v>
      </c>
      <c r="D91">
        <v>20.14806</v>
      </c>
      <c r="E91">
        <v>25.729020000000002</v>
      </c>
      <c r="F91">
        <v>27.415210000000002</v>
      </c>
    </row>
    <row r="92">
      <c r="A92" t="str">
        <v>Salary growth rate (- / +0.5%)</v>
      </c>
      <c r="C92">
        <v>19.743759999999998</v>
      </c>
      <c r="D92">
        <v>18.865660000000002</v>
      </c>
      <c r="E92">
        <v>27.38412</v>
      </c>
      <c r="F92">
        <v>25.749200000000002</v>
      </c>
    </row>
    <row r="93">
      <c r="A93" t="str">
        <v>Withdrawal rate ( - / +10%)</v>
      </c>
      <c r="C93">
        <v>18.88296</v>
      </c>
      <c r="D93">
        <v>19.96141</v>
      </c>
      <c r="E93">
        <v>25.910030000000003</v>
      </c>
      <c r="F93">
        <v>27.29567</v>
      </c>
    </row>
    <row r="95">
      <c r="A95" t="str">
        <f>CONCATENATE("For the year ended ",[17]Input!C5)</f>
        <v>For the year ended 31 March 2023</v>
      </c>
    </row>
    <row r="96">
      <c r="A96" t="str">
        <v>Particulars</v>
      </c>
      <c r="C96" t="str">
        <v>Gratuity</v>
      </c>
      <c r="E96" t="str">
        <v>Compensated absences</v>
      </c>
    </row>
    <row r="97">
      <c r="C97" t="str">
        <v>Increase</v>
      </c>
      <c r="D97" t="str">
        <v>Decrease</v>
      </c>
      <c r="E97" t="str">
        <v>Increase</v>
      </c>
      <c r="F97" t="str">
        <v>Decrease</v>
      </c>
    </row>
    <row r="98">
      <c r="A98" t="str">
        <v>Discount rate ( - / +0.5%)</v>
      </c>
      <c r="C98">
        <v>0</v>
      </c>
      <c r="D98">
        <v>0</v>
      </c>
      <c r="E98">
        <v>0</v>
      </c>
      <c r="F98">
        <v>0</v>
      </c>
    </row>
    <row r="99">
      <c r="A99" t="str">
        <v>Salary growth rate (- / +0.5%)</v>
      </c>
      <c r="C99">
        <v>0</v>
      </c>
      <c r="D99">
        <v>0</v>
      </c>
      <c r="E99">
        <v>0</v>
      </c>
      <c r="F99">
        <v>0</v>
      </c>
    </row>
    <row r="100">
      <c r="A100" t="str">
        <v>Withdrawal rate ( - / +10%)</v>
      </c>
      <c r="C100">
        <v>0</v>
      </c>
      <c r="D100">
        <v>0</v>
      </c>
      <c r="E100">
        <v>0</v>
      </c>
      <c r="F100">
        <v>0</v>
      </c>
    </row>
    <row r="102">
      <c r="A102" t="str">
        <f>CONCATENATE("For the year ended ",[17]Input!C6)</f>
        <v>For the year ended 31 March 2022</v>
      </c>
    </row>
    <row r="103">
      <c r="A103" t="str">
        <v>Particulars</v>
      </c>
      <c r="C103" t="str">
        <v>Gratuity</v>
      </c>
      <c r="E103" t="str">
        <v>Compensated absences</v>
      </c>
    </row>
    <row r="104">
      <c r="C104" t="str">
        <v>Increase</v>
      </c>
      <c r="D104" t="str">
        <v>Decrease</v>
      </c>
      <c r="E104" t="str">
        <v>Increase</v>
      </c>
      <c r="F104" t="str">
        <v>Decrease</v>
      </c>
    </row>
    <row r="105">
      <c r="A105" t="str">
        <v>Discount rate ( - / +0.5%)</v>
      </c>
      <c r="C105">
        <f>ROUND(22553329/[17]Input!$C$2,[17]Input!$E$2)</f>
        <v>226</v>
      </c>
      <c r="D105">
        <f>ROUND(24336037/[17]Input!$C$2,[17]Input!$E$2)</f>
        <v>243</v>
      </c>
      <c r="E105">
        <f>ROUND(11872440/[17]Input!$C$2,[17]Input!$E$2)</f>
        <v>119</v>
      </c>
      <c r="F105">
        <f>ROUND(12939512/[17]Input!$C$2,[17]Input!$E$2)</f>
        <v>129</v>
      </c>
    </row>
    <row r="106">
      <c r="A106" t="str">
        <v>Salary growth rate (- / +0.5%)</v>
      </c>
      <c r="C106">
        <f>ROUND(23915564/[17]Input!$C$2,[17]Input!$E$2)</f>
        <v>239</v>
      </c>
      <c r="D106">
        <f>ROUND(22954158/[17]Input!$C$2,[17]Input!$E$2)</f>
        <v>230</v>
      </c>
      <c r="E106">
        <f>ROUND(12927964/[17]Input!$C$2,[17]Input!$E$2)</f>
        <v>129</v>
      </c>
      <c r="F106">
        <f>ROUND(11895108/[17]Input!$C$2,[17]Input!$E$2)</f>
        <v>119</v>
      </c>
    </row>
    <row r="107">
      <c r="A107" t="str">
        <v>Withdrawal rate ( - / +10%)</v>
      </c>
      <c r="C107">
        <f>ROUND(23247183/[17]Input!$C$2,[17]Input!$E$2)</f>
        <v>232</v>
      </c>
      <c r="D107">
        <f>ROUND(23585672/[17]Input!$C$2,[17]Input!$E$2)</f>
        <v>236</v>
      </c>
      <c r="E107">
        <f>ROUND(12052862/[17]Input!$C$2,[17]Input!$E$2)</f>
        <v>121</v>
      </c>
      <c r="F107">
        <f>ROUND(12786670/[17]Input!$C$2,[17]Input!$E$2)</f>
        <v>128</v>
      </c>
    </row>
    <row r="109">
      <c r="A109" t="str">
        <v>A description of methods used for sensitivity analysis and its Limitations:</v>
      </c>
    </row>
    <row r="110">
      <c r="A110" t="str">
        <v>Sensitivity analysis is performed by varying a single parameter while keeping all the other parameters unchanged. Sensitivity analysis fails to focus on the interrelationships between underlying parameters. Hence, the results may vary if two or more variables are changed simultaneously. The method used does not indicate anything about the likelihood of change in any parameter and the extent of the change, if any.</v>
      </c>
    </row>
  </sheetData>
  <mergeCells count="45">
    <mergeCell ref="A76:F76"/>
    <mergeCell ref="C49:D49"/>
    <mergeCell ref="C50:D50"/>
    <mergeCell ref="E50:F50"/>
    <mergeCell ref="G50:H50"/>
    <mergeCell ref="C51:D51"/>
    <mergeCell ref="E51:F51"/>
    <mergeCell ref="G51:H51"/>
    <mergeCell ref="A61:B61"/>
    <mergeCell ref="C61:D61"/>
    <mergeCell ref="E61:F61"/>
    <mergeCell ref="G61:H61"/>
    <mergeCell ref="A75:F75"/>
    <mergeCell ref="C47:D47"/>
    <mergeCell ref="E47:F47"/>
    <mergeCell ref="G47:H47"/>
    <mergeCell ref="C48:D48"/>
    <mergeCell ref="E48:F48"/>
    <mergeCell ref="G48:H48"/>
    <mergeCell ref="A8:F8"/>
    <mergeCell ref="A10:F10"/>
    <mergeCell ref="A11:B11"/>
    <mergeCell ref="C11:D11"/>
    <mergeCell ref="E11:F11"/>
    <mergeCell ref="G11:H11"/>
    <mergeCell ref="A17:B17"/>
    <mergeCell ref="A35:B35"/>
    <mergeCell ref="C35:D35"/>
    <mergeCell ref="E35:F35"/>
    <mergeCell ref="G35:H35"/>
    <mergeCell ref="A77:F77"/>
    <mergeCell ref="A80:F80"/>
    <mergeCell ref="A89:B89"/>
    <mergeCell ref="C89:D89"/>
    <mergeCell ref="E89:F89"/>
    <mergeCell ref="A82:B82"/>
    <mergeCell ref="C82:D82"/>
    <mergeCell ref="E82:F82"/>
    <mergeCell ref="A110:F110"/>
    <mergeCell ref="A96:B96"/>
    <mergeCell ref="C96:D96"/>
    <mergeCell ref="E96:F96"/>
    <mergeCell ref="A103:B103"/>
    <mergeCell ref="C103:D103"/>
    <mergeCell ref="E103:F103"/>
  </mergeCells>
  <pageMargins left="0.7086614173228347" right="0.7086614173228347" top="0.7480314960629921" bottom="0.7480314960629921" header="0.31496062992125984" footer="0.31496062992125984"/>
  <ignoredErrors>
    <ignoredError numberStoredAsText="1" sqref="A1:K110"/>
  </ignoredErrors>
</worksheet>
</file>

<file path=xl/worksheets/sheet26.xml><?xml version="1.0" encoding="utf-8"?>
<worksheet xmlns="http://schemas.openxmlformats.org/spreadsheetml/2006/main" xmlns:r="http://schemas.openxmlformats.org/officeDocument/2006/relationships">
  <dimension ref="A1:H35"/>
  <sheetViews>
    <sheetView workbookViewId="0" rightToLeft="0"/>
  </sheetViews>
  <sheetData>
    <row r="1">
      <c r="A1" t="str">
        <f>'Note 28-31'!A1</f>
        <v>XYZ</v>
      </c>
    </row>
    <row r="2">
      <c r="A2" t="str">
        <f>'Note 28-31'!A2</f>
        <v>Notes to Financial Statements for the year ended 31 March 2026</v>
      </c>
      <c r="H2" t="str">
        <f>'Note 28-31'!G2</f>
        <v>(₹ in Lakh)</v>
      </c>
    </row>
    <row r="4">
      <c r="A4" t="str">
        <v>NOTE 37</v>
      </c>
    </row>
    <row r="5">
      <c r="A5" t="str">
        <v>CAPITAL MANAGEMENT</v>
      </c>
    </row>
    <row r="6" xml:space="preserve">
      <c r="A6" t="str" xml:space="preserve">
        <v xml:space="preserve">The Company's objectives when managing capital are to:_x000d_
- safeguard their ability to continue as a going concern, so that they can continue to provide returns for shareholders and benefits for other stakeholders, and_x000d_
- Maintain an optimal capital structure to reduce the cost of capital._x000d_
_x000d_
The Board of Directors seeks to maintain a balance between the higher returns that might be possible with higher levels of borrowings and the advantages and security afforded by a sound capital position._x000d_
_x000d_
The Company monitors capital using a ratio of ‘adjusted net debt’ to ‘adjusted equity’. For this purpose, adjusted net debt is defined as total liabilities, comprising interest-bearing loans, lease liabilities and borrowings, less cash and cash equivalents. Adjusted equity comprises all components of equity. The Company’s adjusted net debt to equity ratio is as follows:</v>
      </c>
    </row>
    <row r="8">
      <c r="B8" t="str">
        <v>Particulars</v>
      </c>
      <c r="E8" t="str">
        <v>As at 31 March 2026</v>
      </c>
      <c r="F8" t="str">
        <v>As at 31 March 2025</v>
      </c>
    </row>
    <row r="9">
      <c r="B9" t="str">
        <v>Interest bearing liabilities</v>
      </c>
      <c r="E9">
        <f>BS!D43+BS!D50</f>
        <v>31442</v>
      </c>
      <c r="F9">
        <f>BS!E43+BS!E50</f>
        <v>29153</v>
      </c>
    </row>
    <row r="10">
      <c r="B10" t="str">
        <v>Less : Cash and cash equivalent (including other bank balance)</v>
      </c>
      <c r="E10">
        <f>BS!D25+BS!D28</f>
        <v>85</v>
      </c>
      <c r="F10">
        <f>BS!E25+BS!E28</f>
        <v>22</v>
      </c>
    </row>
    <row r="11">
      <c r="B11" t="str">
        <v>Adjusted net debt</v>
      </c>
      <c r="E11">
        <f>E9-E10</f>
        <v>31357</v>
      </c>
      <c r="F11">
        <f>F9-F10</f>
        <v>29131</v>
      </c>
    </row>
    <row r="12">
      <c r="B12" t="str">
        <v>Total equity</v>
      </c>
      <c r="E12">
        <f>BS!D38</f>
        <v>27544.184329500007</v>
      </c>
      <c r="F12">
        <f>BS!E38</f>
        <v>26778.282920300007</v>
      </c>
    </row>
    <row r="13">
      <c r="B13" t="str">
        <v>Adjusted net debt to adjusted equity ratio</v>
      </c>
      <c r="E13">
        <f>E11/E12</f>
        <v>1.138425434018623</v>
      </c>
      <c r="F13">
        <f>F11/F12</f>
        <v>1.0878591464098861</v>
      </c>
    </row>
    <row r="16">
      <c r="A16" t="str">
        <v>As per our report of even date attached.</v>
      </c>
    </row>
    <row r="18">
      <c r="A18" t="str">
        <f>BS!A66</f>
        <v>For PQR &amp; Associates</v>
      </c>
      <c r="G18" t="str">
        <f>SOCIE!D69</f>
        <v xml:space="preserve">For and on behalf of Board of </v>
      </c>
    </row>
    <row r="19">
      <c r="A19" t="str">
        <f>BS!A67</f>
        <v>Chartered Accountants</v>
      </c>
      <c r="G19" t="str">
        <f>SOCIE!D70</f>
        <v>XYZ</v>
      </c>
    </row>
    <row r="20">
      <c r="A20" t="str">
        <f>BS!A68</f>
        <v>Firm's Registration No: 000000W</v>
      </c>
      <c r="G20" t="str">
        <f>SOCIE!D71</f>
        <v>CIN : U00000DL2026PTC000001</v>
      </c>
    </row>
    <row r="23">
      <c r="A23" t="str">
        <f>BS!A71</f>
        <v>Jeyur Shah</v>
      </c>
      <c r="G23" t="str">
        <f>BS!D71</f>
        <v>Rohan Mehta</v>
      </c>
      <c r="H23" t="str">
        <f>BS!E71</f>
        <v>Neha Kapoor</v>
      </c>
    </row>
    <row r="24">
      <c r="A24" t="str">
        <f>BS!A72</f>
        <v>Partner</v>
      </c>
      <c r="G24" t="str">
        <f>BS!D72</f>
        <v>Director</v>
      </c>
      <c r="H24" t="str">
        <f>BS!E72</f>
        <v>Director</v>
      </c>
    </row>
    <row r="25">
      <c r="A25" t="str">
        <f>BS!A73</f>
        <v>Membership No. 999999</v>
      </c>
      <c r="G25" t="str">
        <f>BS!D73</f>
        <v>DIN: 00000001</v>
      </c>
      <c r="H25" t="str">
        <f>BS!E73</f>
        <v>DIN: 00000002</v>
      </c>
    </row>
    <row r="29">
      <c r="G29" t="str">
        <f>'Cash Flow_FY26'!C118</f>
        <v>Rahul Verma</v>
      </c>
      <c r="H29" t="str">
        <f>'Cash Flow_FY26'!D118</f>
        <v>Priya Shah</v>
      </c>
    </row>
    <row r="30">
      <c r="G30" t="str">
        <f>'Cash Flow_FY26'!C119</f>
        <v>CEO</v>
      </c>
      <c r="H30" t="str">
        <f>'Cash Flow_FY26'!D119</f>
        <v>CFO</v>
      </c>
    </row>
    <row r="34">
      <c r="A34" t="str">
        <f>BS!A82</f>
        <v>Place: Ahmedabad</v>
      </c>
      <c r="G34" t="str">
        <f>BS!D82</f>
        <v>Place: Vadodara</v>
      </c>
      <c r="H34" t="str">
        <f>BS!E82</f>
        <v>Place: Vadodara</v>
      </c>
    </row>
    <row r="35">
      <c r="A35" t="str">
        <f>BS!A83</f>
        <v>Date: 17 July 2026</v>
      </c>
      <c r="G35" t="str">
        <f>BS!D83</f>
        <v>Date: 17 July 2026</v>
      </c>
      <c r="H35" t="str">
        <f>BS!E83</f>
        <v>Date: 17 July 2026</v>
      </c>
    </row>
  </sheetData>
  <mergeCells count="5">
    <mergeCell ref="A6:H6"/>
    <mergeCell ref="B9:D9"/>
    <mergeCell ref="B10:D10"/>
    <mergeCell ref="B11:D11"/>
    <mergeCell ref="B12:D12"/>
  </mergeCells>
  <pageMargins left="0.7086614173228347" right="0.7086614173228347" top="0.7480314960629921" bottom="0.7480314960629921" header="0.31496062992125984" footer="0.31496062992125984"/>
  <ignoredErrors>
    <ignoredError numberStoredAsText="1" sqref="A1:H35"/>
  </ignoredErrors>
</worksheet>
</file>

<file path=xl/worksheets/sheet27.xml><?xml version="1.0" encoding="utf-8"?>
<worksheet xmlns="http://schemas.openxmlformats.org/spreadsheetml/2006/main" xmlns:r="http://schemas.openxmlformats.org/officeDocument/2006/relationships">
  <dimension ref="A1:K73"/>
  <sheetViews>
    <sheetView workbookViewId="0" rightToLeft="0"/>
  </sheetViews>
  <sheetData>
    <row r="1">
      <c r="A1" t="str">
        <v>IT Computation workings</v>
      </c>
    </row>
    <row r="4">
      <c r="A4" t="str">
        <v>Earlier disallowances</v>
      </c>
    </row>
    <row r="5">
      <c r="A5" t="str">
        <v>AY 2023-24</v>
      </c>
    </row>
    <row r="6">
      <c r="A6" t="str">
        <v>Expenditure deferred relating to manufacturing</v>
      </c>
      <c r="B6">
        <v>4519228</v>
      </c>
    </row>
    <row r="7">
      <c r="A7" t="str">
        <v>Expenditure deferred relating to leasehold rights amortisation</v>
      </c>
      <c r="B7">
        <v>1752790</v>
      </c>
      <c r="C7">
        <f>SUM(B6:B7)</f>
        <v>6272018</v>
      </c>
    </row>
    <row r="10">
      <c r="A10" t="str">
        <v>AY 2022-23</v>
      </c>
    </row>
    <row r="11">
      <c r="A11" t="str">
        <v>Expenditure deferred relating to manufacturing</v>
      </c>
      <c r="B11">
        <v>3321551</v>
      </c>
    </row>
    <row r="12">
      <c r="A12" t="str">
        <v>Expenditure deferred relating to leasehold rights amortisation</v>
      </c>
      <c r="B12">
        <v>3954723</v>
      </c>
      <c r="C12">
        <f>SUM(B11:B12)</f>
        <v>7276274</v>
      </c>
      <c r="E12">
        <f>+C12+C7-C17-C18</f>
        <v>6420311.090909091</v>
      </c>
      <c r="F12" t="str">
        <v>CF Loss</v>
      </c>
    </row>
    <row r="13">
      <c r="E13">
        <v>19112647.583301038</v>
      </c>
      <c r="F13" t="str">
        <v>Loss</v>
      </c>
    </row>
    <row r="14">
      <c r="E14">
        <f>+E12+E13</f>
        <v>25532958.674210127</v>
      </c>
    </row>
    <row r="15">
      <c r="E15">
        <f>+E14*17.168%</f>
        <v>4383498.345188395</v>
      </c>
    </row>
    <row r="16">
      <c r="A16" t="str">
        <v>Particulars</v>
      </c>
      <c r="B16" t="str">
        <v>Additions during FY 2023-24</v>
      </c>
      <c r="C16" t="str">
        <v>Allocation of deferred manufacturing exp</v>
      </c>
      <c r="D16" t="str">
        <v>Total</v>
      </c>
      <c r="E16" t="str">
        <v>Depreciation</v>
      </c>
      <c r="F16" t="str">
        <v>ITWDV</v>
      </c>
      <c r="G16" t="str">
        <v>ACCUMULATED DEPRECIATION</v>
      </c>
      <c r="H16" t="str">
        <v>Book WDV</v>
      </c>
      <c r="I16" t="str">
        <v>DT</v>
      </c>
      <c r="J16" t="str">
        <v>@ 17.168%</v>
      </c>
    </row>
    <row r="17">
      <c r="A17" t="str">
        <v>Plant and machinery</v>
      </c>
      <c r="B17">
        <f>'PPE- note 3'!C94*1000</f>
        <v>-60000</v>
      </c>
      <c r="C17">
        <f>$C$21/$B$21*B17</f>
        <v>7127980.909090909</v>
      </c>
      <c r="D17">
        <f>B17+C17</f>
        <v>7067980.909090909</v>
      </c>
      <c r="E17">
        <f>D17*15%/2</f>
        <v>530098.5681818181</v>
      </c>
      <c r="F17">
        <f>D17-E17</f>
        <v>6537882.340909091</v>
      </c>
      <c r="G17">
        <f>'PPE- note 3'!I94*1000</f>
        <v>69000</v>
      </c>
      <c r="H17">
        <f>B17-G17</f>
        <v>-129000</v>
      </c>
      <c r="I17">
        <f>F17-H17</f>
        <v>6666882.340909091</v>
      </c>
      <c r="J17">
        <f>I17*17.168%</f>
        <v>1144570.3602872726</v>
      </c>
    </row>
    <row r="18">
      <c r="A18" t="str">
        <v>Building</v>
      </c>
      <c r="B18">
        <f>'PPE- note 3'!C93*1000</f>
        <v>0</v>
      </c>
      <c r="C18">
        <f>$C$21/$B$21*B18</f>
        <v>0</v>
      </c>
      <c r="D18">
        <f>B18+C18</f>
        <v>0</v>
      </c>
      <c r="E18">
        <f>D18*10%/2</f>
        <v>0</v>
      </c>
      <c r="F18">
        <f>D18-E18</f>
        <v>0</v>
      </c>
      <c r="G18">
        <f>'PPE- note 3'!I93*1000</f>
        <v>0</v>
      </c>
      <c r="H18">
        <f>B18-G18</f>
        <v>0</v>
      </c>
      <c r="I18">
        <f>F18-H18</f>
        <v>0</v>
      </c>
      <c r="J18">
        <f>I18*17.168%</f>
        <v>0</v>
      </c>
    </row>
    <row r="19">
      <c r="A19" t="str">
        <v>Computers</v>
      </c>
      <c r="B19">
        <f>'PPE- note 3'!C95*1000</f>
        <v>-6000</v>
      </c>
      <c r="C19">
        <f>$C$21/$B$21*B19</f>
        <v>712798.0909090909</v>
      </c>
      <c r="D19">
        <f>B19+C19</f>
        <v>706798.0909090909</v>
      </c>
      <c r="E19">
        <f>D19*40%/2</f>
        <v>141359.6181818182</v>
      </c>
      <c r="F19">
        <f>D19-E19</f>
        <v>565438.4727272728</v>
      </c>
      <c r="G19">
        <f>'PPE- note 3'!I95*1000</f>
        <v>14000</v>
      </c>
      <c r="H19">
        <f>B19-G19</f>
        <v>-20000</v>
      </c>
      <c r="I19">
        <f>F19-H19</f>
        <v>585438.4727272728</v>
      </c>
      <c r="J19">
        <f>I19*17.168%</f>
        <v>100508.07699781819</v>
      </c>
    </row>
    <row r="20">
      <c r="A20" t="str">
        <v>CWIP</v>
      </c>
      <c r="B20">
        <f>BS!E10*1000</f>
        <v>0</v>
      </c>
      <c r="C20">
        <f>$C$21/$B$21*B20</f>
        <v>0</v>
      </c>
      <c r="D20">
        <f>B20+C20</f>
        <v>0</v>
      </c>
      <c r="F20">
        <f>SUM(F17:F19)</f>
        <v>7103320.8136363635</v>
      </c>
      <c r="G20">
        <f>SUM(G17:G19)</f>
        <v>83000</v>
      </c>
      <c r="H20">
        <f>SUM(H17:H19)</f>
        <v>-149000</v>
      </c>
      <c r="I20">
        <f>SUM(I17:I19)</f>
        <v>7252320.8136363635</v>
      </c>
      <c r="J20">
        <f>SUM(J17:J19)</f>
        <v>1245078.4372850908</v>
      </c>
      <c r="K20">
        <v>-30025075.97654465</v>
      </c>
    </row>
    <row r="21">
      <c r="B21">
        <f>SUM(B17:B20)</f>
        <v>-66000</v>
      </c>
      <c r="C21">
        <f>B11+B6</f>
        <v>7840779</v>
      </c>
      <c r="D21">
        <f>B21+C21</f>
        <v>7774779</v>
      </c>
      <c r="E21">
        <f>SUM(E17:E20)</f>
        <v>671458.1863636363</v>
      </c>
      <c r="K21">
        <f>+I20-K20</f>
        <v>37277396.79018101</v>
      </c>
    </row>
    <row r="22">
      <c r="K22">
        <f>+K21*17.16%</f>
        <v>6396801.289195062</v>
      </c>
    </row>
    <row r="23">
      <c r="A23" t="str">
        <v>Provision for Leave</v>
      </c>
      <c r="F23">
        <v>0</v>
      </c>
      <c r="H23">
        <v>-1223695</v>
      </c>
      <c r="I23">
        <f>F23-H23</f>
        <v>1223695</v>
      </c>
      <c r="J23">
        <f>I23*17.168%*0</f>
        <v>0</v>
      </c>
    </row>
    <row r="24">
      <c r="A24" t="str">
        <v>Provision for Gratui</v>
      </c>
      <c r="F24">
        <v>0</v>
      </c>
      <c r="H24">
        <v>-1269016</v>
      </c>
      <c r="I24">
        <f>F24-H24</f>
        <v>1269016</v>
      </c>
      <c r="J24">
        <f>I24*17.168%*0</f>
        <v>0</v>
      </c>
    </row>
    <row r="25">
      <c r="I25">
        <f>SUM(I23:I24)</f>
        <v>2492711</v>
      </c>
      <c r="J25">
        <f>I25*17.168%*0</f>
        <v>0</v>
      </c>
    </row>
    <row r="26">
      <c r="J26">
        <f>J20+J25</f>
        <v>1245078.4372850908</v>
      </c>
    </row>
    <row r="33">
      <c r="A33" t="str">
        <v>Capital gains</v>
      </c>
    </row>
    <row r="34">
      <c r="A34" t="str">
        <v>HDFC Overnight Fund - Direct Plan - Growth Option</v>
      </c>
      <c r="B34">
        <v>875943.49</v>
      </c>
      <c r="D34">
        <f>B34+C34</f>
        <v>875943.49</v>
      </c>
    </row>
    <row r="35">
      <c r="A35" t="str">
        <v xml:space="preserve">HDFC Liquid Fund-Direct Plan-Growth Option Cash, </v>
      </c>
      <c r="B35">
        <v>2658651.37</v>
      </c>
      <c r="D35">
        <f>B35+C35</f>
        <v>2658651.37</v>
      </c>
    </row>
    <row r="36">
      <c r="B36">
        <f>SUM(B34:B35)</f>
        <v>3534594.8600000003</v>
      </c>
      <c r="D36">
        <f>SUM(D34:D35)</f>
        <v>3534594.8600000003</v>
      </c>
    </row>
    <row r="38">
      <c r="A38" t="str">
        <v xml:space="preserve">HDFC Arbitrage Fund - Wholesale Plan - Growth - Direct Plan Arbitrage Fund, </v>
      </c>
      <c r="B38">
        <v>13736480.57</v>
      </c>
      <c r="C38">
        <f>250+500+1000+500+1000+500+1387</f>
        <v>5137</v>
      </c>
      <c r="D38">
        <f>B38+C38</f>
        <v>13741617.57</v>
      </c>
    </row>
    <row r="40">
      <c r="B40">
        <f>B38+B36</f>
        <v>17271075.43</v>
      </c>
      <c r="D40">
        <f>D38+D36</f>
        <v>17276212.43</v>
      </c>
    </row>
    <row r="41">
      <c r="D41">
        <f>-'[10]TB BVS 31.3.24'!I73</f>
        <v>17331137.02</v>
      </c>
    </row>
    <row r="42">
      <c r="D42">
        <f>D40-D41</f>
        <v>-54924.58999999985</v>
      </c>
      <c r="E42" t="str">
        <v>diff</v>
      </c>
    </row>
    <row r="46">
      <c r="A46" t="str">
        <v xml:space="preserve">Leasehold </v>
      </c>
    </row>
    <row r="47">
      <c r="A47" t="str">
        <v>Expenditure deferred relating to leasehold rights amortisation (AY 2023-24)</v>
      </c>
    </row>
    <row r="48">
      <c r="A48" t="str">
        <v>Amortisation</v>
      </c>
      <c r="B48">
        <v>1752790</v>
      </c>
    </row>
    <row r="51">
      <c r="A51" t="str">
        <v>Expenditure deferred relating to leasehold rights amortisation (AY 2022-23)</v>
      </c>
    </row>
    <row r="52">
      <c r="A52" t="str">
        <v>Int on borrowing</v>
      </c>
      <c r="B52">
        <v>3344847.933157535</v>
      </c>
      <c r="C52">
        <f>B52</f>
        <v>3344847.933157535</v>
      </c>
    </row>
    <row r="53">
      <c r="A53" t="str">
        <v>Amortisation</v>
      </c>
      <c r="B53">
        <v>609875</v>
      </c>
    </row>
    <row r="57">
      <c r="A57" t="str">
        <v>Leasehold land</v>
      </c>
    </row>
    <row r="58">
      <c r="A58" t="str">
        <v>Cost of acquisition</v>
      </c>
      <c r="B58">
        <f>'PPE- note 3'!E100*1000</f>
        <v>3244000</v>
      </c>
      <c r="C58">
        <f>B58</f>
        <v>3244000</v>
      </c>
    </row>
    <row r="61">
      <c r="C61">
        <f>SUM(C48:C60)</f>
        <v>6588847.933157535</v>
      </c>
    </row>
    <row r="63">
      <c r="A63" t="str">
        <v>Lease period</v>
      </c>
    </row>
    <row r="64">
      <c r="A64">
        <v>42789</v>
      </c>
    </row>
    <row r="65">
      <c r="A65">
        <f>(99*365)+A64</f>
        <v>78924</v>
      </c>
      <c r="B65">
        <f>(A65-A64)/365</f>
        <v>99</v>
      </c>
    </row>
    <row r="66">
      <c r="A66" t="str">
        <v>Balance lease period</v>
      </c>
    </row>
    <row r="67">
      <c r="A67">
        <v>45292</v>
      </c>
    </row>
    <row r="68">
      <c r="A68">
        <f>A65</f>
        <v>78924</v>
      </c>
      <c r="B68">
        <f>(A68-A67)/365</f>
        <v>92.14246575342466</v>
      </c>
      <c r="C68">
        <f>C61/B68/12</f>
        <v>5958.931710876795</v>
      </c>
      <c r="D68" t="str">
        <v>Per month</v>
      </c>
    </row>
    <row r="70">
      <c r="A70" t="str">
        <v>Jan 24 to March 24</v>
      </c>
      <c r="C70">
        <f>C68*3</f>
        <v>17876.795132630385</v>
      </c>
    </row>
  </sheetData>
  <pageMargins left="0.7" right="0.7" top="0.75" bottom="0.75" header="0.3" footer="0.3"/>
  <ignoredErrors>
    <ignoredError numberStoredAsText="1" sqref="A1:K73"/>
  </ignoredErrors>
</worksheet>
</file>

<file path=xl/worksheets/sheet28.xml><?xml version="1.0" encoding="utf-8"?>
<worksheet xmlns="http://schemas.openxmlformats.org/spreadsheetml/2006/main" xmlns:r="http://schemas.openxmlformats.org/officeDocument/2006/relationships">
  <dimension ref="A1:L13"/>
  <sheetViews>
    <sheetView workbookViewId="0" rightToLeft="0"/>
  </sheetViews>
  <sheetData>
    <row r="1">
      <c r="A1" t="str">
        <v>Sr No</v>
      </c>
      <c r="B1" t="str">
        <v>Nature of Shares</v>
      </c>
      <c r="C1" t="str">
        <v>Date of Issue</v>
      </c>
      <c r="D1" t="str">
        <v>No of Shares</v>
      </c>
      <c r="E1">
        <v>45747</v>
      </c>
      <c r="F1" t="str">
        <v>WA Days</v>
      </c>
      <c r="G1" t="str">
        <v>Basic</v>
      </c>
      <c r="H1" t="str">
        <v>Dilluted</v>
      </c>
      <c r="J1">
        <v>45382</v>
      </c>
      <c r="L1" t="str">
        <v>WA Days</v>
      </c>
    </row>
    <row r="2">
      <c r="A2">
        <v>1</v>
      </c>
      <c r="B2" t="str">
        <v>Ordinary Equity Shares - Basic + Dilluted</v>
      </c>
      <c r="C2" t="str">
        <v>On Incorporation</v>
      </c>
      <c r="D2">
        <v>10000</v>
      </c>
      <c r="E2">
        <f>D2</f>
        <v>10000</v>
      </c>
      <c r="G2">
        <f>E2</f>
        <v>10000</v>
      </c>
      <c r="H2">
        <f>E2</f>
        <v>10000</v>
      </c>
      <c r="J2">
        <f>D2</f>
        <v>10000</v>
      </c>
    </row>
    <row r="4">
      <c r="A4">
        <v>2</v>
      </c>
      <c r="B4" t="str">
        <v>CCPS issued - Basic + Dilluted_1st Lot</v>
      </c>
      <c r="C4">
        <v>45044</v>
      </c>
      <c r="D4">
        <v>44097</v>
      </c>
      <c r="E4">
        <f>D4</f>
        <v>44097</v>
      </c>
      <c r="G4">
        <f>E4</f>
        <v>44097</v>
      </c>
      <c r="H4">
        <f>E4</f>
        <v>44097</v>
      </c>
      <c r="J4">
        <f>D4/366*L4</f>
        <v>40843.94262295082</v>
      </c>
      <c r="L4">
        <f>J1-C4+1</f>
        <v>339</v>
      </c>
    </row>
    <row r="6">
      <c r="A6">
        <v>2</v>
      </c>
      <c r="B6" t="str">
        <v>OCPS Converted to Equity</v>
      </c>
      <c r="C6">
        <v>45126</v>
      </c>
      <c r="D6">
        <v>97276</v>
      </c>
      <c r="E6">
        <f>D6</f>
        <v>97276</v>
      </c>
      <c r="G6">
        <f>E6</f>
        <v>97276</v>
      </c>
      <c r="H6">
        <f>E6</f>
        <v>97276</v>
      </c>
      <c r="J6">
        <f>D6/366*L6</f>
        <v>68305.82513661202</v>
      </c>
      <c r="L6">
        <f>J1-C6+1</f>
        <v>257</v>
      </c>
    </row>
    <row r="8">
      <c r="A8">
        <v>3</v>
      </c>
      <c r="B8" t="str">
        <v>Loan Converted to Equity</v>
      </c>
      <c r="C8">
        <v>45471</v>
      </c>
      <c r="D8">
        <v>29321</v>
      </c>
      <c r="E8">
        <f>D8/365*F8</f>
        <v>22251.827397260273</v>
      </c>
      <c r="F8">
        <f>E1-C8+1</f>
        <v>277</v>
      </c>
      <c r="G8">
        <f>E8</f>
        <v>22251.827397260273</v>
      </c>
      <c r="H8">
        <f>E8</f>
        <v>22251.827397260273</v>
      </c>
      <c r="J8">
        <v>0</v>
      </c>
    </row>
    <row r="10">
      <c r="A10">
        <v>4</v>
      </c>
      <c r="B10" t="str">
        <v>CCPS issued - Basic + Dilluted_2nd Lot</v>
      </c>
      <c r="C10">
        <v>45428</v>
      </c>
      <c r="D10">
        <v>42771</v>
      </c>
      <c r="E10">
        <f>D10/365*F10</f>
        <v>37497.86301369863</v>
      </c>
      <c r="F10">
        <f>E1-C10+1</f>
        <v>320</v>
      </c>
      <c r="G10">
        <f>E10</f>
        <v>37497.86301369863</v>
      </c>
      <c r="H10">
        <f>E10</f>
        <v>37497.86301369863</v>
      </c>
      <c r="J10">
        <v>0</v>
      </c>
    </row>
    <row r="12">
      <c r="G12">
        <f>SUM(G2:G11)</f>
        <v>211122.6904109589</v>
      </c>
      <c r="H12">
        <f>SUM(H2:H11)</f>
        <v>211122.6904109589</v>
      </c>
      <c r="J12">
        <f>SUM(J2:J11)</f>
        <v>119149.76775956285</v>
      </c>
    </row>
  </sheetData>
  <pageMargins left="0.7" right="0.7" top="0.75" bottom="0.75" header="0.3" footer="0.3"/>
  <ignoredErrors>
    <ignoredError numberStoredAsText="1" sqref="A1:L13"/>
  </ignoredErrors>
</worksheet>
</file>

<file path=xl/worksheets/sheet29.xml><?xml version="1.0" encoding="utf-8"?>
<worksheet xmlns="http://schemas.openxmlformats.org/spreadsheetml/2006/main" xmlns:r="http://schemas.openxmlformats.org/officeDocument/2006/relationships">
  <dimension ref="A1:I93"/>
  <sheetViews>
    <sheetView workbookViewId="0" rightToLeft="0"/>
  </sheetViews>
  <sheetData>
    <row r="1">
      <c r="A1">
        <v>1000</v>
      </c>
    </row>
    <row r="2">
      <c r="B2" t="str">
        <v>Name  :</v>
      </c>
      <c r="C2" t="str">
        <v>XYZ</v>
      </c>
      <c r="E2" t="str">
        <v>PAN :</v>
      </c>
      <c r="F2" t="str">
        <v>AAJCB9629E</v>
      </c>
    </row>
    <row r="3">
      <c r="B3" t="str">
        <v>Address :</v>
      </c>
      <c r="C3" t="str">
        <v>801 to 809, 824, 8th FLOOR, BLOCK 1, BUILDING 73, EST AVENUE, SARABHAI COMPOUND VADODARA - 390023</v>
      </c>
      <c r="E3" t="str">
        <v>A.Y. :</v>
      </c>
      <c r="F3" t="str">
        <v>2025 - 2026</v>
      </c>
    </row>
    <row r="4">
      <c r="E4" t="str">
        <v>P.Y. :</v>
      </c>
      <c r="F4" t="str">
        <v>2024 - 2025</v>
      </c>
    </row>
    <row r="7">
      <c r="B7" t="str">
        <v>STATEMENT SHOWING COMPUTATION OF INCOME</v>
      </c>
    </row>
    <row r="8">
      <c r="B8" t="str">
        <v>PARTICULARS</v>
      </c>
      <c r="E8" t="str">
        <v>Amt In INR</v>
      </c>
      <c r="F8" t="str">
        <v>Amt In INR</v>
      </c>
    </row>
    <row r="10">
      <c r="B10" t="str">
        <v>I</v>
      </c>
      <c r="C10" t="str">
        <v>Income From Business</v>
      </c>
    </row>
    <row r="11">
      <c r="C11" t="str">
        <v>Net Profit as per Statement of Profit and Loss before tax</v>
      </c>
      <c r="F11">
        <f>-202719.652*1000</f>
        <v>-202719652</v>
      </c>
    </row>
    <row r="13">
      <c r="B13" t="str">
        <v>Add:</v>
      </c>
      <c r="C13" t="str">
        <v>Items disallowed</v>
      </c>
    </row>
    <row r="14">
      <c r="C14" t="str">
        <v>Expenditure relating to trading activities/Other disallowances</v>
      </c>
    </row>
    <row r="15">
      <c r="C15" t="str">
        <v>Penalty</v>
      </c>
      <c r="E15">
        <f>'[21]TB BVS 31.3.25'!I138</f>
        <v>5000</v>
      </c>
      <c r="G15" t="str">
        <v>Traced from Financials</v>
      </c>
    </row>
    <row r="16">
      <c r="C16" t="str">
        <v>Interest on MSME</v>
      </c>
      <c r="E16">
        <f>'[21]PL Notes 20-27'!C82*A1</f>
        <v>5013000</v>
      </c>
      <c r="G16" t="str">
        <v>Traced from Financials</v>
      </c>
    </row>
    <row r="17">
      <c r="C17" t="str">
        <v>Depreciation as per P&amp;L</v>
      </c>
      <c r="E17">
        <f>+[22]PL!$D$17*1000</f>
        <v>129491000</v>
      </c>
      <c r="G17" t="str">
        <v>Traced from Financials</v>
      </c>
    </row>
    <row r="18">
      <c r="C18" t="str">
        <v xml:space="preserve">MSME - 43B(h) </v>
      </c>
      <c r="E18">
        <f>-[21]Working!Q30</f>
        <v>11996625.38</v>
      </c>
      <c r="G18" t="str">
        <v>Traced from Financials</v>
      </c>
    </row>
    <row r="19">
      <c r="C19" t="str">
        <v>Gratuity U/s. 40A(7)</v>
      </c>
      <c r="E19">
        <f>[21]Gratuity!H9</f>
        <v>761373</v>
      </c>
      <c r="G19" t="str">
        <v>Traced from Financials</v>
      </c>
    </row>
    <row r="20">
      <c r="C20" t="str">
        <v>Leave Provision - 43B</v>
      </c>
      <c r="E20">
        <f>[21]Leave!H11</f>
        <v>1613446</v>
      </c>
      <c r="G20" t="str">
        <v>Traced from Financials</v>
      </c>
    </row>
    <row r="21">
      <c r="C21" t="str">
        <v>Bonus - 43B</v>
      </c>
      <c r="E21">
        <f>-'[21]TB BVS 31.3.25'!I160</f>
        <v>1443331.5</v>
      </c>
      <c r="G21" t="str">
        <v>Traced from Financials</v>
      </c>
    </row>
    <row r="23">
      <c r="F23">
        <f>SUM(E14:E23)</f>
        <v>150323775.88</v>
      </c>
    </row>
    <row r="25">
      <c r="B25" t="str">
        <v>Less:</v>
      </c>
      <c r="C25" t="str">
        <v>Income considered under other head/ignored for tax</v>
      </c>
    </row>
    <row r="26">
      <c r="C26" t="str">
        <v>Depreciation as per IT Act</v>
      </c>
      <c r="E26">
        <f>-[21]Depre_IT!P23</f>
        <v>-379719185</v>
      </c>
      <c r="G26" t="str">
        <v>Traced from Link</v>
      </c>
    </row>
    <row r="27">
      <c r="C27" t="str">
        <v>Capital gain on redemption of units of mutual fund</v>
      </c>
      <c r="E27">
        <f>+'[21]TB BVS 31.3.25'!I103</f>
        <v>-4891456.12999999</v>
      </c>
      <c r="G27" t="str">
        <v>Traced from Financials</v>
      </c>
    </row>
    <row r="28">
      <c r="C28" t="str">
        <v>35D - Preliminary expenses (4th year)</v>
      </c>
      <c r="E28">
        <v>-8400</v>
      </c>
      <c r="G28" t="str">
        <v>Traced from Financials</v>
      </c>
    </row>
    <row r="29">
      <c r="C29" t="str">
        <v>Interest Income Bank and DVG/MGVCL deposits</v>
      </c>
      <c r="E29">
        <v>-1789083.27</v>
      </c>
      <c r="G29" t="str">
        <v>Traced from Financials</v>
      </c>
    </row>
    <row r="30">
      <c r="C30" t="str">
        <v>Interest income IND AS</v>
      </c>
      <c r="E30">
        <f>'[21]TB BVS 31.3.25'!I104</f>
        <v>-90892.4799999999</v>
      </c>
      <c r="G30" t="str">
        <v>Traced from Financials</v>
      </c>
    </row>
    <row r="31">
      <c r="C31" t="str">
        <v>Interest on Income Tax refund</v>
      </c>
      <c r="E31">
        <f>'[21]TB BVS 31.3.25'!I165</f>
        <v>-59812</v>
      </c>
      <c r="G31" t="str">
        <v>Traced from Financials</v>
      </c>
    </row>
    <row r="32">
      <c r="C32" t="str">
        <v>Leasehold amortisation</v>
      </c>
      <c r="E32">
        <f>-[21]Lease!C25</f>
        <v>-3556823.515122577</v>
      </c>
      <c r="G32" t="str">
        <v>Traced from Financials</v>
      </c>
    </row>
    <row r="34">
      <c r="F34">
        <f>SUM(E26:E34)</f>
        <v>-390115652.3951226</v>
      </c>
    </row>
    <row r="36">
      <c r="C36" t="str">
        <v>Income from business / profession</v>
      </c>
      <c r="F36">
        <f>+F11+F23+F34</f>
        <v>-442511528.5151226</v>
      </c>
    </row>
    <row r="38">
      <c r="B38" t="str">
        <v>III</v>
      </c>
      <c r="C38" t="str">
        <v>Income From Capital Gains</v>
      </c>
    </row>
    <row r="39">
      <c r="C39" t="str">
        <v>Gain redemption of units of  Debt mutual fund</v>
      </c>
    </row>
    <row r="40">
      <c r="C40" t="str">
        <v>Sale consideration</v>
      </c>
      <c r="E40">
        <f>'[21]MF CG'!H20</f>
        <v>554891456.13</v>
      </c>
      <c r="G40" t="str">
        <v>Traced from Financials</v>
      </c>
    </row>
    <row r="41">
      <c r="C41" t="str">
        <v>Less:- Cost of acquisition</v>
      </c>
      <c r="E41">
        <f>'[21]MF CG'!D20</f>
        <v>550000000</v>
      </c>
      <c r="F41">
        <f>E40-E41</f>
        <v>4891456.129999995</v>
      </c>
      <c r="G41" t="str">
        <v>Traced from Financials</v>
      </c>
    </row>
    <row r="43">
      <c r="B43" t="str">
        <v>III</v>
      </c>
      <c r="C43" t="str">
        <v>Income From Other Sources</v>
      </c>
    </row>
    <row r="44">
      <c r="C44" t="str">
        <v>Interest Income Bank and DVG/MGVCL deposits</v>
      </c>
      <c r="D44">
        <f>-E29</f>
        <v>1789083.27</v>
      </c>
      <c r="G44" t="str">
        <v>Traced from Financials</v>
      </c>
    </row>
    <row r="45">
      <c r="C45" t="str">
        <v>Interest on Income Tax refund</v>
      </c>
      <c r="D45">
        <f>-E31</f>
        <v>59812</v>
      </c>
      <c r="G45" t="str">
        <v>Traced from Financials</v>
      </c>
    </row>
    <row r="46">
      <c r="C46" t="str">
        <v>Loan Interest (BVO)</v>
      </c>
      <c r="D46">
        <f>'[21]TDS TCS'!F10</f>
        <v>5883010</v>
      </c>
      <c r="G46" t="str">
        <v>Traced from Financials</v>
      </c>
    </row>
    <row r="49">
      <c r="D49">
        <f>SUM(D44:D48)</f>
        <v>7731905.27</v>
      </c>
    </row>
    <row r="50">
      <c r="C50" t="str">
        <v>Less:- Interest expenditure</v>
      </c>
      <c r="D50">
        <v>0</v>
      </c>
      <c r="E50">
        <f>D49-D50</f>
        <v>7731905.27</v>
      </c>
      <c r="F50">
        <f>SUM(E44:E50)</f>
        <v>7731905.27</v>
      </c>
    </row>
    <row r="52">
      <c r="C52" t="str">
        <v>Total</v>
      </c>
      <c r="F52">
        <f>F36+F41+F50</f>
        <v>-429888167.1151226</v>
      </c>
    </row>
    <row r="55">
      <c r="B55" t="str">
        <v>STATEMENT SHOWING COMPUTATION OF TAX</v>
      </c>
    </row>
    <row r="56">
      <c r="B56" t="str">
        <v>PARTICULARS</v>
      </c>
      <c r="E56" t="str">
        <f>E8</f>
        <v>Amt In INR</v>
      </c>
      <c r="F56" t="str">
        <f>F8</f>
        <v>Amt In INR</v>
      </c>
    </row>
    <row r="57">
      <c r="C57" t="str">
        <v>TOTAL INCOME</v>
      </c>
      <c r="F57">
        <v>0</v>
      </c>
    </row>
    <row r="59">
      <c r="C59" t="str">
        <v>Income Subject To Normal Rates</v>
      </c>
      <c r="D59">
        <v>0.15</v>
      </c>
      <c r="E59">
        <f>F41*0</f>
        <v>0</v>
      </c>
      <c r="F59">
        <f>D59*E59</f>
        <v>0</v>
      </c>
    </row>
    <row r="60">
      <c r="C60" t="str">
        <v>Income Subject To Special Rates</v>
      </c>
      <c r="D60">
        <v>0.22</v>
      </c>
      <c r="E60">
        <f>(F36+F50)*0</f>
        <v>0</v>
      </c>
      <c r="F60">
        <f>D60*E60</f>
        <v>0</v>
      </c>
    </row>
    <row r="61">
      <c r="C61" t="str">
        <v>Income Subject To Special Rates</v>
      </c>
      <c r="D61">
        <v>0.1</v>
      </c>
      <c r="E61">
        <v>0</v>
      </c>
      <c r="F61">
        <v>0</v>
      </c>
    </row>
    <row r="62">
      <c r="C62" t="str">
        <v>Total Income Tax</v>
      </c>
      <c r="F62">
        <f>SUM(F59:F61)</f>
        <v>0</v>
      </c>
    </row>
    <row r="63">
      <c r="B63" t="str">
        <v>Add :</v>
      </c>
      <c r="C63" t="str">
        <v>Surcharge @ 10%</v>
      </c>
      <c r="F63">
        <f>F62*10%</f>
        <v>0</v>
      </c>
    </row>
    <row r="64">
      <c r="B64" t="str">
        <v>Add :</v>
      </c>
      <c r="C64" t="str">
        <v>Education Cess @ 4%</v>
      </c>
      <c r="F64">
        <f>(F62+F63)*4%</f>
        <v>0</v>
      </c>
    </row>
    <row r="65">
      <c r="C65" t="str">
        <v>Total Income Tax</v>
      </c>
      <c r="F65">
        <f>SUM(F62:F64)</f>
        <v>0</v>
      </c>
    </row>
    <row r="67">
      <c r="B67" t="str">
        <v>Add :</v>
      </c>
      <c r="C67" t="str">
        <v>Interest Payable</v>
      </c>
    </row>
    <row r="68">
      <c r="C68" t="str">
        <v>Interest Under Section 234 A</v>
      </c>
      <c r="E68">
        <v>0</v>
      </c>
    </row>
    <row r="69">
      <c r="C69" t="str">
        <v>Interest Under Section 234 B</v>
      </c>
      <c r="E69">
        <v>0</v>
      </c>
    </row>
    <row r="70">
      <c r="C70" t="str">
        <v>Interest Under Section 234 C</v>
      </c>
      <c r="E70">
        <f>K68*0</f>
        <v>0</v>
      </c>
      <c r="F70">
        <f>SUM(E69:E70)*0</f>
        <v>0</v>
      </c>
    </row>
    <row r="71">
      <c r="C71" t="str">
        <v>Total Tax Payable</v>
      </c>
      <c r="F71">
        <f>F65+F70</f>
        <v>0</v>
      </c>
    </row>
    <row r="73">
      <c r="B73" t="str">
        <v>Less:</v>
      </c>
      <c r="C73" t="str">
        <v>Prepaid Taxes</v>
      </c>
    </row>
    <row r="74">
      <c r="C74" t="str">
        <v xml:space="preserve">Advance Tax </v>
      </c>
    </row>
    <row r="75">
      <c r="C75" t="str">
        <v>TDS</v>
      </c>
      <c r="E75">
        <f>'[21]TDS TCS'!D15</f>
        <v>2198448</v>
      </c>
    </row>
    <row r="76">
      <c r="C76" t="str">
        <v>TCS</v>
      </c>
      <c r="E76">
        <f>'[21]TDS TCS'!D25</f>
        <v>31725</v>
      </c>
    </row>
    <row r="77">
      <c r="C77" t="str">
        <v>Self Assessment Tax Paid</v>
      </c>
      <c r="F77">
        <f>SUM(E74:E77)</f>
        <v>2230173</v>
      </c>
    </row>
    <row r="79">
      <c r="F79">
        <f>F71-F77</f>
        <v>-2230173</v>
      </c>
    </row>
    <row r="84">
      <c r="E84" t="str">
        <v>FY22</v>
      </c>
    </row>
    <row r="85">
      <c r="C85" t="str">
        <v>Particulars</v>
      </c>
      <c r="D85" t="str">
        <v>BVO</v>
      </c>
      <c r="E85" t="str">
        <v>BVS</v>
      </c>
    </row>
    <row r="86">
      <c r="C86" t="str">
        <v>Loss as per Financial</v>
      </c>
      <c r="D86">
        <v>-16656914.976153366</v>
      </c>
      <c r="E86">
        <v>-7940372.15186328</v>
      </c>
    </row>
    <row r="88">
      <c r="C88" t="str">
        <v>*Expense Disallowed</v>
      </c>
      <c r="D88">
        <v>2204672.9728561738</v>
      </c>
      <c r="E88">
        <v>356064</v>
      </c>
    </row>
    <row r="89">
      <c r="C89" t="str">
        <v>Expense Disallowed in Current FY but allowed in Subsequent FY</v>
      </c>
      <c r="D89">
        <v>14144259.054815067</v>
      </c>
      <c r="E89">
        <v>7276273.61808904</v>
      </c>
    </row>
    <row r="91">
      <c r="C91" t="str">
        <v>Preliminery expense claimed 1st Year of 5 Year</v>
      </c>
      <c r="E91">
        <v>33600</v>
      </c>
    </row>
    <row r="92">
      <c r="C92" t="str">
        <v>Preliminery expense claimed in 2nd Year of 5 Year</v>
      </c>
      <c r="D92">
        <v>-1000</v>
      </c>
      <c r="E92">
        <v>0</v>
      </c>
    </row>
    <row r="93">
      <c r="C93" t="str">
        <v>Net Loss Carried Forward in Current FY</v>
      </c>
      <c r="D93">
        <v>-308982.948482126</v>
      </c>
      <c r="E93">
        <v>-274434.5337742446</v>
      </c>
    </row>
  </sheetData>
  <mergeCells count="4">
    <mergeCell ref="B7:F7"/>
    <mergeCell ref="B8:D8"/>
    <mergeCell ref="B55:F55"/>
    <mergeCell ref="B56:D56"/>
  </mergeCells>
  <pageMargins left="0.7" right="0.7" top="0.75" bottom="0.75" header="0.3" footer="0.3"/>
  <ignoredErrors>
    <ignoredError numberStoredAsText="1" sqref="A1:I93"/>
  </ignoredErrors>
  <legacyDrawing r:id="rId1"/>
</worksheet>
</file>

<file path=xl/worksheets/sheet30.xml><?xml version="1.0" encoding="utf-8"?>
<worksheet xmlns="http://schemas.openxmlformats.org/spreadsheetml/2006/main" xmlns:r="http://schemas.openxmlformats.org/officeDocument/2006/relationships">
  <dimension ref="A2:L102"/>
  <sheetViews>
    <sheetView workbookViewId="0" rightToLeft="0"/>
  </sheetViews>
  <sheetData>
    <row r="3">
      <c r="A3" t="str">
        <v>Particulars</v>
      </c>
      <c r="B3" t="str">
        <v>Amount</v>
      </c>
    </row>
    <row r="4">
      <c r="A4" t="str">
        <v>Loss as per computation</v>
      </c>
      <c r="B4">
        <f>+'IT Com'!F52-'IT Com'!E26</f>
        <v>-50168982.11512262</v>
      </c>
      <c r="C4" t="str">
        <v>Current year Business loss</v>
      </c>
    </row>
    <row r="5">
      <c r="A5" t="str">
        <v>Carried Forward loss and Depreciation</v>
      </c>
      <c r="B5">
        <f>-7922635</f>
        <v>-7922635</v>
      </c>
      <c r="C5" t="str">
        <v>As per Return</v>
      </c>
    </row>
    <row r="6">
      <c r="A6" t="str">
        <v>Total Loss</v>
      </c>
      <c r="B6">
        <f>SUM(B4:B5)</f>
        <v>-58091617.11512262</v>
      </c>
    </row>
    <row r="7">
      <c r="A7" t="str">
        <v>Tax rate</v>
      </c>
      <c r="B7">
        <f>+B6*17.168%</f>
        <v>-9973168.82632425</v>
      </c>
    </row>
    <row r="9">
      <c r="A9" t="str">
        <v>Unaborbed Depreciation carried forward as per return</v>
      </c>
      <c r="B9">
        <v>-7297436</v>
      </c>
      <c r="C9" t="str">
        <v>As per Return</v>
      </c>
    </row>
    <row r="10">
      <c r="A10" t="str">
        <v>IT Depreciation</v>
      </c>
      <c r="B10">
        <f>'IT Com'!E26</f>
        <v>-379719185</v>
      </c>
      <c r="C10" t="str">
        <v>Current year depreciation</v>
      </c>
    </row>
    <row r="11">
      <c r="A11" t="str">
        <v>Total Depreciation</v>
      </c>
      <c r="B11">
        <f>+B9+B10</f>
        <v>-387016621</v>
      </c>
    </row>
    <row r="12">
      <c r="A12" t="str">
        <v>Tax rate</v>
      </c>
      <c r="B12">
        <f>+B11*17.168%</f>
        <v>-66443013.49328</v>
      </c>
    </row>
    <row r="13">
      <c r="A13" t="str">
        <v>Total</v>
      </c>
      <c r="B13">
        <f>+B12+B7</f>
        <v>-76416182.31960425</v>
      </c>
    </row>
    <row r="16">
      <c r="A16" t="str">
        <v>Particulars</v>
      </c>
      <c r="B16" t="str">
        <v>Opening IT WDV (as per financials of FY 23-24)</v>
      </c>
      <c r="C16" t="str">
        <v>Additions FY 24-25</v>
      </c>
      <c r="E16" t="str">
        <v>Allocation of deferred manufacturing exp</v>
      </c>
      <c r="F16" t="str">
        <v>Total</v>
      </c>
      <c r="G16" t="str">
        <v>Depreciation-IT</v>
      </c>
      <c r="H16" t="str">
        <v>ITWDV</v>
      </c>
      <c r="I16" t="str">
        <v>Book WDV</v>
      </c>
      <c r="J16" t="str">
        <v>DT</v>
      </c>
      <c r="K16" t="str">
        <v>@ 17.168%</v>
      </c>
    </row>
    <row r="17">
      <c r="C17" t="str">
        <v>For expenditure allocation</v>
      </c>
      <c r="D17" t="str">
        <v>Others</v>
      </c>
    </row>
    <row r="18">
      <c r="A18" t="str">
        <v>Plant and machinery</v>
      </c>
      <c r="B18">
        <v>356461113.91518825</v>
      </c>
      <c r="C18">
        <f>'CA Dep'!C12</f>
        <v>2975994587.391646</v>
      </c>
      <c r="D18">
        <f>'CA Dep'!C8+'CA Dep'!C10+'CA Dep'!C11</f>
        <v>177851506.24465376</v>
      </c>
      <c r="E18">
        <f>$E$23/$C$23*C18</f>
        <v>4497192.684644699</v>
      </c>
      <c r="F18">
        <f>SUM(B18:E18)</f>
        <v>3514804400.2361326</v>
      </c>
      <c r="G18">
        <f>+'IT Dep'!P16+(E18*15%/2)</f>
        <v>290344907.45134836</v>
      </c>
      <c r="H18">
        <f>F18-G18</f>
        <v>3224459492.7847843</v>
      </c>
      <c r="I18">
        <f>SUM('CA Dep'!I8+SUM('CA Dep'!I10:I12))</f>
        <v>3434855061.8508024</v>
      </c>
      <c r="J18">
        <f>H18-I18</f>
        <v>-210395569.0660181</v>
      </c>
      <c r="K18">
        <f>J18*17.168%</f>
        <v>-36120711.29725399</v>
      </c>
    </row>
    <row r="19">
      <c r="A19" t="str">
        <v>Building</v>
      </c>
      <c r="B19">
        <v>157539007.0496191</v>
      </c>
      <c r="C19">
        <f>'CA Dep'!C5</f>
        <v>1313697503.89</v>
      </c>
      <c r="D19">
        <v>0</v>
      </c>
      <c r="E19">
        <f>$E$23/$C$23*C19</f>
        <v>1985202.1335523394</v>
      </c>
      <c r="F19">
        <f>SUM(B19:E19)</f>
        <v>1473221713.0731716</v>
      </c>
      <c r="G19">
        <f>+'IT Dep'!P14+(E19*10%/2)</f>
        <v>81538013.10667762</v>
      </c>
      <c r="H19">
        <f>F19-G19</f>
        <v>1391683699.966494</v>
      </c>
      <c r="I19">
        <f>'CA Dep'!I5</f>
        <v>1455597278.6800003</v>
      </c>
      <c r="J19">
        <f>H19-I19</f>
        <v>-63913578.71350622</v>
      </c>
      <c r="K19">
        <f>J19*17.168%</f>
        <v>-10972683.193534749</v>
      </c>
    </row>
    <row r="20">
      <c r="A20" t="str">
        <v>Computers</v>
      </c>
      <c r="B20">
        <v>157187.24045093142</v>
      </c>
      <c r="D20">
        <f>'CA Dep'!C6+'CA Dep'!C7</f>
        <v>21386921.89</v>
      </c>
      <c r="E20">
        <f>$E$23/$C$23*C20</f>
        <v>0</v>
      </c>
      <c r="F20">
        <f>SUM(B20:E20)</f>
        <v>21544109.13045093</v>
      </c>
      <c r="G20">
        <f>+'IT Dep'!P20</f>
        <v>5314715</v>
      </c>
      <c r="H20">
        <f>F20-G20</f>
        <v>16229394.13045093</v>
      </c>
      <c r="I20">
        <f>'CA Dep'!I7+'CA Dep'!I6</f>
        <v>19758881.159401596</v>
      </c>
      <c r="J20">
        <f>H20-I20</f>
        <v>-3529487.028950665</v>
      </c>
      <c r="K20">
        <f>J20*17.168%</f>
        <v>-605942.3331302502</v>
      </c>
    </row>
    <row r="21">
      <c r="A21" t="str">
        <v>Furniture &amp; Fixtures</v>
      </c>
      <c r="D21">
        <f>'CA Dep'!C9</f>
        <v>20587570.107657302</v>
      </c>
      <c r="E21">
        <f>$E$23/$C$23*C21</f>
        <v>0</v>
      </c>
      <c r="F21">
        <f>SUM(B21:E21)</f>
        <v>20587570.107657302</v>
      </c>
      <c r="G21">
        <f>+'IT Dep'!P18</f>
        <v>1029379</v>
      </c>
      <c r="H21">
        <f>F21-G21</f>
        <v>19558191.107657302</v>
      </c>
      <c r="I21">
        <f>'CA Dep'!I9</f>
        <v>19992910.067765594</v>
      </c>
      <c r="J21">
        <f>H21-I21</f>
        <v>-434718.96010829136</v>
      </c>
      <c r="K21">
        <f>J21*17.168%</f>
        <v>-74632.55107139146</v>
      </c>
    </row>
    <row r="22">
      <c r="A22" t="str">
        <v>CWIP</v>
      </c>
      <c r="D22">
        <f>+'[23]PPE- note 3'!F31</f>
        <v>0.00023999996483325958</v>
      </c>
      <c r="E22">
        <f>$E$23/$C$23*C22</f>
        <v>0</v>
      </c>
      <c r="F22">
        <f>SUM(B22:E22)</f>
        <v>0.00023999996483325958</v>
      </c>
    </row>
    <row r="23">
      <c r="B23">
        <f>SUM(B18:B22)</f>
        <v>514157308.2052583</v>
      </c>
      <c r="C23">
        <f>SUM(C18:C22)</f>
        <v>4289692091.281646</v>
      </c>
      <c r="D23">
        <f>SUM(D18:D22)</f>
        <v>219825998.24255106</v>
      </c>
      <c r="E23">
        <v>6482394.818197038</v>
      </c>
      <c r="F23">
        <f>SUM(F18:F22)</f>
        <v>5030157792.547653</v>
      </c>
      <c r="G23">
        <f>SUM(G18:G22)</f>
        <v>378227014.55802596</v>
      </c>
      <c r="H23">
        <f>SUM(H18:H22)</f>
        <v>4651930777.989387</v>
      </c>
      <c r="I23">
        <f>SUM(I18:I22)</f>
        <v>4930204131.75797</v>
      </c>
      <c r="J23">
        <f>SUM(J18:J22)</f>
        <v>-278273353.7685833</v>
      </c>
      <c r="K23">
        <f>SUM(K18:K22)</f>
        <v>-47773969.374990374</v>
      </c>
      <c r="L23">
        <f>I23-I24</f>
        <v>0</v>
      </c>
    </row>
    <row r="24">
      <c r="C24">
        <f>C23+D23-'CA Dep'!C13</f>
        <v>0.00023937225341796875</v>
      </c>
      <c r="I24">
        <f>'CA Dep'!I13-'CA Dep'!I3-'CA Dep'!I4</f>
        <v>4930204131.757971</v>
      </c>
    </row>
    <row r="25">
      <c r="A25" t="str">
        <v>Provision for Leave</v>
      </c>
      <c r="H25">
        <v>0</v>
      </c>
      <c r="I25">
        <f>+'[23]TB BVS 31.3.25'!I172</f>
        <v>-888759</v>
      </c>
      <c r="J25">
        <f>H25-I25</f>
        <v>888759</v>
      </c>
      <c r="K25">
        <f>J25*17.168%</f>
        <v>152582.14512</v>
      </c>
    </row>
    <row r="26">
      <c r="A26" t="str">
        <v>Provision for Gratui</v>
      </c>
      <c r="H26">
        <v>0</v>
      </c>
      <c r="I26">
        <v>-3056778</v>
      </c>
      <c r="J26">
        <f>H26-I26</f>
        <v>3056778</v>
      </c>
      <c r="K26">
        <f>J26*17.168%</f>
        <v>524787.64704</v>
      </c>
    </row>
    <row r="27">
      <c r="J27">
        <f>SUM(J25:J26)</f>
        <v>3945537</v>
      </c>
      <c r="K27">
        <f>J27*17.168%</f>
        <v>677369.79216</v>
      </c>
    </row>
    <row r="28">
      <c r="K28">
        <f>+K23+K27</f>
        <v>-47096599.58283038</v>
      </c>
    </row>
    <row r="35">
      <c r="A35" t="str">
        <v>Capital gains</v>
      </c>
    </row>
    <row r="36">
      <c r="A36" t="str">
        <v>HDFC Overnight Fund - Direct Plan - Growth Option</v>
      </c>
      <c r="D36">
        <v>875943.49</v>
      </c>
      <c r="F36">
        <f>D36+E36</f>
        <v>875943.49</v>
      </c>
    </row>
    <row r="37">
      <c r="A37" t="str">
        <v xml:space="preserve">HDFC Liquid Fund-Direct Plan-Growth Option Cash, </v>
      </c>
      <c r="D37">
        <v>2658651.37</v>
      </c>
      <c r="F37">
        <f>D37+E37</f>
        <v>2658651.37</v>
      </c>
    </row>
    <row r="38">
      <c r="D38">
        <f>SUM(D36:D37)</f>
        <v>3534594.8600000003</v>
      </c>
      <c r="F38">
        <f>SUM(F36:F37)</f>
        <v>3534594.8600000003</v>
      </c>
    </row>
    <row r="40">
      <c r="A40" t="str">
        <v xml:space="preserve">HDFC Arbitrage Fund - Wholesale Plan - Growth - Direct Plan Arbitrage Fund, </v>
      </c>
      <c r="D40">
        <v>13736480.57</v>
      </c>
      <c r="E40">
        <f>250+500+1000+500+1000+500+1387</f>
        <v>5137</v>
      </c>
      <c r="F40">
        <f>D40+E40</f>
        <v>13741617.57</v>
      </c>
    </row>
    <row r="42">
      <c r="D42">
        <f>D40+D38</f>
        <v>17271075.43</v>
      </c>
      <c r="F42">
        <f>F40+F38</f>
        <v>17276212.43</v>
      </c>
    </row>
    <row r="43">
      <c r="F43">
        <v>17331137.02</v>
      </c>
    </row>
    <row r="44">
      <c r="F44">
        <f>F42-F43</f>
        <v>-54924.58999999985</v>
      </c>
      <c r="G44" t="str">
        <v>diff</v>
      </c>
    </row>
    <row r="48">
      <c r="A48" t="str">
        <v xml:space="preserve">Leasehold </v>
      </c>
    </row>
    <row r="49">
      <c r="A49" t="str">
        <v>Expenditure deferred relating to leasehold rights amortisation (AY 2023-24)</v>
      </c>
    </row>
    <row r="50">
      <c r="A50" t="str">
        <v>Amortisation</v>
      </c>
      <c r="D50">
        <v>1752790</v>
      </c>
    </row>
    <row r="53">
      <c r="A53" t="str">
        <v>Expenditure deferred relating to leasehold rights amortisation (AY 2022-23)</v>
      </c>
    </row>
    <row r="54">
      <c r="A54" t="str">
        <v>Int on borrowing</v>
      </c>
      <c r="D54">
        <v>3344847.933157535</v>
      </c>
      <c r="E54">
        <f>D54</f>
        <v>3344847.933157535</v>
      </c>
    </row>
    <row r="55">
      <c r="A55" t="str">
        <v>Amortisation</v>
      </c>
      <c r="D55">
        <v>609875</v>
      </c>
    </row>
    <row r="59">
      <c r="A59" t="str">
        <v>Leasehold land</v>
      </c>
    </row>
    <row r="60">
      <c r="A60" t="str">
        <v>Cost of acquisition</v>
      </c>
      <c r="D60">
        <f>'[23]PPE- note 3'!E55*1000</f>
        <v>324390000</v>
      </c>
      <c r="E60">
        <f>D60</f>
        <v>324390000</v>
      </c>
    </row>
    <row r="63">
      <c r="E63">
        <f>SUM(E50:E62)</f>
        <v>327734847.93315756</v>
      </c>
    </row>
    <row r="65">
      <c r="A65" t="str">
        <v>Lease period</v>
      </c>
    </row>
    <row r="66">
      <c r="A66">
        <v>42789</v>
      </c>
    </row>
    <row r="67">
      <c r="A67">
        <f>(99*365)+A66</f>
        <v>78924</v>
      </c>
      <c r="D67">
        <f>(A67-A66)/365</f>
        <v>99</v>
      </c>
    </row>
    <row r="68">
      <c r="A68" t="str">
        <v>Balance lease period</v>
      </c>
    </row>
    <row r="69">
      <c r="A69">
        <v>45292</v>
      </c>
    </row>
    <row r="70">
      <c r="A70">
        <f>A67</f>
        <v>78924</v>
      </c>
      <c r="D70">
        <f>(A70-A69)/365</f>
        <v>92.14246575342466</v>
      </c>
      <c r="E70">
        <f>E63/D70/12</f>
        <v>296402.28427192976</v>
      </c>
      <c r="F70" t="str">
        <v>Per month</v>
      </c>
    </row>
    <row r="72">
      <c r="A72" t="str">
        <v>Jan 24 to March 24</v>
      </c>
      <c r="E72">
        <f>E70*3</f>
        <v>889206.8528157893</v>
      </c>
    </row>
  </sheetData>
  <mergeCells count="1">
    <mergeCell ref="C16:D16"/>
  </mergeCells>
  <pageMargins left="0.7" right="0.7" top="0.75" bottom="0.75" header="0.3" footer="0.3"/>
  <ignoredErrors>
    <ignoredError numberStoredAsText="1" sqref="A2:L102"/>
  </ignoredErrors>
  <legacyDrawing r:id="rId1"/>
</worksheet>
</file>

<file path=xl/worksheets/sheet31.xml><?xml version="1.0" encoding="utf-8"?>
<worksheet xmlns="http://schemas.openxmlformats.org/spreadsheetml/2006/main" xmlns:r="http://schemas.openxmlformats.org/officeDocument/2006/relationships">
  <dimension ref="A1:R46"/>
  <sheetViews>
    <sheetView workbookViewId="0" rightToLeft="0"/>
  </sheetViews>
  <sheetData>
    <row r="1">
      <c r="Q1" t="str">
        <v>Best Value Chem Private Limited</v>
      </c>
    </row>
    <row r="2">
      <c r="Q2" t="str">
        <v>Permanent Account No :  AAACB9400C</v>
      </c>
    </row>
    <row r="3">
      <c r="Q3" t="str">
        <v>Previous Year ended : 31 March, 2024</v>
      </c>
    </row>
    <row r="4">
      <c r="Q4" t="str">
        <v>Assessment Year : 2024-25</v>
      </c>
    </row>
    <row r="6">
      <c r="Q6" t="str">
        <v>Enclosure - 5</v>
      </c>
    </row>
    <row r="8">
      <c r="A8" t="str">
        <v>Clause 18 : Particulars of Depreciation allowable as per Income Tax Act, 1961 in respect of each Block of Assets :</v>
      </c>
    </row>
    <row r="10" xml:space="preserve">
      <c r="A10" t="str">
        <v>Sr. No</v>
      </c>
      <c r="B10" t="str">
        <v>Description</v>
      </c>
      <c r="C10" t="str" xml:space="preserve">
        <v xml:space="preserve">Depreciation Rate_x000d_
(%)</v>
      </c>
      <c r="E10" t="str">
        <v>Written Down Value as on 1 April 2024</v>
      </c>
      <c r="F10" t="str">
        <v>Adjustment made to the written down value under sec 115BAA</v>
      </c>
      <c r="G10" t="str">
        <v>Adjusted written down value</v>
      </c>
      <c r="H10" t="str">
        <v>Sold during the year</v>
      </c>
      <c r="I10" t="str">
        <v>Additions/ adjustments during the year</v>
      </c>
      <c r="L10" t="str">
        <v>Net Written Down Value as on 1 April 2023</v>
      </c>
      <c r="M10" t="str">
        <v>Depreciation/Amortisation</v>
      </c>
      <c r="Q10" t="str">
        <v>Closing  Written Down Value as on 31 March 2025</v>
      </c>
    </row>
    <row r="11" xml:space="preserve">
      <c r="I11" t="str" xml:space="preserve">
        <v xml:space="preserve">Equal to or_x000d_
more than 180 days</v>
      </c>
      <c r="J11" t="str">
        <v>Less than 180 days</v>
      </c>
      <c r="K11" t="str">
        <v>Total</v>
      </c>
      <c r="M11" t="str">
        <v>On opening Written Down Value</v>
      </c>
      <c r="N11" t="str">
        <v>Used for            &gt; 180 days</v>
      </c>
      <c r="O11" t="str">
        <v>Used for            &lt; 180 days</v>
      </c>
      <c r="P11" t="str">
        <v>Total Depreciation</v>
      </c>
    </row>
    <row r="12">
      <c r="C12" t="str">
        <v>Normal</v>
      </c>
      <c r="D12" t="str">
        <v>Additional</v>
      </c>
      <c r="E12" t="str">
        <v>(Rs.)</v>
      </c>
      <c r="H12" t="str">
        <v>(Rs.)</v>
      </c>
      <c r="I12" t="str">
        <v>(Rs.)</v>
      </c>
      <c r="J12" t="str">
        <v>(Rs.)</v>
      </c>
      <c r="K12" t="str">
        <v>(Rs.)</v>
      </c>
      <c r="L12" t="str">
        <v>(Rs.)</v>
      </c>
      <c r="M12" t="str">
        <v>(Rs.)</v>
      </c>
      <c r="N12" t="str">
        <v>(Rs.)</v>
      </c>
      <c r="O12" t="str">
        <v>(Rs.)</v>
      </c>
      <c r="P12" t="str">
        <v>(Rs.)</v>
      </c>
      <c r="Q12" t="str">
        <v>(Rs.)</v>
      </c>
    </row>
    <row r="14">
      <c r="A14">
        <v>1</v>
      </c>
      <c r="B14" t="str">
        <v>Building</v>
      </c>
      <c r="C14">
        <v>10</v>
      </c>
      <c r="D14" t="str">
        <v>-</v>
      </c>
      <c r="E14">
        <v>157538778</v>
      </c>
      <c r="F14">
        <v>0</v>
      </c>
      <c r="G14">
        <f>+E14</f>
        <v>157538778</v>
      </c>
      <c r="H14">
        <v>0</v>
      </c>
      <c r="I14">
        <v>0</v>
      </c>
      <c r="J14">
        <f>+'CA Dep'!C29</f>
        <v>1313697503.89</v>
      </c>
      <c r="K14">
        <f>J14+I14</f>
        <v>1313697503.89</v>
      </c>
      <c r="L14">
        <f>E14+K14-H14</f>
        <v>1471236281.89</v>
      </c>
      <c r="M14">
        <f>ROUND((G14-H14)*C14/100,0)</f>
        <v>15753878</v>
      </c>
      <c r="N14">
        <f>ROUND(I14*C14/100,0)</f>
        <v>0</v>
      </c>
      <c r="O14">
        <f>ROUNDDOWN(J14*C14/200,0)</f>
        <v>65684875</v>
      </c>
      <c r="P14">
        <f>M14+N14+O14</f>
        <v>81438753</v>
      </c>
      <c r="Q14">
        <f>L14-P14</f>
        <v>1389797528.89</v>
      </c>
    </row>
    <row r="16">
      <c r="A16">
        <v>2</v>
      </c>
      <c r="B16" t="str">
        <v>Plant &amp; Machinery</v>
      </c>
      <c r="C16">
        <v>15</v>
      </c>
      <c r="D16">
        <v>0</v>
      </c>
      <c r="E16">
        <v>356461070</v>
      </c>
      <c r="F16">
        <v>0</v>
      </c>
      <c r="G16">
        <f>+E16</f>
        <v>356461070</v>
      </c>
      <c r="H16">
        <v>0</v>
      </c>
      <c r="I16">
        <v>0</v>
      </c>
      <c r="J16">
        <f>+'CA Dep'!C30</f>
        <v>3153846093.6362996</v>
      </c>
      <c r="K16">
        <f>J16+I16</f>
        <v>3153846093.6362996</v>
      </c>
      <c r="L16">
        <f>E16+K16-H16</f>
        <v>3510307163.6362996</v>
      </c>
      <c r="M16">
        <f>ROUND((G16)*C16/100,0)</f>
        <v>53469161</v>
      </c>
      <c r="N16">
        <f>ROUND(I16*C16/100,0)</f>
        <v>0</v>
      </c>
      <c r="O16">
        <f>ROUNDDOWN((J16-H16)*C16/200,0)</f>
        <v>236538457</v>
      </c>
      <c r="P16">
        <f>M16+N16+O16</f>
        <v>290007618</v>
      </c>
      <c r="Q16">
        <f>L16-P16</f>
        <v>3220299545.6362996</v>
      </c>
    </row>
    <row r="18">
      <c r="A18">
        <v>3</v>
      </c>
      <c r="B18" t="str">
        <v>Furniture</v>
      </c>
      <c r="C18">
        <v>10</v>
      </c>
      <c r="D18" t="str">
        <v>-</v>
      </c>
      <c r="E18">
        <v>0</v>
      </c>
      <c r="F18">
        <v>0</v>
      </c>
      <c r="G18">
        <f>+E18</f>
        <v>0</v>
      </c>
      <c r="H18">
        <v>0</v>
      </c>
      <c r="I18">
        <v>0</v>
      </c>
      <c r="J18">
        <f>+'CA Dep'!C31</f>
        <v>20587570.107657302</v>
      </c>
      <c r="K18">
        <f>J18+I18</f>
        <v>20587570.107657302</v>
      </c>
      <c r="L18">
        <f>E18+K18-H18</f>
        <v>20587570.107657302</v>
      </c>
      <c r="M18">
        <f>ROUND((G18-H18)*C18/100,0)</f>
        <v>0</v>
      </c>
      <c r="N18">
        <f>ROUND(I18*C18/100,0)</f>
        <v>0</v>
      </c>
      <c r="O18">
        <f>ROUND(J18*C18/200,0)</f>
        <v>1029379</v>
      </c>
      <c r="P18">
        <f>M18+N18+O18</f>
        <v>1029379</v>
      </c>
      <c r="Q18">
        <f>L18-P18</f>
        <v>19558191.107657302</v>
      </c>
    </row>
    <row r="20">
      <c r="A20">
        <v>4</v>
      </c>
      <c r="B20" t="str">
        <v>Computers</v>
      </c>
      <c r="C20">
        <v>40</v>
      </c>
      <c r="D20" t="str">
        <v>-</v>
      </c>
      <c r="E20">
        <v>157294</v>
      </c>
      <c r="F20">
        <v>0</v>
      </c>
      <c r="G20">
        <f>+E20</f>
        <v>157294</v>
      </c>
      <c r="H20">
        <v>0</v>
      </c>
      <c r="I20">
        <v>4872062.811838483</v>
      </c>
      <c r="J20">
        <v>16514859.078161517</v>
      </c>
      <c r="K20">
        <f>J20+I20</f>
        <v>21386921.89</v>
      </c>
      <c r="L20">
        <f>E20+K20-H20</f>
        <v>21544215.89</v>
      </c>
      <c r="M20">
        <f>ROUND((G20-H20)*C20/100,0)</f>
        <v>62918</v>
      </c>
      <c r="N20">
        <f>ROUND(I20*C20/100,0)</f>
        <v>1948825</v>
      </c>
      <c r="O20">
        <f>ROUND(J20*C20/200,0)</f>
        <v>3302972</v>
      </c>
      <c r="P20">
        <f>M20+N20+O20</f>
        <v>5314715</v>
      </c>
      <c r="Q20">
        <f>L20-P20</f>
        <v>16229500.89</v>
      </c>
    </row>
    <row r="23">
      <c r="B23" t="str">
        <v>Total</v>
      </c>
      <c r="E23">
        <f>SUM(E13:E21)</f>
        <v>514157142</v>
      </c>
      <c r="F23">
        <f>SUM(F13:F21)</f>
        <v>0</v>
      </c>
      <c r="G23">
        <f>SUM(G13:G21)</f>
        <v>514157142</v>
      </c>
      <c r="H23">
        <f>SUM(H13:H21)</f>
        <v>0</v>
      </c>
      <c r="I23">
        <f>SUM(I13:I21)</f>
        <v>4872062.811838483</v>
      </c>
      <c r="J23">
        <f>SUM(J13:J21)</f>
        <v>4504646026.712118</v>
      </c>
      <c r="K23">
        <f>SUM(K13:K21)</f>
        <v>4509518089.523957</v>
      </c>
      <c r="L23">
        <f>SUM(L13:L21)</f>
        <v>5023675231.523957</v>
      </c>
      <c r="M23">
        <f>SUM(M13:M21)</f>
        <v>69285957</v>
      </c>
      <c r="N23">
        <f>SUM(N13:N21)</f>
        <v>1948825</v>
      </c>
      <c r="O23">
        <f>SUM(O13:O21)</f>
        <v>306555683</v>
      </c>
      <c r="P23">
        <f>SUM(P13:P21)</f>
        <v>377790465</v>
      </c>
      <c r="Q23">
        <f>SUM(Q13:Q21)</f>
        <v>4645884766.523957</v>
      </c>
    </row>
    <row r="25">
      <c r="K25">
        <f>+'CA Dep'!C13</f>
        <v>4509518089.523957</v>
      </c>
    </row>
    <row r="26">
      <c r="B26" t="str">
        <v>To add Vehicle Block</v>
      </c>
      <c r="J26" t="str">
        <v>Addition as per last year Deferred</v>
      </c>
      <c r="K26">
        <f>+K23-K25</f>
        <v>0</v>
      </c>
    </row>
    <row r="28">
      <c r="A28" t="str">
        <v>Notes:</v>
      </c>
    </row>
    <row r="29">
      <c r="A29" t="str">
        <v>1)</v>
      </c>
      <c r="B29" t="str">
        <v>The opening written down value of each block of assets and classification of asset as on 1 April 2023 is on the basis of the return of income filed for A.Y. 2023-24 and has been relied upon by the auditors.</v>
      </c>
    </row>
    <row r="30">
      <c r="A30" t="str">
        <v>2)</v>
      </c>
      <c r="B30" t="str">
        <v>Date of addition is the date when the asset is put to use and is as represented by Company's Management. (Refer "Enclosure - 6A"). Fixed assets purchased during the year have been capitalised on the day the asset has been put to use or came into being. In view of this, the assessee has claimed depreciation for full year on assets capitalised before 3 October 2023 and has claimed depreciation at half rates on assets capitalised after the above date.</v>
      </c>
    </row>
    <row r="31">
      <c r="A31" t="str">
        <v>3)</v>
      </c>
      <c r="B31" t="str">
        <v>Additions do not include any adjustments on account of CENVAT/Input Tax Credit on property, plant and equipment during the year, subsidy, grant or any other reimbursements. Further, there is no realized foreign exchange fluctuation (loss) has been adjusted in the cost of assets capitalized during the year.  Refer enclosure 6A for details.</v>
      </c>
    </row>
    <row r="32">
      <c r="A32" t="str">
        <v>4)</v>
      </c>
      <c r="B32" t="str">
        <v>The Company has decided to exercise the option permitted under Section 115BAA of the Income Tax Act, 1961 as introduced by the Taxation Laws (Amendment) Ordinance, 2019 from the financial year 2019-20. Accordingly, the Company is not entitled to additional depreciation.</v>
      </c>
    </row>
    <row r="33">
      <c r="A33" t="str">
        <v>5)</v>
      </c>
      <c r="B33" t="str">
        <v>The auditors have relied on the Management's classification in respect of Property, Plant and Equipment. The information regarding to classification of assets and written down value has been determined on the basis of the tax records maintained by the assessee.</v>
      </c>
    </row>
    <row r="34">
      <c r="A34" t="str">
        <v>6)</v>
      </c>
      <c r="B34" t="str">
        <v>The addition in vehicles amounting to Rs. 22,155,004/- which have been given to employees are not capitalised in the books of accounts on account of Ind AS adjustment. The same has been accounted as Deferred Employee cost under Other assets (non-current/ current). As explained by the management, the said addition in such vehicles, can be capitalised under Income Tax Act.</v>
      </c>
    </row>
    <row r="42">
      <c r="H42" t="str">
        <v>Particulars</v>
      </c>
      <c r="I42" t="str">
        <v>Allocation of deferred manufacturing exp</v>
      </c>
    </row>
    <row r="43">
      <c r="H43" t="str">
        <v>Plant and machinery</v>
      </c>
      <c r="I43">
        <f>+[23]DT!C3</f>
        <v>4533288.313191939</v>
      </c>
    </row>
    <row r="44">
      <c r="H44" t="str">
        <v>Building</v>
      </c>
      <c r="I44">
        <f>+[23]DT!C4</f>
        <v>1895076.6713603183</v>
      </c>
    </row>
    <row r="45">
      <c r="H45" t="str">
        <v>Computers</v>
      </c>
      <c r="I45">
        <f>+[23]DT!C5</f>
        <v>27652.634194860548</v>
      </c>
    </row>
    <row r="46">
      <c r="H46" t="str">
        <v>Furniture &amp; Fixtures</v>
      </c>
      <c r="I46">
        <f>+[23]DT!C6</f>
        <v>26377.19944961235</v>
      </c>
    </row>
  </sheetData>
  <mergeCells count="17">
    <mergeCell ref="B29:Q29"/>
    <mergeCell ref="A10:A11"/>
    <mergeCell ref="B10:B11"/>
    <mergeCell ref="C10:D11"/>
    <mergeCell ref="E10:E11"/>
    <mergeCell ref="F10:F11"/>
    <mergeCell ref="G10:G11"/>
    <mergeCell ref="H10:H11"/>
    <mergeCell ref="I10:K10"/>
    <mergeCell ref="L10:L11"/>
    <mergeCell ref="M10:P10"/>
    <mergeCell ref="Q10:Q11"/>
    <mergeCell ref="B30:Q30"/>
    <mergeCell ref="B31:Q31"/>
    <mergeCell ref="B32:Q32"/>
    <mergeCell ref="B33:Q33"/>
    <mergeCell ref="B34:Q34"/>
  </mergeCells>
  <pageMargins left="0.7" right="0.7" top="0.75" bottom="0.75" header="0.3" footer="0.3"/>
  <ignoredErrors>
    <ignoredError numberStoredAsText="1" sqref="A1:R46"/>
  </ignoredErrors>
</worksheet>
</file>

<file path=xl/worksheets/sheet32.xml><?xml version="1.0" encoding="utf-8"?>
<worksheet xmlns="http://schemas.openxmlformats.org/spreadsheetml/2006/main" xmlns:r="http://schemas.openxmlformats.org/officeDocument/2006/relationships">
  <dimension ref="A1:I35"/>
  <sheetViews>
    <sheetView workbookViewId="0" rightToLeft="0"/>
  </sheetViews>
  <sheetData>
    <row r="1">
      <c r="B1" t="str">
        <v>Gross Block</v>
      </c>
      <c r="F1" t="str">
        <v>Depreciation up to 31.03.2024</v>
      </c>
      <c r="I1" t="str">
        <v>Net Block</v>
      </c>
    </row>
    <row r="2">
      <c r="A2" t="str">
        <v>FA Class</v>
      </c>
      <c r="B2" t="str">
        <v>Opending</v>
      </c>
      <c r="C2" t="str">
        <v>Addition</v>
      </c>
      <c r="D2" t="str">
        <v>Deletion</v>
      </c>
      <c r="E2" t="str">
        <v>Total</v>
      </c>
      <c r="F2" t="str">
        <v>Depreciation up to 31.03.2024</v>
      </c>
      <c r="G2" t="str">
        <v>Depreciation FY2024-25</v>
      </c>
      <c r="H2" t="str">
        <v>Total Depreciation</v>
      </c>
      <c r="I2" t="str">
        <v>Total</v>
      </c>
    </row>
    <row r="3">
      <c r="A3" t="str">
        <v>Land</v>
      </c>
      <c r="B3">
        <v>93599471</v>
      </c>
      <c r="C3">
        <v>0</v>
      </c>
      <c r="D3">
        <v>0</v>
      </c>
      <c r="E3">
        <f>+B3+C3-D3</f>
        <v>93599471</v>
      </c>
      <c r="F3">
        <v>0</v>
      </c>
      <c r="G3">
        <v>0</v>
      </c>
      <c r="H3">
        <f>+F3+G3</f>
        <v>0</v>
      </c>
      <c r="I3">
        <f>+E3+H3</f>
        <v>93599471</v>
      </c>
    </row>
    <row r="4">
      <c r="A4" t="str">
        <v>Lease Land</v>
      </c>
      <c r="B4">
        <v>324389641</v>
      </c>
      <c r="C4">
        <v>0</v>
      </c>
      <c r="D4">
        <v>0</v>
      </c>
      <c r="E4">
        <f>+B4+C4-D4</f>
        <v>324389641</v>
      </c>
      <c r="F4">
        <v>-5829998.68</v>
      </c>
      <c r="G4">
        <v>-3467334.25</v>
      </c>
      <c r="H4">
        <f>+F4+G4</f>
        <v>-9297332.93</v>
      </c>
      <c r="I4">
        <f>+E4+H4</f>
        <v>315092308.07</v>
      </c>
    </row>
    <row r="5">
      <c r="A5" t="str">
        <v>Buildings</v>
      </c>
      <c r="B5">
        <v>165421759.91000003</v>
      </c>
      <c r="C5">
        <v>1313697503.89</v>
      </c>
      <c r="D5">
        <v>0</v>
      </c>
      <c r="E5">
        <f>+B5+C5-D5</f>
        <v>1479119263.8000002</v>
      </c>
      <c r="F5">
        <v>-1059936.13</v>
      </c>
      <c r="G5">
        <v>-22462048.99</v>
      </c>
      <c r="H5">
        <f>+F5+G5</f>
        <v>-23521985.119999997</v>
      </c>
      <c r="I5">
        <f>+E5+H5</f>
        <v>1455597278.6800003</v>
      </c>
    </row>
    <row r="6">
      <c r="A6" t="str">
        <v>Computer Software</v>
      </c>
      <c r="B6">
        <v>0</v>
      </c>
      <c r="C6">
        <v>4679369.24</v>
      </c>
      <c r="D6">
        <v>0</v>
      </c>
      <c r="E6">
        <f>+B6+C6-D6</f>
        <v>4679369.24</v>
      </c>
      <c r="F6">
        <v>0</v>
      </c>
      <c r="G6">
        <v>-376404.688663014</v>
      </c>
      <c r="H6">
        <f>+F6+G6</f>
        <v>-376404.688663014</v>
      </c>
      <c r="I6">
        <f>+E6+H6</f>
        <v>4302964.551336986</v>
      </c>
    </row>
    <row r="7">
      <c r="A7" t="str">
        <v>Computers</v>
      </c>
      <c r="B7">
        <v>196133.05999999997</v>
      </c>
      <c r="C7">
        <v>16707552.65</v>
      </c>
      <c r="D7">
        <v>0</v>
      </c>
      <c r="E7">
        <f>+B7+C7-D7</f>
        <v>16903685.71</v>
      </c>
      <c r="F7">
        <v>-42189.57</v>
      </c>
      <c r="G7">
        <v>-1405579.53193539</v>
      </c>
      <c r="H7">
        <f>+F7+G7</f>
        <v>-1447769.1019353902</v>
      </c>
      <c r="I7">
        <f>+E7+H7</f>
        <v>15455916.60806461</v>
      </c>
    </row>
    <row r="8">
      <c r="A8" t="str">
        <v>Electrical Installations and Equipment</v>
      </c>
      <c r="B8">
        <v>0</v>
      </c>
      <c r="C8">
        <v>133494755.59465376</v>
      </c>
      <c r="D8">
        <v>0</v>
      </c>
      <c r="E8">
        <f>+B8+C8-D8</f>
        <v>133494755.59465376</v>
      </c>
      <c r="F8">
        <v>0</v>
      </c>
      <c r="G8">
        <v>-3890620.13941189</v>
      </c>
      <c r="H8">
        <f>+F8+G8</f>
        <v>-3890620.13941189</v>
      </c>
      <c r="I8">
        <f>+E8+H8</f>
        <v>129604135.45524186</v>
      </c>
    </row>
    <row r="9">
      <c r="A9" t="str">
        <v>Furniture &amp; Fixtures</v>
      </c>
      <c r="B9">
        <v>0</v>
      </c>
      <c r="C9">
        <v>20587570.107657302</v>
      </c>
      <c r="D9">
        <v>0</v>
      </c>
      <c r="E9">
        <f>+B9+C9-D9</f>
        <v>20587570.107657302</v>
      </c>
      <c r="F9">
        <v>0</v>
      </c>
      <c r="G9">
        <v>-594660.039891709</v>
      </c>
      <c r="H9">
        <f>+F9+G9</f>
        <v>-594660.039891709</v>
      </c>
      <c r="I9">
        <f>+E9+H9</f>
        <v>19992910.067765594</v>
      </c>
    </row>
    <row r="10">
      <c r="A10" t="str">
        <v>Laboratory Equipment</v>
      </c>
      <c r="B10">
        <v>0</v>
      </c>
      <c r="C10">
        <v>24761023.65</v>
      </c>
      <c r="D10">
        <v>0</v>
      </c>
      <c r="E10">
        <f>+B10+C10-D10</f>
        <v>24761023.65</v>
      </c>
      <c r="F10">
        <v>0</v>
      </c>
      <c r="G10">
        <v>-721800.799002739</v>
      </c>
      <c r="H10">
        <f>+F10+G10</f>
        <v>-721800.799002739</v>
      </c>
      <c r="I10">
        <f>+E10+H10</f>
        <v>24039222.850997258</v>
      </c>
    </row>
    <row r="11">
      <c r="A11" t="str">
        <v>Office Equipment</v>
      </c>
      <c r="B11">
        <v>0</v>
      </c>
      <c r="C11">
        <v>19595727.000000004</v>
      </c>
      <c r="D11">
        <v>0</v>
      </c>
      <c r="E11">
        <f>+B11+C11-D11</f>
        <v>19595727.000000004</v>
      </c>
      <c r="F11">
        <v>0</v>
      </c>
      <c r="G11">
        <v>-1127057.0979726</v>
      </c>
      <c r="H11">
        <f>+F11+G11</f>
        <v>-1127057.0979726</v>
      </c>
      <c r="I11">
        <f>+E11+H11</f>
        <v>18468669.902027402</v>
      </c>
    </row>
    <row r="12">
      <c r="A12" t="str">
        <v>Plant and Machinery</v>
      </c>
      <c r="B12">
        <v>384413953.43</v>
      </c>
      <c r="C12">
        <v>2975994587.391646</v>
      </c>
      <c r="D12">
        <v>0</v>
      </c>
      <c r="E12">
        <f>+B12+C12-D12</f>
        <v>3360408540.8216457</v>
      </c>
      <c r="F12">
        <v>-2638679.65</v>
      </c>
      <c r="G12">
        <f>-95027170.5291097+343</f>
        <v>-95026827.5291097</v>
      </c>
      <c r="H12">
        <f>+F12+G12</f>
        <v>-97665507.17910971</v>
      </c>
      <c r="I12">
        <f>+E12+H12</f>
        <v>3262743033.642536</v>
      </c>
    </row>
    <row r="13">
      <c r="A13" t="str">
        <v>Total</v>
      </c>
      <c r="B13">
        <f>SUM(B3:B12)</f>
        <v>968020958.4000001</v>
      </c>
      <c r="C13">
        <f>SUM(C3:C12)</f>
        <v>4509518089.523957</v>
      </c>
      <c r="D13">
        <f>SUM(D3:D12)</f>
        <v>0</v>
      </c>
      <c r="E13">
        <f>SUM(E3:E12)</f>
        <v>5477539047.923957</v>
      </c>
      <c r="F13">
        <f>SUM(F3:F12)</f>
        <v>-9570804.03</v>
      </c>
      <c r="G13">
        <f>SUM(G3:G12)</f>
        <v>-129072333.06598705</v>
      </c>
      <c r="H13">
        <f>SUM(H3:H12)</f>
        <v>-138643137.09598705</v>
      </c>
      <c r="I13">
        <f>SUM(I3:I12)</f>
        <v>5338895910.8279705</v>
      </c>
    </row>
    <row r="19">
      <c r="C19" t="str">
        <v>Plant and machinery</v>
      </c>
      <c r="E19">
        <f>+E12+E11+E10+E8</f>
        <v>3538260047.0662994</v>
      </c>
      <c r="G19" t="str">
        <v>Plant and machinery</v>
      </c>
      <c r="H19">
        <f>+H12+H11+H10+H8</f>
        <v>-103404985.21549694</v>
      </c>
      <c r="I19">
        <f>+I12+I11+I10+I8</f>
        <v>3434855061.850803</v>
      </c>
    </row>
    <row r="20">
      <c r="C20" t="str">
        <v>Building</v>
      </c>
      <c r="E20">
        <f>+E5</f>
        <v>1479119263.8000002</v>
      </c>
      <c r="G20" t="str">
        <v>Building</v>
      </c>
      <c r="H20">
        <f>+H5</f>
        <v>-23521985.119999997</v>
      </c>
      <c r="I20">
        <f>+I5</f>
        <v>1455597278.6800003</v>
      </c>
    </row>
    <row r="21">
      <c r="C21" t="str">
        <v>Computers</v>
      </c>
      <c r="E21">
        <f>+E7+E6</f>
        <v>21583054.950000003</v>
      </c>
      <c r="G21" t="str">
        <v>Computers</v>
      </c>
      <c r="H21">
        <f>+H7+H6</f>
        <v>-1824173.7905984041</v>
      </c>
      <c r="I21">
        <f>+I7+I6</f>
        <v>19758881.159401596</v>
      </c>
    </row>
    <row r="22">
      <c r="C22" t="str">
        <v>Furniture &amp; Fixtures</v>
      </c>
      <c r="E22">
        <f>+E9</f>
        <v>20587570.107657302</v>
      </c>
      <c r="G22" t="str">
        <v>Furniture &amp; Fixtures</v>
      </c>
      <c r="H22">
        <f>+H9</f>
        <v>-594660.039891709</v>
      </c>
      <c r="I22">
        <f>+I9</f>
        <v>19992910.067765594</v>
      </c>
    </row>
    <row r="23">
      <c r="C23" t="str">
        <v>Total</v>
      </c>
      <c r="E23">
        <f>SUM(E19:E22)</f>
        <v>5059549935.923957</v>
      </c>
      <c r="G23" t="str">
        <v>Total</v>
      </c>
      <c r="H23">
        <f>SUM(H19:H22)</f>
        <v>-129345804.16598704</v>
      </c>
      <c r="I23">
        <f>SUM(I19:I22)</f>
        <v>4930204131.757971</v>
      </c>
    </row>
    <row r="24">
      <c r="C24" t="str">
        <v>Lease</v>
      </c>
      <c r="E24">
        <f>+E4+E3</f>
        <v>417989112</v>
      </c>
      <c r="G24" t="str">
        <v>Lease</v>
      </c>
      <c r="H24">
        <f>+H4</f>
        <v>-9297332.93</v>
      </c>
    </row>
    <row r="25">
      <c r="E25">
        <f>+E23+E24</f>
        <v>5477539047.923957</v>
      </c>
      <c r="H25">
        <f>+H23+H24</f>
        <v>-138643137.09598705</v>
      </c>
    </row>
    <row r="26">
      <c r="E26">
        <f>+E13-E25</f>
        <v>0</v>
      </c>
      <c r="H26">
        <f>+H13-H25</f>
        <v>0</v>
      </c>
    </row>
    <row r="29">
      <c r="B29" t="str">
        <v>Building</v>
      </c>
      <c r="C29">
        <f>+C5</f>
        <v>1313697503.89</v>
      </c>
      <c r="D29">
        <f>+'IT Dep'!K14</f>
        <v>1313697503.89</v>
      </c>
      <c r="E29">
        <f>+C29-D29</f>
        <v>0</v>
      </c>
    </row>
    <row r="30">
      <c r="B30" t="str">
        <v>Plant &amp; Machinery</v>
      </c>
      <c r="C30">
        <f>+C8+C10+C11+C12</f>
        <v>3153846093.6362996</v>
      </c>
      <c r="D30">
        <f>+'IT Dep'!K16</f>
        <v>3153846093.6362996</v>
      </c>
      <c r="E30">
        <f>+C30-D30</f>
        <v>0</v>
      </c>
    </row>
    <row r="31">
      <c r="B31" t="str">
        <v>Furniture</v>
      </c>
      <c r="C31">
        <f>+C9</f>
        <v>20587570.107657302</v>
      </c>
      <c r="D31">
        <f>+'IT Dep'!K18</f>
        <v>20587570.107657302</v>
      </c>
      <c r="E31">
        <f>+C31-D31</f>
        <v>0</v>
      </c>
    </row>
    <row r="32">
      <c r="B32" t="str">
        <v>Computers</v>
      </c>
      <c r="C32">
        <f>+C6+C7</f>
        <v>21386921.89</v>
      </c>
      <c r="D32">
        <f>+'IT Dep'!K20</f>
        <v>21386921.89</v>
      </c>
      <c r="E32">
        <f>+C32-D32</f>
        <v>0</v>
      </c>
    </row>
    <row r="33">
      <c r="B33" t="str">
        <v>Total</v>
      </c>
      <c r="C33">
        <f>SUM(C29:C32)</f>
        <v>4509518089.523957</v>
      </c>
      <c r="D33">
        <f>SUM(D29:D32)</f>
        <v>4509518089.523957</v>
      </c>
      <c r="E33">
        <f>SUM(E29:E32)</f>
        <v>0</v>
      </c>
    </row>
    <row r="35">
      <c r="C35">
        <f>+C32-'IT Dep'!I20</f>
        <v>16514859.078161517</v>
      </c>
    </row>
  </sheetData>
  <mergeCells count="2">
    <mergeCell ref="B1:E1"/>
    <mergeCell ref="F1:H1"/>
  </mergeCells>
  <pageMargins left="0.7" right="0.7" top="0.75" bottom="0.75" header="0.3" footer="0.3"/>
  <ignoredErrors>
    <ignoredError numberStoredAsText="1" sqref="A1:I35"/>
  </ignoredErrors>
</worksheet>
</file>

<file path=xl/worksheets/sheet33.xml><?xml version="1.0" encoding="utf-8"?>
<worksheet xmlns="http://schemas.openxmlformats.org/spreadsheetml/2006/main" xmlns:r="http://schemas.openxmlformats.org/officeDocument/2006/relationships">
  <dimension ref="A1:G117"/>
  <sheetViews>
    <sheetView workbookViewId="0" rightToLeft="0"/>
  </sheetViews>
  <sheetData>
    <row r="1">
      <c r="A1" t="str">
        <v>Account Number</v>
      </c>
      <c r="B1" t="str">
        <v>Account Name</v>
      </c>
      <c r="C1" t="str">
        <v>Accumulated balance</v>
      </c>
    </row>
    <row r="2">
      <c r="A2">
        <v>10000000</v>
      </c>
      <c r="B2" t="str">
        <v>Equity Share Capital</v>
      </c>
      <c r="C2">
        <f>VLOOKUP(A2,'[24]Sheet1 (2)'!$B$3:$G$151,6,0)</f>
        <v>-1072760</v>
      </c>
      <c r="F2">
        <v>-1072760</v>
      </c>
      <c r="G2">
        <f>C2-F2</f>
        <v>0</v>
      </c>
    </row>
    <row r="3">
      <c r="A3">
        <v>10000004</v>
      </c>
      <c r="B3" t="str">
        <v>Pref Shar CCPS-BVCPL</v>
      </c>
      <c r="C3">
        <f>VLOOKUP(A3,'[24]Sheet1 (2)'!$B$3:$G$151,6,0)</f>
        <v>-440970</v>
      </c>
      <c r="F3">
        <v>-440970</v>
      </c>
      <c r="G3">
        <f>C3-F3</f>
        <v>0</v>
      </c>
    </row>
    <row r="4">
      <c r="A4">
        <v>10100000</v>
      </c>
      <c r="B4" t="str">
        <v>Security Premium Acc</v>
      </c>
      <c r="C4">
        <f>VLOOKUP(A4,'[24]Sheet1 (2)'!$B$3:$G$151,6,0)</f>
        <v>-1203770405.96</v>
      </c>
      <c r="F4">
        <v>-1203770405.96</v>
      </c>
      <c r="G4">
        <f>C4-F4</f>
        <v>0</v>
      </c>
    </row>
    <row r="5">
      <c r="A5">
        <v>10100001</v>
      </c>
      <c r="B5" t="str">
        <v>Retained earnings</v>
      </c>
      <c r="C5">
        <f>VLOOKUP(A5,'[24]Sheet1 (2)'!$B$3:$G$151,6,0)</f>
        <v>9525999.56</v>
      </c>
      <c r="F5">
        <v>9525999.56</v>
      </c>
      <c r="G5">
        <f>C5-F5</f>
        <v>0</v>
      </c>
    </row>
    <row r="6">
      <c r="A6">
        <v>10100002</v>
      </c>
      <c r="B6" t="str">
        <v>Profit &amp; Loss Accoun</v>
      </c>
      <c r="C6">
        <f>VLOOKUP(A6,'[24]Sheet1 (2)'!$B$3:$G$151,6,0)</f>
        <v>7941080.54</v>
      </c>
      <c r="F6">
        <v>7941080.54</v>
      </c>
      <c r="G6">
        <f>C6-F6</f>
        <v>0</v>
      </c>
    </row>
    <row r="7">
      <c r="A7">
        <v>10100008</v>
      </c>
      <c r="B7" t="str">
        <v>IND AS - Equity comp</v>
      </c>
      <c r="C7">
        <f>VLOOKUP(A7,'[24]Sheet1 (2)'!$B$3:$G$151,6,0)</f>
        <v>0</v>
      </c>
      <c r="F7">
        <v>0</v>
      </c>
      <c r="G7">
        <f>C7-F7</f>
        <v>0</v>
      </c>
    </row>
    <row r="8">
      <c r="A8">
        <v>10100009</v>
      </c>
      <c r="B8" t="str">
        <v>IND AS - Opening RE</v>
      </c>
      <c r="C8">
        <f>VLOOKUP(A8,'[24]Sheet1 (2)'!$B$3:$G$151,6,0)</f>
        <v>-38668.9</v>
      </c>
      <c r="F8">
        <v>-38668.9</v>
      </c>
      <c r="G8">
        <f>C8-F8</f>
        <v>0</v>
      </c>
    </row>
    <row r="9">
      <c r="A9">
        <v>10200015</v>
      </c>
      <c r="B9" t="str">
        <v>IND AS -Tran Cost TL</v>
      </c>
      <c r="C9">
        <f>VLOOKUP(A9,'[24]Sheet1 (2)'!$B$3:$G$151,6,0)</f>
        <v>928571.43</v>
      </c>
      <c r="F9">
        <v>928571.43</v>
      </c>
      <c r="G9">
        <f>C9-F9</f>
        <v>0</v>
      </c>
    </row>
    <row r="10">
      <c r="A10">
        <v>10200016</v>
      </c>
      <c r="B10" t="str">
        <v>TL_AXIS_ 92306005314</v>
      </c>
      <c r="C10">
        <f>VLOOKUP(A10,'[24]Sheet1 (2)'!$B$3:$G$151,6,0)</f>
        <v>-1897513798.30999</v>
      </c>
      <c r="F10">
        <v>-1897513798.30999</v>
      </c>
      <c r="G10">
        <f>C10-F10</f>
        <v>0</v>
      </c>
    </row>
    <row r="11">
      <c r="A11">
        <v>10600010</v>
      </c>
      <c r="B11" t="str">
        <v>Best Value Chem Pvt</v>
      </c>
      <c r="C11">
        <f>VLOOKUP(A11,'[24]Sheet1 (2)'!$B$3:$G$151,6,0)</f>
        <v>-543833360.84</v>
      </c>
      <c r="F11">
        <v>-543833360.84</v>
      </c>
      <c r="G11">
        <f>C11-F11</f>
        <v>0</v>
      </c>
    </row>
    <row r="12">
      <c r="A12">
        <v>10800004</v>
      </c>
      <c r="B12" t="str">
        <v>Payable - Others</v>
      </c>
      <c r="C12">
        <f>VLOOKUP(A12,'[24]Sheet1 (2)'!$B$3:$G$151,6,0)</f>
        <v>-834743282.909999</v>
      </c>
      <c r="F12">
        <v>-834743282.909999</v>
      </c>
      <c r="G12">
        <f>C12-F12</f>
        <v>0</v>
      </c>
    </row>
    <row r="13">
      <c r="A13">
        <v>10900000</v>
      </c>
      <c r="B13" t="str">
        <v>Provision_Other Expe</v>
      </c>
      <c r="C13">
        <f>VLOOKUP(A13,'[24]Sheet1 (2)'!$B$3:$G$151,6,0)</f>
        <v>-2064042</v>
      </c>
      <c r="F13">
        <v>-2064042</v>
      </c>
      <c r="G13">
        <f>C13-F13</f>
        <v>0</v>
      </c>
    </row>
    <row r="14">
      <c r="A14">
        <v>10900018</v>
      </c>
      <c r="B14" t="str">
        <v>Salary Payable</v>
      </c>
      <c r="C14">
        <f>VLOOKUP(A14,'[24]Sheet1 (2)'!$B$3:$G$151,6,0)</f>
        <v>-3369699.27999999</v>
      </c>
      <c r="F14">
        <v>-3369699.27999999</v>
      </c>
      <c r="G14">
        <f>C14-F14</f>
        <v>0</v>
      </c>
    </row>
    <row r="15">
      <c r="A15">
        <v>11000001</v>
      </c>
      <c r="B15" t="str">
        <v>TDS_Professional and</v>
      </c>
      <c r="C15">
        <f>VLOOKUP(A15,'[24]Sheet1 (2)'!$B$3:$G$151,6,0)</f>
        <v>-1901220.38999999</v>
      </c>
      <c r="F15">
        <v>-1901220.38999999</v>
      </c>
      <c r="G15">
        <f>C15-F15</f>
        <v>0</v>
      </c>
    </row>
    <row r="16">
      <c r="A16">
        <v>11000002</v>
      </c>
      <c r="B16" t="str">
        <v>TDS_Contractors_194C</v>
      </c>
      <c r="C16">
        <f>VLOOKUP(A16,'[24]Sheet1 (2)'!$B$3:$G$151,6,0)</f>
        <v>-112195.429999999</v>
      </c>
      <c r="F16">
        <v>-112195.429999999</v>
      </c>
      <c r="G16">
        <f>C16-F16</f>
        <v>0</v>
      </c>
    </row>
    <row r="17">
      <c r="A17">
        <v>11000003</v>
      </c>
      <c r="B17" t="str">
        <v>TDS_Interest on borr</v>
      </c>
      <c r="C17">
        <f>VLOOKUP(A17,'[24]Sheet1 (2)'!$B$3:$G$151,6,0)</f>
        <v>-1168697.83</v>
      </c>
      <c r="F17">
        <v>-1168697.83</v>
      </c>
      <c r="G17">
        <f>C17-F17</f>
        <v>0</v>
      </c>
    </row>
    <row r="18">
      <c r="A18">
        <v>11000005</v>
      </c>
      <c r="B18" t="str">
        <v>TDS_Rent_194I</v>
      </c>
      <c r="C18">
        <f>VLOOKUP(A18,'[24]Sheet1 (2)'!$B$3:$G$151,6,0)</f>
        <v>-179520</v>
      </c>
      <c r="F18">
        <v>-179520</v>
      </c>
      <c r="G18">
        <f>C18-F18</f>
        <v>0</v>
      </c>
    </row>
    <row r="19">
      <c r="A19">
        <v>11000006</v>
      </c>
      <c r="B19" t="str">
        <v>TDS_Purchase on Good</v>
      </c>
      <c r="C19">
        <f>VLOOKUP(A19,'[24]Sheet1 (2)'!$B$3:$G$151,6,0)</f>
        <v>-65628</v>
      </c>
      <c r="F19">
        <v>-65628</v>
      </c>
      <c r="G19">
        <f>C19-F19</f>
        <v>0</v>
      </c>
    </row>
    <row r="20">
      <c r="A20">
        <v>11000007</v>
      </c>
      <c r="B20" t="str">
        <v>TDS_Salary_192</v>
      </c>
      <c r="C20">
        <f>VLOOKUP(A20,'[24]Sheet1 (2)'!$B$3:$G$151,6,0)</f>
        <v>-284681</v>
      </c>
      <c r="F20">
        <v>-284681</v>
      </c>
      <c r="G20">
        <f>C20-F20</f>
        <v>0</v>
      </c>
    </row>
    <row r="21">
      <c r="A21">
        <v>11000011</v>
      </c>
      <c r="B21" t="str">
        <v>PF Employee Contribu</v>
      </c>
      <c r="C21">
        <f>VLOOKUP(A21,'[24]Sheet1 (2)'!$B$3:$G$151,6,0)</f>
        <v>-190172</v>
      </c>
      <c r="F21">
        <v>-190172</v>
      </c>
      <c r="G21">
        <f>C21-F21</f>
        <v>0</v>
      </c>
    </row>
    <row r="22">
      <c r="A22">
        <v>11000012</v>
      </c>
      <c r="B22" t="str">
        <v>Professional Tax</v>
      </c>
      <c r="C22">
        <f>VLOOKUP(A22,'[24]Sheet1 (2)'!$B$3:$G$151,6,0)</f>
        <v>-15800</v>
      </c>
      <c r="F22">
        <v>-15800</v>
      </c>
      <c r="G22">
        <f>C22-F22</f>
        <v>0</v>
      </c>
    </row>
    <row r="23">
      <c r="A23">
        <v>11100002</v>
      </c>
      <c r="B23" t="str">
        <v>Retention Money</v>
      </c>
      <c r="C23">
        <f>VLOOKUP(A23,'[24]Sheet1 (2)'!$B$3:$G$151,6,0)</f>
        <v>-67726179.4899999</v>
      </c>
      <c r="F23">
        <v>-67726179.4899999</v>
      </c>
      <c r="G23">
        <f>C23-F23</f>
        <v>0</v>
      </c>
    </row>
    <row r="24">
      <c r="A24">
        <v>20000000</v>
      </c>
      <c r="B24" t="str">
        <v>Freehold land</v>
      </c>
      <c r="C24">
        <f>VLOOKUP(A24,'[24]Sheet1 (2)'!$B$3:$G$151,6,0)</f>
        <v>93599471</v>
      </c>
      <c r="D24" t="str">
        <v>Ok</v>
      </c>
      <c r="F24">
        <v>93599471</v>
      </c>
      <c r="G24">
        <f>C24-F24</f>
        <v>0</v>
      </c>
    </row>
    <row r="25">
      <c r="A25">
        <v>20000003</v>
      </c>
      <c r="B25" t="str">
        <v>Plant and machinery</v>
      </c>
      <c r="C25">
        <f>VLOOKUP(A25,'[24]Sheet1 (2)'!$B$3:$G$151,6,0)</f>
        <v>384413953.43</v>
      </c>
      <c r="D25" t="str">
        <v>Ok</v>
      </c>
      <c r="F25">
        <v>384413953.43</v>
      </c>
      <c r="G25">
        <f>C25-F25</f>
        <v>0</v>
      </c>
    </row>
    <row r="26">
      <c r="A26">
        <v>20000004</v>
      </c>
      <c r="B26" t="str">
        <v>ACC_DEP_Plant and ma</v>
      </c>
      <c r="C26">
        <f>VLOOKUP(A26,'[24]Sheet1 (2)'!$B$3:$G$151,6,0)</f>
        <v>-2638679.64999999</v>
      </c>
      <c r="F26">
        <v>-2638679.64999999</v>
      </c>
      <c r="G26">
        <f>C26-F26</f>
        <v>0</v>
      </c>
    </row>
    <row r="27">
      <c r="A27">
        <v>20000007</v>
      </c>
      <c r="B27" t="str">
        <v>Computers</v>
      </c>
      <c r="C27">
        <f>VLOOKUP(A27,'[24]Sheet1 (2)'!$B$3:$G$151,6,0)</f>
        <v>196133.06</v>
      </c>
      <c r="D27" t="str">
        <v>Ok</v>
      </c>
      <c r="F27">
        <v>196133.06</v>
      </c>
      <c r="G27">
        <f>C27-F27</f>
        <v>0</v>
      </c>
    </row>
    <row r="28">
      <c r="A28">
        <v>20000008</v>
      </c>
      <c r="B28" t="str">
        <v>ACC_DEP_Computers</v>
      </c>
      <c r="C28">
        <f>VLOOKUP(A28,'[24]Sheet1 (2)'!$B$3:$G$151,6,0)</f>
        <v>-42189.57</v>
      </c>
      <c r="F28">
        <v>-42189.57</v>
      </c>
      <c r="G28">
        <f>C28-F28</f>
        <v>0</v>
      </c>
    </row>
    <row r="29">
      <c r="A29">
        <v>20000017</v>
      </c>
      <c r="B29" t="str">
        <v>Leasehold Land</v>
      </c>
      <c r="C29">
        <f>VLOOKUP(A29,'[24]Sheet1 (2)'!$B$3:$G$151,6,0)</f>
        <v>324389641</v>
      </c>
      <c r="F29">
        <v>324389641</v>
      </c>
      <c r="G29">
        <f>C29-F29</f>
        <v>0</v>
      </c>
    </row>
    <row r="30">
      <c r="A30">
        <v>20000018</v>
      </c>
      <c r="B30" t="str">
        <v>ACC_DEP_Leased Land</v>
      </c>
      <c r="C30">
        <f>VLOOKUP(A30,'[24]Sheet1 (2)'!$B$3:$G$151,6,0)</f>
        <v>-5829998.67999999</v>
      </c>
      <c r="F30">
        <v>-5829998.67999999</v>
      </c>
      <c r="G30">
        <f>C30-F30</f>
        <v>0</v>
      </c>
    </row>
    <row r="31">
      <c r="A31">
        <v>20100000</v>
      </c>
      <c r="B31" t="str">
        <v>Capital Work In Prog</v>
      </c>
      <c r="C31">
        <f>VLOOKUP(A31,'[24]Sheet1 (2)'!$B$3:$G$151,6,0)</f>
        <v>2486922598.21999</v>
      </c>
      <c r="D31" t="str">
        <v>Ok</v>
      </c>
      <c r="F31">
        <v>2486922598.21999</v>
      </c>
      <c r="G31">
        <f>C31-F31</f>
        <v>0</v>
      </c>
    </row>
    <row r="32">
      <c r="A32">
        <v>20100001</v>
      </c>
      <c r="B32" t="str">
        <v>Capital Advances</v>
      </c>
      <c r="C32">
        <f>VLOOKUP(A32,'[24]Sheet1 (2)'!$B$3:$G$151,6,0)</f>
        <v>359072474.529999</v>
      </c>
      <c r="F32">
        <v>359072474.529999</v>
      </c>
      <c r="G32">
        <f>C32-F32</f>
        <v>0</v>
      </c>
    </row>
    <row r="33">
      <c r="A33">
        <v>20100002</v>
      </c>
      <c r="B33" t="str">
        <v>Capital WIP IO</v>
      </c>
      <c r="C33">
        <f>VLOOKUP(A33,'[24]Sheet1 (2)'!$B$3:$G$151,6,0)</f>
        <v>30339920.1099999</v>
      </c>
      <c r="D33" t="str">
        <v>Ok</v>
      </c>
      <c r="F33">
        <v>30339920.1099999</v>
      </c>
      <c r="G33">
        <f>C33-F33</f>
        <v>0</v>
      </c>
    </row>
    <row r="34">
      <c r="A34">
        <v>20100004</v>
      </c>
      <c r="B34" t="str">
        <v>AUC Cost</v>
      </c>
      <c r="C34">
        <f>VLOOKUP(A34,'[24]Sheet1 (2)'!$B$3:$G$151,6,0)</f>
        <v>41000</v>
      </c>
      <c r="D34" t="str">
        <v>Ok</v>
      </c>
      <c r="F34">
        <v>41000</v>
      </c>
      <c r="G34">
        <f>C34-F34</f>
        <v>0</v>
      </c>
    </row>
    <row r="35">
      <c r="A35">
        <v>20300000</v>
      </c>
      <c r="B35" t="str">
        <v>Deposit_Other</v>
      </c>
      <c r="C35">
        <f>VLOOKUP(A35,'[24]Sheet1 (2)'!$B$3:$G$151,6,0)</f>
        <v>29499385</v>
      </c>
      <c r="F35">
        <v>29499385</v>
      </c>
      <c r="G35">
        <f>C35-F35</f>
        <v>0</v>
      </c>
    </row>
    <row r="36">
      <c r="A36">
        <v>20400001</v>
      </c>
      <c r="B36" t="str">
        <v>IND AS - DTA</v>
      </c>
      <c r="C36">
        <f>VLOOKUP(A36,'[24]Sheet1 (2)'!$B$3:$G$151,6,0)</f>
        <v>95917.2799999999</v>
      </c>
      <c r="F36">
        <v>95917.2799999999</v>
      </c>
      <c r="G36">
        <f>C36-F36</f>
        <v>0</v>
      </c>
    </row>
    <row r="37">
      <c r="A37">
        <v>20500000</v>
      </c>
      <c r="B37" t="str">
        <v>Raw Material Stock</v>
      </c>
      <c r="C37">
        <f>VLOOKUP(A37,'[24]Sheet1 (2)'!$B$3:$G$151,6,0)</f>
        <v>76440</v>
      </c>
      <c r="F37">
        <v>76440</v>
      </c>
      <c r="G37">
        <f>C37-F37</f>
        <v>0</v>
      </c>
    </row>
    <row r="38">
      <c r="A38">
        <v>20500003</v>
      </c>
      <c r="B38" t="str">
        <v>SFG Stock in Plants</v>
      </c>
      <c r="C38">
        <f>VLOOKUP(A38,'[24]Sheet1 (2)'!$B$3:$G$151,6,0)</f>
        <v>52207</v>
      </c>
      <c r="F38">
        <v>52207</v>
      </c>
      <c r="G38">
        <f>C38-F38</f>
        <v>0</v>
      </c>
    </row>
    <row r="39">
      <c r="A39">
        <v>20500005</v>
      </c>
      <c r="B39" t="str">
        <v>Store and Spares -</v>
      </c>
      <c r="C39">
        <f>VLOOKUP(A39,'[24]Sheet1 (2)'!$B$3:$G$151,6,0)</f>
        <v>104000</v>
      </c>
      <c r="F39">
        <v>104000</v>
      </c>
      <c r="G39">
        <f>C39-F39</f>
        <v>0</v>
      </c>
    </row>
    <row r="40">
      <c r="A40">
        <v>20600001</v>
      </c>
      <c r="B40" t="str">
        <v>Receivables-Domestic</v>
      </c>
      <c r="C40">
        <f>VLOOKUP(A40,'[24]Sheet1 (2)'!$B$3:$G$151,6,0)</f>
        <v>6988969.67999999</v>
      </c>
      <c r="F40">
        <v>6988969.67999999</v>
      </c>
      <c r="G40">
        <f>C40-F40</f>
        <v>0</v>
      </c>
    </row>
    <row r="41">
      <c r="A41">
        <v>20600004</v>
      </c>
      <c r="B41" t="str">
        <v>Receivables- Scrap</v>
      </c>
      <c r="C41">
        <f>VLOOKUP(A41,'[24]Sheet1 (2)'!$B$3:$G$151,6,0)</f>
        <v>0</v>
      </c>
      <c r="F41">
        <v>0</v>
      </c>
      <c r="G41">
        <f>C41-F41</f>
        <v>0</v>
      </c>
    </row>
    <row r="42">
      <c r="A42">
        <v>20600009</v>
      </c>
      <c r="B42" t="str">
        <v>Receivables- Advance</v>
      </c>
      <c r="C42">
        <f>VLOOKUP(A42,'[24]Sheet1 (2)'!$B$3:$G$151,6,0)</f>
        <v>-3368</v>
      </c>
      <c r="F42">
        <v>-3368</v>
      </c>
      <c r="G42">
        <f>C42-F42</f>
        <v>0</v>
      </c>
    </row>
    <row r="43">
      <c r="A43">
        <v>20800110</v>
      </c>
      <c r="B43" t="str">
        <v>HDFC_57500000732637</v>
      </c>
      <c r="C43">
        <f>VLOOKUP(A43,'[24]Sheet1 (2)'!$B$3:$G$151,6,0)</f>
        <v>475424.479999999</v>
      </c>
      <c r="F43">
        <v>475424.479999999</v>
      </c>
      <c r="G43">
        <f>C43-F43</f>
        <v>0</v>
      </c>
    </row>
    <row r="44">
      <c r="A44">
        <v>20800111</v>
      </c>
      <c r="B44" t="str">
        <v>HDFC_57500000732637</v>
      </c>
      <c r="C44">
        <f>VLOOKUP(A44,'[24]Sheet1 (2)'!$B$3:$G$151,6,0)</f>
        <v>1079358925.86999</v>
      </c>
      <c r="F44">
        <v>1079358925.86999</v>
      </c>
      <c r="G44">
        <f>C44-F44</f>
        <v>0</v>
      </c>
    </row>
    <row r="45">
      <c r="A45">
        <v>20800112</v>
      </c>
      <c r="B45" t="str">
        <v>HDFC_57500000732637</v>
      </c>
      <c r="C45">
        <f>VLOOKUP(A45,'[24]Sheet1 (2)'!$B$3:$G$151,6,0)</f>
        <v>-1079068821.48</v>
      </c>
      <c r="F45">
        <v>-1079068821.48</v>
      </c>
      <c r="G45">
        <f>C45-F45</f>
        <v>0</v>
      </c>
    </row>
    <row r="46">
      <c r="A46">
        <v>20800121</v>
      </c>
      <c r="B46" t="str">
        <v>CA_Axis_923020022099</v>
      </c>
      <c r="C46">
        <f>VLOOKUP(A46,'[24]Sheet1 (2)'!$B$3:$G$151,6,0)</f>
        <v>2570648582.28</v>
      </c>
      <c r="F46">
        <v>2570648582.28</v>
      </c>
      <c r="G46">
        <f>C46-F46</f>
        <v>0</v>
      </c>
    </row>
    <row r="47">
      <c r="A47">
        <v>20800122</v>
      </c>
      <c r="B47" t="str">
        <v>CA_Axis_923020022099</v>
      </c>
      <c r="C47">
        <f>VLOOKUP(A47,'[24]Sheet1 (2)'!$B$3:$G$151,6,0)</f>
        <v>-2553870918.98999</v>
      </c>
      <c r="F47">
        <v>-2553870918.98999</v>
      </c>
      <c r="G47">
        <f>C47-F47</f>
        <v>0</v>
      </c>
    </row>
    <row r="48">
      <c r="A48">
        <v>20900003</v>
      </c>
      <c r="B48" t="str">
        <v>FD_Axis</v>
      </c>
      <c r="C48">
        <f>VLOOKUP(A48,'[24]Sheet1 (2)'!$B$3:$G$151,6,0)</f>
        <v>4585782</v>
      </c>
      <c r="F48">
        <v>4585782</v>
      </c>
      <c r="G48">
        <f>C48-F48</f>
        <v>0</v>
      </c>
    </row>
    <row r="49">
      <c r="A49">
        <v>21000003</v>
      </c>
      <c r="B49" t="str">
        <v>TDS Receiveable_194Q</v>
      </c>
      <c r="C49">
        <f>VLOOKUP(A49,'[24]Sheet1 (2)'!$B$3:$G$151,6,0)</f>
        <v>517</v>
      </c>
      <c r="F49">
        <v>517</v>
      </c>
      <c r="G49">
        <f>C49-F49</f>
        <v>0</v>
      </c>
    </row>
    <row r="50">
      <c r="A50">
        <v>21000004</v>
      </c>
      <c r="B50" t="str">
        <v>TDS Receivable_Other</v>
      </c>
      <c r="C50">
        <f>VLOOKUP(A50,'[24]Sheet1 (2)'!$B$3:$G$151,6,0)</f>
        <v>1428102.08</v>
      </c>
      <c r="F50">
        <v>1428102.08</v>
      </c>
      <c r="G50">
        <f>C50-F50</f>
        <v>0</v>
      </c>
    </row>
    <row r="51">
      <c r="A51">
        <v>21000008</v>
      </c>
      <c r="B51" t="str">
        <v>CGST Payable</v>
      </c>
      <c r="C51">
        <f>VLOOKUP(A51,'[24]Sheet1 (2)'!$B$3:$G$151,6,0)</f>
        <v>-21525.2</v>
      </c>
      <c r="F51">
        <v>-21525.2</v>
      </c>
      <c r="G51">
        <f>C51-F51</f>
        <v>0</v>
      </c>
    </row>
    <row r="52">
      <c r="A52">
        <v>21000009</v>
      </c>
      <c r="B52" t="str">
        <v>SGST Payable</v>
      </c>
      <c r="C52">
        <f>VLOOKUP(A52,'[24]Sheet1 (2)'!$B$3:$G$151,6,0)</f>
        <v>-21525.2</v>
      </c>
      <c r="F52">
        <v>-21525.2</v>
      </c>
      <c r="G52">
        <f>C52-F52</f>
        <v>0</v>
      </c>
    </row>
    <row r="53">
      <c r="A53">
        <v>21000010</v>
      </c>
      <c r="B53" t="str">
        <v>IGST Payable</v>
      </c>
      <c r="C53">
        <f>VLOOKUP(A53,'[24]Sheet1 (2)'!$B$3:$G$151,6,0)</f>
        <v>0</v>
      </c>
      <c r="F53">
        <v>0</v>
      </c>
      <c r="G53">
        <f>C53-F53</f>
        <v>0</v>
      </c>
    </row>
    <row r="54">
      <c r="A54">
        <v>21000011</v>
      </c>
      <c r="B54" t="str">
        <v>CGST Receivable</v>
      </c>
      <c r="C54">
        <f>VLOOKUP(A54,'[24]Sheet1 (2)'!$B$3:$G$151,6,0)</f>
        <v>146005073.83</v>
      </c>
      <c r="F54">
        <v>146005073.83</v>
      </c>
      <c r="G54">
        <f>C54-F54</f>
        <v>0</v>
      </c>
    </row>
    <row r="55">
      <c r="A55">
        <v>21000012</v>
      </c>
      <c r="B55" t="str">
        <v>IGST Receivable</v>
      </c>
      <c r="C55">
        <f>VLOOKUP(A55,'[24]Sheet1 (2)'!$B$3:$G$151,6,0)</f>
        <v>76641967.5199999</v>
      </c>
      <c r="F55">
        <v>76641967.5199999</v>
      </c>
      <c r="G55">
        <f>C55-F55</f>
        <v>0</v>
      </c>
    </row>
    <row r="56">
      <c r="A56">
        <v>21000013</v>
      </c>
      <c r="B56" t="str">
        <v>SGST Receivable</v>
      </c>
      <c r="C56">
        <f>VLOOKUP(A56,'[24]Sheet1 (2)'!$B$3:$G$151,6,0)</f>
        <v>146005073.83</v>
      </c>
      <c r="F56">
        <v>146005073.83</v>
      </c>
      <c r="G56">
        <f>C56-F56</f>
        <v>0</v>
      </c>
    </row>
    <row r="57">
      <c r="A57">
        <v>21000014</v>
      </c>
      <c r="B57" t="str">
        <v>GST Refund_GST Depar</v>
      </c>
      <c r="C57">
        <f>VLOOKUP(A57,'[24]Sheet1 (2)'!$B$3:$G$151,6,0)</f>
        <v>17910754</v>
      </c>
      <c r="F57">
        <v>17910754</v>
      </c>
      <c r="G57">
        <f>C57-F57</f>
        <v>0</v>
      </c>
    </row>
    <row r="58">
      <c r="A58">
        <v>21000016</v>
      </c>
      <c r="B58" t="str">
        <v>TCS Receivable</v>
      </c>
      <c r="C58">
        <f>VLOOKUP(A58,'[24]Sheet1 (2)'!$B$3:$G$151,6,0)</f>
        <v>45190.05</v>
      </c>
      <c r="F58">
        <v>45190.05</v>
      </c>
      <c r="G58">
        <f>C58-F58</f>
        <v>0</v>
      </c>
    </row>
    <row r="59">
      <c r="A59">
        <v>21000018</v>
      </c>
      <c r="B59" t="str">
        <v>ITC not in GSTR 2B</v>
      </c>
      <c r="C59">
        <f>VLOOKUP(A59,'[24]Sheet1 (2)'!$B$3:$G$151,6,0)</f>
        <v>2561626</v>
      </c>
      <c r="F59">
        <v>2561626</v>
      </c>
      <c r="G59">
        <f>C59-F59</f>
        <v>0</v>
      </c>
    </row>
    <row r="60">
      <c r="A60">
        <v>21100004</v>
      </c>
      <c r="B60" t="str">
        <v>Advances to Emp</v>
      </c>
      <c r="C60">
        <f>VLOOKUP(A60,'[24]Sheet1 (2)'!$B$3:$G$151,6,0)</f>
        <v>80758</v>
      </c>
      <c r="F60">
        <v>80758</v>
      </c>
      <c r="G60">
        <f>C60-F60</f>
        <v>0</v>
      </c>
    </row>
    <row r="61">
      <c r="A61">
        <v>21100011</v>
      </c>
      <c r="B61" t="str">
        <v>Advance to Vendor</v>
      </c>
      <c r="C61">
        <f>VLOOKUP(A61,'[24]Sheet1 (2)'!$B$3:$G$151,6,0)</f>
        <v>942682</v>
      </c>
      <c r="F61">
        <v>942682</v>
      </c>
      <c r="G61">
        <f>C61-F61</f>
        <v>0</v>
      </c>
    </row>
    <row r="62">
      <c r="A62">
        <v>21100012</v>
      </c>
      <c r="B62" t="str">
        <v>Loan to BVO frm BVCS</v>
      </c>
      <c r="C62">
        <f>VLOOKUP(A62,'[24]Sheet1 (2)'!$B$3:$G$151,6,0)</f>
        <v>292929077.899999</v>
      </c>
      <c r="F62">
        <v>292929077.899999</v>
      </c>
      <c r="G62">
        <f>C62-F62</f>
        <v>0</v>
      </c>
    </row>
    <row r="63">
      <c r="A63">
        <v>21100014</v>
      </c>
      <c r="B63" t="str">
        <v>IND AS - E'yee Recei</v>
      </c>
      <c r="C63">
        <f>VLOOKUP(A63,'[24]Sheet1 (2)'!$B$3:$G$151,6,0)</f>
        <v>1564752.12</v>
      </c>
      <c r="F63">
        <v>1564752.12</v>
      </c>
      <c r="G63">
        <f>C63-F63</f>
        <v>0</v>
      </c>
    </row>
    <row r="64">
      <c r="A64">
        <v>30000000</v>
      </c>
      <c r="B64" t="str">
        <v>Sales Export</v>
      </c>
      <c r="C64">
        <f>VLOOKUP(A64,'[24]Sheet1 (2)'!$B$3:$G$151,6,0)</f>
        <v>-1989680</v>
      </c>
      <c r="F64">
        <v>-1989680</v>
      </c>
      <c r="G64">
        <f>C64-F64</f>
        <v>0</v>
      </c>
    </row>
    <row r="65">
      <c r="A65">
        <v>30000001</v>
      </c>
      <c r="B65" t="str">
        <v>Domestic Sales</v>
      </c>
      <c r="C65">
        <f>VLOOKUP(A65,'[24]Sheet1 (2)'!$B$3:$G$151,6,0)</f>
        <v>-4752000</v>
      </c>
      <c r="F65">
        <v>-4752000</v>
      </c>
      <c r="G65">
        <f>C65-F65</f>
        <v>0</v>
      </c>
    </row>
    <row r="66">
      <c r="A66">
        <v>30100001</v>
      </c>
      <c r="B66" t="str">
        <v>Realised Forex Gain/</v>
      </c>
      <c r="C66">
        <f>VLOOKUP(A66,'[24]Sheet1 (2)'!$B$3:$G$151,6,0)</f>
        <v>-124280.649999999</v>
      </c>
      <c r="F66">
        <v>-124280.649999999</v>
      </c>
      <c r="G66">
        <f>C66-F66</f>
        <v>0</v>
      </c>
    </row>
    <row r="67">
      <c r="A67">
        <v>30100004</v>
      </c>
      <c r="B67" t="str">
        <v>Interest on Bank Dep</v>
      </c>
      <c r="C67">
        <f>VLOOKUP(A67,'[24]Sheet1 (2)'!$B$3:$G$151,6,0)</f>
        <v>-1688592.39999999</v>
      </c>
      <c r="F67">
        <v>-1688592.39999999</v>
      </c>
      <c r="G67">
        <f>C67-F67</f>
        <v>0</v>
      </c>
    </row>
    <row r="68">
      <c r="A68">
        <v>30100005</v>
      </c>
      <c r="B68" t="str">
        <v>Other Income</v>
      </c>
      <c r="C68">
        <f>VLOOKUP(A68,'[24]Sheet1 (2)'!$B$3:$G$151,6,0)</f>
        <v>-45880</v>
      </c>
      <c r="F68">
        <v>-45880</v>
      </c>
      <c r="G68">
        <f>C68-F68</f>
        <v>0</v>
      </c>
    </row>
    <row r="69">
      <c r="A69">
        <v>30100013</v>
      </c>
      <c r="B69" t="str">
        <v>Gain/Loss from MF In</v>
      </c>
      <c r="C69">
        <f>VLOOKUP(A69,'[24]Sheet1 (2)'!$B$3:$G$151,6,0)</f>
        <v>-17331137.02</v>
      </c>
      <c r="F69">
        <v>-17331137.02</v>
      </c>
      <c r="G69">
        <f>C69-F69</f>
        <v>0</v>
      </c>
    </row>
    <row r="70">
      <c r="A70">
        <v>30100015</v>
      </c>
      <c r="B70" t="str">
        <v>IND AS - Interest</v>
      </c>
      <c r="C70">
        <f>VLOOKUP(A70,'[24]Sheet1 (2)'!$B$3:$G$151,6,0)</f>
        <v>-67838.91</v>
      </c>
      <c r="F70">
        <v>-67838.91</v>
      </c>
      <c r="G70">
        <f>C70-F70</f>
        <v>0</v>
      </c>
    </row>
    <row r="71">
      <c r="A71">
        <v>40100002</v>
      </c>
      <c r="B71" t="str">
        <v>Freight Inward Local</v>
      </c>
      <c r="C71">
        <f>VLOOKUP(A71,'[24]Sheet1 (2)'!$B$3:$G$151,6,0)</f>
        <v>11850</v>
      </c>
      <c r="F71">
        <v>11850</v>
      </c>
      <c r="G71">
        <f>C71-F71</f>
        <v>0</v>
      </c>
    </row>
    <row r="72">
      <c r="A72">
        <v>40100007</v>
      </c>
      <c r="B72" t="str">
        <v>COGS SFG and FG</v>
      </c>
      <c r="C72">
        <f>VLOOKUP(A72,'[24]Sheet1 (2)'!$B$3:$G$151,6,0)</f>
        <v>5504576</v>
      </c>
      <c r="F72">
        <v>5504576</v>
      </c>
      <c r="G72">
        <f>C72-F72</f>
        <v>0</v>
      </c>
    </row>
    <row r="73">
      <c r="A73">
        <v>40100008</v>
      </c>
      <c r="B73" t="str">
        <v>Consumption of RM</v>
      </c>
      <c r="C73">
        <f>VLOOKUP(A73,'[24]Sheet1 (2)'!$B$3:$G$151,6,0)</f>
        <v>5411722</v>
      </c>
      <c r="F73">
        <v>5411722</v>
      </c>
      <c r="G73">
        <f>C73-F73</f>
        <v>0</v>
      </c>
    </row>
    <row r="74">
      <c r="A74">
        <v>40100009</v>
      </c>
      <c r="B74" t="str">
        <v>Consumption of SFG</v>
      </c>
      <c r="C74">
        <f>VLOOKUP(A74,'[24]Sheet1 (2)'!$B$3:$G$151,6,0)</f>
        <v>11123203.42</v>
      </c>
      <c r="F74">
        <v>11123203.42</v>
      </c>
      <c r="G74">
        <f>C74-F74</f>
        <v>0</v>
      </c>
    </row>
    <row r="75">
      <c r="A75">
        <v>40200000</v>
      </c>
      <c r="B75" t="str">
        <v>COGM Material</v>
      </c>
      <c r="C75">
        <f>VLOOKUP(A75,'[24]Sheet1 (2)'!$B$3:$G$151,6,0)</f>
        <v>-16656866.42</v>
      </c>
      <c r="F75">
        <v>-16656866.42</v>
      </c>
      <c r="G75">
        <f>C75-F75</f>
        <v>0</v>
      </c>
    </row>
    <row r="76">
      <c r="A76">
        <v>40200001</v>
      </c>
      <c r="B76" t="str">
        <v>COGM SFG and FG</v>
      </c>
      <c r="C76">
        <f>VLOOKUP(A76,'[24]Sheet1 (2)'!$B$3:$G$151,6,0)</f>
        <v>-23120</v>
      </c>
      <c r="F76">
        <v>-23120</v>
      </c>
      <c r="G76">
        <f>C76-F76</f>
        <v>0</v>
      </c>
    </row>
    <row r="77">
      <c r="A77">
        <v>40300004</v>
      </c>
      <c r="B77" t="str">
        <v>Basic Salary</v>
      </c>
      <c r="C77">
        <f>VLOOKUP(A77,'[24]Sheet1 (2)'!$B$3:$G$151,6,0)</f>
        <v>348050</v>
      </c>
      <c r="F77">
        <v>348050</v>
      </c>
      <c r="G77">
        <f>C77-F77</f>
        <v>0</v>
      </c>
    </row>
    <row r="78">
      <c r="A78">
        <v>40400009</v>
      </c>
      <c r="B78" t="str">
        <v>Interest on Term Loa</v>
      </c>
      <c r="C78">
        <f>VLOOKUP(A78,'[24]Sheet1 (2)'!$B$3:$G$151,6,0)</f>
        <v>0</v>
      </c>
      <c r="F78">
        <v>0</v>
      </c>
      <c r="G78">
        <f>C78-F78</f>
        <v>0</v>
      </c>
    </row>
    <row r="79">
      <c r="A79">
        <v>40400014</v>
      </c>
      <c r="B79" t="str">
        <v>Processing and Stamp</v>
      </c>
      <c r="C79">
        <f>VLOOKUP(A79,'[24]Sheet1 (2)'!$B$3:$G$151,6,0)</f>
        <v>62496.8899999999</v>
      </c>
      <c r="F79">
        <v>62496.8899999999</v>
      </c>
      <c r="G79">
        <f>C79-F79</f>
        <v>0</v>
      </c>
    </row>
    <row r="80">
      <c r="A80">
        <v>40400016</v>
      </c>
      <c r="B80" t="str">
        <v>IND AS - Int on Pref</v>
      </c>
      <c r="C80">
        <f>VLOOKUP(A80,'[24]Sheet1 (2)'!$B$3:$G$151,6,0)</f>
        <v>2253001.29</v>
      </c>
      <c r="F80">
        <v>2253001.29</v>
      </c>
      <c r="G80">
        <f>C80-F80</f>
        <v>0</v>
      </c>
    </row>
    <row r="81">
      <c r="A81">
        <v>40400019</v>
      </c>
      <c r="B81" t="str">
        <v>IND AS - TL Interest</v>
      </c>
      <c r="C81">
        <f>VLOOKUP(A81,'[24]Sheet1 (2)'!$B$3:$G$151,6,0)</f>
        <v>71428.57</v>
      </c>
      <c r="F81">
        <v>71428.57</v>
      </c>
      <c r="G81">
        <f>C81-F81</f>
        <v>0</v>
      </c>
    </row>
    <row r="82">
      <c r="A82">
        <v>40500001</v>
      </c>
      <c r="B82" t="str">
        <v>ACC_DEP_Plant and ma</v>
      </c>
      <c r="C82">
        <f>VLOOKUP(A82,'[24]Sheet1 (2)'!$B$3:$G$151,6,0)</f>
        <v>2638679.64999999</v>
      </c>
      <c r="F82">
        <v>2638679.64999999</v>
      </c>
      <c r="G82">
        <f>C82-F82</f>
        <v>0</v>
      </c>
    </row>
    <row r="83">
      <c r="A83">
        <v>40500003</v>
      </c>
      <c r="B83" t="str">
        <v>ACC_DEP_Computers</v>
      </c>
      <c r="C83">
        <f>VLOOKUP(A83,'[24]Sheet1 (2)'!$B$3:$G$151,6,0)</f>
        <v>42189.57</v>
      </c>
      <c r="F83">
        <v>42189.57</v>
      </c>
      <c r="G83">
        <f>C83-F83</f>
        <v>0</v>
      </c>
    </row>
    <row r="84">
      <c r="A84">
        <v>40500008</v>
      </c>
      <c r="B84" t="str">
        <v>ACC_DEP_Leased Land</v>
      </c>
      <c r="C84">
        <f>VLOOKUP(A84,'[24]Sheet1 (2)'!$B$3:$G$151,6,0)</f>
        <v>3467334.25</v>
      </c>
      <c r="F84">
        <v>3467334.25</v>
      </c>
      <c r="G84">
        <f>C84-F84</f>
        <v>0</v>
      </c>
    </row>
    <row r="85">
      <c r="A85">
        <v>40600002</v>
      </c>
      <c r="B85" t="str">
        <v>Cons Stores &amp; Spares</v>
      </c>
      <c r="C85">
        <f>VLOOKUP(A85,'[24]Sheet1 (2)'!$B$3:$G$151,6,0)</f>
        <v>7580</v>
      </c>
      <c r="F85">
        <v>7580</v>
      </c>
      <c r="G85">
        <f>C85-F85</f>
        <v>0</v>
      </c>
    </row>
    <row r="86">
      <c r="A86">
        <v>40600003</v>
      </c>
      <c r="B86" t="str">
        <v>Cons of Consumables</v>
      </c>
      <c r="C86">
        <f>VLOOKUP(A86,'[24]Sheet1 (2)'!$B$3:$G$151,6,0)</f>
        <v>-7580</v>
      </c>
      <c r="F86">
        <v>-7580</v>
      </c>
      <c r="G86">
        <f>C86-F86</f>
        <v>0</v>
      </c>
    </row>
    <row r="87">
      <c r="A87">
        <v>40600004</v>
      </c>
      <c r="B87" t="str">
        <v>Power Cost_Factory</v>
      </c>
      <c r="C87">
        <f>VLOOKUP(A87,'[24]Sheet1 (2)'!$B$3:$G$151,6,0)</f>
        <v>9999.69</v>
      </c>
      <c r="F87">
        <v>9999.69</v>
      </c>
      <c r="G87">
        <f>C87-F87</f>
        <v>0</v>
      </c>
    </row>
    <row r="88">
      <c r="A88">
        <v>40700007</v>
      </c>
      <c r="B88" t="str">
        <v>Professional &amp; Consu</v>
      </c>
      <c r="C88">
        <f>VLOOKUP(A88,'[24]Sheet1 (2)'!$B$3:$G$151,6,0)</f>
        <v>600000</v>
      </c>
      <c r="F88">
        <v>600000</v>
      </c>
      <c r="G88">
        <f>C88-F88</f>
        <v>0</v>
      </c>
    </row>
    <row r="89">
      <c r="A89">
        <v>40700008</v>
      </c>
      <c r="B89" t="str">
        <v>Rates and Taxes</v>
      </c>
      <c r="C89">
        <f>VLOOKUP(A89,'[24]Sheet1 (2)'!$B$3:$G$151,6,0)</f>
        <v>420541</v>
      </c>
      <c r="F89">
        <v>420541</v>
      </c>
      <c r="G89">
        <f>C89-F89</f>
        <v>0</v>
      </c>
    </row>
    <row r="90">
      <c r="A90">
        <v>40700014</v>
      </c>
      <c r="B90" t="str">
        <v>Insurance Expense</v>
      </c>
      <c r="C90">
        <f>VLOOKUP(A90,'[24]Sheet1 (2)'!$B$3:$G$151,6,0)</f>
        <v>37382.9199999999</v>
      </c>
      <c r="F90">
        <v>37382.9199999999</v>
      </c>
      <c r="G90">
        <f>C90-F90</f>
        <v>0</v>
      </c>
    </row>
    <row r="91">
      <c r="A91">
        <v>40700015</v>
      </c>
      <c r="B91" t="str">
        <v>Rounding Adjustment</v>
      </c>
      <c r="C91">
        <f>VLOOKUP(A91,'[24]Sheet1 (2)'!$B$3:$G$151,6,0)</f>
        <v>-72.18</v>
      </c>
      <c r="F91">
        <v>-72.18</v>
      </c>
      <c r="G91">
        <f>C91-F91</f>
        <v>0</v>
      </c>
    </row>
    <row r="92">
      <c r="A92">
        <v>40700022</v>
      </c>
      <c r="B92" t="str">
        <v>Consumable Items</v>
      </c>
      <c r="C92">
        <f>VLOOKUP(A92,'[24]Sheet1 (2)'!$B$3:$G$151,6,0)</f>
        <v>96300</v>
      </c>
      <c r="F92">
        <v>96300</v>
      </c>
      <c r="G92">
        <f>C92-F92</f>
        <v>0</v>
      </c>
    </row>
    <row r="93">
      <c r="A93">
        <v>40700025</v>
      </c>
      <c r="B93" t="str">
        <v>IT Expenses</v>
      </c>
      <c r="C93">
        <f>VLOOKUP(A93,'[24]Sheet1 (2)'!$B$3:$G$151,6,0)</f>
        <v>617200</v>
      </c>
      <c r="F93">
        <v>617200</v>
      </c>
      <c r="G93">
        <f>C93-F93</f>
        <v>0</v>
      </c>
    </row>
    <row r="94">
      <c r="A94">
        <v>40700034</v>
      </c>
      <c r="B94" t="str">
        <v>Project Expenses</v>
      </c>
      <c r="C94">
        <f>VLOOKUP(A94,'[24]Sheet1 (2)'!$B$3:$G$151,6,0)</f>
        <v>3189260.12999999</v>
      </c>
      <c r="F94">
        <v>3189260.12999999</v>
      </c>
      <c r="G94">
        <f>C94-F94</f>
        <v>0</v>
      </c>
    </row>
    <row r="95">
      <c r="A95">
        <v>40700040</v>
      </c>
      <c r="B95" t="str">
        <v>IND AS -Deferred Tax</v>
      </c>
      <c r="C95">
        <f>VLOOKUP(A95,'[24]Sheet1 (2)'!$B$3:$G$151,6,0)</f>
        <v>5088763.58</v>
      </c>
      <c r="F95">
        <v>120820</v>
      </c>
      <c r="G95">
        <f>C95-F95</f>
        <v>4967943.58</v>
      </c>
    </row>
    <row r="96">
      <c r="A96">
        <v>80000002</v>
      </c>
      <c r="B96" t="str">
        <v>Cntrl Stores&amp; Spares</v>
      </c>
      <c r="C96">
        <f>VLOOKUP(A96,'[24]Sheet1 (2)'!$B$3:$G$151,6,0)</f>
        <v>-4533846.69</v>
      </c>
      <c r="F96">
        <v>-4533846.69</v>
      </c>
      <c r="G96">
        <f>C96-F96</f>
        <v>0</v>
      </c>
    </row>
    <row r="97">
      <c r="A97">
        <v>80000003</v>
      </c>
      <c r="B97" t="str">
        <v>Import cost Ctrl GL</v>
      </c>
      <c r="C97">
        <f>VLOOKUP(A97,'[24]Sheet1 (2)'!$B$3:$G$151,6,0)</f>
        <v>-10000</v>
      </c>
      <c r="F97">
        <v>-10000</v>
      </c>
      <c r="G97">
        <f>C97-F97</f>
        <v>0</v>
      </c>
    </row>
    <row r="98">
      <c r="A98">
        <v>80000008</v>
      </c>
      <c r="B98" t="str">
        <v>Clearing  Services</v>
      </c>
      <c r="C98">
        <f>VLOOKUP(A98,'[24]Sheet1 (2)'!$B$3:$G$151,6,0)</f>
        <v>-25038131.71</v>
      </c>
      <c r="F98">
        <v>-25038131.71</v>
      </c>
      <c r="G98">
        <f>C98-F98</f>
        <v>0</v>
      </c>
    </row>
    <row r="99">
      <c r="A99">
        <v>10800007</v>
      </c>
      <c r="B99" t="str">
        <v>Payable - Forex</v>
      </c>
      <c r="C99">
        <f>VLOOKUP(A99,'[24]Sheet1 (2)'!$B$3:$G$151,6,0)</f>
        <v>61081</v>
      </c>
      <c r="F99">
        <v>61081</v>
      </c>
      <c r="G99">
        <f>C99-F99</f>
        <v>0</v>
      </c>
    </row>
    <row r="100">
      <c r="A100">
        <v>10900013</v>
      </c>
      <c r="B100" t="str">
        <v>Provision_MSME Inter</v>
      </c>
      <c r="C100">
        <f>VLOOKUP(A100,'[24]Sheet1 (2)'!$B$3:$G$151,6,0)</f>
        <v>-1356109.54</v>
      </c>
      <c r="F100">
        <v>-1356109.54</v>
      </c>
      <c r="G100">
        <f>C100-F100</f>
        <v>0</v>
      </c>
    </row>
    <row r="101">
      <c r="A101">
        <v>10900016</v>
      </c>
      <c r="B101" t="str">
        <v>Provision_Incentive</v>
      </c>
      <c r="C101">
        <f>VLOOKUP(A101,'[24]Sheet1 (2)'!$B$3:$G$151,6,0)</f>
        <v>-1915760</v>
      </c>
      <c r="F101">
        <v>-1915760</v>
      </c>
      <c r="G101">
        <f>C101-F101</f>
        <v>0</v>
      </c>
    </row>
    <row r="102">
      <c r="A102">
        <v>20500006</v>
      </c>
      <c r="B102" t="str">
        <v>Goods In Transit - S</v>
      </c>
      <c r="C102">
        <f>VLOOKUP(A102,'[24]Sheet1 (2)'!$B$3:$G$151,6,0)</f>
        <v>1159004</v>
      </c>
      <c r="F102">
        <v>1159004</v>
      </c>
      <c r="G102">
        <f>C102-F102</f>
        <v>0</v>
      </c>
    </row>
    <row r="103">
      <c r="A103">
        <v>20600006</v>
      </c>
      <c r="B103" t="str">
        <v>Receivables- GIT</v>
      </c>
      <c r="C103">
        <f>VLOOKUP(A103,'[24]Sheet1 (2)'!$B$3:$G$151,6,0)</f>
        <v>-1375000</v>
      </c>
      <c r="F103">
        <v>-1375000</v>
      </c>
      <c r="G103">
        <f>C103-F103</f>
        <v>0</v>
      </c>
    </row>
    <row r="104">
      <c r="A104">
        <v>30000007</v>
      </c>
      <c r="B104" t="str">
        <v>Sales In transit</v>
      </c>
      <c r="C104">
        <f>VLOOKUP(A104,'[24]Sheet1 (2)'!$B$3:$G$151,6,0)</f>
        <v>1375000</v>
      </c>
      <c r="F104">
        <v>1375000</v>
      </c>
      <c r="G104">
        <f>C104-F104</f>
        <v>0</v>
      </c>
    </row>
    <row r="105">
      <c r="A105">
        <v>30100000</v>
      </c>
      <c r="B105" t="str">
        <v>Unrealised Forex Gai</v>
      </c>
      <c r="C105">
        <f>VLOOKUP(A105,'[24]Sheet1 (2)'!$B$3:$G$151,6,0)</f>
        <v>-61081</v>
      </c>
      <c r="F105">
        <v>-61081</v>
      </c>
      <c r="G105">
        <f>C105-F105</f>
        <v>0</v>
      </c>
    </row>
    <row r="106">
      <c r="A106">
        <v>40200006</v>
      </c>
      <c r="B106" t="str">
        <v>Month end Adj - Mat</v>
      </c>
      <c r="C106">
        <f>VLOOKUP(A106,'[24]Sheet1 (2)'!$B$3:$G$151,6,0)</f>
        <v>-1159004</v>
      </c>
      <c r="F106">
        <v>-1159004</v>
      </c>
      <c r="G106">
        <f>C106-F106</f>
        <v>0</v>
      </c>
    </row>
    <row r="107">
      <c r="A107">
        <v>10400001</v>
      </c>
      <c r="B107" t="str">
        <v>IND AS - DTL</v>
      </c>
      <c r="C107">
        <f>VLOOKUP(A107,'[24]Sheet1 (2)'!$B$3:$G$151,6,0)</f>
        <v>-5088763.58</v>
      </c>
      <c r="F107">
        <v>-120820</v>
      </c>
      <c r="G107">
        <f>C107-F107</f>
        <v>-4967943.58</v>
      </c>
    </row>
    <row r="108">
      <c r="A108">
        <v>10500000</v>
      </c>
      <c r="B108" t="str">
        <v>Provision for Gratui</v>
      </c>
      <c r="C108">
        <f>VLOOKUP(A108,'[24]Sheet1 (2)'!$B$3:$G$151,6,0)</f>
        <v>-1269016</v>
      </c>
      <c r="F108">
        <v>-1269016</v>
      </c>
      <c r="G108">
        <f>C108-F108</f>
        <v>0</v>
      </c>
    </row>
    <row r="109">
      <c r="A109">
        <v>10500001</v>
      </c>
      <c r="B109" t="str">
        <v>Provision for Leave</v>
      </c>
      <c r="C109">
        <f>VLOOKUP(A109,'[24]Sheet1 (2)'!$B$3:$G$151,6,0)</f>
        <v>-1223695</v>
      </c>
      <c r="F109">
        <v>-1223695</v>
      </c>
      <c r="G109">
        <f>C109-F109</f>
        <v>0</v>
      </c>
    </row>
    <row r="110">
      <c r="A110">
        <v>10900015</v>
      </c>
      <c r="B110" t="str">
        <v>Provision_Income Tax</v>
      </c>
      <c r="C110">
        <f>VLOOKUP(A110,'[24]Sheet1 (2)'!$B$3:$G$151,6,0)</f>
        <v>0</v>
      </c>
      <c r="F110">
        <v>-3199127.33</v>
      </c>
      <c r="G110">
        <f>C110-F110</f>
        <v>3199127.33</v>
      </c>
    </row>
    <row r="111">
      <c r="A111">
        <v>40700041</v>
      </c>
      <c r="B111" t="str">
        <v>Income Tax Exp</v>
      </c>
      <c r="C111">
        <f>VLOOKUP(A111,'[24]Sheet1 (2)'!$B$3:$G$151,6,0)</f>
        <v>0</v>
      </c>
      <c r="F111">
        <v>3199127.33</v>
      </c>
      <c r="G111">
        <f>C111-F111</f>
        <v>-3199127.33</v>
      </c>
    </row>
    <row r="112">
      <c r="A112">
        <v>40400000</v>
      </c>
      <c r="B112" t="str">
        <v>Interest on MSME</v>
      </c>
      <c r="C112">
        <f>VLOOKUP(A112,'[24]Sheet1 (2)'!$B$3:$G$151,6,0)</f>
        <v>1356109.54</v>
      </c>
      <c r="F112">
        <v>1356109.54</v>
      </c>
      <c r="G112">
        <f>C112-F112</f>
        <v>0</v>
      </c>
    </row>
    <row r="113">
      <c r="A113">
        <v>20000001</v>
      </c>
      <c r="B113" t="str">
        <v>Building</v>
      </c>
      <c r="C113">
        <f>VLOOKUP(A113,'[24]Sheet1 (2)'!$B$3:$G$151,6,0)</f>
        <v>165421759.91</v>
      </c>
      <c r="F113">
        <v>165421759.91</v>
      </c>
      <c r="G113">
        <f>C113-F113</f>
        <v>0</v>
      </c>
    </row>
    <row r="114">
      <c r="A114">
        <v>20000002</v>
      </c>
      <c r="B114" t="str">
        <v>ACC_DEP_Building</v>
      </c>
      <c r="C114">
        <f>VLOOKUP(A114,'[24]Sheet1 (2)'!$B$3:$G$151,6,0)</f>
        <v>-1059936.12999999</v>
      </c>
      <c r="F114">
        <v>-1059936.12999999</v>
      </c>
      <c r="G114">
        <f>C114-F114</f>
        <v>0</v>
      </c>
    </row>
    <row r="115">
      <c r="A115">
        <v>40500000</v>
      </c>
      <c r="B115" t="str">
        <v>ACC_DEP_Building</v>
      </c>
      <c r="C115">
        <f>VLOOKUP(A115,'[24]Sheet1 (2)'!$B$3:$G$151,6,0)</f>
        <v>1059936.12999999</v>
      </c>
      <c r="F115">
        <v>1059936.12999999</v>
      </c>
      <c r="G115">
        <f>C115-F115</f>
        <v>0</v>
      </c>
    </row>
    <row r="116">
      <c r="A116">
        <v>80000022</v>
      </c>
      <c r="B116" t="str">
        <v>AUC Down Payment</v>
      </c>
      <c r="C116">
        <f>VLOOKUP(A116,'[24]Sheet1 (2)'!$B$3:$G$151,6,0)</f>
        <v>-41000</v>
      </c>
      <c r="F116">
        <v>-41000</v>
      </c>
      <c r="G116">
        <f>C116-F116</f>
        <v>0</v>
      </c>
    </row>
    <row r="117">
      <c r="C117">
        <f>SUM(C2:C116)</f>
        <v>-0.0000018775463104248047</v>
      </c>
      <c r="F117">
        <f>SUM(F2:F116)</f>
        <v>-0.0000018775463104248047</v>
      </c>
      <c r="G117">
        <f>SUM(G2:G116)</f>
        <v>0</v>
      </c>
    </row>
  </sheetData>
  <autoFilter ref="A1:C117"/>
  <pageMargins left="0.7" right="0.7" top="0.75" bottom="0.75" header="0.3" footer="0.3"/>
  <ignoredErrors>
    <ignoredError numberStoredAsText="1" sqref="A1:G117"/>
  </ignoredErrors>
</worksheet>
</file>

<file path=xl/worksheets/sheet34.xml><?xml version="1.0" encoding="utf-8"?>
<worksheet xmlns="http://schemas.openxmlformats.org/spreadsheetml/2006/main" xmlns:r="http://schemas.openxmlformats.org/officeDocument/2006/relationships">
  <dimension ref="A1:N34"/>
  <sheetViews>
    <sheetView workbookViewId="0" rightToLeft="0"/>
  </sheetViews>
  <sheetData>
    <row r="1">
      <c r="I1">
        <v>-1</v>
      </c>
      <c r="M1">
        <v>-1</v>
      </c>
    </row>
    <row r="2">
      <c r="A2" t="str">
        <v>SAP GL No.</v>
      </c>
      <c r="B2" t="str">
        <v>SAP GL Name</v>
      </c>
      <c r="C2" t="str">
        <v>Schedule No</v>
      </c>
      <c r="D2" t="str">
        <v>Schedule Name</v>
      </c>
      <c r="E2" t="str">
        <v>Group Name</v>
      </c>
      <c r="F2" t="str">
        <v>Debit</v>
      </c>
      <c r="G2" t="str">
        <v>Credit</v>
      </c>
    </row>
    <row r="3">
      <c r="A3">
        <v>10000000</v>
      </c>
      <c r="B3" t="str">
        <v>Equity Share Capital</v>
      </c>
      <c r="C3">
        <v>3</v>
      </c>
      <c r="D3" t="str">
        <v>Share capital</v>
      </c>
      <c r="E3" t="str">
        <v>Shareholders’ funds</v>
      </c>
      <c r="F3">
        <v>0</v>
      </c>
      <c r="G3">
        <v>-100000</v>
      </c>
      <c r="I3">
        <v>10000000</v>
      </c>
      <c r="J3" t="b">
        <f>A3=I3</f>
        <v>1</v>
      </c>
      <c r="K3">
        <v>0</v>
      </c>
      <c r="L3">
        <v>-100000</v>
      </c>
      <c r="M3" t="b">
        <f>F3=K3</f>
        <v>1</v>
      </c>
      <c r="N3" t="b">
        <f>G3=L3</f>
        <v>1</v>
      </c>
    </row>
    <row r="4">
      <c r="A4">
        <v>10000001</v>
      </c>
      <c r="B4" t="str">
        <v>Preference Share Cap</v>
      </c>
      <c r="C4">
        <v>3</v>
      </c>
      <c r="D4" t="str">
        <v>Share capital</v>
      </c>
      <c r="E4" t="str">
        <v>Shareholders’ funds</v>
      </c>
      <c r="F4">
        <v>0</v>
      </c>
      <c r="G4">
        <v>-199999456</v>
      </c>
      <c r="I4">
        <v>10000001</v>
      </c>
      <c r="J4" t="b">
        <f>A4=I4</f>
        <v>1</v>
      </c>
      <c r="K4">
        <v>0</v>
      </c>
      <c r="L4">
        <v>-199999456</v>
      </c>
      <c r="M4" t="b">
        <f>F4=K4</f>
        <v>1</v>
      </c>
      <c r="N4" t="b">
        <f>G4=L4</f>
        <v>1</v>
      </c>
    </row>
    <row r="5">
      <c r="A5">
        <v>11000001</v>
      </c>
      <c r="B5" t="str">
        <v>TDS_Professional and</v>
      </c>
      <c r="C5">
        <v>7</v>
      </c>
      <c r="D5" t="str">
        <v>Other current liabilities</v>
      </c>
      <c r="E5" t="str">
        <v>Current liabilities</v>
      </c>
      <c r="F5">
        <v>0</v>
      </c>
      <c r="G5">
        <v>-17000</v>
      </c>
      <c r="I5">
        <v>11000001</v>
      </c>
      <c r="J5" t="b">
        <f>A5=I5</f>
        <v>1</v>
      </c>
      <c r="K5">
        <v>0</v>
      </c>
      <c r="L5">
        <v>-17000</v>
      </c>
      <c r="M5" t="b">
        <f>F5=K5</f>
        <v>1</v>
      </c>
      <c r="N5" t="b">
        <f>G5=L5</f>
        <v>1</v>
      </c>
    </row>
    <row r="6">
      <c r="A6">
        <v>10800004</v>
      </c>
      <c r="B6" t="str">
        <v>Payable - Others</v>
      </c>
      <c r="C6">
        <v>6</v>
      </c>
      <c r="D6" t="str">
        <v>Trade payables</v>
      </c>
      <c r="E6" t="str">
        <v>Current liabilities</v>
      </c>
      <c r="F6">
        <v>0</v>
      </c>
      <c r="G6">
        <v>-24467</v>
      </c>
      <c r="I6">
        <v>10800004</v>
      </c>
      <c r="J6" t="b">
        <f>A6=I6</f>
        <v>1</v>
      </c>
      <c r="K6">
        <v>0</v>
      </c>
      <c r="L6">
        <v>-24467</v>
      </c>
      <c r="M6" t="b">
        <f>F6=K6</f>
        <v>1</v>
      </c>
      <c r="N6" t="b">
        <f>G6=L6</f>
        <v>1</v>
      </c>
    </row>
    <row r="7">
      <c r="A7">
        <v>10600010</v>
      </c>
      <c r="B7" t="str">
        <v>Best Value Chem Pvt</v>
      </c>
      <c r="C7">
        <v>5</v>
      </c>
      <c r="D7" t="str">
        <v>Short-term borrowings</v>
      </c>
      <c r="E7" t="str">
        <v>Current liabilities</v>
      </c>
      <c r="F7">
        <v>0</v>
      </c>
      <c r="G7">
        <v>-118230550.26</v>
      </c>
      <c r="I7">
        <v>10600010</v>
      </c>
      <c r="J7" t="b">
        <f>A7=I7</f>
        <v>1</v>
      </c>
      <c r="K7">
        <v>0</v>
      </c>
      <c r="L7">
        <v>-118230550.26</v>
      </c>
      <c r="M7" t="b">
        <f>F7=K7</f>
        <v>1</v>
      </c>
      <c r="N7" t="b">
        <f>G7=L7</f>
        <v>1</v>
      </c>
    </row>
    <row r="8">
      <c r="A8">
        <v>20000000</v>
      </c>
      <c r="B8" t="str">
        <v>Freehold land</v>
      </c>
      <c r="C8">
        <v>11</v>
      </c>
      <c r="D8" t="str">
        <v>Property, plant and equipment</v>
      </c>
      <c r="E8" t="str">
        <v>Non current assets</v>
      </c>
      <c r="F8">
        <v>92904351</v>
      </c>
      <c r="G8">
        <v>0</v>
      </c>
      <c r="I8">
        <v>20000000</v>
      </c>
      <c r="J8" t="b">
        <f>A8=I8</f>
        <v>1</v>
      </c>
      <c r="K8">
        <v>92904351</v>
      </c>
      <c r="L8">
        <v>0</v>
      </c>
      <c r="M8" t="b">
        <f>F8=K8</f>
        <v>1</v>
      </c>
      <c r="N8" t="b">
        <f>G8=L8</f>
        <v>1</v>
      </c>
    </row>
    <row r="9">
      <c r="A9">
        <v>20000017</v>
      </c>
      <c r="B9" t="str">
        <v>Leasehold Land</v>
      </c>
      <c r="C9">
        <v>11</v>
      </c>
      <c r="D9" t="str">
        <v>Property, plant and equipment</v>
      </c>
      <c r="E9" t="str">
        <v>Non current assets</v>
      </c>
      <c r="F9">
        <v>165189641</v>
      </c>
      <c r="G9">
        <v>0</v>
      </c>
      <c r="I9">
        <v>20000017</v>
      </c>
      <c r="J9" t="b">
        <f>A9=I9</f>
        <v>1</v>
      </c>
      <c r="K9">
        <v>165189641</v>
      </c>
      <c r="L9">
        <v>0</v>
      </c>
      <c r="M9" t="b">
        <f>F9=K9</f>
        <v>1</v>
      </c>
      <c r="N9" t="b">
        <f>G9=L9</f>
        <v>1</v>
      </c>
    </row>
    <row r="10">
      <c r="A10">
        <v>20100002</v>
      </c>
      <c r="B10" t="str">
        <v>Capital WIP IO</v>
      </c>
      <c r="C10">
        <v>11</v>
      </c>
      <c r="D10" t="str">
        <v>Property, plant and equipment</v>
      </c>
      <c r="E10" t="str">
        <v>Non current assets</v>
      </c>
      <c r="F10">
        <v>16690918.21999999</v>
      </c>
      <c r="G10">
        <v>0</v>
      </c>
      <c r="I10">
        <v>20100002</v>
      </c>
      <c r="J10" t="b">
        <f>A10=I10</f>
        <v>1</v>
      </c>
      <c r="K10">
        <v>16690918.21999999</v>
      </c>
      <c r="L10">
        <v>0</v>
      </c>
      <c r="M10" t="b">
        <f>F10=K10</f>
        <v>1</v>
      </c>
      <c r="N10" t="b">
        <f>G10=L10</f>
        <v>1</v>
      </c>
    </row>
    <row r="11">
      <c r="A11">
        <v>20800110</v>
      </c>
      <c r="B11" t="str">
        <v>HDFC_57500000732637</v>
      </c>
      <c r="C11">
        <v>9</v>
      </c>
      <c r="D11" t="str">
        <v>Cash and bank balances</v>
      </c>
      <c r="E11" t="str">
        <v>Current assets</v>
      </c>
      <c r="F11">
        <v>475423.64</v>
      </c>
      <c r="G11">
        <v>0</v>
      </c>
      <c r="I11">
        <v>20800110</v>
      </c>
      <c r="J11" t="b">
        <f>A11=I11</f>
        <v>1</v>
      </c>
      <c r="K11">
        <v>475423.64</v>
      </c>
      <c r="L11">
        <v>0</v>
      </c>
      <c r="M11" t="b">
        <f>F11=K11</f>
        <v>1</v>
      </c>
      <c r="N11" t="b">
        <f>G11=L11</f>
        <v>1</v>
      </c>
    </row>
    <row r="12">
      <c r="A12">
        <v>20800111</v>
      </c>
      <c r="B12" t="str">
        <v>HDFC_57500000732637</v>
      </c>
      <c r="C12">
        <v>9</v>
      </c>
      <c r="D12" t="str">
        <v>Cash and bank balances</v>
      </c>
      <c r="E12" t="str">
        <v>Current assets</v>
      </c>
      <c r="F12">
        <v>88800000</v>
      </c>
      <c r="G12">
        <v>0</v>
      </c>
      <c r="I12">
        <v>20800111</v>
      </c>
      <c r="J12" t="b">
        <f>A12=I12</f>
        <v>1</v>
      </c>
      <c r="K12">
        <v>88800000</v>
      </c>
      <c r="L12">
        <v>0</v>
      </c>
      <c r="M12" t="b">
        <f>F12=K12</f>
        <v>1</v>
      </c>
      <c r="N12" t="b">
        <f>G12=L12</f>
        <v>1</v>
      </c>
    </row>
    <row r="13">
      <c r="A13">
        <v>20800112</v>
      </c>
      <c r="B13" t="str">
        <v>HDFC_57500000732637</v>
      </c>
      <c r="C13">
        <v>9</v>
      </c>
      <c r="D13" t="str">
        <v>Cash and bank balances</v>
      </c>
      <c r="E13" t="str">
        <v>Current assets</v>
      </c>
      <c r="F13">
        <v>0</v>
      </c>
      <c r="G13">
        <v>-87971706.5</v>
      </c>
      <c r="I13">
        <v>20800112</v>
      </c>
      <c r="J13" t="b">
        <f>A13=I13</f>
        <v>1</v>
      </c>
      <c r="K13">
        <v>0</v>
      </c>
      <c r="L13">
        <v>-87971706.5</v>
      </c>
      <c r="M13" t="b">
        <f>F13=K13</f>
        <v>1</v>
      </c>
      <c r="N13" t="b">
        <f>G13=L13</f>
        <v>1</v>
      </c>
    </row>
    <row r="14">
      <c r="A14">
        <v>21000011</v>
      </c>
      <c r="B14" t="str">
        <v>CGST Receivable</v>
      </c>
      <c r="C14">
        <v>10</v>
      </c>
      <c r="D14" t="str">
        <v>Other current assets</v>
      </c>
      <c r="E14" t="str">
        <v>Current assets</v>
      </c>
      <c r="F14">
        <v>14599464.81</v>
      </c>
      <c r="G14">
        <v>0</v>
      </c>
      <c r="I14">
        <v>21000011</v>
      </c>
      <c r="J14" t="b">
        <f>A14=I14</f>
        <v>1</v>
      </c>
      <c r="K14">
        <v>14599464.81</v>
      </c>
      <c r="L14">
        <v>0</v>
      </c>
      <c r="M14" t="b">
        <f>F14=K14</f>
        <v>1</v>
      </c>
      <c r="N14" t="b">
        <f>G14=L14</f>
        <v>1</v>
      </c>
    </row>
    <row r="15">
      <c r="A15">
        <v>21000012</v>
      </c>
      <c r="B15" t="str">
        <v>IGST Receivable</v>
      </c>
      <c r="C15">
        <v>10</v>
      </c>
      <c r="D15" t="str">
        <v>Other current assets</v>
      </c>
      <c r="E15" t="str">
        <v>Current assets</v>
      </c>
      <c r="F15">
        <v>1217194.04</v>
      </c>
      <c r="G15">
        <v>0</v>
      </c>
      <c r="I15">
        <v>21000012</v>
      </c>
      <c r="J15" t="b">
        <f>A15=I15</f>
        <v>1</v>
      </c>
      <c r="K15">
        <v>1217194.04</v>
      </c>
      <c r="L15">
        <v>0</v>
      </c>
      <c r="M15" t="b">
        <f>F15=K15</f>
        <v>1</v>
      </c>
      <c r="N15" t="b">
        <f>G15=L15</f>
        <v>1</v>
      </c>
    </row>
    <row r="16">
      <c r="A16">
        <v>21000013</v>
      </c>
      <c r="B16" t="str">
        <v>SGST Receivable</v>
      </c>
      <c r="C16">
        <v>10</v>
      </c>
      <c r="D16" t="str">
        <v>Other current assets</v>
      </c>
      <c r="E16" t="str">
        <v>Current assets</v>
      </c>
      <c r="F16">
        <v>14599464.81</v>
      </c>
      <c r="G16">
        <v>0</v>
      </c>
      <c r="I16">
        <v>21000013</v>
      </c>
      <c r="J16" t="b">
        <f>A16=I16</f>
        <v>1</v>
      </c>
      <c r="K16">
        <v>14599464.81</v>
      </c>
      <c r="L16">
        <v>0</v>
      </c>
      <c r="M16" t="b">
        <f>F16=K16</f>
        <v>1</v>
      </c>
      <c r="N16" t="b">
        <f>G16=L16</f>
        <v>1</v>
      </c>
    </row>
    <row r="17">
      <c r="A17">
        <v>10900000</v>
      </c>
      <c r="B17" t="str">
        <v>Provision_Other Expe</v>
      </c>
      <c r="C17">
        <v>6</v>
      </c>
      <c r="D17" t="str">
        <v>Trade payables</v>
      </c>
      <c r="E17" t="str">
        <v>Current liabilities</v>
      </c>
      <c r="F17">
        <v>0</v>
      </c>
      <c r="G17">
        <v>-179995</v>
      </c>
      <c r="I17">
        <v>10900000</v>
      </c>
      <c r="J17" t="b">
        <f>A17=I17</f>
        <v>1</v>
      </c>
      <c r="K17">
        <v>0</v>
      </c>
      <c r="L17">
        <v>-179995</v>
      </c>
      <c r="M17" t="b">
        <f>F17=K17</f>
        <v>1</v>
      </c>
      <c r="N17" t="b">
        <f>G17=L17</f>
        <v>1</v>
      </c>
    </row>
    <row r="18">
      <c r="A18">
        <v>20000018</v>
      </c>
      <c r="B18" t="str">
        <v>ACC_DEP_Leased Land</v>
      </c>
      <c r="C18">
        <v>11</v>
      </c>
      <c r="D18" t="str">
        <v>Property, plant and equipment</v>
      </c>
      <c r="E18" t="str">
        <v>Non current assets</v>
      </c>
      <c r="F18">
        <v>0</v>
      </c>
      <c r="G18">
        <f>-609875-F30</f>
        <v>-2362664.8765952503</v>
      </c>
      <c r="I18">
        <v>20000018</v>
      </c>
      <c r="J18" t="b">
        <f>A18=I18</f>
        <v>1</v>
      </c>
      <c r="K18">
        <v>0</v>
      </c>
      <c r="L18">
        <v>-609875</v>
      </c>
      <c r="M18" t="b">
        <f>F18=K18</f>
        <v>1</v>
      </c>
      <c r="N18" t="b">
        <f>G18=L18</f>
        <v>0</v>
      </c>
    </row>
    <row r="19">
      <c r="A19">
        <v>10100002</v>
      </c>
      <c r="B19" t="str">
        <v>Profit &amp; Loss Accoun</v>
      </c>
      <c r="F19">
        <v>7940372.41999999</v>
      </c>
      <c r="G19">
        <v>0</v>
      </c>
      <c r="I19">
        <v>10100002</v>
      </c>
      <c r="J19" t="b">
        <f>A19=I19</f>
        <v>1</v>
      </c>
      <c r="K19">
        <v>7940372.41999999</v>
      </c>
      <c r="L19">
        <v>0</v>
      </c>
      <c r="M19" t="b">
        <f>F19=K19</f>
        <v>1</v>
      </c>
      <c r="N19" t="b">
        <f>G19=L19</f>
        <v>1</v>
      </c>
    </row>
    <row r="20">
      <c r="A20">
        <v>11000003</v>
      </c>
      <c r="B20" t="str">
        <v>TDS_Interest on borr</v>
      </c>
      <c r="C20">
        <v>7</v>
      </c>
      <c r="D20" t="str">
        <v>Other current liabilities</v>
      </c>
      <c r="E20" t="str">
        <v>Current liabilities</v>
      </c>
      <c r="F20">
        <v>0</v>
      </c>
      <c r="G20">
        <v>-170932.14</v>
      </c>
      <c r="I20">
        <v>11000003</v>
      </c>
      <c r="J20" t="b">
        <f>A20=I20</f>
        <v>1</v>
      </c>
      <c r="K20">
        <v>0</v>
      </c>
      <c r="L20">
        <v>-170932.14</v>
      </c>
      <c r="M20" t="b">
        <f>F20=K20</f>
        <v>1</v>
      </c>
      <c r="N20" t="b">
        <f>G20=L20</f>
        <v>1</v>
      </c>
    </row>
    <row r="21">
      <c r="A21">
        <v>11000009</v>
      </c>
      <c r="B21" t="str">
        <v>TDS_Land Purchase_19</v>
      </c>
      <c r="C21">
        <v>7</v>
      </c>
      <c r="D21" t="str">
        <v>Other current liabilities</v>
      </c>
      <c r="E21" t="str">
        <v>Current liabilities</v>
      </c>
      <c r="F21">
        <v>0</v>
      </c>
      <c r="G21">
        <v>0</v>
      </c>
      <c r="I21">
        <v>11000009</v>
      </c>
      <c r="J21" t="b">
        <f>A21=I21</f>
        <v>1</v>
      </c>
      <c r="K21">
        <v>0</v>
      </c>
      <c r="L21">
        <v>0</v>
      </c>
      <c r="M21" t="b">
        <f>F21=K21</f>
        <v>1</v>
      </c>
      <c r="N21" t="b">
        <f>G21=L21</f>
        <v>1</v>
      </c>
    </row>
    <row r="22">
      <c r="A22">
        <v>20000019</v>
      </c>
      <c r="B22" t="str">
        <v>Land Development</v>
      </c>
      <c r="C22">
        <v>11</v>
      </c>
      <c r="D22" t="str">
        <v>Property, plant and equipment</v>
      </c>
      <c r="E22" t="str">
        <v>Non current assets</v>
      </c>
      <c r="F22">
        <v>0</v>
      </c>
      <c r="G22">
        <v>0</v>
      </c>
      <c r="I22">
        <v>20000019</v>
      </c>
      <c r="J22" t="b">
        <f>A22=I22</f>
        <v>1</v>
      </c>
      <c r="K22">
        <v>0</v>
      </c>
      <c r="L22">
        <v>0</v>
      </c>
      <c r="M22" t="b">
        <f>F22=K22</f>
        <v>1</v>
      </c>
      <c r="N22" t="b">
        <f>G22=L22</f>
        <v>1</v>
      </c>
    </row>
    <row r="23">
      <c r="A23">
        <v>40700007</v>
      </c>
      <c r="B23" t="str">
        <v>Professional &amp; Consu</v>
      </c>
      <c r="C23">
        <v>14</v>
      </c>
      <c r="D23" t="str">
        <v>Other expenses</v>
      </c>
      <c r="F23">
        <v>4799228</v>
      </c>
      <c r="G23">
        <v>0</v>
      </c>
      <c r="I23">
        <v>40700007</v>
      </c>
      <c r="J23" t="b">
        <f>A23=I23</f>
        <v>1</v>
      </c>
      <c r="K23">
        <v>4799228</v>
      </c>
      <c r="L23">
        <v>0</v>
      </c>
      <c r="M23" t="b">
        <f>F23=K23</f>
        <v>1</v>
      </c>
      <c r="N23" t="b">
        <f>G23=L23</f>
        <v>1</v>
      </c>
    </row>
    <row r="24">
      <c r="A24">
        <v>40700008</v>
      </c>
      <c r="B24" t="str">
        <v>Rates and Taxes</v>
      </c>
      <c r="C24">
        <v>14</v>
      </c>
      <c r="D24" t="str">
        <v>Other expenses</v>
      </c>
      <c r="F24">
        <v>3000</v>
      </c>
      <c r="G24">
        <v>0</v>
      </c>
      <c r="I24">
        <v>40700008</v>
      </c>
      <c r="J24" t="b">
        <f>A24=I24</f>
        <v>1</v>
      </c>
      <c r="K24">
        <v>3000</v>
      </c>
      <c r="L24">
        <v>0</v>
      </c>
      <c r="M24" t="b">
        <f>F24=K24</f>
        <v>1</v>
      </c>
      <c r="N24" t="b">
        <f>G24=L24</f>
        <v>1</v>
      </c>
    </row>
    <row r="25">
      <c r="A25">
        <v>40400001</v>
      </c>
      <c r="B25" t="str">
        <v>Other Bank Charges</v>
      </c>
      <c r="C25">
        <v>14</v>
      </c>
      <c r="D25" t="str">
        <v>Other expenses</v>
      </c>
      <c r="F25">
        <v>312.16</v>
      </c>
      <c r="G25">
        <v>0</v>
      </c>
      <c r="I25">
        <v>40400001</v>
      </c>
      <c r="J25" t="b">
        <f>A25=I25</f>
        <v>1</v>
      </c>
      <c r="K25">
        <v>312.16</v>
      </c>
      <c r="L25">
        <v>0</v>
      </c>
      <c r="M25" t="b">
        <f>F25=K25</f>
        <v>1</v>
      </c>
      <c r="N25" t="b">
        <f>G25=L25</f>
        <v>1</v>
      </c>
    </row>
    <row r="26">
      <c r="A26">
        <v>40700016</v>
      </c>
      <c r="B26" t="str">
        <v>Interest On TDS</v>
      </c>
      <c r="C26">
        <v>12</v>
      </c>
      <c r="D26" t="str">
        <v>Other expenses</v>
      </c>
      <c r="F26">
        <v>25248</v>
      </c>
      <c r="G26">
        <v>0</v>
      </c>
      <c r="I26">
        <v>40700016</v>
      </c>
      <c r="J26" t="b">
        <f>A26=I26</f>
        <v>1</v>
      </c>
      <c r="K26">
        <v>25248</v>
      </c>
      <c r="L26">
        <v>0</v>
      </c>
      <c r="M26" t="b">
        <f>F26=K26</f>
        <v>1</v>
      </c>
      <c r="N26" t="b">
        <f>G26=L26</f>
        <v>1</v>
      </c>
    </row>
    <row r="27">
      <c r="A27">
        <v>40400014</v>
      </c>
      <c r="B27" t="str">
        <v>Processing and Stamp Duty Expense</v>
      </c>
      <c r="C27">
        <v>12</v>
      </c>
      <c r="D27" t="str">
        <v>Finance costs</v>
      </c>
      <c r="F27">
        <v>0</v>
      </c>
      <c r="G27">
        <v>0</v>
      </c>
      <c r="I27">
        <v>40400014</v>
      </c>
      <c r="J27" t="b">
        <f>A27=I27</f>
        <v>1</v>
      </c>
      <c r="K27">
        <v>0</v>
      </c>
      <c r="L27">
        <v>0</v>
      </c>
      <c r="M27" t="b">
        <f>F27=K27</f>
        <v>1</v>
      </c>
      <c r="N27" t="b">
        <f>G27=L27</f>
        <v>1</v>
      </c>
    </row>
    <row r="28">
      <c r="A28">
        <v>40400007</v>
      </c>
      <c r="B28" t="str">
        <v>Interest on Borrowin</v>
      </c>
      <c r="C28">
        <v>12</v>
      </c>
      <c r="D28" t="str">
        <v>Finance costs</v>
      </c>
      <c r="F28">
        <v>0</v>
      </c>
      <c r="G28">
        <v>0</v>
      </c>
      <c r="I28">
        <v>40400007</v>
      </c>
      <c r="J28" t="b">
        <f>A28=I28</f>
        <v>1</v>
      </c>
      <c r="K28">
        <v>0</v>
      </c>
      <c r="L28">
        <v>0</v>
      </c>
      <c r="M28" t="b">
        <f>F28=K28</f>
        <v>1</v>
      </c>
      <c r="N28" t="b">
        <f>G28=L28</f>
        <v>1</v>
      </c>
    </row>
    <row r="29">
      <c r="A29">
        <v>40700033</v>
      </c>
      <c r="B29" t="str">
        <v>Other expenses</v>
      </c>
      <c r="C29">
        <v>12</v>
      </c>
      <c r="D29" t="str">
        <v>Finance costs</v>
      </c>
      <c r="F29">
        <v>0</v>
      </c>
      <c r="G29">
        <v>0</v>
      </c>
      <c r="I29">
        <v>40700033</v>
      </c>
      <c r="J29" t="b">
        <f>A29=I29</f>
        <v>1</v>
      </c>
      <c r="K29">
        <v>0</v>
      </c>
      <c r="L29">
        <v>0</v>
      </c>
      <c r="M29" t="b">
        <f>F29=K29</f>
        <v>1</v>
      </c>
      <c r="N29" t="b">
        <f>G29=L29</f>
        <v>1</v>
      </c>
    </row>
    <row r="30">
      <c r="A30">
        <v>40500008</v>
      </c>
      <c r="B30" t="str">
        <v>Depreciation and Amortization Expenses</v>
      </c>
      <c r="C30">
        <v>13</v>
      </c>
      <c r="D30" t="str">
        <v>Depreciation on Lease Property (Dahej)</v>
      </c>
      <c r="F30">
        <v>1752789.87659525</v>
      </c>
      <c r="G30">
        <v>0</v>
      </c>
      <c r="I30" t="str">
        <v>NA</v>
      </c>
      <c r="J30" t="b">
        <f>A30=I30</f>
        <v>0</v>
      </c>
      <c r="K30">
        <v>0</v>
      </c>
      <c r="L30">
        <v>0</v>
      </c>
      <c r="M30" t="b">
        <f>F30=K30</f>
        <v>0</v>
      </c>
      <c r="N30" t="b">
        <f>G30=L30</f>
        <v>1</v>
      </c>
    </row>
    <row r="31">
      <c r="A31">
        <v>40700000</v>
      </c>
      <c r="B31" t="str">
        <v>Repair and Maintance</v>
      </c>
      <c r="C31">
        <v>14</v>
      </c>
      <c r="D31" t="str">
        <v>Other expenses</v>
      </c>
      <c r="F31">
        <v>59364</v>
      </c>
      <c r="G31">
        <v>0</v>
      </c>
      <c r="I31">
        <v>40700000</v>
      </c>
      <c r="J31" t="b">
        <f>A31=I31</f>
        <v>1</v>
      </c>
      <c r="K31">
        <v>59364</v>
      </c>
      <c r="L31">
        <v>0</v>
      </c>
      <c r="M31" t="b">
        <f>F31=K31</f>
        <v>1</v>
      </c>
      <c r="N31" t="b">
        <f>G31=L31</f>
        <v>1</v>
      </c>
    </row>
    <row r="32">
      <c r="A32">
        <v>40700034</v>
      </c>
      <c r="B32" t="str">
        <v>Project Expenses</v>
      </c>
      <c r="C32">
        <v>14</v>
      </c>
      <c r="D32" t="str">
        <v>Other expenses</v>
      </c>
      <c r="F32">
        <v>0</v>
      </c>
      <c r="G32">
        <v>0</v>
      </c>
      <c r="I32">
        <v>40700034</v>
      </c>
      <c r="J32" t="b">
        <f>A32=I32</f>
        <v>1</v>
      </c>
      <c r="K32">
        <v>0</v>
      </c>
      <c r="L32">
        <v>0</v>
      </c>
      <c r="M32" t="b">
        <f>F32=K32</f>
        <v>1</v>
      </c>
      <c r="N32" t="b">
        <f>G32=L32</f>
        <v>1</v>
      </c>
    </row>
    <row r="33">
      <c r="F33">
        <f>SUM(F3:F32)</f>
        <v>409056771.9765953</v>
      </c>
      <c r="G33">
        <f>SUM(G3:G32)</f>
        <v>-409056771.77659523</v>
      </c>
    </row>
    <row r="34">
      <c r="G34">
        <f>F33+G33</f>
        <v>0.20000004768371582</v>
      </c>
    </row>
  </sheetData>
  <autoFilter ref="H2:I34"/>
  <pageMargins left="0.7" right="0.7" top="0.75" bottom="0.75" header="0.3" footer="0.3"/>
  <ignoredErrors>
    <ignoredError numberStoredAsText="1" sqref="A1:N34"/>
  </ignoredErrors>
</worksheet>
</file>

<file path=xl/worksheets/sheet35.xml><?xml version="1.0" encoding="utf-8"?>
<worksheet xmlns="http://schemas.openxmlformats.org/spreadsheetml/2006/main" xmlns:r="http://schemas.openxmlformats.org/officeDocument/2006/relationships">
  <dimension ref="A1:I131"/>
  <sheetViews>
    <sheetView workbookViewId="0" rightToLeft="0"/>
  </sheetViews>
  <sheetData>
    <row r="1">
      <c r="A1" t="str">
        <f>PL!$A$1</f>
        <v>XYZ</v>
      </c>
    </row>
    <row r="2">
      <c r="A2" t="str">
        <f>'BS  Notes  4-19'!$A$2</f>
        <v>Notes to Financial Statements for the year ended 31 March 2026</v>
      </c>
      <c r="H2" t="str">
        <f>Input!$D$2</f>
        <v>(₹ in Lakh)</v>
      </c>
    </row>
    <row r="4">
      <c r="A4" t="str">
        <f>+CONCATENATE("NOTE ",Input!$D$100)</f>
        <v xml:space="preserve">NOTE </v>
      </c>
    </row>
    <row r="5">
      <c r="A5" t="str">
        <v>TRANSITION TO INDIAN ACCOUNTING STANDARDS</v>
      </c>
    </row>
    <row r="6" xml:space="preserve">
      <c r="B6" t="str" xml:space="preserve">
        <v xml:space="preserve">Note on First Time Adoption of Ind AS: _x000d_
_x000d_
</v>
      </c>
    </row>
    <row r="7">
      <c r="B7" t="str">
        <v>These are the Company’s first financial statements prepared in accordance with Ind AS.</v>
      </c>
    </row>
    <row r="8">
      <c r="B8" t="str">
        <v>The accounting policies set out in Note 2 have been applied in preparing the financial statements for the year ended 31 March, 2024, the comparative information presented in these financial statements for the year ended 31 March, 2023. XYZ was incorporated on July 5, 2021 as a wholly owned subsidiary of the Best Value Chem Private Limited.  Accordingly, the Company has presented financial statements for the period ended March 31, 2022 (From July 5, 2021 to March 31, 2022) with no comparative figures since this being the first year.</v>
      </c>
    </row>
    <row r="9">
      <c r="B9" t="str">
        <v>Ind AS 101- First-time adoption of Indian Accounting Standards, allows first-time adopters, exemptions from the retrospective application and exemption from application of certain requirements of other Ind AS. The Company has availed the following exemptions as per Ind AS 101:</v>
      </c>
    </row>
    <row r="10" xml:space="preserve">
      <c r="B10" t="str" xml:space="preserve">
        <v xml:space="preserve">Optional Exemptions_x000d_
a) Leases_x000d_
Ind AS 116 requires the entity to assess whether a contract or arrangement contains a lease. This assessment should be carried out at the inception of the contract or arrangement. However the entity has used Ind AS 101 exemption and assessed all arrangements based on conditions in place at the date of transition. Further, the Company has used hindsight while determining the lease term. The Company has elected not to recognise right of use asset and lease liabilities for the leases whose lease term ends within 12 months from the date of transition to Ind AS.</v>
      </c>
    </row>
    <row r="11" xml:space="preserve">
      <c r="B11" t="str" xml:space="preserve">
        <v xml:space="preserve">Mandatory Exceptions_x000d_
a) Estimates_x000d_
Under Ind AS 101, an entity’s estimates in accordance with Ind AS at ‘the date of transition to Ind AS’ or ‘the end of the comparative period presented in the entity’s first Ind AS financial statements’, as the case may be, should be consistent with estimates made for the same date in accordance with previous GAAP unless there is objective evidence that those estimates were in error. However, the estimates should be adjusted to reflect any differences in accounting policies. The Company’s Ind AS estimates as on the transition date are consistent with the estimates made under previous GAAP as on this date._x000d_
b) Classification and measurement of financial assets_x000d_
Ind AS 101 requires an entity to assess classification of financial assets on the basis of facts and circumstances existing as on the date of transition. Further, the standard permits measurement of financial assets accounted at amortised cost based on facts and circumstances existing at the date of transition if retrospective application is impracticable. Accordingly, the Company has determined the classification of financial assets based on facts and circumstances that exist on the date of transition. Measurement of the financial assets accounted at amortised cost has been done retrospectively except where the same is impracticable.</v>
      </c>
    </row>
    <row r="13">
      <c r="A13" t="str">
        <v>1.</v>
      </c>
      <c r="B13" t="str">
        <v>Reconciliation between previous GAAP and Ind AS</v>
      </c>
    </row>
    <row r="14">
      <c r="B14" t="str">
        <v>Ind AS 101 requires an entity to reconcile equity, total comprehensive income and cash flows for prior periods. The folowing tables represent the reconciliations from previous GAAP to Ind AS.</v>
      </c>
    </row>
    <row r="16">
      <c r="B16" t="str">
        <v>Reconciliation of Equity as at 31 March 2022</v>
      </c>
    </row>
    <row r="17">
      <c r="E17" t="str">
        <v>Notes to first time adpotion</v>
      </c>
      <c r="F17" t="str">
        <v>Previous GAAP*</v>
      </c>
      <c r="G17" t="str">
        <v>Ind AS adjustments</v>
      </c>
      <c r="H17" t="str">
        <v>Ind AS</v>
      </c>
    </row>
    <row r="18">
      <c r="B18" t="str">
        <v>ASSETS</v>
      </c>
    </row>
    <row r="19">
      <c r="B19" t="str">
        <v>Non Current Assets</v>
      </c>
    </row>
    <row r="20">
      <c r="B20" t="str">
        <v>Property, Plant &amp; Equipment</v>
      </c>
      <c r="F20">
        <f>H20-G20</f>
        <v>0</v>
      </c>
      <c r="G20">
        <v>0</v>
      </c>
      <c r="H20">
        <f>BS!F8</f>
        <v>0</v>
      </c>
    </row>
    <row r="21">
      <c r="B21" t="str">
        <v>Right of Use Assets</v>
      </c>
      <c r="F21">
        <f>H21-G21</f>
        <v>1646</v>
      </c>
      <c r="G21">
        <v>0</v>
      </c>
      <c r="H21">
        <f>BS!F9</f>
        <v>1646</v>
      </c>
    </row>
    <row r="22">
      <c r="B22" t="str">
        <v>Capital work-in-progress</v>
      </c>
      <c r="F22">
        <f>H22-G22</f>
        <v>0</v>
      </c>
      <c r="G22">
        <v>0</v>
      </c>
      <c r="H22">
        <f>BS!F10</f>
        <v>0</v>
      </c>
    </row>
    <row r="23">
      <c r="B23" t="str">
        <v>Deferred Tax Assets (Net)</v>
      </c>
      <c r="F23">
        <f>H23-G23</f>
        <v>0</v>
      </c>
      <c r="G23">
        <v>0</v>
      </c>
      <c r="H23">
        <f>BS!F11</f>
        <v>0</v>
      </c>
    </row>
    <row r="24">
      <c r="B24" t="str">
        <v>Total Non Current Assets</v>
      </c>
      <c r="F24">
        <f>SUM(F20:F23)</f>
        <v>1646</v>
      </c>
      <c r="G24">
        <f>SUM(G20:G23)</f>
        <v>0</v>
      </c>
      <c r="H24">
        <f>SUM(H20:H23)</f>
        <v>1646</v>
      </c>
    </row>
    <row r="26">
      <c r="B26" t="str">
        <v>Current Assets</v>
      </c>
    </row>
    <row r="27">
      <c r="B27" t="str">
        <v>Financial Assets</v>
      </c>
    </row>
    <row r="28">
      <c r="B28" t="str">
        <v>(i) Cash &amp; Cash Equivalents</v>
      </c>
      <c r="F28">
        <f>H28-G28</f>
        <v>24</v>
      </c>
      <c r="G28">
        <v>0</v>
      </c>
      <c r="H28">
        <f>BS!F25</f>
        <v>24</v>
      </c>
    </row>
    <row r="29">
      <c r="B29" t="str">
        <v>Other Current Assets</v>
      </c>
      <c r="F29">
        <f>H29-G29</f>
        <v>296</v>
      </c>
      <c r="G29">
        <v>0</v>
      </c>
      <c r="H29">
        <f>BS!F29</f>
        <v>296</v>
      </c>
    </row>
    <row r="30">
      <c r="B30" t="str">
        <v>Total Current Assets</v>
      </c>
      <c r="F30">
        <f>SUM(F28:F29)</f>
        <v>320</v>
      </c>
      <c r="G30">
        <f>SUM(G28:G29)</f>
        <v>0</v>
      </c>
      <c r="H30">
        <f>SUM(H28:H29)</f>
        <v>320</v>
      </c>
    </row>
    <row r="31">
      <c r="B31" t="str">
        <v>Total Assets</v>
      </c>
      <c r="F31">
        <f>F24+F30</f>
        <v>1966</v>
      </c>
      <c r="G31">
        <f>G24+G30</f>
        <v>0</v>
      </c>
      <c r="H31">
        <f>H24+H30</f>
        <v>1966</v>
      </c>
    </row>
    <row r="33">
      <c r="B33" t="str">
        <v>EQUITY AND LIABILITIES</v>
      </c>
    </row>
    <row r="34">
      <c r="B34" t="str">
        <v>Equity</v>
      </c>
    </row>
    <row r="35">
      <c r="B35" t="str">
        <v xml:space="preserve">Equity Share Capital </v>
      </c>
      <c r="F35">
        <f>H35-G35</f>
        <v>100</v>
      </c>
      <c r="G35">
        <v>0</v>
      </c>
      <c r="H35">
        <f>BS!F35</f>
        <v>100</v>
      </c>
    </row>
    <row r="36">
      <c r="B36" t="str">
        <v>Other Equity</v>
      </c>
      <c r="E36" t="str">
        <v>2(a) &amp; 2(b)</v>
      </c>
      <c r="F36" t="e">
        <f>H36-G36</f>
        <v>#REF!</v>
      </c>
      <c r="G36">
        <f>ROUND(('TB BVS 31.3.22'!K32+'TB BVS 31.3.22'!K35)/Input!C2,Input!E2)+ROUND('TB BVS 31.3.22'!K31/Input!C2,Input!E2)-ROUND(('TB BVS 31.3.22'!K36)/Input!$C$2,Input!$E$2)</f>
        <v>-753</v>
      </c>
      <c r="H36" t="e">
        <f>BS!F37</f>
        <v>#REF!</v>
      </c>
    </row>
    <row r="37">
      <c r="B37" t="str">
        <v>Total Equity</v>
      </c>
      <c r="F37" t="e">
        <f>SUM(F35:F36)</f>
        <v>#REF!</v>
      </c>
      <c r="G37">
        <f>SUM(G35:G36)</f>
        <v>-753</v>
      </c>
      <c r="H37" t="e">
        <f>SUM(H35:H36)</f>
        <v>#REF!</v>
      </c>
    </row>
    <row r="38">
      <c r="B38" t="str">
        <v>Reconciliation of Equity as at 31 March 2022</v>
      </c>
    </row>
    <row r="39">
      <c r="B39" t="str">
        <v>Liabilities</v>
      </c>
    </row>
    <row r="40">
      <c r="B40" t="str">
        <v>Non Current Liabilities</v>
      </c>
    </row>
    <row r="41">
      <c r="B41" t="str">
        <v>Financial Liabilities</v>
      </c>
    </row>
    <row r="42">
      <c r="B42" t="str">
        <v>(i) Borrowings</v>
      </c>
      <c r="E42" t="str">
        <v>2(a)</v>
      </c>
      <c r="F42">
        <f>H42-G42</f>
        <v>0</v>
      </c>
      <c r="G42">
        <f>-ROUND(('TB BVS 31.3.22'!K32+'TB BVS 31.3.22'!K35)/Input!C2,Input!E2)</f>
        <v>495</v>
      </c>
      <c r="H42">
        <f>BS!F43</f>
        <v>495</v>
      </c>
    </row>
    <row r="43">
      <c r="B43" t="str">
        <v>Deferred Tax Liabilities (Net)</v>
      </c>
      <c r="E43" t="str">
        <v>2(b)</v>
      </c>
      <c r="F43">
        <f>H43-G43</f>
        <v>-258</v>
      </c>
      <c r="G43">
        <f>-ROUND('TB BVS 31.3.22'!K31/Input!C2,Input!E2)+ROUND(('TB BVS 31.3.22'!K36)/Input!$C$2,Input!$E$2)</f>
        <v>258</v>
      </c>
      <c r="H43">
        <f>BS!F16</f>
        <v>0</v>
      </c>
    </row>
    <row r="44">
      <c r="B44" t="str">
        <v>Total Non Current Liabilities</v>
      </c>
      <c r="F44">
        <f>SUM(F42:F43)</f>
        <v>-258</v>
      </c>
      <c r="G44">
        <f>SUM(G42:G43)</f>
        <v>753</v>
      </c>
      <c r="H44">
        <f>SUM(H42:H43)</f>
        <v>495</v>
      </c>
    </row>
    <row r="46">
      <c r="B46" t="str">
        <v>Current Liabilities</v>
      </c>
    </row>
    <row r="47">
      <c r="B47" t="str">
        <v>Financial Liabilities</v>
      </c>
    </row>
    <row r="48">
      <c r="B48" t="str">
        <v>(i) Borrowings</v>
      </c>
      <c r="F48">
        <f>H48-G48</f>
        <v>30</v>
      </c>
      <c r="G48">
        <v>0</v>
      </c>
      <c r="H48">
        <f>BS!F50</f>
        <v>30</v>
      </c>
    </row>
    <row r="49">
      <c r="B49" t="str">
        <v>(ii) Trade Payables</v>
      </c>
    </row>
    <row r="50">
      <c r="B50" t="str">
        <v>- Dues of micro enterprises and small enterprises</v>
      </c>
      <c r="F50">
        <f>H50-G50</f>
        <v>0</v>
      </c>
      <c r="G50">
        <v>0</v>
      </c>
      <c r="H50">
        <f>BS!F53</f>
        <v>0</v>
      </c>
    </row>
    <row r="51">
      <c r="B51" t="str">
        <v>- Dues of creditors other than micro enterprises and   small enterprises</v>
      </c>
      <c r="F51">
        <f>H51-G51</f>
        <v>14</v>
      </c>
      <c r="G51">
        <v>0</v>
      </c>
      <c r="H51">
        <f>BS!F54</f>
        <v>14</v>
      </c>
    </row>
    <row r="52">
      <c r="B52" t="str">
        <v>Other Current Liabilities</v>
      </c>
      <c r="F52">
        <f>H52-G52</f>
        <v>0</v>
      </c>
      <c r="G52">
        <v>0</v>
      </c>
      <c r="H52">
        <f>BS!F56</f>
        <v>0</v>
      </c>
    </row>
    <row r="53">
      <c r="B53" t="str">
        <v>Total Current Liabilities</v>
      </c>
      <c r="F53">
        <f>SUM(F48:F52)</f>
        <v>44</v>
      </c>
      <c r="G53">
        <f>SUM(G48:G52)</f>
        <v>0</v>
      </c>
      <c r="H53">
        <f>SUM(H48:H52)</f>
        <v>44</v>
      </c>
    </row>
    <row r="54">
      <c r="B54" t="str">
        <v>Total Liabilities</v>
      </c>
      <c r="F54">
        <f>F44+F53</f>
        <v>-214</v>
      </c>
      <c r="G54">
        <f>G44+G53</f>
        <v>753</v>
      </c>
      <c r="H54">
        <f>H44+H53</f>
        <v>539</v>
      </c>
    </row>
    <row r="55">
      <c r="B55" t="str">
        <v>Total Equity and Liabilities</v>
      </c>
      <c r="F55" t="e">
        <f>F37+F54</f>
        <v>#REF!</v>
      </c>
      <c r="G55">
        <f>G37+G54</f>
        <v>0</v>
      </c>
      <c r="H55" t="e">
        <f>H37+H54</f>
        <v>#REF!</v>
      </c>
    </row>
    <row r="56">
      <c r="B56" t="str">
        <v>*The previous GAAP figures have been reclassified to conform to Ind AS presentation requirements for the purpose of this note.</v>
      </c>
    </row>
    <row r="58">
      <c r="B58" t="str">
        <v>Reconciliation of total comprehensive income for the year ended 31 March, 2022 is presented as under:</v>
      </c>
    </row>
    <row r="59">
      <c r="E59" t="str">
        <v>Notes to first time adpotion</v>
      </c>
      <c r="F59" t="str">
        <v>Previous GAAP*</v>
      </c>
      <c r="G59" t="str">
        <v>Ind AS adjustments</v>
      </c>
      <c r="H59" t="str">
        <v>Ind AS</v>
      </c>
    </row>
    <row r="60">
      <c r="B60" t="str">
        <v>Expenses</v>
      </c>
    </row>
    <row r="61">
      <c r="B61" t="str">
        <v>Finance Costs</v>
      </c>
      <c r="E61" t="str">
        <v>2(a)</v>
      </c>
      <c r="F61">
        <f>H61-G61</f>
        <v>34</v>
      </c>
      <c r="G61">
        <f>ROUND(('TB BVS 31.3.22'!J33)/Input!$C$2,Input!$E$2)</f>
        <v>4</v>
      </c>
      <c r="H61">
        <f>PL!F17</f>
        <v>38</v>
      </c>
    </row>
    <row r="62">
      <c r="B62" t="str">
        <v>Depreciation and Amortisation Expense</v>
      </c>
      <c r="F62">
        <f>H62-G62</f>
        <v>6</v>
      </c>
      <c r="G62">
        <v>0</v>
      </c>
      <c r="H62">
        <f>PL!F18</f>
        <v>6</v>
      </c>
    </row>
    <row r="63">
      <c r="B63" t="str">
        <v>Other Expenses</v>
      </c>
      <c r="F63">
        <f>H63-G63</f>
        <v>38</v>
      </c>
      <c r="G63">
        <v>0</v>
      </c>
      <c r="H63">
        <f>PL!F19</f>
        <v>38</v>
      </c>
    </row>
    <row r="64">
      <c r="B64" t="str">
        <v xml:space="preserve">Total Expense </v>
      </c>
      <c r="F64">
        <f>SUM(F61:F63)</f>
        <v>78</v>
      </c>
      <c r="G64">
        <f>SUM(G61:G63)</f>
        <v>4</v>
      </c>
      <c r="H64">
        <f>SUM(H61:H63)</f>
        <v>82</v>
      </c>
    </row>
    <row r="65">
      <c r="B65" t="str">
        <v xml:space="preserve">Profit Before Tax </v>
      </c>
      <c r="F65">
        <f>-F64</f>
        <v>-78</v>
      </c>
      <c r="G65">
        <f>-G64</f>
        <v>-4</v>
      </c>
      <c r="H65">
        <f>-H64</f>
        <v>-82</v>
      </c>
    </row>
    <row r="66">
      <c r="B66" t="str">
        <v>Tax Expenses</v>
      </c>
    </row>
    <row r="67">
      <c r="B67" t="str">
        <v>(a) Current Tax</v>
      </c>
      <c r="F67">
        <f>H67-G67</f>
        <v>0</v>
      </c>
      <c r="G67">
        <v>0</v>
      </c>
      <c r="H67">
        <f>PL!F23</f>
        <v>0</v>
      </c>
    </row>
    <row r="68">
      <c r="B68" t="str">
        <v>(b) Deferred Tax</v>
      </c>
      <c r="E68" t="str">
        <v>2(b)</v>
      </c>
      <c r="F68">
        <f>H68-G68</f>
        <v>0</v>
      </c>
      <c r="G68">
        <f>ROUND(('TB BVS 31.3.22'!K36)/Input!$C$2,Input!$E$2)</f>
        <v>-1</v>
      </c>
      <c r="H68">
        <f>PL!F24</f>
        <v>-1</v>
      </c>
    </row>
    <row r="69">
      <c r="B69" t="str">
        <v>Total Tax Expenses</v>
      </c>
      <c r="F69">
        <f>SUM(F67:F68)</f>
        <v>0</v>
      </c>
      <c r="G69">
        <f>SUM(G67:G68)</f>
        <v>-1</v>
      </c>
      <c r="H69">
        <f>SUM(H67:H68)</f>
        <v>-1</v>
      </c>
    </row>
    <row r="70">
      <c r="B70" t="str">
        <v>Profit for the Year</v>
      </c>
      <c r="F70">
        <f>F65-F69</f>
        <v>-78</v>
      </c>
      <c r="G70">
        <f>G65-G69</f>
        <v>-3</v>
      </c>
      <c r="H70">
        <f>H65-H69</f>
        <v>-81</v>
      </c>
    </row>
    <row r="72">
      <c r="B72" t="str">
        <v>Other Comprehensive Income</v>
      </c>
      <c r="F72">
        <v>0</v>
      </c>
      <c r="G72">
        <v>0</v>
      </c>
      <c r="H72">
        <v>0</v>
      </c>
    </row>
    <row r="73">
      <c r="B73" t="str">
        <v>Other Comprehensive Income for the Year</v>
      </c>
      <c r="F73">
        <f>SUM(F72)</f>
        <v>0</v>
      </c>
      <c r="G73">
        <f>SUM(G72)</f>
        <v>0</v>
      </c>
      <c r="H73">
        <f>SUM(H72)</f>
        <v>0</v>
      </c>
    </row>
    <row r="74">
      <c r="B74" t="str">
        <v>Total Comprehensive Income for the Year</v>
      </c>
      <c r="F74">
        <f>F70+F73</f>
        <v>-78</v>
      </c>
      <c r="G74">
        <f>G70+G73</f>
        <v>-3</v>
      </c>
      <c r="H74">
        <f>H70+H73</f>
        <v>-81</v>
      </c>
    </row>
    <row r="75">
      <c r="B75" t="str">
        <v>*The previous GAAP figures have been reclassified to conform to Ind AS presentation requirements for the purpose of this note.</v>
      </c>
    </row>
    <row r="77">
      <c r="B77" t="str">
        <v xml:space="preserve">Reconciliation of total equity as at 31 March 2022 </v>
      </c>
    </row>
    <row r="78">
      <c r="G78" t="str">
        <v>Notes to first time adpotion</v>
      </c>
      <c r="H78" t="str">
        <f>CONCATENATE("As at ",Input!$C$6)</f>
        <v>As at 31 March 2022</v>
      </c>
    </row>
    <row r="79">
      <c r="B79" t="str">
        <v>Equity as per previously applicable Indian GAAP</v>
      </c>
      <c r="H79">
        <f>ROUND(192159083.848137/Input!$C$2,Input!$E$2)</f>
        <v>1922</v>
      </c>
    </row>
    <row r="80">
      <c r="B80" t="str">
        <v>Liability Component of Optionally Convertible Preference Shares</v>
      </c>
      <c r="G80" t="str">
        <v>2(a)</v>
      </c>
      <c r="H80">
        <f>ROUND(('TB BVS 31.3.22'!K32+'TB BVS 31.3.22'!K35)/Input!C2,Input!E2)</f>
        <v>-495</v>
      </c>
    </row>
    <row r="81">
      <c r="B81" t="str">
        <v>Deferred tax  in respect of above adjustments</v>
      </c>
      <c r="G81" t="str">
        <v>2(b)</v>
      </c>
      <c r="H81">
        <f>ROUND('TB BVS 31.3.22'!K31/Input!C2,Input!E2)+H88</f>
        <v>-258</v>
      </c>
    </row>
    <row r="82">
      <c r="B82" t="str">
        <v>Equity as per Ind AS</v>
      </c>
      <c r="H82">
        <f>SUM(H79:H81)</f>
        <v>1169</v>
      </c>
      <c r="I82" t="e">
        <f>H82-BS!F38</f>
        <v>#REF!</v>
      </c>
    </row>
    <row r="84">
      <c r="B84" t="str">
        <v>Reconciliation of total comprehensive income for the year ended 31 March 2022</v>
      </c>
    </row>
    <row r="85">
      <c r="G85" t="str">
        <v>Notes to first time adpotion</v>
      </c>
      <c r="H85" t="str">
        <f>CONCATENATE("As at ",Input!$C$6)</f>
        <v>As at 31 March 2022</v>
      </c>
    </row>
    <row r="86">
      <c r="B86" t="str">
        <v>Net Profit as per previously applicable Indian GAAP</v>
      </c>
      <c r="H86">
        <f>ROUND(-7940372.15186328/Input!$C$2,Input!$E$2)+1</f>
        <v>-78</v>
      </c>
    </row>
    <row r="87">
      <c r="B87" t="str">
        <v>Unwinding of Interest on Optionally Convertible Preference Shares</v>
      </c>
      <c r="G87" t="str">
        <v>3(a)</v>
      </c>
      <c r="H87">
        <f>-ROUND(('TB BVS 31.3.22'!J33)/Input!$C$2,Input!$E$2)</f>
        <v>-4</v>
      </c>
    </row>
    <row r="88">
      <c r="B88" t="str">
        <v>Deferred tax  in respect of above adjustments</v>
      </c>
      <c r="G88" t="str">
        <v>3(b)</v>
      </c>
      <c r="H88">
        <f>-ROUND(('TB BVS 31.3.22'!K36)/Input!$C$2,Input!$E$2)</f>
        <v>1</v>
      </c>
    </row>
    <row r="89">
      <c r="B89" t="str">
        <v>Net Profit after tax as per Ind AS</v>
      </c>
      <c r="H89">
        <f>SUM(H86:H88)</f>
        <v>-81</v>
      </c>
    </row>
    <row r="90">
      <c r="B90" t="str">
        <v>Other Comprehensive Income (Net of Tax)</v>
      </c>
      <c r="H90">
        <v>0</v>
      </c>
    </row>
    <row r="91">
      <c r="B91" t="str">
        <v>Total Comprehensive Income as per Ind AS</v>
      </c>
      <c r="H91">
        <f>H89+H90</f>
        <v>-81</v>
      </c>
      <c r="I91" t="e">
        <f>H91-PL!F26</f>
        <v>#REF!</v>
      </c>
    </row>
    <row r="93">
      <c r="B93" t="str">
        <v xml:space="preserve">Impact of Ind AS adoption on the statements of cash flows for the year ended 31 March 2022 </v>
      </c>
    </row>
    <row r="94">
      <c r="F94" t="str">
        <v>Previous GAAP</v>
      </c>
      <c r="G94" t="str">
        <v>Ind AS adjustments</v>
      </c>
      <c r="H94" t="str">
        <v>Ind AS</v>
      </c>
    </row>
    <row r="95">
      <c r="B95" t="str">
        <v>Net cash flow from operating activities</v>
      </c>
      <c r="F95" t="e">
        <f>H95-G95</f>
        <v>#REF!</v>
      </c>
      <c r="G95">
        <v>0</v>
      </c>
      <c r="H95" t="e">
        <f>#REF!</f>
        <v>#REF!</v>
      </c>
    </row>
    <row r="96">
      <c r="B96" t="str">
        <v>Net cash flow from investing activities</v>
      </c>
      <c r="F96" t="e">
        <f>H96-G96</f>
        <v>#REF!</v>
      </c>
      <c r="G96">
        <v>0</v>
      </c>
      <c r="H96" t="e">
        <f>#REF!</f>
        <v>#REF!</v>
      </c>
    </row>
    <row r="97">
      <c r="B97" t="str">
        <v>Net cash flow from financing activities</v>
      </c>
      <c r="F97" t="e">
        <f>H97-G97</f>
        <v>#REF!</v>
      </c>
      <c r="G97">
        <v>0</v>
      </c>
      <c r="H97" t="e">
        <f>#REF!</f>
        <v>#REF!</v>
      </c>
    </row>
    <row r="98">
      <c r="B98" t="str">
        <v>Net increase/(decrease) in cash and cash equivalents</v>
      </c>
      <c r="F98" t="e">
        <f>SUM(F95:F97)</f>
        <v>#REF!</v>
      </c>
      <c r="G98">
        <f>SUM(G95:G97)</f>
        <v>0</v>
      </c>
      <c r="H98" t="e">
        <f>SUM(H95:H97)</f>
        <v>#REF!</v>
      </c>
    </row>
    <row r="101">
      <c r="A101" t="str">
        <v>2. Notes to Reconciliation</v>
      </c>
    </row>
    <row r="102" xml:space="preserve">
      <c r="A102" t="str" xml:space="preserve">
        <v xml:space="preserve">a) Optionally Convertible Preference Shares_x000d_
Under Previous GAAP, the preference share capital were recorded as part of equity. Under Ind AS, based on the characterisitics of the instruments, the same is assessed to be compound financial instrument i.e. it contains both equity and liability component. Accordingly, the present value of contractual cash flows have been accounted as liability while the residual component is accounted as part of other equity.</v>
      </c>
    </row>
    <row r="103" xml:space="preserve">
      <c r="A103" t="str" xml:space="preserve">
        <v xml:space="preserve">b) Deferred Tax_x000d_
In the financial statements prepared under Previous GAAP, deferred tax was accounted as per the income statement approach which required creation of deferred tax asset/liability on temporary differences between taxable profit and accounting profit. Under Ind AS, deferred tax is accounted as per the Balance Sheet approach which requires creation of deferred tax asset/liability on temporary differences between the carrying amount of an asset/liability in the Balance Sheet and its corresponding tax base. The application of Ind AS has resulted in recognition of deferred tax on new temporary differences which were not required to be recognised under Previous GAAP.</v>
      </c>
    </row>
    <row r="105">
      <c r="A105" t="str">
        <f>+CONCATENATE("NOTE ",Input!$D$101)</f>
        <v>NOTE 33</v>
      </c>
    </row>
    <row r="106">
      <c r="A106" t="str">
        <v>CAPITAL MANAGEMENT</v>
      </c>
    </row>
    <row r="107" xml:space="preserve">
      <c r="A107" t="str" xml:space="preserve">
        <v xml:space="preserve">The Company's objectives when managing capital are to:_x000d_
- safeguard their ability to continue as a going concern, so that they can continue to provide returns for shareholders and benefits for other stakeholders, and_x000d_
- Maintain an optimal capital structure to reduce the cost of capital._x000d_
_x000d_
The Board of Directors seeks to maintain a balance between the higher returns that might be possible with higher levels of borrowings and the advantages and security afforded by a sound capital position._x000d_
_x000d_
The Company monitors capital using a ratio of ‘adjusted net debt’ to ‘adjusted equity’. For this purpose, adjusted net debt is defined as total liabilities, comprising interest-bearing loans, lease liabilities and borrowings, less cash and cash equivalents. Adjusted equity comprises all components of equity. The Company’s adjusted net debt to equity ratio is as follows:</v>
      </c>
    </row>
    <row r="109">
      <c r="B109" t="str">
        <v>Particulars</v>
      </c>
      <c r="E109" t="str">
        <f>CONCATENATE("As at ",Input!$C$4)</f>
        <v>As at 31 March 2024</v>
      </c>
      <c r="F109" t="str">
        <f>CONCATENATE("As at ",Input!$C$5)</f>
        <v>As at 31 March 2023</v>
      </c>
    </row>
    <row r="110">
      <c r="B110" t="str">
        <v>Interest bearing liabilities</v>
      </c>
      <c r="E110">
        <f>BS!D43+BS!D50</f>
        <v>31442</v>
      </c>
      <c r="F110">
        <f>BS!E43+BS!E50</f>
        <v>29153</v>
      </c>
    </row>
    <row r="111">
      <c r="B111" t="str">
        <v>Less : Cash and cash equivalent</v>
      </c>
      <c r="E111">
        <f>BS!D25</f>
        <v>31</v>
      </c>
      <c r="F111">
        <f>BS!E25</f>
        <v>22</v>
      </c>
    </row>
    <row r="112">
      <c r="B112" t="str">
        <v>Adjusted net debt</v>
      </c>
      <c r="E112">
        <f>E110-E111</f>
        <v>31411</v>
      </c>
      <c r="F112">
        <f>F110-F111</f>
        <v>29131</v>
      </c>
    </row>
    <row r="113">
      <c r="B113" t="str">
        <v>Total equity</v>
      </c>
      <c r="E113">
        <f>BS!D38</f>
        <v>27544.184329500007</v>
      </c>
      <c r="F113">
        <f>BS!E38</f>
        <v>26778.282920300007</v>
      </c>
    </row>
    <row r="114">
      <c r="B114" t="str">
        <v>Adjusted net debt to adjusted equity ratio</v>
      </c>
      <c r="E114">
        <f>E112/E113</f>
        <v>1.1403859204630216</v>
      </c>
      <c r="F114">
        <f>F112/F113</f>
        <v>1.0878591464098861</v>
      </c>
    </row>
    <row r="117">
      <c r="A117" t="str">
        <v>As per our report of even date attached.</v>
      </c>
    </row>
    <row r="119">
      <c r="A119" t="str">
        <f>BS!$A$66</f>
        <v>For PQR &amp; Associates</v>
      </c>
      <c r="F119">
        <f>BS!$C$66</f>
        <v>0</v>
      </c>
    </row>
    <row r="120">
      <c r="A120" t="str">
        <f>BS!$A$67</f>
        <v>Chartered Accountants</v>
      </c>
      <c r="F120">
        <f>BS!$C$67</f>
        <v>0</v>
      </c>
    </row>
    <row r="121">
      <c r="A121" t="str">
        <f>BS!$A$68</f>
        <v>Firm's Registration No: 000000W</v>
      </c>
      <c r="F121">
        <f>BS!$C$68</f>
        <v>0</v>
      </c>
    </row>
    <row r="124">
      <c r="A124" t="str">
        <f>BS!$A$71</f>
        <v>Jeyur Shah</v>
      </c>
      <c r="F124">
        <f>BS!$C$71</f>
        <v>0</v>
      </c>
      <c r="G124" t="str">
        <f>BS!D71</f>
        <v>Rohan Mehta</v>
      </c>
      <c r="H124" t="str">
        <f>BS!E71</f>
        <v>Neha Kapoor</v>
      </c>
    </row>
    <row r="125">
      <c r="A125" t="str">
        <f>BS!$A$72</f>
        <v>Partner</v>
      </c>
      <c r="F125">
        <f>BS!$C$72</f>
        <v>0</v>
      </c>
      <c r="G125" t="str">
        <f>BS!D72</f>
        <v>Director</v>
      </c>
      <c r="H125" t="str">
        <f>BS!E72</f>
        <v>Director</v>
      </c>
    </row>
    <row r="126">
      <c r="A126" t="str">
        <f>BS!$A$73</f>
        <v>Membership No. 999999</v>
      </c>
      <c r="F126">
        <f>BS!$C$73</f>
        <v>0</v>
      </c>
      <c r="G126" t="str">
        <f>BS!D73</f>
        <v>DIN: 00000001</v>
      </c>
    </row>
    <row r="129">
      <c r="A129" t="str">
        <f>BS!$A$81</f>
        <v xml:space="preserve"> </v>
      </c>
    </row>
    <row r="130">
      <c r="A130" t="str">
        <f>BS!$A$82</f>
        <v>Place: Ahmedabad</v>
      </c>
      <c r="F130">
        <f>BS!$C$82</f>
        <v>0</v>
      </c>
      <c r="G130" t="str">
        <f>BS!D82</f>
        <v>Place: Vadodara</v>
      </c>
      <c r="H130" t="str">
        <f>BS!E82</f>
        <v>Place: Vadodara</v>
      </c>
    </row>
    <row r="131">
      <c r="A131" t="str">
        <f>BS!$A$83</f>
        <v>Date: 17 July 2026</v>
      </c>
      <c r="F131">
        <f>BS!$C$83</f>
        <v>0</v>
      </c>
      <c r="G131" t="str">
        <f>BS!D83</f>
        <v>Date: 17 July 2026</v>
      </c>
      <c r="H131" t="str">
        <f>BS!E83</f>
        <v>Date: 17 July 2026</v>
      </c>
    </row>
  </sheetData>
  <mergeCells count="17">
    <mergeCell ref="B82:D82"/>
    <mergeCell ref="B91:D91"/>
    <mergeCell ref="B112:D112"/>
    <mergeCell ref="B113:D113"/>
    <mergeCell ref="A102:H102"/>
    <mergeCell ref="A103:H103"/>
    <mergeCell ref="A107:H107"/>
    <mergeCell ref="B110:D110"/>
    <mergeCell ref="B111:D111"/>
    <mergeCell ref="B58:H58"/>
    <mergeCell ref="B56:H56"/>
    <mergeCell ref="B75:H75"/>
    <mergeCell ref="B8:H8"/>
    <mergeCell ref="B9:H9"/>
    <mergeCell ref="B10:H10"/>
    <mergeCell ref="B11:H11"/>
    <mergeCell ref="B14:H14"/>
  </mergeCells>
  <pageMargins left="0.7" right="0.7" top="0.75" bottom="0.75" header="0.3" footer="0.3"/>
  <ignoredErrors>
    <ignoredError numberStoredAsText="1" sqref="A1:I131"/>
  </ignoredErrors>
</worksheet>
</file>

<file path=xl/worksheets/sheet36.xml><?xml version="1.0" encoding="utf-8"?>
<worksheet xmlns="http://schemas.openxmlformats.org/spreadsheetml/2006/main" xmlns:r="http://schemas.openxmlformats.org/officeDocument/2006/relationships">
  <dimension ref="A1"/>
  <sheetViews>
    <sheetView workbookViewId="0" rightToLeft="0"/>
  </sheetViews>
  <sheetData/>
  <pageMargins left="0.7" right="0.7" top="0.75" bottom="0.75" header="0.3" footer="0.3"/>
  <ignoredErrors>
    <ignoredError numberStoredAsText="1" sqref="A1"/>
  </ignoredErrors>
</worksheet>
</file>

<file path=xl/worksheets/sheet37.xml><?xml version="1.0" encoding="utf-8"?>
<worksheet xmlns="http://schemas.openxmlformats.org/spreadsheetml/2006/main" xmlns:r="http://schemas.openxmlformats.org/officeDocument/2006/relationships">
  <dimension ref="A1:Z107"/>
  <sheetViews>
    <sheetView workbookViewId="0" rightToLeft="0"/>
  </sheetViews>
  <sheetData>
    <row r="1">
      <c r="A1" t="str">
        <f>Input!B1</f>
        <v>XYZ</v>
      </c>
    </row>
    <row r="2">
      <c r="A2" t="str">
        <v>Trial Balance as on 31 March 2023</v>
      </c>
      <c r="J2">
        <f>SUBTOTAL(9,J5:J69)</f>
        <v>613570525.5282922</v>
      </c>
      <c r="K2">
        <f>SUBTOTAL(9,K5:K69)</f>
        <v>-613570071.328292</v>
      </c>
      <c r="L2">
        <f>SUBTOTAL(9,L5:L69)</f>
        <v>454.1999999730615</v>
      </c>
      <c r="M2">
        <f>SUBTOTAL(9,M5:M69)</f>
        <v>31327446.66</v>
      </c>
      <c r="N2">
        <f>SUBTOTAL(9,N5:N69)</f>
        <v>-40853695.78289978</v>
      </c>
      <c r="O2">
        <f>SUBTOTAL(9,O5:O69)</f>
        <v>0</v>
      </c>
    </row>
    <row r="3">
      <c r="C3" t="str">
        <v>Ind AS</v>
      </c>
      <c r="F3" t="str">
        <v>IGAAP</v>
      </c>
      <c r="I3" t="str">
        <v>Particulars</v>
      </c>
    </row>
    <row r="4">
      <c r="A4" t="str">
        <v>Type</v>
      </c>
      <c r="B4" t="str">
        <v>Code No.</v>
      </c>
      <c r="C4" t="str">
        <v>Note</v>
      </c>
      <c r="D4" t="str">
        <v>Ind AS Head</v>
      </c>
      <c r="E4" t="str">
        <v>Ind AS Sub Head</v>
      </c>
      <c r="F4" t="str">
        <v>Note Number</v>
      </c>
      <c r="G4" t="str">
        <v>IGAAP HEAD</v>
      </c>
      <c r="H4" t="str">
        <v>IGAAP SUBHEAD</v>
      </c>
      <c r="J4" t="str">
        <v>Debit</v>
      </c>
      <c r="K4" t="str">
        <v>Credit</v>
      </c>
      <c r="L4" t="str">
        <v>Total</v>
      </c>
      <c r="M4" t="str">
        <v>Current</v>
      </c>
      <c r="N4" t="str">
        <v>Non-Current</v>
      </c>
      <c r="O4" t="str">
        <v>Check</v>
      </c>
      <c r="P4" t="str">
        <v>GL No</v>
      </c>
      <c r="Q4" t="str">
        <v>Net</v>
      </c>
    </row>
    <row r="5">
      <c r="A5" t="str">
        <v>Equity</v>
      </c>
      <c r="B5">
        <v>10000000</v>
      </c>
      <c r="C5">
        <f>VLOOKUP(D5,Input!$C$13:$D$101,2,0)</f>
        <v>12</v>
      </c>
      <c r="D5" t="str">
        <v>Equity share capital</v>
      </c>
      <c r="E5" t="str">
        <v>10,000 (as at March 31, 2022 : 10,000) Equity shares of  ₹ 10/- each</v>
      </c>
      <c r="I5" t="str">
        <f>IFERROR(VLOOKUP(B5,'Client TB 23'!$A$3:$G$32,2,0),0)</f>
        <v>Equity Share Capital</v>
      </c>
      <c r="J5">
        <f>IFERROR(VLOOKUP(B5,'Client TB 23'!$A$3:$G$32,6,0),0)</f>
        <v>0</v>
      </c>
      <c r="K5">
        <f>IFERROR(VLOOKUP(B5,'Client TB 23'!$A$3:$G$32,7,0),0)</f>
        <v>-100000</v>
      </c>
      <c r="L5">
        <f>J5+K5</f>
        <v>-100000</v>
      </c>
      <c r="M5">
        <v>0</v>
      </c>
      <c r="N5">
        <f>L5</f>
        <v>-100000</v>
      </c>
      <c r="O5">
        <f>L5-M5-N5</f>
        <v>0</v>
      </c>
      <c r="P5">
        <f>B5</f>
        <v>10000000</v>
      </c>
      <c r="Q5">
        <f>J5+K5</f>
        <v>-100000</v>
      </c>
    </row>
    <row r="6">
      <c r="A6" t="str">
        <v>Equity</v>
      </c>
      <c r="B6">
        <v>10000001</v>
      </c>
      <c r="C6">
        <f>VLOOKUP(D6,Input!$C$13:$D$101,2,0)</f>
        <v>12</v>
      </c>
      <c r="D6" t="str">
        <v>Equity share capital</v>
      </c>
      <c r="E6" t="str">
        <v>97,276 - 0.01% non cumulative optionally convertible preference shares of Rs 10 each fully paid up issued at premium of ₹ 2046 to Best Value Chem Private Limited (Holding company)</v>
      </c>
      <c r="I6" t="str">
        <f>IFERROR(VLOOKUP(B6,'Client TB 23'!$A$3:$G$32,2,0),0)</f>
        <v>Preference Share Cap</v>
      </c>
      <c r="J6">
        <f>IFERROR(VLOOKUP(B6,'Client TB 23'!$A$3:$G$32,6,0),0)</f>
        <v>0</v>
      </c>
      <c r="K6">
        <v>-972760</v>
      </c>
      <c r="L6">
        <f>J6+K6</f>
        <v>-972760</v>
      </c>
      <c r="M6">
        <v>0</v>
      </c>
      <c r="N6">
        <f>L6</f>
        <v>-972760</v>
      </c>
      <c r="O6">
        <f>L6-M6-N6</f>
        <v>0</v>
      </c>
      <c r="P6">
        <f>B6</f>
        <v>10000001</v>
      </c>
      <c r="Q6">
        <f>J6+K6</f>
        <v>-972760</v>
      </c>
    </row>
    <row r="7">
      <c r="A7" t="str">
        <v>Equity</v>
      </c>
      <c r="B7" t="str">
        <v>NA</v>
      </c>
      <c r="C7">
        <f>VLOOKUP(D7,Input!$C$13:$D$101,2,0)</f>
        <v>13</v>
      </c>
      <c r="D7" t="str">
        <v>Other equity</v>
      </c>
      <c r="E7" t="str">
        <v xml:space="preserve">Addition during the year </v>
      </c>
      <c r="I7">
        <f>IFERROR(VLOOKUP(B7,'Client TB 23'!$A$3:$G$32,2,0),0)</f>
        <v>0</v>
      </c>
      <c r="J7">
        <f>IFERROR(VLOOKUP(B7,'Client TB 23'!$A$3:$G$32,6,0),0)</f>
        <v>0</v>
      </c>
      <c r="K7">
        <v>-199026696</v>
      </c>
      <c r="L7">
        <f>J7+K7</f>
        <v>-199026696</v>
      </c>
      <c r="M7">
        <v>0</v>
      </c>
      <c r="N7">
        <f>L7</f>
        <v>-199026696</v>
      </c>
      <c r="O7">
        <f>L7-M7-N7</f>
        <v>0</v>
      </c>
      <c r="P7">
        <v>10000001</v>
      </c>
      <c r="Q7">
        <f>J7+K7</f>
        <v>-199026696</v>
      </c>
    </row>
    <row r="8">
      <c r="A8" t="str">
        <v>Equity</v>
      </c>
      <c r="B8">
        <v>10100002</v>
      </c>
      <c r="C8">
        <f>VLOOKUP(D8,Input!$C$13:$D$101,2,0)</f>
        <v>13</v>
      </c>
      <c r="D8" t="str">
        <v>Other equity</v>
      </c>
      <c r="E8" t="str">
        <v>Opening Balance - Retained Earnings</v>
      </c>
      <c r="I8" t="str">
        <f>IFERROR(VLOOKUP(B8,'Client TB 23'!$A$3:$G$32,2,0),0)</f>
        <v>Profit &amp; Loss Accoun</v>
      </c>
      <c r="J8">
        <f>IFERROR(VLOOKUP(B8,'Client TB 23'!$A$3:$G$32,6,0),0)</f>
        <v>7940372.41999999</v>
      </c>
      <c r="K8">
        <f>IFERROR(VLOOKUP(B8,'Client TB 23'!$A$3:$G$32,7,0),0)</f>
        <v>0</v>
      </c>
      <c r="L8">
        <f>J8+K8</f>
        <v>7940372.41999999</v>
      </c>
      <c r="M8">
        <v>0</v>
      </c>
      <c r="N8">
        <f>L8</f>
        <v>7940372.41999999</v>
      </c>
      <c r="O8">
        <f>L8-M8-N8</f>
        <v>0</v>
      </c>
      <c r="P8">
        <f>B8</f>
        <v>10100002</v>
      </c>
      <c r="Q8">
        <f>J8+K8</f>
        <v>7940372.41999999</v>
      </c>
    </row>
    <row r="9">
      <c r="A9" t="str">
        <v>Assets</v>
      </c>
      <c r="B9">
        <v>20800110</v>
      </c>
      <c r="C9" t="e">
        <f>VLOOKUP(D9,Input!$C$13:$D$101,2,0)</f>
        <v>#N/A</v>
      </c>
      <c r="D9" t="str">
        <v>Cash &amp; cash equivalents</v>
      </c>
      <c r="E9" t="str">
        <v>Balance with banks</v>
      </c>
      <c r="I9" t="str">
        <f>IFERROR(VLOOKUP(B9,'Client TB 23'!$A$3:$G$32,2,0),0)</f>
        <v>HDFC_57500000732637</v>
      </c>
      <c r="J9">
        <f>IFERROR(VLOOKUP(B9,'Client TB 23'!$A$3:$G$32,6,0),0)</f>
        <v>475423.64</v>
      </c>
      <c r="K9">
        <f>IFERROR(VLOOKUP(B9,'Client TB 23'!$A$3:$G$32,7,0),0)</f>
        <v>0</v>
      </c>
      <c r="L9">
        <f>J9+K9</f>
        <v>475423.64</v>
      </c>
      <c r="M9">
        <f>L9</f>
        <v>475423.64</v>
      </c>
      <c r="N9">
        <v>0</v>
      </c>
      <c r="O9">
        <f>L9-M9-N9</f>
        <v>0</v>
      </c>
      <c r="P9">
        <f>B9</f>
        <v>20800110</v>
      </c>
      <c r="Q9">
        <f>J9+K9</f>
        <v>475423.64</v>
      </c>
    </row>
    <row r="10">
      <c r="A10" t="str">
        <v>Assets</v>
      </c>
      <c r="B10">
        <v>20800111</v>
      </c>
      <c r="C10" t="e">
        <f>VLOOKUP(D10,Input!$C$13:$D$101,2,0)</f>
        <v>#N/A</v>
      </c>
      <c r="D10" t="str">
        <v>Cash &amp; cash equivalents</v>
      </c>
      <c r="E10" t="str">
        <v>Balance with banks</v>
      </c>
      <c r="I10" t="str">
        <f>IFERROR(VLOOKUP(B10,'Client TB 23'!$A$3:$G$32,2,0),0)</f>
        <v>HDFC_57500000732637</v>
      </c>
      <c r="J10">
        <f>IFERROR(VLOOKUP(B10,'Client TB 23'!$A$3:$G$32,6,0),0)</f>
        <v>88800000</v>
      </c>
      <c r="K10">
        <f>IFERROR(VLOOKUP(B10,'Client TB 23'!$A$3:$G$32,7,0),0)</f>
        <v>0</v>
      </c>
      <c r="L10">
        <f>J10+K10</f>
        <v>88800000</v>
      </c>
      <c r="M10">
        <f>L10</f>
        <v>88800000</v>
      </c>
      <c r="N10">
        <v>0</v>
      </c>
      <c r="O10">
        <f>L10-M10-N10</f>
        <v>0</v>
      </c>
      <c r="P10">
        <f>B10</f>
        <v>20800111</v>
      </c>
      <c r="Q10">
        <f>J10+K10</f>
        <v>88800000</v>
      </c>
    </row>
    <row r="11">
      <c r="A11" t="str">
        <v>Assets</v>
      </c>
      <c r="B11">
        <v>20800112</v>
      </c>
      <c r="C11" t="e">
        <f>VLOOKUP(D11,Input!$C$13:$D$101,2,0)</f>
        <v>#N/A</v>
      </c>
      <c r="D11" t="str">
        <v>Cash &amp; cash equivalents</v>
      </c>
      <c r="E11" t="str">
        <v>Balance with banks</v>
      </c>
      <c r="I11" t="str">
        <f>IFERROR(VLOOKUP(B11,'Client TB 23'!$A$3:$G$32,2,0),0)</f>
        <v>HDFC_57500000732637</v>
      </c>
      <c r="J11">
        <f>IFERROR(VLOOKUP(B11,'Client TB 23'!$A$3:$G$32,6,0),0)</f>
        <v>0</v>
      </c>
      <c r="K11">
        <f>IFERROR(VLOOKUP(B11,'Client TB 23'!$A$3:$G$32,7,0),0)</f>
        <v>-87971706.5</v>
      </c>
      <c r="L11">
        <f>J11+K11</f>
        <v>-87971706.5</v>
      </c>
      <c r="M11">
        <f>L11</f>
        <v>-87971706.5</v>
      </c>
      <c r="N11">
        <v>0</v>
      </c>
      <c r="O11">
        <f>L11-M11-N11</f>
        <v>0</v>
      </c>
      <c r="P11">
        <f>B11</f>
        <v>20800112</v>
      </c>
      <c r="Q11">
        <f>J11+K11</f>
        <v>-87971706.5</v>
      </c>
    </row>
    <row r="12">
      <c r="A12" t="str">
        <v>Liabilities</v>
      </c>
      <c r="B12">
        <v>11000001</v>
      </c>
      <c r="C12">
        <f>VLOOKUP(D12,Input!$C$13:$D$101,2,0)</f>
        <v>17</v>
      </c>
      <c r="D12" t="str">
        <v>Other current liabilities</v>
      </c>
      <c r="E12" t="str">
        <v xml:space="preserve">Statutory liabilities </v>
      </c>
      <c r="I12" t="str">
        <f>IFERROR(VLOOKUP(B12,'Client TB 23'!$A$3:$G$32,2,0),0)</f>
        <v>TDS_Professional and</v>
      </c>
      <c r="J12">
        <f>IFERROR(VLOOKUP(B12,'Client TB 23'!$A$3:$G$32,6,0),0)</f>
        <v>0</v>
      </c>
      <c r="K12">
        <f>IFERROR(VLOOKUP(B12,'Client TB 23'!$A$3:$G$32,7,0),0)</f>
        <v>-17000</v>
      </c>
      <c r="L12">
        <f>J12+K12</f>
        <v>-17000</v>
      </c>
      <c r="M12">
        <f>L12</f>
        <v>-17000</v>
      </c>
      <c r="N12">
        <v>0</v>
      </c>
      <c r="O12">
        <f>L12-M12-N12</f>
        <v>0</v>
      </c>
      <c r="P12">
        <f>B12</f>
        <v>11000001</v>
      </c>
      <c r="Q12">
        <f>J12+K12</f>
        <v>-17000</v>
      </c>
    </row>
    <row r="13">
      <c r="A13" t="str">
        <v>Liabilities</v>
      </c>
      <c r="B13">
        <v>11000003</v>
      </c>
      <c r="C13">
        <f>VLOOKUP(D13,Input!$C$13:$D$101,2,0)</f>
        <v>17</v>
      </c>
      <c r="D13" t="str">
        <v>Other current liabilities</v>
      </c>
      <c r="E13" t="str">
        <v xml:space="preserve">Statutory liabilities </v>
      </c>
      <c r="I13" t="str">
        <f>IFERROR(VLOOKUP(B13,'Client TB 23'!$A$3:$G$32,2,0),0)</f>
        <v>TDS_Interest on borr</v>
      </c>
      <c r="J13">
        <f>IFERROR(VLOOKUP(B13,'Client TB 23'!$A$3:$G$32,6,0),0)</f>
        <v>0</v>
      </c>
      <c r="K13">
        <f>IFERROR(VLOOKUP(B13,'Client TB 23'!$A$3:$G$32,7,0),0)</f>
        <v>-170932.14</v>
      </c>
      <c r="L13">
        <f>J13+K13</f>
        <v>-170932.14</v>
      </c>
      <c r="M13">
        <f>L13</f>
        <v>-170932.14</v>
      </c>
      <c r="N13">
        <v>0</v>
      </c>
      <c r="O13">
        <f>L13-M13-N13</f>
        <v>0</v>
      </c>
      <c r="P13">
        <f>B13</f>
        <v>11000003</v>
      </c>
      <c r="Q13">
        <f>J13+K13</f>
        <v>-170932.14</v>
      </c>
    </row>
    <row r="14">
      <c r="A14" t="str">
        <v>Liabilities</v>
      </c>
      <c r="B14">
        <v>10800004</v>
      </c>
      <c r="C14">
        <f>VLOOKUP(D14,Input!$C$13:$D$101,2,0)</f>
        <v>15</v>
      </c>
      <c r="D14" t="str">
        <v>Trade payables</v>
      </c>
      <c r="E14" t="str">
        <v>Total outstanding dues of creditors other than micro enterprises and small enterprises</v>
      </c>
      <c r="I14" t="str">
        <f>IFERROR(VLOOKUP(B14,'Client TB 23'!$A$3:$G$32,2,0),0)</f>
        <v>Payable - Others</v>
      </c>
      <c r="J14">
        <f>IFERROR(VLOOKUP(B14,'Client TB 23'!$A$3:$G$32,6,0),0)</f>
        <v>0</v>
      </c>
      <c r="K14">
        <f>IFERROR(VLOOKUP(B14,'Client TB 23'!$A$3:$G$32,7,0),0)</f>
        <v>-24467</v>
      </c>
      <c r="L14">
        <f>J14+K14</f>
        <v>-24467</v>
      </c>
      <c r="M14">
        <f>L14</f>
        <v>-24467</v>
      </c>
      <c r="N14">
        <v>0</v>
      </c>
      <c r="O14">
        <f>L14-M14-N14</f>
        <v>0</v>
      </c>
      <c r="P14">
        <f>B14</f>
        <v>10800004</v>
      </c>
      <c r="Q14">
        <f>J14+K14</f>
        <v>-24467</v>
      </c>
    </row>
    <row r="15">
      <c r="A15" t="str">
        <v>Liabilities</v>
      </c>
      <c r="B15">
        <v>10900000</v>
      </c>
      <c r="C15">
        <f>VLOOKUP(D15,Input!$C$13:$D$101,2,0)</f>
        <v>15</v>
      </c>
      <c r="D15" t="str">
        <v>Trade payables</v>
      </c>
      <c r="E15" t="str">
        <v>Total outstanding dues of creditors other than micro enterprises and small enterprises</v>
      </c>
      <c r="I15" t="str">
        <f>IFERROR(VLOOKUP(B15,'Client TB 23'!$A$3:$G$32,2,0),0)</f>
        <v>Provision_Other Expe</v>
      </c>
      <c r="J15">
        <f>IFERROR(VLOOKUP(B15,'Client TB 23'!$A$3:$G$32,6,0),0)</f>
        <v>0</v>
      </c>
      <c r="K15">
        <f>IFERROR(VLOOKUP(B15,'Client TB 23'!$A$3:$G$32,7,0),0)</f>
        <v>-179995</v>
      </c>
      <c r="L15">
        <f>J15+K15</f>
        <v>-179995</v>
      </c>
      <c r="M15">
        <f>L15</f>
        <v>-179995</v>
      </c>
      <c r="N15">
        <v>0</v>
      </c>
      <c r="O15">
        <f>L15-M15-N15</f>
        <v>0</v>
      </c>
      <c r="P15">
        <f>B15</f>
        <v>10900000</v>
      </c>
      <c r="Q15">
        <f>J15+K15</f>
        <v>-179995</v>
      </c>
    </row>
    <row r="16">
      <c r="A16" t="str">
        <v>Liabilities</v>
      </c>
      <c r="B16">
        <v>10600010</v>
      </c>
      <c r="C16">
        <f>VLOOKUP(D16,Input!$C$13:$D$101,2,0)</f>
        <v>14</v>
      </c>
      <c r="D16" t="str">
        <v>Borrowings</v>
      </c>
      <c r="E16" t="str">
        <v>Unsecured loan from related parties</v>
      </c>
      <c r="I16" t="str">
        <f>IFERROR(VLOOKUP(B16,'Client TB 23'!$A$3:$G$32,2,0),0)</f>
        <v>Best Value Chem Pvt</v>
      </c>
      <c r="J16">
        <f>IFERROR(VLOOKUP(B16,'Client TB 23'!$A$3:$G$32,6,0),0)</f>
        <v>0</v>
      </c>
      <c r="K16">
        <f>IFERROR(VLOOKUP(B16,'Client TB 23'!$A$3:$G$32,7,0),0)</f>
        <v>-118230550.26</v>
      </c>
      <c r="L16">
        <f>J16+K16</f>
        <v>-118230550.26</v>
      </c>
      <c r="M16">
        <v>0</v>
      </c>
      <c r="N16">
        <f>L16</f>
        <v>-118230550.26</v>
      </c>
      <c r="O16">
        <f>L16-M16-N16</f>
        <v>0</v>
      </c>
      <c r="P16">
        <f>B16</f>
        <v>10600010</v>
      </c>
      <c r="Q16">
        <f>J16+K16</f>
        <v>-118230550.26</v>
      </c>
    </row>
    <row r="17">
      <c r="A17" t="str">
        <v>Liabilities</v>
      </c>
      <c r="B17">
        <v>10800009</v>
      </c>
      <c r="C17">
        <f>VLOOKUP(D17,Input!$C$13:$D$101,2,0)</f>
        <v>15</v>
      </c>
      <c r="D17" t="str">
        <v>Trade payables</v>
      </c>
      <c r="E17" t="str">
        <v>Total outstanding dues of creditors other than micro enterprises and small enterprises</v>
      </c>
      <c r="I17">
        <f>IFERROR(VLOOKUP(B17,'Client TB 23'!$A$3:$G$32,2,0),0)</f>
        <v>0</v>
      </c>
      <c r="J17">
        <f>IFERROR(VLOOKUP(B17,'Client TB 23'!$A$3:$G$32,6,0),0)</f>
        <v>0</v>
      </c>
      <c r="K17">
        <f>IFERROR(VLOOKUP(B17,'Client TB 23'!$A$3:$G$32,7,0),0)</f>
        <v>0</v>
      </c>
      <c r="L17">
        <f>J17+K17</f>
        <v>0</v>
      </c>
      <c r="M17">
        <f>L17</f>
        <v>0</v>
      </c>
      <c r="N17">
        <v>0</v>
      </c>
      <c r="O17">
        <f>L17-M17-N17</f>
        <v>0</v>
      </c>
      <c r="P17">
        <f>B17</f>
        <v>10800009</v>
      </c>
      <c r="Q17">
        <f>J17+K17</f>
        <v>0</v>
      </c>
    </row>
    <row r="18">
      <c r="A18" t="str">
        <v>Assets</v>
      </c>
      <c r="B18">
        <v>21000009</v>
      </c>
      <c r="C18">
        <f>VLOOKUP(D18,Input!$C$13:$D$101,2,0)</f>
        <v>11</v>
      </c>
      <c r="D18" t="str">
        <v>Other current assets</v>
      </c>
      <c r="E18" t="str">
        <v>Balances with Government Authorities</v>
      </c>
      <c r="I18">
        <f>IFERROR(VLOOKUP(B18,'Client TB 23'!$A$3:$G$32,2,0),0)</f>
        <v>0</v>
      </c>
      <c r="J18">
        <f>IFERROR(VLOOKUP(B18,'Client TB 23'!$A$3:$G$32,6,0),0)</f>
        <v>0</v>
      </c>
      <c r="K18">
        <f>IFERROR(VLOOKUP(B18,'Client TB 23'!$A$3:$G$32,7,0),0)</f>
        <v>0</v>
      </c>
      <c r="L18">
        <f>J18+K18</f>
        <v>0</v>
      </c>
      <c r="M18">
        <f>L18</f>
        <v>0</v>
      </c>
      <c r="N18">
        <v>0</v>
      </c>
      <c r="O18">
        <f>L18-M18-N18</f>
        <v>0</v>
      </c>
      <c r="P18">
        <f>B18</f>
        <v>21000009</v>
      </c>
      <c r="Q18">
        <f>J18+K18</f>
        <v>0</v>
      </c>
    </row>
    <row r="19">
      <c r="A19" t="str">
        <v>Liabilities</v>
      </c>
      <c r="B19">
        <v>11000012</v>
      </c>
      <c r="C19">
        <f>VLOOKUP(D19,Input!$C$13:$D$101,2,0)</f>
        <v>17</v>
      </c>
      <c r="D19" t="str">
        <v>Other current liabilities</v>
      </c>
      <c r="E19" t="str">
        <v xml:space="preserve">Statutory liabilities </v>
      </c>
      <c r="I19">
        <f>IFERROR(VLOOKUP(B19,'Client TB 23'!$A$3:$G$32,2,0),0)</f>
        <v>0</v>
      </c>
      <c r="J19">
        <f>IFERROR(VLOOKUP(B19,'Client TB 23'!$A$3:$G$32,6,0),0)</f>
        <v>0</v>
      </c>
      <c r="K19">
        <f>IFERROR(VLOOKUP(B19,'Client TB 23'!$A$3:$G$32,7,0),0)</f>
        <v>0</v>
      </c>
      <c r="L19">
        <f>J19+K19</f>
        <v>0</v>
      </c>
      <c r="M19">
        <f>L19</f>
        <v>0</v>
      </c>
      <c r="N19">
        <v>0</v>
      </c>
      <c r="O19">
        <f>L19-M19-N19</f>
        <v>0</v>
      </c>
      <c r="P19">
        <f>B19</f>
        <v>11000012</v>
      </c>
      <c r="Q19">
        <f>J19+K19</f>
        <v>0</v>
      </c>
    </row>
    <row r="20">
      <c r="A20" t="str">
        <v>Liabilities</v>
      </c>
      <c r="B20">
        <v>11100002</v>
      </c>
      <c r="C20">
        <f>VLOOKUP(D20,Input!$C$13:$D$101,2,0)</f>
        <v>16</v>
      </c>
      <c r="D20" t="str">
        <v>Other financial liabilities</v>
      </c>
      <c r="E20" t="str">
        <v>Other Payables</v>
      </c>
      <c r="I20">
        <f>IFERROR(VLOOKUP(B20,'Client TB 23'!$A$3:$G$32,2,0),0)</f>
        <v>0</v>
      </c>
      <c r="J20">
        <f>IFERROR(VLOOKUP(B20,'Client TB 23'!$A$3:$G$32,6,0),0)</f>
        <v>0</v>
      </c>
      <c r="K20">
        <f>IFERROR(VLOOKUP(B20,'Client TB 23'!$A$3:$G$32,7,0),0)</f>
        <v>0</v>
      </c>
      <c r="L20">
        <f>J20+K20</f>
        <v>0</v>
      </c>
      <c r="M20">
        <f>L20</f>
        <v>0</v>
      </c>
      <c r="N20">
        <v>0</v>
      </c>
      <c r="O20">
        <f>L20-M20-N20</f>
        <v>0</v>
      </c>
      <c r="P20">
        <f>B20</f>
        <v>11100002</v>
      </c>
      <c r="Q20">
        <f>J20+K20</f>
        <v>0</v>
      </c>
    </row>
    <row r="21">
      <c r="A21" t="str">
        <v>Liabilities</v>
      </c>
      <c r="B21">
        <v>10900018</v>
      </c>
      <c r="C21">
        <f>VLOOKUP(D21,Input!$C$13:$D$101,2,0)</f>
        <v>16</v>
      </c>
      <c r="D21" t="str">
        <v>Other financial liabilities</v>
      </c>
      <c r="E21" t="str">
        <v>Employee benefits payable</v>
      </c>
      <c r="I21">
        <f>IFERROR(VLOOKUP(B21,'Client TB 23'!$A$3:$G$32,2,0),0)</f>
        <v>0</v>
      </c>
      <c r="J21">
        <f>IFERROR(VLOOKUP(B21,'Client TB 23'!$A$3:$G$32,6,0),0)</f>
        <v>0</v>
      </c>
      <c r="K21">
        <f>IFERROR(VLOOKUP(B21,'Client TB 23'!$A$3:$G$32,7,0),0)</f>
        <v>0</v>
      </c>
      <c r="L21">
        <f>J21+K21</f>
        <v>0</v>
      </c>
      <c r="M21">
        <f>L21</f>
        <v>0</v>
      </c>
      <c r="N21">
        <v>0</v>
      </c>
      <c r="O21">
        <f>L21-M21-N21</f>
        <v>0</v>
      </c>
      <c r="P21">
        <f>B21</f>
        <v>10900018</v>
      </c>
      <c r="Q21">
        <f>J21+K21</f>
        <v>0</v>
      </c>
    </row>
    <row r="22">
      <c r="A22" t="str">
        <v>Assets</v>
      </c>
      <c r="B22">
        <v>20000000</v>
      </c>
      <c r="C22">
        <f>VLOOKUP(D22,Input!$C$13:$D$101,2,0)</f>
        <v>3</v>
      </c>
      <c r="D22" t="str">
        <v>Property, plant and equipment</v>
      </c>
      <c r="E22" t="str">
        <v>Property, plant &amp; equipment</v>
      </c>
      <c r="I22" t="str">
        <f>IFERROR(VLOOKUP(B22,'Client TB 23'!$A$3:$G$32,2,0),0)</f>
        <v>Freehold land</v>
      </c>
      <c r="J22">
        <f>IFERROR(VLOOKUP(B22,'Client TB 23'!$A$3:$G$32,6,0),0)</f>
        <v>92904351</v>
      </c>
      <c r="K22">
        <f>IFERROR(VLOOKUP(B22,'Client TB 23'!$A$3:$G$32,7,0),0)</f>
        <v>0</v>
      </c>
      <c r="L22">
        <f>J22+K22</f>
        <v>92904351</v>
      </c>
      <c r="N22">
        <f>L22</f>
        <v>92904351</v>
      </c>
      <c r="O22">
        <f>L22-M22-N22</f>
        <v>0</v>
      </c>
      <c r="P22">
        <f>B22</f>
        <v>20000000</v>
      </c>
      <c r="Q22">
        <f>J22+K22</f>
        <v>92904351</v>
      </c>
    </row>
    <row r="23">
      <c r="A23" t="str">
        <v>Assets</v>
      </c>
      <c r="B23">
        <v>20000019</v>
      </c>
      <c r="C23">
        <f>VLOOKUP(D23,Input!$C$13:$D$101,2,0)</f>
        <v>3</v>
      </c>
      <c r="D23" t="str">
        <v>Property, plant and equipment</v>
      </c>
      <c r="E23" t="str">
        <v>Property, plant &amp; equipment</v>
      </c>
      <c r="I23" t="str">
        <f>IFERROR(VLOOKUP(B23,'Client TB 23'!$A$3:$G$32,2,0),0)</f>
        <v>Land Development</v>
      </c>
      <c r="J23">
        <f>IFERROR(VLOOKUP(B23,'Client TB 23'!$A$3:$G$32,6,0),0)</f>
        <v>0</v>
      </c>
      <c r="K23">
        <f>IFERROR(VLOOKUP(B23,'Client TB 23'!$A$3:$G$32,7,0),0)</f>
        <v>0</v>
      </c>
      <c r="L23">
        <f>J23+K23</f>
        <v>0</v>
      </c>
      <c r="M23">
        <v>0</v>
      </c>
      <c r="N23">
        <f>L23</f>
        <v>0</v>
      </c>
      <c r="O23">
        <f>L23-M23-N23</f>
        <v>0</v>
      </c>
      <c r="P23">
        <f>B23</f>
        <v>20000019</v>
      </c>
      <c r="Q23">
        <f>J23+K23</f>
        <v>0</v>
      </c>
    </row>
    <row r="24">
      <c r="A24" t="str">
        <v>Assets</v>
      </c>
      <c r="B24">
        <v>20100002</v>
      </c>
      <c r="C24">
        <f>VLOOKUP(D24,Input!$C$13:$D$101,2,0)</f>
        <v>3</v>
      </c>
      <c r="D24" t="str">
        <v>Property, plant and equipment</v>
      </c>
      <c r="E24" t="str">
        <v>Property, plant &amp; equipment</v>
      </c>
      <c r="I24" t="str">
        <f>IFERROR(VLOOKUP(B24,'Client TB 23'!$A$3:$G$32,2,0),0)</f>
        <v>Capital WIP IO</v>
      </c>
      <c r="J24">
        <f>IFERROR(VLOOKUP(B24,'Client TB 23'!$A$3:$G$32,6,0),0)</f>
        <v>16690918.21999999</v>
      </c>
      <c r="K24">
        <f>IFERROR(VLOOKUP(B24,'Client TB 23'!$A$3:$G$32,7,0),0)</f>
        <v>0</v>
      </c>
      <c r="L24">
        <f>J24+K24</f>
        <v>16690918.21999999</v>
      </c>
      <c r="M24">
        <v>0</v>
      </c>
      <c r="N24">
        <f>L24</f>
        <v>16690918.21999999</v>
      </c>
      <c r="O24">
        <f>L24-M24-N24</f>
        <v>0</v>
      </c>
      <c r="P24">
        <f>B24</f>
        <v>20100002</v>
      </c>
      <c r="Q24">
        <f>J24+K24</f>
        <v>16690918.21999999</v>
      </c>
    </row>
    <row r="25">
      <c r="A25" t="str">
        <v>Assets</v>
      </c>
      <c r="B25">
        <v>21100004</v>
      </c>
      <c r="C25">
        <f>VLOOKUP(D25,Input!$C$13:$D$101,2,0)</f>
        <v>5</v>
      </c>
      <c r="D25" t="str">
        <v>Loans</v>
      </c>
      <c r="E25" t="str">
        <v>Loans to employees</v>
      </c>
      <c r="I25">
        <f>IFERROR(VLOOKUP(B25,'Client TB 23'!$A$3:$G$32,2,0),0)</f>
        <v>0</v>
      </c>
      <c r="J25">
        <f>IFERROR(VLOOKUP(B25,'Client TB 23'!$A$3:$G$32,6,0),0)</f>
        <v>0</v>
      </c>
      <c r="K25">
        <f>IFERROR(VLOOKUP(B25,'Client TB 23'!$A$3:$G$32,7,0),0)</f>
        <v>0</v>
      </c>
      <c r="L25">
        <f>J25+K25</f>
        <v>0</v>
      </c>
      <c r="M25">
        <v>0</v>
      </c>
      <c r="N25">
        <v>0</v>
      </c>
      <c r="O25">
        <f>L25-M25-N25</f>
        <v>0</v>
      </c>
      <c r="P25">
        <f>B25</f>
        <v>21100004</v>
      </c>
      <c r="Q25">
        <f>J25+K25</f>
        <v>0</v>
      </c>
    </row>
    <row r="26">
      <c r="A26" t="str">
        <v>Assets</v>
      </c>
      <c r="B26">
        <v>20300000</v>
      </c>
      <c r="C26">
        <f>VLOOKUP(D26,Input!$C$13:$D$101,2,0)</f>
        <v>6</v>
      </c>
      <c r="D26" t="str">
        <v>Other financial assets</v>
      </c>
      <c r="E26" t="str">
        <v>Security deposits</v>
      </c>
      <c r="I26">
        <f>IFERROR(VLOOKUP(B26,'Client TB 23'!$A$3:$G$32,2,0),0)</f>
        <v>0</v>
      </c>
      <c r="J26">
        <f>IFERROR(VLOOKUP(B26,'Client TB 23'!$A$3:$G$32,6,0),0)</f>
        <v>0</v>
      </c>
      <c r="K26">
        <f>IFERROR(VLOOKUP(B26,'Client TB 23'!$A$3:$G$32,7,0),0)</f>
        <v>0</v>
      </c>
      <c r="L26">
        <f>J26+K26</f>
        <v>0</v>
      </c>
      <c r="M26">
        <v>0</v>
      </c>
      <c r="N26">
        <v>0</v>
      </c>
      <c r="O26">
        <f>L26-M26-N26</f>
        <v>0</v>
      </c>
      <c r="P26">
        <f>B26</f>
        <v>20300000</v>
      </c>
      <c r="Q26">
        <f>J26+K26</f>
        <v>0</v>
      </c>
    </row>
    <row r="27">
      <c r="A27" t="str">
        <v>Assets</v>
      </c>
      <c r="B27">
        <v>21000011</v>
      </c>
      <c r="C27">
        <f>VLOOKUP(D27,Input!$C$13:$D$101,2,0)</f>
        <v>11</v>
      </c>
      <c r="D27" t="str">
        <v>Other current assets</v>
      </c>
      <c r="E27" t="str">
        <v>Balances with Government Authorities</v>
      </c>
      <c r="I27" t="str">
        <f>IFERROR(VLOOKUP(B27,'Client TB 23'!$A$3:$G$32,2,0),0)</f>
        <v>CGST Receivable</v>
      </c>
      <c r="J27">
        <f>IFERROR(VLOOKUP(B27,'Client TB 23'!$A$3:$G$32,6,0),0)</f>
        <v>14599464.81</v>
      </c>
      <c r="K27">
        <f>IFERROR(VLOOKUP(B27,'Client TB 23'!$A$3:$G$32,7,0),0)</f>
        <v>0</v>
      </c>
      <c r="L27">
        <f>J27+K27</f>
        <v>14599464.81</v>
      </c>
      <c r="M27">
        <f>L27</f>
        <v>14599464.81</v>
      </c>
      <c r="N27">
        <v>0</v>
      </c>
      <c r="O27">
        <f>L27-M27-N27</f>
        <v>0</v>
      </c>
      <c r="P27">
        <f>B27</f>
        <v>21000011</v>
      </c>
      <c r="Q27">
        <f>J27+K27</f>
        <v>14599464.81</v>
      </c>
    </row>
    <row r="28">
      <c r="A28" t="str">
        <v>Assets</v>
      </c>
      <c r="B28">
        <v>20100001</v>
      </c>
      <c r="C28">
        <f>VLOOKUP(D28,Input!$C$13:$D$101,2,0)</f>
        <v>11</v>
      </c>
      <c r="D28" t="str">
        <v>Other current assets</v>
      </c>
      <c r="E28" t="str">
        <v>Capital advances</v>
      </c>
      <c r="I28">
        <f>IFERROR(VLOOKUP(B28,'Client TB 23'!$A$3:$G$32,2,0),0)</f>
        <v>0</v>
      </c>
      <c r="J28">
        <f>IFERROR(VLOOKUP(B28,'Client TB 23'!$A$3:$G$32,6,0),0)</f>
        <v>0</v>
      </c>
      <c r="K28">
        <f>IFERROR(VLOOKUP(B28,'Client TB 23'!$A$3:$G$32,7,0),0)</f>
        <v>0</v>
      </c>
      <c r="L28">
        <f>J28+K28</f>
        <v>0</v>
      </c>
      <c r="M28">
        <v>0</v>
      </c>
      <c r="N28">
        <v>0</v>
      </c>
      <c r="O28">
        <f>L28-M28-N28</f>
        <v>0</v>
      </c>
      <c r="P28">
        <f>B28</f>
        <v>20100001</v>
      </c>
      <c r="Q28">
        <f>J28+K28</f>
        <v>0</v>
      </c>
    </row>
    <row r="29">
      <c r="A29" t="str">
        <v>Assets</v>
      </c>
      <c r="B29">
        <v>20000017</v>
      </c>
      <c r="C29">
        <f>VLOOKUP(D29,Input!$C$13:$D$101,2,0)</f>
        <v>3</v>
      </c>
      <c r="D29" t="str">
        <v>Property, plant and equipment</v>
      </c>
      <c r="E29" t="str">
        <v>Right of Use Assets</v>
      </c>
      <c r="I29" t="str">
        <f>IFERROR(VLOOKUP(B29,'Client TB 23'!$A$3:$G$32,2,0),0)</f>
        <v>Leasehold Land</v>
      </c>
      <c r="J29">
        <f>IFERROR(VLOOKUP(B29,'Client TB 23'!$A$3:$G$32,6,0),0)</f>
        <v>165189641</v>
      </c>
      <c r="K29">
        <f>IFERROR(VLOOKUP(B29,'Client TB 23'!$A$3:$G$32,7,0),0)</f>
        <v>0</v>
      </c>
      <c r="L29">
        <f>J29+K29</f>
        <v>165189641</v>
      </c>
      <c r="M29">
        <v>0</v>
      </c>
      <c r="N29">
        <f>L29</f>
        <v>165189641</v>
      </c>
      <c r="O29">
        <f>L29-M29-N29</f>
        <v>0</v>
      </c>
      <c r="P29">
        <f>B29</f>
        <v>20000017</v>
      </c>
      <c r="Q29">
        <f>J29+K29</f>
        <v>165189641</v>
      </c>
    </row>
    <row r="30">
      <c r="A30" t="str">
        <v>Assets</v>
      </c>
      <c r="B30">
        <v>20000018</v>
      </c>
      <c r="C30">
        <f>VLOOKUP(D30,Input!$C$13:$D$101,2,0)</f>
        <v>3</v>
      </c>
      <c r="D30" t="str">
        <v>Property, plant and equipment</v>
      </c>
      <c r="E30" t="str">
        <v>Right of Use Assets</v>
      </c>
      <c r="I30" t="str">
        <f>IFERROR(VLOOKUP(B30,'Client TB 23'!$A$3:$G$32,2,0),0)</f>
        <v>ACC_DEP_Leased Land</v>
      </c>
      <c r="J30">
        <f>IFERROR(VLOOKUP(B30,'Client TB 23'!$A$3:$G$32,6,0),0)</f>
        <v>0</v>
      </c>
      <c r="K30">
        <f>IFERROR(VLOOKUP(B30,'Client TB 23'!$A$3:$G$32,7,0),0)</f>
        <v>-2362664.8765952503</v>
      </c>
      <c r="L30">
        <f>J30+K30</f>
        <v>-2362664.8765952503</v>
      </c>
      <c r="M30">
        <v>0</v>
      </c>
      <c r="N30">
        <f>L30</f>
        <v>-2362664.8765952503</v>
      </c>
      <c r="O30">
        <f>L30-M30-N30</f>
        <v>0</v>
      </c>
      <c r="P30">
        <f>B30</f>
        <v>20000018</v>
      </c>
      <c r="Q30">
        <f>J30+K30</f>
        <v>-2362664.8765952503</v>
      </c>
    </row>
    <row r="31">
      <c r="A31" t="str">
        <v>Assets</v>
      </c>
      <c r="B31">
        <v>20100000</v>
      </c>
      <c r="C31">
        <f>VLOOKUP(D31,Input!$C$13:$D$101,2,0)</f>
        <v>3</v>
      </c>
      <c r="D31" t="str">
        <v>Property, plant and equipment</v>
      </c>
      <c r="E31" t="str">
        <v>Property, plant &amp; equipment</v>
      </c>
      <c r="I31">
        <f>IFERROR(VLOOKUP(B31,'Client TB 23'!$A$3:$G$32,2,0),0)</f>
        <v>0</v>
      </c>
      <c r="J31">
        <f>IFERROR(VLOOKUP(B31,'Client TB 23'!$A$3:$G$32,6,0),0)</f>
        <v>0</v>
      </c>
      <c r="K31">
        <f>IFERROR(VLOOKUP(B31,'Client TB 23'!$A$3:$G$32,7,0),0)</f>
        <v>0</v>
      </c>
      <c r="L31">
        <f>J31+K31</f>
        <v>0</v>
      </c>
      <c r="M31">
        <v>0</v>
      </c>
      <c r="N31">
        <f>L31</f>
        <v>0</v>
      </c>
      <c r="O31">
        <f>L31-M31-N31</f>
        <v>0</v>
      </c>
      <c r="P31">
        <f>B31</f>
        <v>20100000</v>
      </c>
      <c r="Q31">
        <f>J31+K31</f>
        <v>0</v>
      </c>
    </row>
    <row r="32">
      <c r="A32" t="str">
        <v>Assets</v>
      </c>
      <c r="B32">
        <v>21000008</v>
      </c>
      <c r="C32">
        <f>VLOOKUP(D32,Input!$C$13:$D$101,2,0)</f>
        <v>11</v>
      </c>
      <c r="D32" t="str">
        <v>Other current assets</v>
      </c>
      <c r="E32" t="str">
        <v>Balances with Government Authorities</v>
      </c>
      <c r="I32">
        <f>IFERROR(VLOOKUP(B32,'Client TB 23'!$A$3:$G$32,2,0),0)</f>
        <v>0</v>
      </c>
      <c r="J32">
        <f>IFERROR(VLOOKUP(B32,'Client TB 23'!$A$3:$G$32,6,0),0)</f>
        <v>0</v>
      </c>
      <c r="K32">
        <f>IFERROR(VLOOKUP(B32,'Client TB 23'!$A$3:$G$32,7,0),0)</f>
        <v>0</v>
      </c>
      <c r="L32">
        <f>J32+K32</f>
        <v>0</v>
      </c>
      <c r="M32">
        <v>0</v>
      </c>
      <c r="N32">
        <v>0</v>
      </c>
      <c r="O32">
        <f>L32-M32-N32</f>
        <v>0</v>
      </c>
      <c r="P32">
        <f>B32</f>
        <v>21000008</v>
      </c>
      <c r="Q32">
        <f>J32+K32</f>
        <v>0</v>
      </c>
    </row>
    <row r="33">
      <c r="A33" t="str">
        <v>Assets</v>
      </c>
      <c r="B33">
        <v>21000013</v>
      </c>
      <c r="C33">
        <f>VLOOKUP(D33,Input!$C$13:$D$101,2,0)</f>
        <v>11</v>
      </c>
      <c r="D33" t="str">
        <v>Other current assets</v>
      </c>
      <c r="E33" t="str">
        <v>Balances with Government Authorities</v>
      </c>
      <c r="I33" t="str">
        <f>IFERROR(VLOOKUP(B33,'Client TB 23'!$A$3:$G$32,2,0),0)</f>
        <v>SGST Receivable</v>
      </c>
      <c r="J33">
        <f>IFERROR(VLOOKUP(B33,'Client TB 23'!$A$3:$G$32,6,0),0)</f>
        <v>14599464.81</v>
      </c>
      <c r="K33">
        <f>IFERROR(VLOOKUP(B33,'Client TB 23'!$A$3:$G$32,7,0),0)</f>
        <v>0</v>
      </c>
      <c r="L33">
        <f>J33+K33</f>
        <v>14599464.81</v>
      </c>
      <c r="M33">
        <f>L33</f>
        <v>14599464.81</v>
      </c>
      <c r="N33">
        <v>0</v>
      </c>
      <c r="O33">
        <f>L33-M33-N33</f>
        <v>0</v>
      </c>
      <c r="P33">
        <f>B33</f>
        <v>21000013</v>
      </c>
      <c r="Q33">
        <f>J33+K33</f>
        <v>14599464.81</v>
      </c>
    </row>
    <row r="34">
      <c r="A34" t="str">
        <v>Assets</v>
      </c>
      <c r="B34">
        <v>21000012</v>
      </c>
      <c r="C34">
        <f>VLOOKUP(D34,Input!$C$13:$D$101,2,0)</f>
        <v>11</v>
      </c>
      <c r="D34" t="str">
        <v>Other current assets</v>
      </c>
      <c r="E34" t="str">
        <v>Balances with Government Authorities</v>
      </c>
      <c r="I34" t="str">
        <f>IFERROR(VLOOKUP(B34,'Client TB 23'!$A$3:$G$32,2,0),0)</f>
        <v>IGST Receivable</v>
      </c>
      <c r="J34">
        <f>IFERROR(VLOOKUP(B34,'Client TB 23'!$A$3:$G$32,6,0),0)</f>
        <v>1217194.04</v>
      </c>
      <c r="K34">
        <f>IFERROR(VLOOKUP(B34,'Client TB 23'!$A$3:$G$32,7,0),0)</f>
        <v>0</v>
      </c>
      <c r="L34">
        <f>J34+K34</f>
        <v>1217194.04</v>
      </c>
      <c r="M34">
        <f>L34</f>
        <v>1217194.04</v>
      </c>
      <c r="N34">
        <v>0</v>
      </c>
      <c r="O34">
        <f>L34-M34-N34</f>
        <v>0</v>
      </c>
      <c r="P34">
        <f>B34</f>
        <v>21000012</v>
      </c>
      <c r="Q34">
        <f>J34+K34</f>
        <v>1217194.04</v>
      </c>
    </row>
    <row r="35">
      <c r="A35" t="str">
        <v>Assets</v>
      </c>
      <c r="B35">
        <v>11100000</v>
      </c>
      <c r="C35">
        <f>VLOOKUP(D35,Input!$C$13:$D$101,2,0)</f>
        <v>6</v>
      </c>
      <c r="D35" t="str">
        <v>Other financial assets</v>
      </c>
      <c r="E35" t="str">
        <v>Interest accrued on GEB deposits</v>
      </c>
      <c r="I35">
        <f>IFERROR(VLOOKUP(B35,'Client TB 23'!$A$3:$G$32,2,0),0)</f>
        <v>0</v>
      </c>
      <c r="J35">
        <f>IFERROR(VLOOKUP(B35,'Client TB 23'!$A$3:$G$32,6,0),0)</f>
        <v>0</v>
      </c>
      <c r="K35">
        <f>IFERROR(VLOOKUP(B35,'Client TB 23'!$A$3:$G$32,7,0),0)</f>
        <v>0</v>
      </c>
      <c r="L35">
        <f>J35+K35</f>
        <v>0</v>
      </c>
      <c r="M35">
        <v>0</v>
      </c>
      <c r="N35">
        <v>0</v>
      </c>
      <c r="O35">
        <f>L35-M35-N35</f>
        <v>0</v>
      </c>
      <c r="P35">
        <f>B35</f>
        <v>11100000</v>
      </c>
      <c r="Q35">
        <f>J35+K35</f>
        <v>0</v>
      </c>
    </row>
    <row r="36">
      <c r="A36" t="str">
        <v>Expenses</v>
      </c>
      <c r="B36">
        <v>40500008</v>
      </c>
      <c r="C36">
        <f>VLOOKUP(D36,Input!$C$13:$D$101,2,0)</f>
        <v>3</v>
      </c>
      <c r="D36" t="str">
        <v>Property, plant and equipment</v>
      </c>
      <c r="E36" t="str">
        <v>Depreciation and Amortization Expenses</v>
      </c>
      <c r="I36" t="str">
        <f>IFERROR(VLOOKUP(B36,'Client TB 23'!$A$3:$G$32,2,0),0)</f>
        <v>Depreciation and Amortization Expenses</v>
      </c>
      <c r="J36">
        <f>IFERROR(VLOOKUP(B36,'Client TB 23'!$A$3:$G$32,6,0),0)</f>
        <v>1752789.87659525</v>
      </c>
      <c r="K36">
        <f>IFERROR(VLOOKUP(B36,'Client TB 23'!$A$3:$G$32,7,0),0)</f>
        <v>0</v>
      </c>
      <c r="L36">
        <f>J36+K36</f>
        <v>1752789.87659525</v>
      </c>
      <c r="P36">
        <f>B36</f>
        <v>40500008</v>
      </c>
      <c r="Q36">
        <f>J36+K36</f>
        <v>1752789.87659525</v>
      </c>
    </row>
    <row r="37">
      <c r="A37" t="str">
        <v>Expenses</v>
      </c>
      <c r="B37">
        <v>40100002</v>
      </c>
      <c r="C37">
        <f>VLOOKUP(D37,Input!$C$13:$D$101,2,0)</f>
        <v>20</v>
      </c>
      <c r="D37" t="str">
        <v>Cost of material consumed</v>
      </c>
      <c r="E37" t="str">
        <v>Purchases -RM</v>
      </c>
      <c r="I37">
        <f>IFERROR(VLOOKUP(B37,'Client TB 23'!$A$3:$G$32,2,0),0)</f>
        <v>0</v>
      </c>
      <c r="J37">
        <f>IFERROR(VLOOKUP(B37,'Client TB 23'!$A$3:$G$32,6,0),0)</f>
        <v>0</v>
      </c>
      <c r="K37">
        <f>IFERROR(VLOOKUP(B37,'Client TB 23'!$A$3:$G$32,7,0),0)</f>
        <v>0</v>
      </c>
      <c r="L37">
        <f>J37+K37</f>
        <v>0</v>
      </c>
      <c r="M37">
        <v>0</v>
      </c>
      <c r="N37">
        <v>0</v>
      </c>
      <c r="O37">
        <f>L37-M37-N37</f>
        <v>0</v>
      </c>
      <c r="P37">
        <f>B37</f>
        <v>40100002</v>
      </c>
      <c r="Q37">
        <f>J37+K37</f>
        <v>0</v>
      </c>
    </row>
    <row r="38">
      <c r="A38" t="str">
        <v>Expenses</v>
      </c>
      <c r="B38">
        <v>40700000</v>
      </c>
      <c r="C38">
        <f>VLOOKUP(D38,Input!$C$13:$D$101,2,0)</f>
        <v>24</v>
      </c>
      <c r="D38" t="str">
        <v>Other expenses</v>
      </c>
      <c r="E38" t="str">
        <v>Repair and maintenance</v>
      </c>
      <c r="I38" t="str">
        <f>IFERROR(VLOOKUP(B38,'Client TB 23'!$A$3:$G$32,2,0),0)</f>
        <v>Repair and Maintance</v>
      </c>
      <c r="J38">
        <f>IFERROR(VLOOKUP(B38,'Client TB 23'!$A$3:$G$32,6,0),0)</f>
        <v>59364</v>
      </c>
      <c r="K38">
        <f>IFERROR(VLOOKUP(B38,'Client TB 23'!$A$3:$G$32,7,0),0)</f>
        <v>0</v>
      </c>
      <c r="L38">
        <f>J38+K38</f>
        <v>59364</v>
      </c>
      <c r="M38">
        <v>0</v>
      </c>
      <c r="N38">
        <v>0</v>
      </c>
      <c r="O38">
        <v>0</v>
      </c>
      <c r="P38">
        <f>B38</f>
        <v>40700000</v>
      </c>
      <c r="Q38">
        <f>J38+K38</f>
        <v>59364</v>
      </c>
    </row>
    <row r="39">
      <c r="A39" t="str">
        <v>Expenses</v>
      </c>
      <c r="B39">
        <v>40300000</v>
      </c>
      <c r="C39">
        <f>VLOOKUP(D39,Input!$C$13:$D$101,2,0)</f>
        <v>22</v>
      </c>
      <c r="D39" t="str">
        <v>Employee benefits expense</v>
      </c>
      <c r="E39" t="str">
        <v>Staff welfare expenses</v>
      </c>
      <c r="I39">
        <f>IFERROR(VLOOKUP(B39,'Client TB 23'!$A$3:$G$32,2,0),0)</f>
        <v>0</v>
      </c>
      <c r="J39">
        <f>IFERROR(VLOOKUP(B39,'Client TB 23'!$A$3:$G$32,6,0),0)</f>
        <v>0</v>
      </c>
      <c r="K39">
        <f>IFERROR(VLOOKUP(B39,'Client TB 23'!$A$3:$G$32,7,0),0)</f>
        <v>0</v>
      </c>
      <c r="L39">
        <f>J39+K39</f>
        <v>0</v>
      </c>
      <c r="M39">
        <v>0</v>
      </c>
      <c r="N39">
        <v>0</v>
      </c>
      <c r="O39">
        <f>L39-M39-N39</f>
        <v>0</v>
      </c>
      <c r="P39">
        <f>B39</f>
        <v>40300000</v>
      </c>
      <c r="Q39">
        <f>J39+K39</f>
        <v>0</v>
      </c>
    </row>
    <row r="40">
      <c r="A40" t="str">
        <v>Expenses</v>
      </c>
      <c r="B40">
        <v>40100008</v>
      </c>
      <c r="C40">
        <f>VLOOKUP(D40,Input!$C$13:$D$101,2,0)</f>
        <v>20</v>
      </c>
      <c r="D40" t="str">
        <v>Cost of material consumed</v>
      </c>
      <c r="E40" t="str">
        <v>Purchases -RM</v>
      </c>
      <c r="I40">
        <f>IFERROR(VLOOKUP(B40,'Client TB 23'!$A$3:$G$32,2,0),0)</f>
        <v>0</v>
      </c>
      <c r="J40">
        <f>IFERROR(VLOOKUP(B40,'Client TB 23'!$A$3:$G$32,6,0),0)</f>
        <v>0</v>
      </c>
      <c r="K40">
        <f>IFERROR(VLOOKUP(B40,'Client TB 23'!$A$3:$G$32,7,0),0)</f>
        <v>0</v>
      </c>
      <c r="L40">
        <f>J40+K40</f>
        <v>0</v>
      </c>
      <c r="M40">
        <v>0</v>
      </c>
      <c r="N40">
        <v>0</v>
      </c>
      <c r="O40">
        <f>L40-M40-N40</f>
        <v>0</v>
      </c>
      <c r="P40">
        <f>B40</f>
        <v>40100008</v>
      </c>
      <c r="Q40">
        <f>J40+K40</f>
        <v>0</v>
      </c>
    </row>
    <row r="41">
      <c r="A41" t="str">
        <v>Expenses</v>
      </c>
      <c r="B41">
        <v>40700017</v>
      </c>
      <c r="C41">
        <f>VLOOKUP(D41,Input!$C$13:$D$101,2,0)</f>
        <v>24</v>
      </c>
      <c r="D41" t="str">
        <v>Other expenses</v>
      </c>
      <c r="E41" t="str">
        <v>Rates &amp; Taxes</v>
      </c>
      <c r="I41">
        <f>IFERROR(VLOOKUP(B41,'Client TB 23'!$A$3:$G$32,2,0),0)</f>
        <v>0</v>
      </c>
      <c r="J41">
        <f>IFERROR(VLOOKUP(B41,'Client TB 23'!$A$3:$G$32,6,0),0)</f>
        <v>0</v>
      </c>
      <c r="K41">
        <f>IFERROR(VLOOKUP(B41,'Client TB 23'!$A$3:$G$32,7,0),0)</f>
        <v>0</v>
      </c>
      <c r="L41">
        <f>J41+K41</f>
        <v>0</v>
      </c>
      <c r="M41">
        <v>0</v>
      </c>
      <c r="N41">
        <v>0</v>
      </c>
      <c r="O41">
        <f>L41-M41-N41</f>
        <v>0</v>
      </c>
      <c r="P41">
        <f>B41</f>
        <v>40700017</v>
      </c>
      <c r="Q41">
        <f>J41+K41</f>
        <v>0</v>
      </c>
    </row>
    <row r="42">
      <c r="A42" t="str">
        <v>Expenses</v>
      </c>
      <c r="B42">
        <v>40700028</v>
      </c>
      <c r="C42">
        <f>VLOOKUP(D42,Input!$C$13:$D$101,2,0)</f>
        <v>24</v>
      </c>
      <c r="D42" t="str">
        <v>Other expenses</v>
      </c>
      <c r="E42" t="str">
        <v>Miscellaneous expenses</v>
      </c>
      <c r="I42">
        <f>IFERROR(VLOOKUP(B42,'Client TB 23'!$A$3:$G$32,2,0),0)</f>
        <v>0</v>
      </c>
      <c r="J42">
        <f>IFERROR(VLOOKUP(B42,'Client TB 23'!$A$3:$G$32,6,0),0)</f>
        <v>0</v>
      </c>
      <c r="K42">
        <f>IFERROR(VLOOKUP(B42,'Client TB 23'!$A$3:$G$32,7,0),0)</f>
        <v>0</v>
      </c>
      <c r="L42">
        <f>J42+K42</f>
        <v>0</v>
      </c>
      <c r="M42">
        <v>0</v>
      </c>
      <c r="N42">
        <v>0</v>
      </c>
      <c r="O42">
        <f>L42-M42-N42</f>
        <v>0</v>
      </c>
      <c r="P42">
        <f>B42</f>
        <v>40700028</v>
      </c>
      <c r="Q42">
        <f>J42+K42</f>
        <v>0</v>
      </c>
    </row>
    <row r="43">
      <c r="A43" t="str">
        <v>Expenses</v>
      </c>
      <c r="B43">
        <v>40700027</v>
      </c>
      <c r="C43">
        <f>VLOOKUP(D43,Input!$C$13:$D$101,2,0)</f>
        <v>24</v>
      </c>
      <c r="D43" t="str">
        <v>Other expenses</v>
      </c>
      <c r="E43" t="str">
        <v>Membership and subscription</v>
      </c>
      <c r="I43">
        <f>IFERROR(VLOOKUP(B43,'Client TB 23'!$A$3:$G$32,2,0),0)</f>
        <v>0</v>
      </c>
      <c r="J43">
        <f>IFERROR(VLOOKUP(B43,'Client TB 23'!$A$3:$G$32,6,0),0)</f>
        <v>0</v>
      </c>
      <c r="K43">
        <f>IFERROR(VLOOKUP(B43,'Client TB 23'!$A$3:$G$32,7,0),0)</f>
        <v>0</v>
      </c>
      <c r="L43">
        <f>J43+K43</f>
        <v>0</v>
      </c>
      <c r="M43">
        <v>0</v>
      </c>
      <c r="N43">
        <v>0</v>
      </c>
      <c r="O43">
        <f>L43-M43-N43</f>
        <v>0</v>
      </c>
      <c r="P43">
        <f>B43</f>
        <v>40700027</v>
      </c>
      <c r="Q43">
        <f>J43+K43</f>
        <v>0</v>
      </c>
    </row>
    <row r="44">
      <c r="A44" t="str">
        <v>Expenses</v>
      </c>
      <c r="B44">
        <v>40700007</v>
      </c>
      <c r="C44">
        <f>VLOOKUP(D44,Input!$C$13:$D$101,2,0)</f>
        <v>24</v>
      </c>
      <c r="D44" t="str">
        <v>Other expenses</v>
      </c>
      <c r="E44" t="str">
        <v>Legal &amp; Professional Fees</v>
      </c>
      <c r="I44" t="str">
        <f>IFERROR(VLOOKUP(B44,'Client TB 23'!$A$3:$G$32,2,0),0)</f>
        <v>Professional &amp; Consu</v>
      </c>
      <c r="J44">
        <f>IFERROR(VLOOKUP(B44,'Client TB 23'!$A$3:$G$32,6,0),0)</f>
        <v>4799228</v>
      </c>
      <c r="K44">
        <f>IFERROR(VLOOKUP(B44,'Client TB 23'!$A$3:$G$32,7,0),0)</f>
        <v>0</v>
      </c>
      <c r="L44">
        <f>J44+K44</f>
        <v>4799228</v>
      </c>
      <c r="M44">
        <v>0</v>
      </c>
      <c r="N44">
        <v>0</v>
      </c>
      <c r="O44">
        <v>0</v>
      </c>
      <c r="P44">
        <f>B44</f>
        <v>40700007</v>
      </c>
      <c r="Q44">
        <f>J44+K44</f>
        <v>4799228</v>
      </c>
    </row>
    <row r="45">
      <c r="A45" t="str">
        <v>Expenses</v>
      </c>
      <c r="B45">
        <v>40700008</v>
      </c>
      <c r="C45">
        <f>VLOOKUP(D45,Input!$C$13:$D$101,2,0)</f>
        <v>24</v>
      </c>
      <c r="D45" t="str">
        <v>Other expenses</v>
      </c>
      <c r="E45" t="str">
        <v>Rates &amp; Taxes</v>
      </c>
      <c r="I45" t="str">
        <f>IFERROR(VLOOKUP(B45,'Client TB 23'!$A$3:$G$32,2,0),0)</f>
        <v>Rates and Taxes</v>
      </c>
      <c r="J45">
        <f>IFERROR(VLOOKUP(B45,'Client TB 23'!$A$3:$G$32,6,0),0)</f>
        <v>3000</v>
      </c>
      <c r="K45">
        <f>IFERROR(VLOOKUP(B45,'Client TB 23'!$A$3:$G$32,7,0),0)</f>
        <v>0</v>
      </c>
      <c r="L45">
        <f>J45+K45</f>
        <v>3000</v>
      </c>
      <c r="M45">
        <v>0</v>
      </c>
      <c r="N45">
        <v>0</v>
      </c>
      <c r="O45">
        <v>0</v>
      </c>
      <c r="P45">
        <f>B45</f>
        <v>40700008</v>
      </c>
      <c r="Q45">
        <f>J45+K45</f>
        <v>3000</v>
      </c>
    </row>
    <row r="46">
      <c r="A46" t="str">
        <v>Expenses</v>
      </c>
      <c r="B46">
        <v>40400000</v>
      </c>
      <c r="C46">
        <f>VLOOKUP(D46,Input!$C$13:$D$101,2,0)</f>
        <v>23</v>
      </c>
      <c r="D46" t="str">
        <v>Finance costs</v>
      </c>
      <c r="E46" t="str">
        <v>Other Interest Expenses</v>
      </c>
      <c r="I46">
        <f>IFERROR(VLOOKUP(B46,'Client TB 23'!$A$3:$G$32,2,0),0)</f>
        <v>0</v>
      </c>
      <c r="J46">
        <f>IFERROR(VLOOKUP(B46,'Client TB 23'!$A$3:$G$32,6,0),0)</f>
        <v>0</v>
      </c>
      <c r="K46">
        <f>IFERROR(VLOOKUP(B46,'Client TB 23'!$A$3:$G$32,7,0),0)</f>
        <v>0</v>
      </c>
      <c r="L46">
        <f>J46+K46</f>
        <v>0</v>
      </c>
      <c r="M46">
        <v>0</v>
      </c>
      <c r="N46">
        <v>0</v>
      </c>
      <c r="O46">
        <f>L46-M46-N46</f>
        <v>0</v>
      </c>
      <c r="P46">
        <f>B46</f>
        <v>40400000</v>
      </c>
      <c r="Q46">
        <f>J46+K46</f>
        <v>0</v>
      </c>
    </row>
    <row r="47">
      <c r="A47" t="str">
        <v>Expenses</v>
      </c>
      <c r="B47">
        <v>40400001</v>
      </c>
      <c r="C47">
        <f>VLOOKUP(D47,Input!$C$13:$D$101,2,0)</f>
        <v>24</v>
      </c>
      <c r="D47" t="str">
        <v>Other expenses</v>
      </c>
      <c r="E47" t="str">
        <v>Bank charges</v>
      </c>
      <c r="I47" t="str">
        <f>IFERROR(VLOOKUP(B47,'Client TB 23'!$A$3:$G$32,2,0),0)</f>
        <v>Other Bank Charges</v>
      </c>
      <c r="J47">
        <f>IFERROR(VLOOKUP(B47,'Client TB 23'!$A$3:$G$32,6,0),0)</f>
        <v>312.16</v>
      </c>
      <c r="K47">
        <f>IFERROR(VLOOKUP(B47,'Client TB 23'!$A$3:$G$32,7,0),0)</f>
        <v>0</v>
      </c>
      <c r="L47">
        <f>J47+K47</f>
        <v>312.16</v>
      </c>
      <c r="M47">
        <v>0</v>
      </c>
      <c r="N47">
        <v>0</v>
      </c>
      <c r="O47">
        <v>0</v>
      </c>
      <c r="P47">
        <f>B47</f>
        <v>40400001</v>
      </c>
      <c r="Q47">
        <f>J47+K47</f>
        <v>312.16</v>
      </c>
    </row>
    <row r="48">
      <c r="A48" t="str">
        <v>Expenses</v>
      </c>
      <c r="B48">
        <v>40400003</v>
      </c>
      <c r="C48">
        <f>VLOOKUP(D48,Input!$C$13:$D$101,2,0)</f>
        <v>24</v>
      </c>
      <c r="D48" t="str">
        <v>Other expenses</v>
      </c>
      <c r="E48" t="str">
        <v>Bank charges</v>
      </c>
      <c r="I48">
        <f>IFERROR(VLOOKUP(B48,'Client TB 23'!$A$3:$G$32,2,0),0)</f>
        <v>0</v>
      </c>
      <c r="J48">
        <f>IFERROR(VLOOKUP(B48,'Client TB 23'!$A$3:$G$32,6,0),0)</f>
        <v>0</v>
      </c>
      <c r="K48">
        <f>IFERROR(VLOOKUP(B48,'Client TB 23'!$A$3:$G$32,7,0),0)</f>
        <v>0</v>
      </c>
      <c r="L48">
        <f>J48+K48</f>
        <v>0</v>
      </c>
      <c r="M48">
        <v>0</v>
      </c>
      <c r="N48">
        <v>0</v>
      </c>
      <c r="O48">
        <f>L48-M48-N48</f>
        <v>0</v>
      </c>
      <c r="P48">
        <f>B48</f>
        <v>40400003</v>
      </c>
      <c r="Q48">
        <f>J48+K48</f>
        <v>0</v>
      </c>
    </row>
    <row r="49">
      <c r="A49" t="str">
        <v>Expenses</v>
      </c>
      <c r="B49">
        <v>40700010</v>
      </c>
      <c r="C49">
        <f>VLOOKUP(D49,Input!$C$13:$D$101,2,0)</f>
        <v>24</v>
      </c>
      <c r="D49" t="str">
        <v>Other expenses</v>
      </c>
      <c r="E49" t="str">
        <v>Legal &amp; Professional Fees</v>
      </c>
      <c r="I49">
        <f>IFERROR(VLOOKUP(B49,'Client TB 23'!$A$3:$G$32,2,0),0)</f>
        <v>0</v>
      </c>
      <c r="J49">
        <f>IFERROR(VLOOKUP(B49,'Client TB 23'!$A$3:$G$32,6,0),0)</f>
        <v>0</v>
      </c>
      <c r="K49">
        <f>IFERROR(VLOOKUP(B49,'Client TB 23'!$A$3:$G$32,7,0),0)</f>
        <v>0</v>
      </c>
      <c r="L49">
        <f>J49+K49</f>
        <v>0</v>
      </c>
      <c r="M49">
        <v>0</v>
      </c>
      <c r="N49">
        <v>0</v>
      </c>
      <c r="O49">
        <f>L49-M49-N49</f>
        <v>0</v>
      </c>
      <c r="P49">
        <f>B49</f>
        <v>40700010</v>
      </c>
      <c r="Q49">
        <f>J49+K49</f>
        <v>0</v>
      </c>
    </row>
    <row r="50">
      <c r="A50" t="str">
        <v>Expenses</v>
      </c>
      <c r="B50">
        <v>40400005</v>
      </c>
      <c r="C50">
        <f>VLOOKUP(D50,Input!$C$13:$D$101,2,0)</f>
        <v>24</v>
      </c>
      <c r="D50" t="str">
        <v>Other expenses</v>
      </c>
      <c r="E50" t="str">
        <v>Bank charges</v>
      </c>
      <c r="I50">
        <f>IFERROR(VLOOKUP(B50,'Client TB 23'!$A$3:$G$32,2,0),0)</f>
        <v>0</v>
      </c>
      <c r="J50">
        <f>IFERROR(VLOOKUP(B50,'Client TB 23'!$A$3:$G$32,6,0),0)</f>
        <v>0</v>
      </c>
      <c r="K50">
        <f>IFERROR(VLOOKUP(B50,'Client TB 23'!$A$3:$G$32,7,0),0)</f>
        <v>0</v>
      </c>
      <c r="L50">
        <f>J50+K50</f>
        <v>0</v>
      </c>
      <c r="M50">
        <v>0</v>
      </c>
      <c r="N50">
        <v>0</v>
      </c>
      <c r="O50">
        <f>L50-M50-N50</f>
        <v>0</v>
      </c>
      <c r="P50">
        <f>B50</f>
        <v>40400005</v>
      </c>
      <c r="Q50">
        <f>J50+K50</f>
        <v>0</v>
      </c>
    </row>
    <row r="51">
      <c r="A51" t="str">
        <v>Expenses</v>
      </c>
      <c r="B51">
        <v>40700016</v>
      </c>
      <c r="C51">
        <f>VLOOKUP(D51,Input!$C$13:$D$101,2,0)</f>
        <v>24</v>
      </c>
      <c r="D51" t="str">
        <v>Other expenses</v>
      </c>
      <c r="E51" t="str">
        <v>Rates &amp; Taxes</v>
      </c>
      <c r="I51" t="str">
        <f>IFERROR(VLOOKUP(B51,'Client TB 23'!$A$3:$G$32,2,0),0)</f>
        <v>Interest On TDS</v>
      </c>
      <c r="J51">
        <f>IFERROR(VLOOKUP(B51,'Client TB 23'!$A$3:$G$32,6,0),0)</f>
        <v>25248</v>
      </c>
      <c r="K51">
        <f>IFERROR(VLOOKUP(B51,'Client TB 23'!$A$3:$G$32,7,0),0)</f>
        <v>0</v>
      </c>
      <c r="L51">
        <f>J51+K51</f>
        <v>25248</v>
      </c>
      <c r="M51">
        <v>0</v>
      </c>
      <c r="N51">
        <v>0</v>
      </c>
      <c r="O51">
        <v>0</v>
      </c>
      <c r="P51">
        <f>B51</f>
        <v>40700016</v>
      </c>
      <c r="Q51">
        <f>J51+K51</f>
        <v>25248</v>
      </c>
    </row>
    <row r="52">
      <c r="A52" t="str">
        <v>Expenses</v>
      </c>
      <c r="B52">
        <v>40400011</v>
      </c>
      <c r="C52">
        <f>VLOOKUP(D52,Input!$C$13:$D$101,2,0)</f>
        <v>23</v>
      </c>
      <c r="D52" t="str">
        <v>Finance costs</v>
      </c>
      <c r="E52" t="str">
        <v>- From Bank (Secured Loan)</v>
      </c>
      <c r="I52">
        <f>IFERROR(VLOOKUP(B52,'Client TB 23'!$A$3:$G$32,2,0),0)</f>
        <v>0</v>
      </c>
      <c r="J52">
        <f>IFERROR(VLOOKUP(B52,'Client TB 23'!$A$3:$G$32,6,0),0)</f>
        <v>0</v>
      </c>
      <c r="K52">
        <f>IFERROR(VLOOKUP(B52,'Client TB 23'!$A$3:$G$32,7,0),0)</f>
        <v>0</v>
      </c>
      <c r="L52">
        <f>J52+K52</f>
        <v>0</v>
      </c>
      <c r="M52">
        <v>0</v>
      </c>
      <c r="N52">
        <v>0</v>
      </c>
      <c r="O52">
        <f>L52-M52-N52</f>
        <v>0</v>
      </c>
      <c r="P52">
        <f>B52</f>
        <v>40400011</v>
      </c>
      <c r="Q52">
        <f>J52+K52</f>
        <v>0</v>
      </c>
    </row>
    <row r="53">
      <c r="A53" t="str">
        <v>Expenses</v>
      </c>
      <c r="B53">
        <v>40700020</v>
      </c>
      <c r="C53">
        <f>VLOOKUP(D53,Input!$C$13:$D$101,2,0)</f>
        <v>24</v>
      </c>
      <c r="D53" t="str">
        <v>Other expenses</v>
      </c>
      <c r="E53" t="str">
        <v>Selling and distribution expenses</v>
      </c>
      <c r="I53">
        <f>IFERROR(VLOOKUP(B53,'Client TB 23'!$A$3:$G$32,2,0),0)</f>
        <v>0</v>
      </c>
      <c r="J53">
        <f>IFERROR(VLOOKUP(B53,'Client TB 23'!$A$3:$G$32,6,0),0)</f>
        <v>0</v>
      </c>
      <c r="K53">
        <f>IFERROR(VLOOKUP(B53,'Client TB 23'!$A$3:$G$32,7,0),0)</f>
        <v>0</v>
      </c>
      <c r="L53">
        <f>J53+K53</f>
        <v>0</v>
      </c>
      <c r="M53">
        <v>0</v>
      </c>
      <c r="N53">
        <v>0</v>
      </c>
      <c r="O53">
        <f>L53-M53-N53</f>
        <v>0</v>
      </c>
      <c r="P53">
        <f>B53</f>
        <v>40700020</v>
      </c>
      <c r="Q53">
        <f>J53+K53</f>
        <v>0</v>
      </c>
    </row>
    <row r="54">
      <c r="O54">
        <f>L54-M54-N54</f>
        <v>0</v>
      </c>
    </row>
    <row r="55">
      <c r="A55" t="str">
        <v>Equity</v>
      </c>
      <c r="B55" t="str">
        <v>Ind AS adjustment entry</v>
      </c>
      <c r="C55">
        <f>VLOOKUP(D55,Input!$C$13:$D$101,2,0)</f>
        <v>12</v>
      </c>
      <c r="D55" t="str">
        <v>Equity share capital</v>
      </c>
      <c r="E55" t="str">
        <v>97,276 - 0.01% non cumulative optionally convertible preference shares of Rs 10 each fully paid up issued at premium of ₹ 2046 to Best Value Chem Private Limited (Holding company)</v>
      </c>
      <c r="J55">
        <f>'TB BVS 31.3.22'!J28</f>
        <v>972760</v>
      </c>
      <c r="L55">
        <f>J55+K55</f>
        <v>972760</v>
      </c>
      <c r="M55">
        <v>0</v>
      </c>
      <c r="N55">
        <f>L55</f>
        <v>972760</v>
      </c>
      <c r="O55">
        <f>L55-M55-N55</f>
        <v>0</v>
      </c>
      <c r="P55">
        <v>10000001</v>
      </c>
      <c r="Q55">
        <f>J55+K55</f>
        <v>972760</v>
      </c>
    </row>
    <row r="56">
      <c r="A56" t="str">
        <v>Equity</v>
      </c>
      <c r="B56" t="str">
        <v>Ind AS adjustment entry</v>
      </c>
      <c r="C56">
        <f>VLOOKUP(D56,Input!$C$13:$D$101,2,0)</f>
        <v>13</v>
      </c>
      <c r="D56" t="str">
        <v>Other equity</v>
      </c>
      <c r="E56" t="str">
        <v xml:space="preserve">Addition during the year </v>
      </c>
      <c r="J56">
        <f>'TB BVS 31.3.22'!J29</f>
        <v>199026696</v>
      </c>
      <c r="L56">
        <f>J56+K56</f>
        <v>199026696</v>
      </c>
      <c r="M56">
        <v>0</v>
      </c>
      <c r="N56">
        <f>L56</f>
        <v>199026696</v>
      </c>
      <c r="O56">
        <f>L56-M56-N56</f>
        <v>0</v>
      </c>
      <c r="P56">
        <v>10000001</v>
      </c>
      <c r="Q56">
        <f>J56+K56</f>
        <v>199026696</v>
      </c>
    </row>
    <row r="57">
      <c r="A57" t="str">
        <v>Equity</v>
      </c>
      <c r="B57" t="str">
        <v>Ind AS adjustment entry</v>
      </c>
      <c r="C57">
        <f>VLOOKUP(D57,Input!$C$13:$D$101,2,0)</f>
        <v>13</v>
      </c>
      <c r="D57" t="str">
        <v>Other equity</v>
      </c>
      <c r="E57" t="str">
        <v>Transactions with owners in their capacity as owners</v>
      </c>
      <c r="K57">
        <f>-'OCPS - BVS'!P31</f>
        <v>-125000357.82689637</v>
      </c>
      <c r="L57">
        <f>J57+K57</f>
        <v>-125000357.82689637</v>
      </c>
      <c r="M57">
        <v>0</v>
      </c>
      <c r="N57">
        <f>L57</f>
        <v>-125000357.82689637</v>
      </c>
      <c r="O57">
        <f>L57-M57-N57</f>
        <v>0</v>
      </c>
      <c r="P57" t="str">
        <v>IND AS - BS Entry</v>
      </c>
      <c r="Q57">
        <f>J57+K57</f>
        <v>-125000357.82689637</v>
      </c>
    </row>
    <row r="58">
      <c r="A58" t="str">
        <v>Liabilities</v>
      </c>
      <c r="B58" t="str">
        <v>Ind AS adjustment entry</v>
      </c>
      <c r="D58" t="str">
        <v>Deferred tax liabilities (net)</v>
      </c>
      <c r="E58" t="str">
        <v>Optionally convertible redeemable preference shares</v>
      </c>
      <c r="K58">
        <f>-'OCPS - BVS'!P32+'OCPS - BVS'!O36</f>
        <v>-25821192.59051064</v>
      </c>
      <c r="L58">
        <f>J58+K58</f>
        <v>-25821192.59051064</v>
      </c>
      <c r="N58">
        <f>L58</f>
        <v>-25821192.59051064</v>
      </c>
      <c r="O58">
        <f>L58-M58-N58</f>
        <v>0</v>
      </c>
      <c r="P58" t="str">
        <v>IND AS - BS Entry</v>
      </c>
      <c r="Q58">
        <f>J58+K58</f>
        <v>-25821192.59051064</v>
      </c>
    </row>
    <row r="59">
      <c r="A59" t="str">
        <v>Liabilities</v>
      </c>
      <c r="B59" t="str">
        <v>Ind AS adjustment entry</v>
      </c>
      <c r="C59">
        <f>VLOOKUP(D59,Input!$C$13:$D$101,2,0)</f>
        <v>14</v>
      </c>
      <c r="D59" t="str">
        <v>Borrowings</v>
      </c>
      <c r="E59" t="str">
        <v>Optionally Convertible Preference Shares - Unsecured (From Related Parties)</v>
      </c>
      <c r="K59">
        <f>-'OCPS - BVS'!K4</f>
        <v>-49525851.70564893</v>
      </c>
      <c r="L59">
        <f>J59+K59</f>
        <v>-49525851.70564893</v>
      </c>
      <c r="N59">
        <f>L59</f>
        <v>-49525851.70564893</v>
      </c>
      <c r="O59">
        <f>L59-M59-N59</f>
        <v>0</v>
      </c>
      <c r="P59" t="str">
        <v>IND AS - BS Entry</v>
      </c>
      <c r="Q59">
        <f>J59+K59</f>
        <v>-49525851.70564893</v>
      </c>
    </row>
    <row r="60">
      <c r="A60" t="str">
        <v>Expenses</v>
      </c>
      <c r="B60" t="str">
        <v>Ind AS adjustment entry</v>
      </c>
      <c r="C60">
        <f>VLOOKUP(D60,Input!$C$13:$D$101,2,0)</f>
        <v>23</v>
      </c>
      <c r="D60" t="str">
        <v>Finance Costs</v>
      </c>
      <c r="E60" t="str">
        <v>- Preference shares</v>
      </c>
      <c r="J60">
        <f>'OCPS - BVS'!O40+'OCPS - BVS'!O45+'OCPS - BVS'!O50+'OCPS - BVS'!O55</f>
        <v>3600529.4190006773</v>
      </c>
      <c r="L60">
        <f>J60+K60</f>
        <v>3600529.4190006773</v>
      </c>
      <c r="P60" t="str">
        <v>IND AS - PL Entry</v>
      </c>
      <c r="Q60">
        <f>J60+K60</f>
        <v>3600529.4190006773</v>
      </c>
    </row>
    <row r="61">
      <c r="A61" t="str">
        <v>Liabilities</v>
      </c>
      <c r="B61" t="str">
        <v>Ind AS adjustment entry</v>
      </c>
      <c r="C61">
        <f>VLOOKUP(D61,Input!$C$13:$D$101,2,0)</f>
        <v>4</v>
      </c>
      <c r="D61" t="str">
        <v>Deferred tax liabilities (net)</v>
      </c>
      <c r="E61" t="str">
        <v>Optionally convertible redeemable preference shares</v>
      </c>
      <c r="J61">
        <f>'OCPS - BVS'!O41+'OCPS - BVS'!O46+'OCPS - BVS'!O51+'OCPS - BVS'!O56</f>
        <v>617850.8483005163</v>
      </c>
      <c r="L61">
        <f>J61+K61</f>
        <v>617850.8483005163</v>
      </c>
      <c r="N61">
        <f>L61</f>
        <v>617850.8483005163</v>
      </c>
      <c r="O61">
        <f>L61-M61-N61</f>
        <v>0</v>
      </c>
      <c r="P61" t="str">
        <v>IND AS - BS Entry</v>
      </c>
      <c r="Q61">
        <f>J61+K61</f>
        <v>617850.8483005163</v>
      </c>
    </row>
    <row r="62">
      <c r="A62" t="str">
        <v>Liabilities</v>
      </c>
      <c r="B62" t="str">
        <v>Ind AS adjustment entry</v>
      </c>
      <c r="C62">
        <f>VLOOKUP(D62,Input!$C$13:$D$101,2,0)</f>
        <v>14</v>
      </c>
      <c r="D62" t="str">
        <v>Borrowings</v>
      </c>
      <c r="E62" t="str">
        <v>Optionally Convertible Preference Shares - Unsecured (From Related Parties)</v>
      </c>
      <c r="K62">
        <f>-J60</f>
        <v>-3600529.4190006773</v>
      </c>
      <c r="L62">
        <f>J62+K62</f>
        <v>-3600529.4190006773</v>
      </c>
      <c r="N62">
        <f>L62</f>
        <v>-3600529.4190006773</v>
      </c>
      <c r="O62">
        <f>L62-M62-N62</f>
        <v>0</v>
      </c>
      <c r="P62" t="str">
        <v>IND AS - BS Entry</v>
      </c>
      <c r="Q62">
        <f>J62+K62</f>
        <v>-3600529.4190006773</v>
      </c>
    </row>
    <row r="63">
      <c r="A63" t="str">
        <v>Equity</v>
      </c>
      <c r="B63" t="str">
        <v>Ind AS adjustment entry</v>
      </c>
      <c r="C63">
        <f>VLOOKUP(D63,Input!$C$13:$D$101,2,0)</f>
        <v>13</v>
      </c>
      <c r="D63" t="str">
        <v>Other equity</v>
      </c>
      <c r="E63" t="str">
        <v>Opening Balance - Retained Earnings</v>
      </c>
      <c r="K63">
        <f>'OCPS - BVS'!O35-'OCPS - BVS'!P38</f>
        <v>348400.12305594987</v>
      </c>
      <c r="L63">
        <f>J63+K63</f>
        <v>348400.12305594987</v>
      </c>
      <c r="N63">
        <f>L63</f>
        <v>348400.12305594987</v>
      </c>
      <c r="O63">
        <f>L63-M63-N63</f>
        <v>0</v>
      </c>
      <c r="P63" t="str">
        <v>IND AS - BS Entry</v>
      </c>
      <c r="Q63">
        <v>347946</v>
      </c>
    </row>
    <row r="64">
      <c r="A64" t="str">
        <v>Expenses</v>
      </c>
      <c r="B64" t="str">
        <v>Ind AS adjustment entry</v>
      </c>
      <c r="C64">
        <f>VLOOKUP(D64,Input!$C$13:$D$101,2,0)</f>
        <v>4</v>
      </c>
      <c r="D64" t="str">
        <v>Deferred tax liabilities (net)</v>
      </c>
      <c r="E64" t="str">
        <v>(b) Deferred Tax</v>
      </c>
      <c r="K64">
        <f>-J61</f>
        <v>-617850.8483005163</v>
      </c>
      <c r="L64">
        <f>J64+K64</f>
        <v>-617850.8483005163</v>
      </c>
      <c r="N64">
        <v>0</v>
      </c>
      <c r="P64" t="str">
        <v>IND AS - PL Entry</v>
      </c>
      <c r="Q64">
        <f>J64+K64</f>
        <v>-617850.8483005163</v>
      </c>
    </row>
    <row r="65">
      <c r="A65" t="str">
        <v>Asset</v>
      </c>
      <c r="B65" t="str">
        <v>Ind AS adjustment entry</v>
      </c>
      <c r="C65">
        <f>VLOOKUP(D65,Input!$C$13:$D$101,2,0)</f>
        <v>4</v>
      </c>
      <c r="D65" t="str">
        <v>Deferred tax assets (net)</v>
      </c>
      <c r="E65" t="str">
        <v>Carried forward losses</v>
      </c>
      <c r="J65">
        <v>95917.28439566038</v>
      </c>
      <c r="L65">
        <f>J65+K65</f>
        <v>95917.28439566038</v>
      </c>
      <c r="N65">
        <f>L65</f>
        <v>95917.28439566038</v>
      </c>
      <c r="O65">
        <f>L65-M65-N65</f>
        <v>0</v>
      </c>
      <c r="P65" t="str">
        <v>IND AS - BS Entry</v>
      </c>
      <c r="Q65">
        <f>J65+K65</f>
        <v>95917.28439566038</v>
      </c>
    </row>
    <row r="66">
      <c r="A66" t="str">
        <v>Expenses</v>
      </c>
      <c r="B66" t="str">
        <v>Ind AS adjustment entry</v>
      </c>
      <c r="C66">
        <f>VLOOKUP(D66,Input!$C$13:$D$101,2,0)</f>
        <v>4</v>
      </c>
      <c r="D66" t="str">
        <v>Deferred tax liabilities (net)</v>
      </c>
      <c r="E66" t="str">
        <v>(b) Deferred Tax</v>
      </c>
      <c r="K66">
        <f>-J65</f>
        <v>-95917.28439566038</v>
      </c>
      <c r="L66">
        <f>J66+K66</f>
        <v>-95917.28439566038</v>
      </c>
      <c r="N66">
        <v>0</v>
      </c>
      <c r="P66" t="str">
        <v>IND AS - PL Entry</v>
      </c>
      <c r="Q66">
        <f>J66+K66</f>
        <v>-95917.28439566038</v>
      </c>
    </row>
    <row r="67">
      <c r="O67">
        <f>L67-M67-N67</f>
        <v>0</v>
      </c>
    </row>
    <row r="68">
      <c r="A68" t="str">
        <v>Expenses</v>
      </c>
      <c r="B68" t="str">
        <v>Manual Entries - IGAAP</v>
      </c>
      <c r="C68">
        <f>VLOOKUP(D68,Input!$C$13:$D$101,2,0)</f>
        <v>24</v>
      </c>
      <c r="D68" t="str">
        <v>Other expenses</v>
      </c>
      <c r="E68" t="str">
        <v>Legal &amp; Professional Fees</v>
      </c>
      <c r="I68" t="str">
        <v>Legal &amp; Professional Fees</v>
      </c>
      <c r="K68">
        <v>-200000</v>
      </c>
      <c r="L68">
        <f>J68+K68</f>
        <v>-200000</v>
      </c>
      <c r="M68">
        <v>0</v>
      </c>
      <c r="N68">
        <v>0</v>
      </c>
      <c r="O68">
        <v>0</v>
      </c>
      <c r="P68" t="str">
        <v>Reclass - PL Entry</v>
      </c>
      <c r="Q68">
        <f>J68+K68</f>
        <v>-200000</v>
      </c>
    </row>
    <row r="69">
      <c r="A69" t="str">
        <v>Expenses</v>
      </c>
      <c r="B69" t="str">
        <v>Manual Entries - IGAAP</v>
      </c>
      <c r="C69">
        <f>VLOOKUP(D69,Input!$C$13:$D$101,2,0)</f>
        <v>24</v>
      </c>
      <c r="D69" t="str">
        <v>Other expenses</v>
      </c>
      <c r="E69" t="str">
        <v>Payment to Auditors</v>
      </c>
      <c r="I69" t="str">
        <v>Payment to Auditors</v>
      </c>
      <c r="J69">
        <v>200000</v>
      </c>
      <c r="L69">
        <f>J69+K69</f>
        <v>200000</v>
      </c>
      <c r="M69">
        <v>0</v>
      </c>
      <c r="N69">
        <v>0</v>
      </c>
      <c r="O69">
        <v>0</v>
      </c>
      <c r="P69" t="str">
        <v>Reclass - PL Entry</v>
      </c>
      <c r="Q69">
        <f>J69+K69</f>
        <v>200000</v>
      </c>
    </row>
  </sheetData>
  <autoFilter ref="A4:Z107"/>
  <mergeCells count="3">
    <mergeCell ref="C3:E3"/>
    <mergeCell ref="F3:H3"/>
    <mergeCell ref="J3:N3"/>
  </mergeCells>
  <pageMargins left="0.7" right="0.7" top="0.75" bottom="0.75" header="0.3" footer="0.3"/>
  <ignoredErrors>
    <ignoredError numberStoredAsText="1" sqref="A1:Z107"/>
  </ignoredErrors>
</worksheet>
</file>

<file path=xl/worksheets/sheet38.xml><?xml version="1.0" encoding="utf-8"?>
<worksheet xmlns="http://schemas.openxmlformats.org/spreadsheetml/2006/main" xmlns:r="http://schemas.openxmlformats.org/officeDocument/2006/relationships">
  <dimension ref="A1:J65"/>
  <sheetViews>
    <sheetView workbookViewId="0" rightToLeft="0"/>
  </sheetViews>
  <sheetData>
    <row r="1">
      <c r="A1" t="str">
        <v>GL No</v>
      </c>
      <c r="B1" t="str">
        <v>GL Name</v>
      </c>
      <c r="C1" t="str">
        <v>Net</v>
      </c>
      <c r="F1" t="str">
        <v>As per TB 190723</v>
      </c>
      <c r="G1" t="str">
        <v>Difference</v>
      </c>
      <c r="I1" t="str">
        <v>As per TB 210723</v>
      </c>
      <c r="J1" t="str">
        <v>Difference</v>
      </c>
    </row>
    <row r="2">
      <c r="A2">
        <v>10000000</v>
      </c>
      <c r="B2" t="str">
        <v>Equity Share Capital</v>
      </c>
      <c r="C2">
        <f>SUMIF('TB BVS 31.3.23'!P:P,'GL Summary'!A2,'TB BVS 31.3.23'!Q:Q)</f>
        <v>-100000</v>
      </c>
      <c r="D2" t="str">
        <v>BS</v>
      </c>
      <c r="F2">
        <f>IFERROR(VLOOKUP(A2,[25]TB!$I:$K,3,0),0)</f>
        <v>0</v>
      </c>
      <c r="G2">
        <f>C2-F2</f>
        <v>-100000</v>
      </c>
      <c r="I2" t="e">
        <f>SUMIF([25]TB_V1!$A:$A,A2,[25]TB_V1!$C:$C)</f>
        <v>#VALUE!</v>
      </c>
      <c r="J2" t="e">
        <f>C2-I2</f>
        <v>#VALUE!</v>
      </c>
    </row>
    <row r="3">
      <c r="A3">
        <v>10000001</v>
      </c>
      <c r="B3" t="str">
        <v>Preference Share Cap</v>
      </c>
      <c r="C3">
        <f>SUMIF('TB BVS 31.3.23'!P:P,'GL Summary'!A3,'TB BVS 31.3.23'!Q:Q)</f>
        <v>0</v>
      </c>
      <c r="D3" t="str">
        <v>BS</v>
      </c>
      <c r="F3">
        <f>IFERROR(VLOOKUP(A3,[25]TB!$I:$K,3,0),0)</f>
        <v>0</v>
      </c>
      <c r="G3">
        <f>C3-F3</f>
        <v>0</v>
      </c>
      <c r="I3" t="e">
        <f>SUMIF([25]TB_V1!$A:$A,A3,[25]TB_V1!$C:$C)</f>
        <v>#VALUE!</v>
      </c>
      <c r="J3" t="e">
        <f>C3-I3</f>
        <v>#VALUE!</v>
      </c>
    </row>
    <row r="4">
      <c r="A4">
        <v>10100002</v>
      </c>
      <c r="B4" t="str">
        <v>Profit &amp; Loss Accoun</v>
      </c>
      <c r="C4">
        <f>SUMIF('TB BVS 31.3.23'!P:P,'GL Summary'!A4,'TB BVS 31.3.23'!Q:Q)</f>
        <v>7940372.41999999</v>
      </c>
      <c r="D4" t="str">
        <v>BS</v>
      </c>
      <c r="F4">
        <f>IFERROR(VLOOKUP(A4,[25]TB!$I:$K,3,0),0)</f>
        <v>0</v>
      </c>
      <c r="G4">
        <f>C4-F4</f>
        <v>7940372.41999999</v>
      </c>
      <c r="I4" t="e">
        <f>SUMIF([25]TB_V1!$A:$A,A4,[25]TB_V1!$C:$C)</f>
        <v>#VALUE!</v>
      </c>
      <c r="J4" t="e">
        <f>C4-I4</f>
        <v>#VALUE!</v>
      </c>
    </row>
    <row r="5">
      <c r="A5">
        <v>20800110</v>
      </c>
      <c r="B5" t="str">
        <v>HDFC_57500000732637</v>
      </c>
      <c r="C5">
        <f>SUMIF('TB BVS 31.3.23'!P:P,'GL Summary'!A5,'TB BVS 31.3.23'!Q:Q)</f>
        <v>475423.64</v>
      </c>
      <c r="D5" t="str">
        <v>BS</v>
      </c>
      <c r="F5">
        <f>IFERROR(VLOOKUP(A5,[25]TB!$I:$K,3,0),0)</f>
        <v>0</v>
      </c>
      <c r="G5">
        <f>C5-F5</f>
        <v>475423.64</v>
      </c>
      <c r="I5" t="e">
        <f>SUMIF([25]TB_V1!$A:$A,A5,[25]TB_V1!$C:$C)</f>
        <v>#VALUE!</v>
      </c>
      <c r="J5" t="e">
        <f>C5-I5</f>
        <v>#VALUE!</v>
      </c>
    </row>
    <row r="6">
      <c r="A6">
        <v>20800111</v>
      </c>
      <c r="B6" t="str">
        <v>HDFC_57500000732637</v>
      </c>
      <c r="C6">
        <f>SUMIF('TB BVS 31.3.23'!P:P,'GL Summary'!A6,'TB BVS 31.3.23'!Q:Q)</f>
        <v>88800000</v>
      </c>
      <c r="D6" t="str">
        <v>BS</v>
      </c>
      <c r="F6">
        <f>IFERROR(VLOOKUP(A6,[25]TB!$I:$K,3,0),0)</f>
        <v>0</v>
      </c>
      <c r="G6">
        <f>C6-F6</f>
        <v>88800000</v>
      </c>
      <c r="I6" t="e">
        <f>SUMIF([25]TB_V1!$A:$A,A6,[25]TB_V1!$C:$C)</f>
        <v>#VALUE!</v>
      </c>
      <c r="J6" t="e">
        <f>C6-I6</f>
        <v>#VALUE!</v>
      </c>
    </row>
    <row r="7">
      <c r="A7">
        <v>20800112</v>
      </c>
      <c r="B7" t="str">
        <v>HDFC_57500000732637</v>
      </c>
      <c r="C7">
        <f>SUMIF('TB BVS 31.3.23'!P:P,'GL Summary'!A7,'TB BVS 31.3.23'!Q:Q)</f>
        <v>-87971706.5</v>
      </c>
      <c r="D7" t="str">
        <v>BS</v>
      </c>
      <c r="F7">
        <f>IFERROR(VLOOKUP(A7,[25]TB!$I:$K,3,0),0)</f>
        <v>0</v>
      </c>
      <c r="G7">
        <f>C7-F7</f>
        <v>-87971706.5</v>
      </c>
      <c r="I7" t="e">
        <f>SUMIF([25]TB_V1!$A:$A,A7,[25]TB_V1!$C:$C)</f>
        <v>#VALUE!</v>
      </c>
      <c r="J7" t="e">
        <f>C7-I7</f>
        <v>#VALUE!</v>
      </c>
    </row>
    <row r="8">
      <c r="A8">
        <v>11000001</v>
      </c>
      <c r="B8" t="str">
        <v>TDS_Professional and</v>
      </c>
      <c r="C8">
        <f>SUMIF('TB BVS 31.3.23'!P:P,'GL Summary'!A8,'TB BVS 31.3.23'!Q:Q)</f>
        <v>-17000</v>
      </c>
      <c r="D8" t="str">
        <v>BS</v>
      </c>
      <c r="F8">
        <f>IFERROR(VLOOKUP(A8,[25]TB!$I:$K,3,0),0)</f>
        <v>0</v>
      </c>
      <c r="G8">
        <f>C8-F8</f>
        <v>-17000</v>
      </c>
      <c r="I8" t="e">
        <f>SUMIF([25]TB_V1!$A:$A,A8,[25]TB_V1!$C:$C)</f>
        <v>#VALUE!</v>
      </c>
      <c r="J8" t="e">
        <f>C8-I8</f>
        <v>#VALUE!</v>
      </c>
    </row>
    <row r="9">
      <c r="A9">
        <v>11000003</v>
      </c>
      <c r="B9" t="str">
        <v>TDS_Interest on borr</v>
      </c>
      <c r="C9">
        <f>SUMIF('TB BVS 31.3.23'!P:P,'GL Summary'!A9,'TB BVS 31.3.23'!Q:Q)</f>
        <v>-170932.14</v>
      </c>
      <c r="D9" t="str">
        <v>BS</v>
      </c>
      <c r="F9">
        <f>IFERROR(VLOOKUP(A9,[25]TB!$I:$K,3,0),0)</f>
        <v>0</v>
      </c>
      <c r="G9">
        <f>C9-F9</f>
        <v>-170932.14</v>
      </c>
      <c r="I9" t="e">
        <f>SUMIF([25]TB_V1!$A:$A,A9,[25]TB_V1!$C:$C)</f>
        <v>#VALUE!</v>
      </c>
      <c r="J9" t="e">
        <f>C9-I9</f>
        <v>#VALUE!</v>
      </c>
    </row>
    <row r="10">
      <c r="A10">
        <v>10800004</v>
      </c>
      <c r="B10" t="str">
        <v>Payable - Others</v>
      </c>
      <c r="C10">
        <f>SUMIF('TB BVS 31.3.23'!P:P,'GL Summary'!A10,'TB BVS 31.3.23'!Q:Q)</f>
        <v>-24467</v>
      </c>
      <c r="D10" t="str">
        <v>BS</v>
      </c>
      <c r="F10">
        <f>IFERROR(VLOOKUP(A10,[25]TB!$I:$K,3,0),0)</f>
        <v>0</v>
      </c>
      <c r="G10">
        <f>C10-F10</f>
        <v>-24467</v>
      </c>
      <c r="I10" t="e">
        <f>SUMIF([25]TB_V1!$A:$A,A10,[25]TB_V1!$C:$C)</f>
        <v>#VALUE!</v>
      </c>
      <c r="J10" t="e">
        <f>C10-I10</f>
        <v>#VALUE!</v>
      </c>
    </row>
    <row r="11">
      <c r="A11">
        <v>10900000</v>
      </c>
      <c r="B11" t="str">
        <v>Provision_Other Expe</v>
      </c>
      <c r="C11">
        <f>SUMIF('TB BVS 31.3.23'!P:P,'GL Summary'!A11,'TB BVS 31.3.23'!Q:Q)</f>
        <v>-179995</v>
      </c>
      <c r="D11" t="str">
        <v>BS</v>
      </c>
      <c r="F11">
        <f>IFERROR(VLOOKUP(A11,[25]TB!$I:$K,3,0),0)</f>
        <v>0</v>
      </c>
      <c r="G11">
        <f>C11-F11</f>
        <v>-179995</v>
      </c>
      <c r="I11" t="e">
        <f>SUMIF([25]TB_V1!$A:$A,A11,[25]TB_V1!$C:$C)</f>
        <v>#VALUE!</v>
      </c>
      <c r="J11" t="e">
        <f>C11-I11</f>
        <v>#VALUE!</v>
      </c>
    </row>
    <row r="12">
      <c r="A12">
        <v>10600010</v>
      </c>
      <c r="B12" t="str">
        <v>Best Value Chem Pvt</v>
      </c>
      <c r="C12">
        <f>SUMIF('TB BVS 31.3.23'!P:P,'GL Summary'!A12,'TB BVS 31.3.23'!Q:Q)</f>
        <v>-118230550.26</v>
      </c>
      <c r="D12" t="str">
        <v>BS</v>
      </c>
      <c r="F12">
        <f>IFERROR(VLOOKUP(A12,[25]TB!$I:$K,3,0),0)</f>
        <v>0</v>
      </c>
      <c r="G12">
        <f>C12-F12</f>
        <v>-118230550.26</v>
      </c>
      <c r="I12" t="e">
        <f>SUMIF([25]TB_V1!$A:$A,A12,[25]TB_V1!$C:$C)</f>
        <v>#VALUE!</v>
      </c>
      <c r="J12" t="e">
        <f>C12-I12</f>
        <v>#VALUE!</v>
      </c>
    </row>
    <row r="13">
      <c r="A13">
        <v>10800009</v>
      </c>
      <c r="B13" t="str">
        <v>NA</v>
      </c>
      <c r="C13">
        <f>SUMIF('TB BVS 31.3.23'!P:P,'GL Summary'!A13,'TB BVS 31.3.23'!Q:Q)</f>
        <v>0</v>
      </c>
      <c r="D13" t="str">
        <v>BS</v>
      </c>
      <c r="F13">
        <f>IFERROR(VLOOKUP(A13,[25]TB!$I:$K,3,0),0)</f>
        <v>0</v>
      </c>
      <c r="G13">
        <f>C13-F13</f>
        <v>0</v>
      </c>
      <c r="I13" t="e">
        <f>SUMIF([25]TB_V1!$A:$A,A13,[25]TB_V1!$C:$C)</f>
        <v>#VALUE!</v>
      </c>
      <c r="J13" t="e">
        <f>C13-I13</f>
        <v>#VALUE!</v>
      </c>
    </row>
    <row r="14">
      <c r="A14">
        <v>21000009</v>
      </c>
      <c r="B14" t="str">
        <v>NA</v>
      </c>
      <c r="C14">
        <f>SUMIF('TB BVS 31.3.23'!P:P,'GL Summary'!A14,'TB BVS 31.3.23'!Q:Q)</f>
        <v>0</v>
      </c>
      <c r="D14" t="str">
        <v>BS</v>
      </c>
      <c r="F14">
        <f>IFERROR(VLOOKUP(A14,[25]TB!$I:$K,3,0),0)</f>
        <v>0</v>
      </c>
      <c r="G14">
        <f>C14-F14</f>
        <v>0</v>
      </c>
      <c r="I14" t="e">
        <f>SUMIF([25]TB_V1!$A:$A,A14,[25]TB_V1!$C:$C)</f>
        <v>#VALUE!</v>
      </c>
      <c r="J14" t="e">
        <f>C14-I14</f>
        <v>#VALUE!</v>
      </c>
    </row>
    <row r="15">
      <c r="A15">
        <v>11000012</v>
      </c>
      <c r="B15" t="str">
        <v>NA</v>
      </c>
      <c r="C15">
        <f>SUMIF('TB BVS 31.3.23'!P:P,'GL Summary'!A15,'TB BVS 31.3.23'!Q:Q)</f>
        <v>0</v>
      </c>
      <c r="D15" t="str">
        <v>BS</v>
      </c>
      <c r="F15">
        <f>IFERROR(VLOOKUP(A15,[25]TB!$I:$K,3,0),0)</f>
        <v>0</v>
      </c>
      <c r="G15">
        <f>C15-F15</f>
        <v>0</v>
      </c>
      <c r="I15" t="e">
        <f>SUMIF([25]TB_V1!$A:$A,A15,[25]TB_V1!$C:$C)</f>
        <v>#VALUE!</v>
      </c>
      <c r="J15" t="e">
        <f>C15-I15</f>
        <v>#VALUE!</v>
      </c>
    </row>
    <row r="16">
      <c r="A16">
        <v>11100002</v>
      </c>
      <c r="B16" t="str">
        <v>NA</v>
      </c>
      <c r="C16">
        <f>SUMIF('TB BVS 31.3.23'!P:P,'GL Summary'!A16,'TB BVS 31.3.23'!Q:Q)</f>
        <v>0</v>
      </c>
      <c r="D16" t="str">
        <v>BS</v>
      </c>
      <c r="F16">
        <f>IFERROR(VLOOKUP(A16,[25]TB!$I:$K,3,0),0)</f>
        <v>0</v>
      </c>
      <c r="G16">
        <f>C16-F16</f>
        <v>0</v>
      </c>
      <c r="I16" t="e">
        <f>SUMIF([25]TB_V1!$A:$A,A16,[25]TB_V1!$C:$C)</f>
        <v>#VALUE!</v>
      </c>
      <c r="J16" t="e">
        <f>C16-I16</f>
        <v>#VALUE!</v>
      </c>
    </row>
    <row r="17">
      <c r="A17">
        <v>10900018</v>
      </c>
      <c r="B17" t="str">
        <v>NA</v>
      </c>
      <c r="C17">
        <f>SUMIF('TB BVS 31.3.23'!P:P,'GL Summary'!A17,'TB BVS 31.3.23'!Q:Q)</f>
        <v>0</v>
      </c>
      <c r="D17" t="str">
        <v>BS</v>
      </c>
      <c r="F17">
        <f>IFERROR(VLOOKUP(A17,[25]TB!$I:$K,3,0),0)</f>
        <v>0</v>
      </c>
      <c r="G17">
        <f>C17-F17</f>
        <v>0</v>
      </c>
      <c r="I17" t="e">
        <f>SUMIF([25]TB_V1!$A:$A,A17,[25]TB_V1!$C:$C)</f>
        <v>#VALUE!</v>
      </c>
      <c r="J17" t="e">
        <f>C17-I17</f>
        <v>#VALUE!</v>
      </c>
    </row>
    <row r="18">
      <c r="A18">
        <v>20000000</v>
      </c>
      <c r="B18" t="str">
        <v>Freehold land</v>
      </c>
      <c r="C18">
        <f>SUMIF('TB BVS 31.3.23'!P:P,'GL Summary'!A18,'TB BVS 31.3.23'!Q:Q)</f>
        <v>92904351</v>
      </c>
      <c r="D18" t="str">
        <v>BS</v>
      </c>
      <c r="F18">
        <f>IFERROR(VLOOKUP(A18,[25]TB!$I:$K,3,0),0)</f>
        <v>0</v>
      </c>
      <c r="G18">
        <f>C18-F18</f>
        <v>92904351</v>
      </c>
      <c r="I18" t="e">
        <f>SUMIF([25]TB_V1!$A:$A,A18,[25]TB_V1!$C:$C)</f>
        <v>#VALUE!</v>
      </c>
      <c r="J18" t="e">
        <f>C18-I18</f>
        <v>#VALUE!</v>
      </c>
    </row>
    <row r="19">
      <c r="A19">
        <v>20000019</v>
      </c>
      <c r="B19" t="str">
        <v>Land Development</v>
      </c>
      <c r="C19">
        <f>SUMIF('TB BVS 31.3.23'!P:P,'GL Summary'!A19,'TB BVS 31.3.23'!Q:Q)</f>
        <v>0</v>
      </c>
      <c r="D19" t="str">
        <v>BS</v>
      </c>
      <c r="F19">
        <f>IFERROR(VLOOKUP(A19,[25]TB!$I:$K,3,0),0)</f>
        <v>0</v>
      </c>
      <c r="G19">
        <f>C19-F19</f>
        <v>0</v>
      </c>
      <c r="I19" t="e">
        <f>SUMIF([25]TB_V1!$A:$A,A19,[25]TB_V1!$C:$C)</f>
        <v>#VALUE!</v>
      </c>
      <c r="J19" t="e">
        <f>C19-I19</f>
        <v>#VALUE!</v>
      </c>
    </row>
    <row r="20">
      <c r="A20">
        <v>20100002</v>
      </c>
      <c r="B20" t="str">
        <v>Capital WIP IO</v>
      </c>
      <c r="C20">
        <f>SUMIF('TB BVS 31.3.23'!P:P,'GL Summary'!A20,'TB BVS 31.3.23'!Q:Q)</f>
        <v>16690918.21999999</v>
      </c>
      <c r="D20" t="str">
        <v>BS</v>
      </c>
      <c r="F20">
        <f>IFERROR(VLOOKUP(A20,[25]TB!$I:$K,3,0),0)</f>
        <v>0</v>
      </c>
      <c r="G20">
        <f>C20-F20</f>
        <v>16690918.21999999</v>
      </c>
      <c r="I20" t="e">
        <f>SUMIF([25]TB_V1!$A:$A,A20,[25]TB_V1!$C:$C)</f>
        <v>#VALUE!</v>
      </c>
      <c r="J20" t="e">
        <f>C20-I20</f>
        <v>#VALUE!</v>
      </c>
    </row>
    <row r="21">
      <c r="A21">
        <v>21100004</v>
      </c>
      <c r="B21" t="str">
        <v>NA</v>
      </c>
      <c r="C21">
        <f>SUMIF('TB BVS 31.3.23'!P:P,'GL Summary'!A21,'TB BVS 31.3.23'!Q:Q)</f>
        <v>0</v>
      </c>
      <c r="D21" t="str">
        <v>BS</v>
      </c>
      <c r="F21">
        <f>IFERROR(VLOOKUP(A21,[25]TB!$I:$K,3,0),0)</f>
        <v>0</v>
      </c>
      <c r="G21">
        <f>C21-F21</f>
        <v>0</v>
      </c>
      <c r="I21" t="e">
        <f>SUMIF([25]TB_V1!$A:$A,A21,[25]TB_V1!$C:$C)</f>
        <v>#VALUE!</v>
      </c>
      <c r="J21" t="e">
        <f>C21-I21</f>
        <v>#VALUE!</v>
      </c>
    </row>
    <row r="22">
      <c r="A22">
        <v>20300000</v>
      </c>
      <c r="B22" t="str">
        <v>NA</v>
      </c>
      <c r="C22">
        <f>SUMIF('TB BVS 31.3.23'!P:P,'GL Summary'!A22,'TB BVS 31.3.23'!Q:Q)</f>
        <v>0</v>
      </c>
      <c r="D22" t="str">
        <v>BS</v>
      </c>
      <c r="F22">
        <f>IFERROR(VLOOKUP(A22,[25]TB!$I:$K,3,0),0)</f>
        <v>0</v>
      </c>
      <c r="G22">
        <f>C22-F22</f>
        <v>0</v>
      </c>
      <c r="I22" t="e">
        <f>SUMIF([25]TB_V1!$A:$A,A22,[25]TB_V1!$C:$C)</f>
        <v>#VALUE!</v>
      </c>
      <c r="J22" t="e">
        <f>C22-I22</f>
        <v>#VALUE!</v>
      </c>
    </row>
    <row r="23">
      <c r="A23">
        <v>21000011</v>
      </c>
      <c r="B23" t="str">
        <v>CGST Receivable</v>
      </c>
      <c r="C23">
        <f>SUMIF('TB BVS 31.3.23'!P:P,'GL Summary'!A23,'TB BVS 31.3.23'!Q:Q)</f>
        <v>14599464.81</v>
      </c>
      <c r="D23" t="str">
        <v>BS</v>
      </c>
      <c r="F23">
        <f>IFERROR(VLOOKUP(A23,[25]TB!$I:$K,3,0),0)</f>
        <v>0</v>
      </c>
      <c r="G23">
        <f>C23-F23</f>
        <v>14599464.81</v>
      </c>
      <c r="I23" t="e">
        <f>SUMIF([25]TB_V1!$A:$A,A23,[25]TB_V1!$C:$C)</f>
        <v>#VALUE!</v>
      </c>
      <c r="J23" t="e">
        <f>C23-I23</f>
        <v>#VALUE!</v>
      </c>
    </row>
    <row r="24">
      <c r="A24">
        <v>20100001</v>
      </c>
      <c r="B24" t="str">
        <v>NA</v>
      </c>
      <c r="C24">
        <f>SUMIF('TB BVS 31.3.23'!P:P,'GL Summary'!A24,'TB BVS 31.3.23'!Q:Q)</f>
        <v>0</v>
      </c>
      <c r="D24" t="str">
        <v>BS</v>
      </c>
      <c r="F24">
        <f>IFERROR(VLOOKUP(A24,[25]TB!$I:$K,3,0),0)</f>
        <v>0</v>
      </c>
      <c r="G24">
        <f>C24-F24</f>
        <v>0</v>
      </c>
      <c r="I24" t="e">
        <f>SUMIF([25]TB_V1!$A:$A,A24,[25]TB_V1!$C:$C)</f>
        <v>#VALUE!</v>
      </c>
      <c r="J24" t="e">
        <f>C24-I24</f>
        <v>#VALUE!</v>
      </c>
    </row>
    <row r="25">
      <c r="A25">
        <v>20000017</v>
      </c>
      <c r="B25" t="str">
        <v>Leasehold Land</v>
      </c>
      <c r="C25">
        <f>SUMIF('TB BVS 31.3.23'!P:P,'GL Summary'!A25,'TB BVS 31.3.23'!Q:Q)</f>
        <v>165189641</v>
      </c>
      <c r="D25" t="str">
        <v>BS</v>
      </c>
      <c r="F25">
        <f>IFERROR(VLOOKUP(A25,[25]TB!$I:$K,3,0),0)</f>
        <v>0</v>
      </c>
      <c r="G25">
        <f>C25-F25</f>
        <v>165189641</v>
      </c>
      <c r="I25" t="e">
        <f>SUMIF([25]TB_V1!$A:$A,A25,[25]TB_V1!$C:$C)</f>
        <v>#VALUE!</v>
      </c>
      <c r="J25" t="e">
        <f>C25-I25</f>
        <v>#VALUE!</v>
      </c>
    </row>
    <row r="26">
      <c r="A26">
        <v>20000018</v>
      </c>
      <c r="B26" t="str">
        <v>ACC_DEP_Leased Land</v>
      </c>
      <c r="C26">
        <f>SUMIF('TB BVS 31.3.23'!P:P,'GL Summary'!A26,'TB BVS 31.3.23'!Q:Q)</f>
        <v>-2362664.8765952503</v>
      </c>
      <c r="D26" t="str">
        <v>BS</v>
      </c>
      <c r="F26">
        <f>IFERROR(VLOOKUP(A26,[25]TB!$I:$K,3,0),0)</f>
        <v>0</v>
      </c>
      <c r="G26">
        <f>C26-F26</f>
        <v>-2362664.8765952503</v>
      </c>
      <c r="I26" t="e">
        <f>SUMIF([25]TB_V1!$A:$A,A26,[25]TB_V1!$C:$C)</f>
        <v>#VALUE!</v>
      </c>
      <c r="J26" t="e">
        <f>C26-I26</f>
        <v>#VALUE!</v>
      </c>
    </row>
    <row r="27">
      <c r="A27">
        <v>20100000</v>
      </c>
      <c r="B27" t="str">
        <v>NA</v>
      </c>
      <c r="C27">
        <f>SUMIF('TB BVS 31.3.23'!P:P,'GL Summary'!A27,'TB BVS 31.3.23'!Q:Q)</f>
        <v>0</v>
      </c>
      <c r="D27" t="str">
        <v>BS</v>
      </c>
      <c r="F27">
        <f>IFERROR(VLOOKUP(A27,[25]TB!$I:$K,3,0),0)</f>
        <v>0</v>
      </c>
      <c r="G27">
        <f>C27-F27</f>
        <v>0</v>
      </c>
      <c r="I27" t="e">
        <f>SUMIF([25]TB_V1!$A:$A,A27,[25]TB_V1!$C:$C)</f>
        <v>#VALUE!</v>
      </c>
      <c r="J27" t="e">
        <f>C27-I27</f>
        <v>#VALUE!</v>
      </c>
    </row>
    <row r="28">
      <c r="A28">
        <v>21000008</v>
      </c>
      <c r="B28" t="str">
        <v>NA</v>
      </c>
      <c r="C28">
        <f>SUMIF('TB BVS 31.3.23'!P:P,'GL Summary'!A28,'TB BVS 31.3.23'!Q:Q)</f>
        <v>0</v>
      </c>
      <c r="D28" t="str">
        <v>BS</v>
      </c>
      <c r="F28">
        <f>IFERROR(VLOOKUP(A28,[25]TB!$I:$K,3,0),0)</f>
        <v>0</v>
      </c>
      <c r="G28">
        <f>C28-F28</f>
        <v>0</v>
      </c>
      <c r="I28" t="e">
        <f>SUMIF([25]TB_V1!$A:$A,A28,[25]TB_V1!$C:$C)</f>
        <v>#VALUE!</v>
      </c>
      <c r="J28" t="e">
        <f>C28-I28</f>
        <v>#VALUE!</v>
      </c>
    </row>
    <row r="29">
      <c r="A29">
        <v>21000013</v>
      </c>
      <c r="B29" t="str">
        <v>SGST Receivable</v>
      </c>
      <c r="C29">
        <f>SUMIF('TB BVS 31.3.23'!P:P,'GL Summary'!A29,'TB BVS 31.3.23'!Q:Q)</f>
        <v>14599464.81</v>
      </c>
      <c r="D29" t="str">
        <v>BS</v>
      </c>
      <c r="F29">
        <f>IFERROR(VLOOKUP(A29,[25]TB!$I:$K,3,0),0)</f>
        <v>0</v>
      </c>
      <c r="G29">
        <f>C29-F29</f>
        <v>14599464.81</v>
      </c>
      <c r="I29" t="e">
        <f>SUMIF([25]TB_V1!$A:$A,A29,[25]TB_V1!$C:$C)</f>
        <v>#VALUE!</v>
      </c>
      <c r="J29" t="e">
        <f>C29-I29</f>
        <v>#VALUE!</v>
      </c>
    </row>
    <row r="30">
      <c r="A30">
        <v>21000012</v>
      </c>
      <c r="B30" t="str">
        <v>IGST Receivable</v>
      </c>
      <c r="C30">
        <f>SUMIF('TB BVS 31.3.23'!P:P,'GL Summary'!A30,'TB BVS 31.3.23'!Q:Q)</f>
        <v>1217194.04</v>
      </c>
      <c r="D30" t="str">
        <v>BS</v>
      </c>
      <c r="F30">
        <f>IFERROR(VLOOKUP(A30,[25]TB!$I:$K,3,0),0)</f>
        <v>0</v>
      </c>
      <c r="G30">
        <f>C30-F30</f>
        <v>1217194.04</v>
      </c>
      <c r="I30" t="e">
        <f>SUMIF([25]TB_V1!$A:$A,A30,[25]TB_V1!$C:$C)</f>
        <v>#VALUE!</v>
      </c>
      <c r="J30" t="e">
        <f>C30-I30</f>
        <v>#VALUE!</v>
      </c>
    </row>
    <row r="31">
      <c r="A31">
        <v>11100000</v>
      </c>
      <c r="B31" t="str">
        <v>NA</v>
      </c>
      <c r="C31">
        <f>SUMIF('TB BVS 31.3.23'!P:P,'GL Summary'!A31,'TB BVS 31.3.23'!Q:Q)</f>
        <v>0</v>
      </c>
      <c r="D31" t="str">
        <v>BS</v>
      </c>
      <c r="F31">
        <f>IFERROR(VLOOKUP(A31,[25]TB!$I:$K,3,0),0)</f>
        <v>0</v>
      </c>
      <c r="G31">
        <f>C31-F31</f>
        <v>0</v>
      </c>
      <c r="I31" t="e">
        <f>SUMIF([25]TB_V1!$A:$A,A31,[25]TB_V1!$C:$C)</f>
        <v>#VALUE!</v>
      </c>
      <c r="J31" t="e">
        <f>C31-I31</f>
        <v>#VALUE!</v>
      </c>
    </row>
    <row r="32">
      <c r="A32">
        <v>40500008</v>
      </c>
      <c r="B32" t="str">
        <v>Depreciation and Amortization Expenses</v>
      </c>
      <c r="C32">
        <f>SUMIF('TB BVS 31.3.23'!P:P,'GL Summary'!A32,'TB BVS 31.3.23'!Q:Q)</f>
        <v>1752789.87659525</v>
      </c>
      <c r="D32" t="str">
        <v>PL</v>
      </c>
      <c r="F32">
        <f>IFERROR(VLOOKUP(A32,[25]TB!$I:$K,3,0),0)</f>
        <v>0</v>
      </c>
      <c r="G32">
        <f>C32-F32</f>
        <v>1752789.87659525</v>
      </c>
      <c r="I32" t="e">
        <f>SUMIF([25]TB_V1!$A:$A,A32,[25]TB_V1!$C:$C)</f>
        <v>#VALUE!</v>
      </c>
      <c r="J32" t="e">
        <f>C32-I32</f>
        <v>#VALUE!</v>
      </c>
    </row>
    <row r="33">
      <c r="A33">
        <v>40100002</v>
      </c>
      <c r="B33" t="str">
        <v>NA</v>
      </c>
      <c r="C33">
        <f>SUMIF('TB BVS 31.3.23'!P:P,'GL Summary'!A33,'TB BVS 31.3.23'!Q:Q)</f>
        <v>0</v>
      </c>
      <c r="D33" t="str">
        <v>PL</v>
      </c>
      <c r="F33">
        <f>IFERROR(VLOOKUP(A33,[25]TB!$I:$K,3,0),0)</f>
        <v>0</v>
      </c>
      <c r="G33">
        <f>C33-F33</f>
        <v>0</v>
      </c>
      <c r="I33" t="e">
        <f>SUMIF([25]TB_V1!$A:$A,A33,[25]TB_V1!$C:$C)</f>
        <v>#VALUE!</v>
      </c>
      <c r="J33" t="e">
        <f>C33-I33</f>
        <v>#VALUE!</v>
      </c>
    </row>
    <row r="34">
      <c r="A34">
        <v>40700000</v>
      </c>
      <c r="B34" t="str">
        <v>Repair and Maintance</v>
      </c>
      <c r="C34">
        <f>SUMIF('TB BVS 31.3.23'!P:P,'GL Summary'!A34,'TB BVS 31.3.23'!Q:Q)</f>
        <v>59364</v>
      </c>
      <c r="D34" t="str">
        <v>PL</v>
      </c>
      <c r="F34">
        <f>IFERROR(VLOOKUP(A34,[25]TB!$I:$K,3,0),0)</f>
        <v>0</v>
      </c>
      <c r="G34">
        <f>C34-F34</f>
        <v>59364</v>
      </c>
      <c r="I34" t="e">
        <f>SUMIF([25]TB_V1!$A:$A,A34,[25]TB_V1!$C:$C)</f>
        <v>#VALUE!</v>
      </c>
      <c r="J34" t="e">
        <f>C34-I34</f>
        <v>#VALUE!</v>
      </c>
    </row>
    <row r="35">
      <c r="A35">
        <v>40300000</v>
      </c>
      <c r="B35" t="str">
        <v>NA</v>
      </c>
      <c r="C35">
        <f>SUMIF('TB BVS 31.3.23'!P:P,'GL Summary'!A35,'TB BVS 31.3.23'!Q:Q)</f>
        <v>0</v>
      </c>
      <c r="D35" t="str">
        <v>PL</v>
      </c>
      <c r="F35">
        <f>IFERROR(VLOOKUP(A35,[25]TB!$I:$K,3,0),0)</f>
        <v>0</v>
      </c>
      <c r="G35">
        <f>C35-F35</f>
        <v>0</v>
      </c>
      <c r="I35" t="e">
        <f>SUMIF([25]TB_V1!$A:$A,A35,[25]TB_V1!$C:$C)</f>
        <v>#VALUE!</v>
      </c>
      <c r="J35" t="e">
        <f>C35-I35</f>
        <v>#VALUE!</v>
      </c>
    </row>
    <row r="36">
      <c r="A36">
        <v>40100008</v>
      </c>
      <c r="B36" t="str">
        <v>NA</v>
      </c>
      <c r="C36">
        <f>SUMIF('TB BVS 31.3.23'!P:P,'GL Summary'!A36,'TB BVS 31.3.23'!Q:Q)</f>
        <v>0</v>
      </c>
      <c r="D36" t="str">
        <v>PL</v>
      </c>
      <c r="F36">
        <f>IFERROR(VLOOKUP(A36,[25]TB!$I:$K,3,0),0)</f>
        <v>0</v>
      </c>
      <c r="G36">
        <f>C36-F36</f>
        <v>0</v>
      </c>
      <c r="I36" t="e">
        <f>SUMIF([25]TB_V1!$A:$A,A36,[25]TB_V1!$C:$C)</f>
        <v>#VALUE!</v>
      </c>
      <c r="J36" t="e">
        <f>C36-I36</f>
        <v>#VALUE!</v>
      </c>
    </row>
    <row r="37">
      <c r="A37">
        <v>40700017</v>
      </c>
      <c r="B37" t="str">
        <v>NA</v>
      </c>
      <c r="C37">
        <f>SUMIF('TB BVS 31.3.23'!P:P,'GL Summary'!A37,'TB BVS 31.3.23'!Q:Q)</f>
        <v>0</v>
      </c>
      <c r="D37" t="str">
        <v>PL</v>
      </c>
      <c r="F37">
        <f>IFERROR(VLOOKUP(A37,[25]TB!$I:$K,3,0),0)</f>
        <v>0</v>
      </c>
      <c r="G37">
        <f>C37-F37</f>
        <v>0</v>
      </c>
      <c r="I37" t="e">
        <f>SUMIF([25]TB_V1!$A:$A,A37,[25]TB_V1!$C:$C)</f>
        <v>#VALUE!</v>
      </c>
      <c r="J37" t="e">
        <f>C37-I37</f>
        <v>#VALUE!</v>
      </c>
    </row>
    <row r="38">
      <c r="A38">
        <v>40700028</v>
      </c>
      <c r="B38" t="str">
        <v>NA</v>
      </c>
      <c r="C38">
        <f>SUMIF('TB BVS 31.3.23'!P:P,'GL Summary'!A38,'TB BVS 31.3.23'!Q:Q)</f>
        <v>0</v>
      </c>
      <c r="D38" t="str">
        <v>PL</v>
      </c>
      <c r="F38">
        <f>IFERROR(VLOOKUP(A38,[25]TB!$I:$K,3,0),0)</f>
        <v>0</v>
      </c>
      <c r="G38">
        <f>C38-F38</f>
        <v>0</v>
      </c>
      <c r="I38" t="e">
        <f>SUMIF([25]TB_V1!$A:$A,A38,[25]TB_V1!$C:$C)</f>
        <v>#VALUE!</v>
      </c>
      <c r="J38" t="e">
        <f>C38-I38</f>
        <v>#VALUE!</v>
      </c>
    </row>
    <row r="39">
      <c r="A39">
        <v>40700027</v>
      </c>
      <c r="B39" t="str">
        <v>NA</v>
      </c>
      <c r="C39">
        <f>SUMIF('TB BVS 31.3.23'!P:P,'GL Summary'!A39,'TB BVS 31.3.23'!Q:Q)</f>
        <v>0</v>
      </c>
      <c r="D39" t="str">
        <v>PL</v>
      </c>
      <c r="F39">
        <f>IFERROR(VLOOKUP(A39,[25]TB!$I:$K,3,0),0)</f>
        <v>0</v>
      </c>
      <c r="G39">
        <f>C39-F39</f>
        <v>0</v>
      </c>
      <c r="I39" t="e">
        <f>SUMIF([25]TB_V1!$A:$A,A39,[25]TB_V1!$C:$C)</f>
        <v>#VALUE!</v>
      </c>
      <c r="J39" t="e">
        <f>C39-I39</f>
        <v>#VALUE!</v>
      </c>
    </row>
    <row r="40">
      <c r="A40">
        <v>40700007</v>
      </c>
      <c r="B40" t="str">
        <v>Professional &amp; Consu</v>
      </c>
      <c r="C40">
        <f>SUMIF('TB BVS 31.3.23'!P:P,'GL Summary'!A40,'TB BVS 31.3.23'!Q:Q)</f>
        <v>4799228</v>
      </c>
      <c r="D40" t="str">
        <v>PL</v>
      </c>
      <c r="F40">
        <f>IFERROR(VLOOKUP(A40,[25]TB!$I:$K,3,0),0)</f>
        <v>0</v>
      </c>
      <c r="G40">
        <f>C40-F40</f>
        <v>4799228</v>
      </c>
      <c r="I40" t="e">
        <f>SUMIF([25]TB_V1!$A:$A,A40,[25]TB_V1!$C:$C)</f>
        <v>#VALUE!</v>
      </c>
      <c r="J40" t="e">
        <f>C40-I40</f>
        <v>#VALUE!</v>
      </c>
    </row>
    <row r="41">
      <c r="A41">
        <v>40700008</v>
      </c>
      <c r="B41" t="str">
        <v>Rates and Taxes</v>
      </c>
      <c r="C41">
        <f>SUMIF('TB BVS 31.3.23'!P:P,'GL Summary'!A41,'TB BVS 31.3.23'!Q:Q)</f>
        <v>3000</v>
      </c>
      <c r="D41" t="str">
        <v>PL</v>
      </c>
      <c r="F41">
        <f>IFERROR(VLOOKUP(A41,[25]TB!$I:$K,3,0),0)</f>
        <v>0</v>
      </c>
      <c r="G41">
        <f>C41-F41</f>
        <v>3000</v>
      </c>
      <c r="I41" t="e">
        <f>SUMIF([25]TB_V1!$A:$A,A41,[25]TB_V1!$C:$C)</f>
        <v>#VALUE!</v>
      </c>
      <c r="J41" t="e">
        <f>C41-I41</f>
        <v>#VALUE!</v>
      </c>
    </row>
    <row r="42">
      <c r="A42">
        <v>40400000</v>
      </c>
      <c r="B42" t="str">
        <v>NA</v>
      </c>
      <c r="C42">
        <f>SUMIF('TB BVS 31.3.23'!P:P,'GL Summary'!A42,'TB BVS 31.3.23'!Q:Q)</f>
        <v>0</v>
      </c>
      <c r="D42" t="str">
        <v>PL</v>
      </c>
      <c r="F42">
        <f>IFERROR(VLOOKUP(A42,[25]TB!$I:$K,3,0),0)</f>
        <v>0</v>
      </c>
      <c r="G42">
        <f>C42-F42</f>
        <v>0</v>
      </c>
      <c r="I42" t="e">
        <f>SUMIF([25]TB_V1!$A:$A,A42,[25]TB_V1!$C:$C)</f>
        <v>#VALUE!</v>
      </c>
      <c r="J42" t="e">
        <f>C42-I42</f>
        <v>#VALUE!</v>
      </c>
    </row>
    <row r="43">
      <c r="A43">
        <v>40400001</v>
      </c>
      <c r="B43" t="str">
        <v>Other Bank Charges</v>
      </c>
      <c r="C43">
        <f>SUMIF('TB BVS 31.3.23'!P:P,'GL Summary'!A43,'TB BVS 31.3.23'!Q:Q)</f>
        <v>312.16</v>
      </c>
      <c r="D43" t="str">
        <v>PL</v>
      </c>
      <c r="F43">
        <f>IFERROR(VLOOKUP(A43,[25]TB!$I:$K,3,0),0)</f>
        <v>0</v>
      </c>
      <c r="G43">
        <f>C43-F43</f>
        <v>312.16</v>
      </c>
      <c r="I43" t="e">
        <f>SUMIF([25]TB_V1!$A:$A,A43,[25]TB_V1!$C:$C)</f>
        <v>#VALUE!</v>
      </c>
      <c r="J43" t="e">
        <f>C43-I43</f>
        <v>#VALUE!</v>
      </c>
    </row>
    <row r="44">
      <c r="A44">
        <v>40400003</v>
      </c>
      <c r="B44" t="str">
        <v>NA</v>
      </c>
      <c r="C44">
        <f>SUMIF('TB BVS 31.3.23'!P:P,'GL Summary'!A44,'TB BVS 31.3.23'!Q:Q)</f>
        <v>0</v>
      </c>
      <c r="D44" t="str">
        <v>PL</v>
      </c>
      <c r="F44">
        <f>IFERROR(VLOOKUP(A44,[25]TB!$I:$K,3,0),0)</f>
        <v>0</v>
      </c>
      <c r="G44">
        <f>C44-F44</f>
        <v>0</v>
      </c>
      <c r="I44" t="e">
        <f>SUMIF([25]TB_V1!$A:$A,A44,[25]TB_V1!$C:$C)</f>
        <v>#VALUE!</v>
      </c>
      <c r="J44" t="e">
        <f>C44-I44</f>
        <v>#VALUE!</v>
      </c>
    </row>
    <row r="45">
      <c r="A45">
        <v>40700010</v>
      </c>
      <c r="B45" t="str">
        <v>NA</v>
      </c>
      <c r="C45">
        <f>SUMIF('TB BVS 31.3.23'!P:P,'GL Summary'!A45,'TB BVS 31.3.23'!Q:Q)</f>
        <v>0</v>
      </c>
      <c r="D45" t="str">
        <v>PL</v>
      </c>
      <c r="F45">
        <f>IFERROR(VLOOKUP(A45,[25]TB!$I:$K,3,0),0)</f>
        <v>0</v>
      </c>
      <c r="G45">
        <f>C45-F45</f>
        <v>0</v>
      </c>
      <c r="I45" t="e">
        <f>SUMIF([25]TB_V1!$A:$A,A45,[25]TB_V1!$C:$C)</f>
        <v>#VALUE!</v>
      </c>
      <c r="J45" t="e">
        <f>C45-I45</f>
        <v>#VALUE!</v>
      </c>
    </row>
    <row r="46">
      <c r="A46">
        <v>40400005</v>
      </c>
      <c r="B46" t="str">
        <v>NA</v>
      </c>
      <c r="C46">
        <f>SUMIF('TB BVS 31.3.23'!P:P,'GL Summary'!A46,'TB BVS 31.3.23'!Q:Q)</f>
        <v>0</v>
      </c>
      <c r="D46" t="str">
        <v>PL</v>
      </c>
      <c r="F46">
        <f>IFERROR(VLOOKUP(A46,[25]TB!$I:$K,3,0),0)</f>
        <v>0</v>
      </c>
      <c r="G46">
        <f>C46-F46</f>
        <v>0</v>
      </c>
      <c r="I46" t="e">
        <f>SUMIF([25]TB_V1!$A:$A,A46,[25]TB_V1!$C:$C)</f>
        <v>#VALUE!</v>
      </c>
      <c r="J46" t="e">
        <f>C46-I46</f>
        <v>#VALUE!</v>
      </c>
    </row>
    <row r="47">
      <c r="A47">
        <v>40700016</v>
      </c>
      <c r="B47" t="str">
        <v>Interest On TDS</v>
      </c>
      <c r="C47">
        <f>SUMIF('TB BVS 31.3.23'!P:P,'GL Summary'!A47,'TB BVS 31.3.23'!Q:Q)</f>
        <v>25248</v>
      </c>
      <c r="D47" t="str">
        <v>PL</v>
      </c>
      <c r="F47">
        <f>IFERROR(VLOOKUP(A47,[25]TB!$I:$K,3,0),0)</f>
        <v>0</v>
      </c>
      <c r="G47">
        <f>C47-F47</f>
        <v>25248</v>
      </c>
      <c r="I47" t="e">
        <f>SUMIF([25]TB_V1!$A:$A,A47,[25]TB_V1!$C:$C)</f>
        <v>#VALUE!</v>
      </c>
      <c r="J47" t="e">
        <f>C47-I47</f>
        <v>#VALUE!</v>
      </c>
    </row>
    <row r="48">
      <c r="A48">
        <v>40400011</v>
      </c>
      <c r="B48" t="str">
        <v>NA</v>
      </c>
      <c r="C48">
        <f>SUMIF('TB BVS 31.3.23'!P:P,'GL Summary'!A48,'TB BVS 31.3.23'!Q:Q)</f>
        <v>0</v>
      </c>
      <c r="D48" t="str">
        <v>PL</v>
      </c>
      <c r="F48">
        <f>IFERROR(VLOOKUP(A48,[25]TB!$I:$K,3,0),0)</f>
        <v>0</v>
      </c>
      <c r="G48">
        <f>C48-F48</f>
        <v>0</v>
      </c>
      <c r="I48" t="e">
        <f>SUMIF([25]TB_V1!$A:$A,A48,[25]TB_V1!$C:$C)</f>
        <v>#VALUE!</v>
      </c>
      <c r="J48" t="e">
        <f>C48-I48</f>
        <v>#VALUE!</v>
      </c>
    </row>
    <row r="49">
      <c r="A49">
        <v>40700020</v>
      </c>
      <c r="B49" t="str">
        <v>NA</v>
      </c>
      <c r="C49">
        <f>SUMIF('TB BVS 31.3.23'!P:P,'GL Summary'!A49,'TB BVS 31.3.23'!Q:Q)</f>
        <v>0</v>
      </c>
      <c r="D49" t="str">
        <v>PL</v>
      </c>
      <c r="F49">
        <f>IFERROR(VLOOKUP(A49,[25]TB!$I:$K,3,0),0)</f>
        <v>0</v>
      </c>
      <c r="G49">
        <f>C49-F49</f>
        <v>0</v>
      </c>
      <c r="I49" t="e">
        <f>SUMIF([25]TB_V1!$A:$A,A49,[25]TB_V1!$C:$C)</f>
        <v>#VALUE!</v>
      </c>
      <c r="J49" t="e">
        <f>C49-I49</f>
        <v>#VALUE!</v>
      </c>
    </row>
    <row r="50">
      <c r="A50">
        <v>30100007</v>
      </c>
      <c r="B50" t="str">
        <v>Invoice Rounding Off</v>
      </c>
      <c r="C50">
        <f>SUMIF('TB BVS 31.3.23'!P:P,'GL Summary'!A50,'TB BVS 31.3.23'!Q:Q)</f>
        <v>0</v>
      </c>
      <c r="D50" t="str">
        <v>PL</v>
      </c>
      <c r="F50">
        <f>IFERROR(VLOOKUP(A50,[25]TB!$I:$K,3,0),0)</f>
        <v>0</v>
      </c>
      <c r="G50">
        <f>C50-F50</f>
        <v>0</v>
      </c>
      <c r="I50" t="e">
        <f>SUMIF([25]TB_V1!$A:$A,A50,[25]TB_V1!$C:$C)</f>
        <v>#VALUE!</v>
      </c>
      <c r="J50" t="e">
        <f>C50-I50</f>
        <v>#VALUE!</v>
      </c>
    </row>
    <row r="51">
      <c r="A51">
        <v>40700015</v>
      </c>
      <c r="B51" t="str">
        <v>Rounding Adjustment</v>
      </c>
      <c r="C51">
        <f>SUMIF('TB BVS 31.3.23'!P:P,'GL Summary'!A51,'TB BVS 31.3.23'!Q:Q)</f>
        <v>0</v>
      </c>
      <c r="D51" t="str">
        <v>PL</v>
      </c>
      <c r="F51">
        <f>IFERROR(VLOOKUP(A51,[25]TB!$I:$K,3,0),0)</f>
        <v>0</v>
      </c>
      <c r="G51">
        <f>C51-F51</f>
        <v>0</v>
      </c>
      <c r="I51" t="e">
        <f>SUMIF([25]TB_V1!$A:$A,A51,[25]TB_V1!$C:$C)</f>
        <v>#VALUE!</v>
      </c>
      <c r="J51" t="e">
        <f>C51-I51</f>
        <v>#VALUE!</v>
      </c>
    </row>
    <row r="52">
      <c r="A52" t="str">
        <v>IND AS - BS Entry</v>
      </c>
      <c r="B52" t="str">
        <v>NA</v>
      </c>
      <c r="C52">
        <f>SUMIF('TB BVS 31.3.23'!P:P,'GL Summary'!A52,'TB BVS 31.3.23'!Q:Q)</f>
        <v>-202886217.40936044</v>
      </c>
      <c r="D52" t="str">
        <v>BS</v>
      </c>
      <c r="F52">
        <f>IFERROR(VLOOKUP(A52,[25]TB!$I:$K,3,0),0)</f>
        <v>0</v>
      </c>
      <c r="G52">
        <f>C52-F52</f>
        <v>-202886217.40936044</v>
      </c>
      <c r="I52" t="e">
        <f>SUMIF([25]TB_V1!$A:$A,A52,[25]TB_V1!$C:$C)</f>
        <v>#VALUE!</v>
      </c>
      <c r="J52" t="e">
        <f>C52-I52</f>
        <v>#VALUE!</v>
      </c>
    </row>
    <row r="53">
      <c r="A53" t="str">
        <v>IND AS - PL Entry</v>
      </c>
      <c r="B53" t="str">
        <v>NA</v>
      </c>
      <c r="C53">
        <f>SUMIF('TB BVS 31.3.23'!P:P,'GL Summary'!A53,'TB BVS 31.3.23'!Q:Q)</f>
        <v>2886761.286304501</v>
      </c>
      <c r="D53" t="str">
        <v>PL</v>
      </c>
      <c r="F53">
        <f>IFERROR(VLOOKUP(A53,[25]TB!$I:$K,3,0),0)</f>
        <v>0</v>
      </c>
      <c r="G53">
        <f>C53-F53</f>
        <v>2886761.286304501</v>
      </c>
      <c r="I53" t="e">
        <f>SUMIF([25]TB_V1!$A:$A,A53,[25]TB_V1!$C:$C)</f>
        <v>#VALUE!</v>
      </c>
      <c r="J53" t="e">
        <f>C53-I53</f>
        <v>#VALUE!</v>
      </c>
    </row>
    <row r="54">
      <c r="A54" t="str">
        <v>Reclass - PL Entry</v>
      </c>
      <c r="B54" t="str">
        <v>NA</v>
      </c>
      <c r="C54">
        <f>SUMIF('TB BVS 31.3.23'!P:P,'GL Summary'!A54,'TB BVS 31.3.23'!Q:Q)</f>
        <v>0</v>
      </c>
      <c r="D54" t="str">
        <v>PL</v>
      </c>
      <c r="F54">
        <f>IFERROR(VLOOKUP(A54,[25]TB!$I:$K,3,0),0)</f>
        <v>0</v>
      </c>
      <c r="G54">
        <f>C54-F54</f>
        <v>0</v>
      </c>
      <c r="I54" t="e">
        <f>SUMIF([25]TB_V1!$A:$A,A54,[25]TB_V1!$C:$C)</f>
        <v>#VALUE!</v>
      </c>
      <c r="J54" t="e">
        <f>C54-I54</f>
        <v>#VALUE!</v>
      </c>
    </row>
    <row r="55">
      <c r="A55">
        <v>10100008</v>
      </c>
      <c r="B55" t="str">
        <v>IND AS - Equity comp</v>
      </c>
      <c r="C55">
        <f>SUMIF('TB BVS 31.3.23'!P:P,'GL Summary'!A55,'TB BVS 31.3.23'!Q:Q)</f>
        <v>0</v>
      </c>
      <c r="D55" t="str">
        <v>BS</v>
      </c>
      <c r="F55">
        <f>IFERROR(VLOOKUP(A55,[25]TB!$I:$K,3,0),0)</f>
        <v>0</v>
      </c>
      <c r="G55">
        <f>C55-F55</f>
        <v>0</v>
      </c>
      <c r="I55" t="e">
        <f>SUMIF([25]TB_V1!$A:$A,A55,[25]TB_V1!$C:$C)</f>
        <v>#VALUE!</v>
      </c>
      <c r="J55" t="e">
        <f>C55-I55</f>
        <v>#VALUE!</v>
      </c>
    </row>
    <row r="56">
      <c r="A56">
        <v>10100009</v>
      </c>
      <c r="B56" t="str">
        <v>IND AS - Opening RE</v>
      </c>
      <c r="C56">
        <f>SUMIF('TB BVS 31.3.23'!P:P,'GL Summary'!A56,'TB BVS 31.3.23'!Q:Q)</f>
        <v>0</v>
      </c>
      <c r="D56" t="str">
        <v>BS</v>
      </c>
      <c r="F56">
        <f>IFERROR(VLOOKUP(A56,[25]TB!$I:$K,3,0),0)</f>
        <v>0</v>
      </c>
      <c r="G56">
        <f>C56-F56</f>
        <v>0</v>
      </c>
      <c r="I56" t="e">
        <f>SUMIF([25]TB_V1!$A:$A,A56,[25]TB_V1!$C:$C)</f>
        <v>#VALUE!</v>
      </c>
      <c r="J56" t="e">
        <f>C56-I56</f>
        <v>#VALUE!</v>
      </c>
    </row>
    <row r="57">
      <c r="A57">
        <v>10300001</v>
      </c>
      <c r="B57" t="str">
        <v>IND AS - Pref Share</v>
      </c>
      <c r="C57">
        <f>SUMIF('TB BVS 31.3.23'!P:P,'GL Summary'!A57,'TB BVS 31.3.23'!Q:Q)</f>
        <v>0</v>
      </c>
      <c r="D57" t="str">
        <v>BS</v>
      </c>
      <c r="F57">
        <f>IFERROR(VLOOKUP(A57,[25]TB!$I:$K,3,0),0)</f>
        <v>0</v>
      </c>
      <c r="G57">
        <f>C57-F57</f>
        <v>0</v>
      </c>
      <c r="I57" t="e">
        <f>SUMIF([25]TB_V1!$A:$A,A57,[25]TB_V1!$C:$C)</f>
        <v>#VALUE!</v>
      </c>
      <c r="J57" t="e">
        <f>C57-I57</f>
        <v>#VALUE!</v>
      </c>
    </row>
    <row r="58">
      <c r="A58">
        <v>10400001</v>
      </c>
      <c r="B58" t="str">
        <v>IND AS - DTL</v>
      </c>
      <c r="C58">
        <f>SUMIF('TB BVS 31.3.23'!P:P,'GL Summary'!A58,'TB BVS 31.3.23'!Q:Q)</f>
        <v>0</v>
      </c>
      <c r="D58" t="str">
        <v>BS</v>
      </c>
      <c r="F58">
        <f>IFERROR(VLOOKUP(A58,[25]TB!$I:$K,3,0),0)</f>
        <v>0</v>
      </c>
      <c r="G58">
        <f>C58-F58</f>
        <v>0</v>
      </c>
      <c r="I58" t="e">
        <f>SUMIF([25]TB_V1!$A:$A,A58,[25]TB_V1!$C:$C)</f>
        <v>#VALUE!</v>
      </c>
      <c r="J58" t="e">
        <f>C58-I58</f>
        <v>#VALUE!</v>
      </c>
    </row>
    <row r="59">
      <c r="A59">
        <v>20400001</v>
      </c>
      <c r="B59" t="str">
        <v>IND AS - DTA</v>
      </c>
      <c r="C59">
        <f>SUMIF('TB BVS 31.3.23'!P:P,'GL Summary'!A59,'TB BVS 31.3.23'!Q:Q)</f>
        <v>0</v>
      </c>
      <c r="D59" t="str">
        <v>BS</v>
      </c>
      <c r="F59">
        <f>IFERROR(VLOOKUP(A59,[25]TB!$I:$K,3,0),0)</f>
        <v>0</v>
      </c>
      <c r="G59">
        <f>C59-F59</f>
        <v>0</v>
      </c>
      <c r="I59" t="e">
        <f>SUMIF([25]TB_V1!$A:$A,A59,[25]TB_V1!$C:$C)</f>
        <v>#VALUE!</v>
      </c>
      <c r="J59" t="e">
        <f>C59-I59</f>
        <v>#VALUE!</v>
      </c>
    </row>
    <row r="60">
      <c r="A60">
        <v>40400016</v>
      </c>
      <c r="B60" t="str">
        <v>IND AS - Int on Pref</v>
      </c>
      <c r="C60">
        <f>SUMIF('TB BVS 31.3.23'!P:P,'GL Summary'!A60,'TB BVS 31.3.23'!Q:Q)</f>
        <v>0</v>
      </c>
      <c r="D60" t="str">
        <v>PL</v>
      </c>
      <c r="F60">
        <f>IFERROR(VLOOKUP(A60,[25]TB!$I:$K,3,0),0)</f>
        <v>0</v>
      </c>
      <c r="G60">
        <f>C60-F60</f>
        <v>0</v>
      </c>
      <c r="I60" t="e">
        <f>SUMIF([25]TB_V1!$A:$A,A60,[25]TB_V1!$C:$C)</f>
        <v>#VALUE!</v>
      </c>
      <c r="J60" t="e">
        <f>C60-I60</f>
        <v>#VALUE!</v>
      </c>
    </row>
    <row r="61">
      <c r="A61">
        <v>40700040</v>
      </c>
      <c r="B61" t="str">
        <v>IND AS -Deferred Tax</v>
      </c>
      <c r="C61">
        <f>SUMIF('TB BVS 31.3.23'!P:P,'GL Summary'!A61,'TB BVS 31.3.23'!Q:Q)</f>
        <v>0</v>
      </c>
      <c r="D61" t="str">
        <v>PL</v>
      </c>
      <c r="F61">
        <f>IFERROR(VLOOKUP(A61,[25]TB!$I:$K,3,0),0)</f>
        <v>0</v>
      </c>
      <c r="G61">
        <f>C61-F61</f>
        <v>0</v>
      </c>
      <c r="I61" t="e">
        <f>SUMIF([25]TB_V1!$A:$A,A61,[25]TB_V1!$C:$C)</f>
        <v>#VALUE!</v>
      </c>
      <c r="J61" t="e">
        <f>C61-I61</f>
        <v>#VALUE!</v>
      </c>
    </row>
    <row r="62">
      <c r="C62">
        <f>SUM(C2:C61)</f>
        <v>0.07694402057677507</v>
      </c>
      <c r="F62">
        <f>SUM(F2:F61)</f>
        <v>0</v>
      </c>
      <c r="G62">
        <f>SUM(G2:G61)</f>
        <v>0.07694402057677507</v>
      </c>
      <c r="I62" t="e">
        <f>SUM(I2:I61)</f>
        <v>#VALUE!</v>
      </c>
      <c r="J62" t="e">
        <f>SUM(J2:J61)</f>
        <v>#VALUE!</v>
      </c>
    </row>
    <row r="65">
      <c r="B65" t="str">
        <v>PL</v>
      </c>
      <c r="C65">
        <f>SUMIF(D2:D54,B65,C2:C54)</f>
        <v>9526703.322899751</v>
      </c>
    </row>
  </sheetData>
  <pageMargins left="0.7" right="0.7" top="0.75" bottom="0.75" header="0.3" footer="0.3"/>
  <ignoredErrors>
    <ignoredError numberStoredAsText="1" sqref="A1:J65"/>
  </ignoredErrors>
</worksheet>
</file>

<file path=xl/worksheets/sheet39.xml><?xml version="1.0" encoding="utf-8"?>
<worksheet xmlns="http://schemas.openxmlformats.org/spreadsheetml/2006/main" xmlns:r="http://schemas.openxmlformats.org/officeDocument/2006/relationships">
  <dimension ref="A1:U41"/>
  <sheetViews>
    <sheetView workbookViewId="0" rightToLeft="0"/>
  </sheetViews>
  <sheetData>
    <row r="1">
      <c r="A1" t="str">
        <f>Input!B1</f>
        <v>XYZ</v>
      </c>
    </row>
    <row r="2">
      <c r="A2" t="str">
        <v>Trial Balance as on 31 March 2022</v>
      </c>
      <c r="J2">
        <f>SUBTOTAL(9,J5:J38)</f>
        <v>405707864.61823916</v>
      </c>
      <c r="K2">
        <f>SUBTOTAL(9,K5:K38)</f>
        <v>-405707410.3382391</v>
      </c>
      <c r="L2">
        <f>SUBTOTAL(9,L5:L38)</f>
        <v>454.2800000086427</v>
      </c>
      <c r="M2">
        <f>SUBTOTAL(9,M5:M38)</f>
        <v>27579317.961910952</v>
      </c>
      <c r="N2">
        <f>SUBTOTAL(9,N5:N38)</f>
        <v>-35867636.123055935</v>
      </c>
      <c r="O2">
        <f>SUBTOTAL(9,O5:O38)</f>
        <v>0</v>
      </c>
    </row>
    <row r="3">
      <c r="C3" t="str">
        <v>Ind AS</v>
      </c>
      <c r="F3" t="str">
        <v>IGAAP</v>
      </c>
      <c r="I3" t="str">
        <v>Particulars</v>
      </c>
    </row>
    <row r="4">
      <c r="A4" t="str">
        <v>Type</v>
      </c>
      <c r="B4" t="str">
        <v xml:space="preserve"> </v>
      </c>
      <c r="C4" t="str">
        <v>Note</v>
      </c>
      <c r="D4" t="str">
        <v>Ind AS Head</v>
      </c>
      <c r="E4" t="str">
        <v>Ind AS Sub Head</v>
      </c>
      <c r="F4" t="str">
        <v>Note Number</v>
      </c>
      <c r="G4" t="str">
        <v>IGAAP HEAD</v>
      </c>
      <c r="H4" t="str">
        <v>IGAAP SUBHEAD</v>
      </c>
      <c r="J4" t="str">
        <v>Debit</v>
      </c>
      <c r="K4" t="str">
        <v>Credit</v>
      </c>
      <c r="L4" t="str">
        <v>Total</v>
      </c>
      <c r="M4" t="str">
        <v>Current</v>
      </c>
      <c r="N4" t="str">
        <v>Non-Current</v>
      </c>
      <c r="O4" t="str">
        <v>Check</v>
      </c>
    </row>
    <row r="5">
      <c r="A5" t="str">
        <v>Equity</v>
      </c>
      <c r="B5">
        <v>1110001</v>
      </c>
      <c r="C5">
        <f>VLOOKUP(D5,Input!$C$13:$D$101,2,0)</f>
        <v>12</v>
      </c>
      <c r="D5" t="str">
        <v>Equity share capital</v>
      </c>
      <c r="E5" t="str">
        <v>10,000 (as at March 31, 2022 : 10,000) Equity shares of  ₹ 10/- each</v>
      </c>
      <c r="F5">
        <v>3</v>
      </c>
      <c r="G5" t="str">
        <v>SHARE CAPITAL</v>
      </c>
      <c r="H5" t="str">
        <v>10,000  equity shares of Rs 10 each fully paid up</v>
      </c>
      <c r="I5" t="str">
        <v>Equity Share Capital</v>
      </c>
      <c r="J5">
        <v>0</v>
      </c>
      <c r="K5">
        <v>-100000</v>
      </c>
      <c r="L5">
        <f>J5+K5</f>
        <v>-100000</v>
      </c>
      <c r="M5">
        <v>0</v>
      </c>
      <c r="N5">
        <f>L5-M5</f>
        <v>-100000</v>
      </c>
      <c r="O5">
        <f>L5-M5-N5</f>
        <v>0</v>
      </c>
    </row>
    <row r="6">
      <c r="A6" t="str">
        <v>Equity</v>
      </c>
      <c r="B6">
        <v>1110002</v>
      </c>
      <c r="C6">
        <f>VLOOKUP(D6,Input!$C$13:$D$101,2,0)</f>
        <v>12</v>
      </c>
      <c r="D6" t="str">
        <v>Equity share capital</v>
      </c>
      <c r="E6" t="str">
        <v>97,276 - 0.01% non cumulative optionally convertible preference shares of Rs 10 each fully paid up issued at premium of ₹ 2046 to Best Value Chem Private Limited (Holding company)</v>
      </c>
      <c r="I6" t="str">
        <v>Preference Share Capital</v>
      </c>
      <c r="K6">
        <v>-972760</v>
      </c>
      <c r="L6">
        <f>J6+K6</f>
        <v>-972760</v>
      </c>
      <c r="M6">
        <v>0</v>
      </c>
      <c r="N6">
        <f>L6-M6</f>
        <v>-972760</v>
      </c>
      <c r="O6">
        <f>L6-M6-N6</f>
        <v>0</v>
      </c>
    </row>
    <row r="7">
      <c r="A7" t="str">
        <v>Equity</v>
      </c>
      <c r="B7" t="str">
        <v>NA</v>
      </c>
      <c r="C7">
        <f>VLOOKUP(D7,Input!$C$13:$D$101,2,0)</f>
        <v>13</v>
      </c>
      <c r="D7" t="str">
        <v>Other Equity</v>
      </c>
      <c r="E7" t="str">
        <v xml:space="preserve">Addition during the year </v>
      </c>
      <c r="K7">
        <v>-199026696</v>
      </c>
      <c r="L7">
        <f>J7+K7</f>
        <v>-199026696</v>
      </c>
      <c r="M7">
        <v>0</v>
      </c>
      <c r="N7">
        <f>L7-M7</f>
        <v>-199026696</v>
      </c>
      <c r="O7">
        <f>L7-M7-N7</f>
        <v>0</v>
      </c>
    </row>
    <row r="8">
      <c r="A8" t="str">
        <v>Liabilities</v>
      </c>
      <c r="B8">
        <v>1411004</v>
      </c>
      <c r="C8">
        <f>VLOOKUP(D8,Input!$C$13:$D$101,2,0)</f>
        <v>17</v>
      </c>
      <c r="D8" t="str">
        <v>Other current liabilities</v>
      </c>
      <c r="E8" t="str">
        <v xml:space="preserve">Statutory liabilities </v>
      </c>
      <c r="F8">
        <v>10</v>
      </c>
      <c r="G8" t="str">
        <v>Other current liabilities</v>
      </c>
      <c r="H8" t="str">
        <v xml:space="preserve">Statutory dues payable </v>
      </c>
      <c r="I8" t="str">
        <v>TDS on Consulting Fees - 194-J</v>
      </c>
      <c r="J8">
        <v>0</v>
      </c>
      <c r="K8">
        <v>-36250</v>
      </c>
      <c r="L8">
        <f>J8+K8</f>
        <v>-36250</v>
      </c>
      <c r="M8">
        <f>L8</f>
        <v>-36250</v>
      </c>
      <c r="N8">
        <v>0</v>
      </c>
      <c r="O8">
        <f>L8-M8-N8</f>
        <v>0</v>
      </c>
    </row>
    <row r="9">
      <c r="A9" t="str">
        <v>Liabilities</v>
      </c>
      <c r="B9">
        <v>1420007</v>
      </c>
      <c r="C9">
        <f>VLOOKUP(D9,Input!$C$13:$D$101,2,0)</f>
        <v>15</v>
      </c>
      <c r="D9" t="str">
        <v>Trade payables</v>
      </c>
      <c r="E9" t="str">
        <v>Total outstanding dues of creditors other than micro enterprises and small enterprises</v>
      </c>
      <c r="F9">
        <v>7</v>
      </c>
      <c r="G9" t="str">
        <v>Trade payables</v>
      </c>
      <c r="H9" t="str">
        <v>Total outstanding dues of creditors other than micro and small enterprises</v>
      </c>
      <c r="I9" t="str">
        <v>Provision of Expenses</v>
      </c>
      <c r="K9">
        <v>-90000</v>
      </c>
      <c r="L9">
        <f>J9+K9</f>
        <v>-90000</v>
      </c>
      <c r="M9">
        <f>L9</f>
        <v>-90000</v>
      </c>
      <c r="N9">
        <v>0</v>
      </c>
      <c r="O9">
        <f>L9-M9-N9</f>
        <v>0</v>
      </c>
    </row>
    <row r="10">
      <c r="A10" t="str">
        <v>Liabilities</v>
      </c>
      <c r="B10">
        <v>1430004</v>
      </c>
      <c r="C10">
        <f>VLOOKUP(D10,Input!$C$13:$D$101,2,0)</f>
        <v>15</v>
      </c>
      <c r="D10" t="str">
        <v>Trade payables</v>
      </c>
      <c r="E10" t="str">
        <v>Total outstanding dues of creditors other than micro enterprises and small enterprises</v>
      </c>
      <c r="F10">
        <v>9</v>
      </c>
      <c r="G10" t="str">
        <v>Trade payables</v>
      </c>
      <c r="H10" t="str">
        <v>Total outstanding dues of creditors other than micro and small enterprises</v>
      </c>
      <c r="I10" t="str">
        <v>Sundry Creditors - Local</v>
      </c>
      <c r="J10">
        <v>0</v>
      </c>
      <c r="K10">
        <v>-1301747</v>
      </c>
      <c r="L10">
        <f>J10+K10</f>
        <v>-1301747</v>
      </c>
      <c r="M10">
        <f>L10</f>
        <v>-1301747</v>
      </c>
      <c r="N10">
        <v>0</v>
      </c>
      <c r="O10">
        <f>L10-M10-N10</f>
        <v>0</v>
      </c>
    </row>
    <row r="11">
      <c r="A11" t="str">
        <v>Liabilities</v>
      </c>
      <c r="B11">
        <v>1450002</v>
      </c>
      <c r="C11">
        <f>VLOOKUP(D11,Input!$C$13:$D$101,2,0)</f>
        <v>14</v>
      </c>
      <c r="D11" t="str">
        <v>Borrowings</v>
      </c>
      <c r="E11" t="str">
        <v>Unsecured loan from related parties</v>
      </c>
      <c r="F11">
        <v>5</v>
      </c>
      <c r="G11" t="str">
        <v>Current liabilities</v>
      </c>
      <c r="H11" t="str">
        <v>Short-term borrowings</v>
      </c>
      <c r="I11" t="str">
        <v>Best Value Chem Pvt Ltd.</v>
      </c>
      <c r="K11">
        <v>-2978340.61808905</v>
      </c>
      <c r="L11">
        <f>J11+K11</f>
        <v>-2978340.61808905</v>
      </c>
      <c r="M11">
        <f>L11</f>
        <v>-2978340.61808905</v>
      </c>
      <c r="O11">
        <f>L11-M11-N11</f>
        <v>0</v>
      </c>
    </row>
    <row r="12">
      <c r="A12" t="str">
        <v>Assets</v>
      </c>
      <c r="B12">
        <v>2111101</v>
      </c>
      <c r="C12">
        <f>VLOOKUP(D12,Input!$C$13:$D$101,2,0)</f>
        <v>3</v>
      </c>
      <c r="D12" t="str">
        <v>Property, plant and equipment</v>
      </c>
      <c r="E12" t="str">
        <v>Right of Use Assets</v>
      </c>
      <c r="F12">
        <v>12</v>
      </c>
      <c r="G12" t="str">
        <v>FIXED ASSETS</v>
      </c>
      <c r="H12" t="str">
        <v>Property plant and equipment</v>
      </c>
      <c r="I12" t="str">
        <v>Land</v>
      </c>
      <c r="J12">
        <f>158197441+6992200</f>
        <v>165189641</v>
      </c>
      <c r="K12">
        <v>0</v>
      </c>
      <c r="L12">
        <f>J12+K12</f>
        <v>165189641</v>
      </c>
      <c r="M12">
        <v>0</v>
      </c>
      <c r="N12">
        <f>L12-M12</f>
        <v>165189641</v>
      </c>
      <c r="O12">
        <f>L12-M12-N12</f>
        <v>0</v>
      </c>
    </row>
    <row r="13">
      <c r="A13" t="str">
        <v>Assets</v>
      </c>
      <c r="B13">
        <v>2111103</v>
      </c>
      <c r="C13">
        <f>VLOOKUP(D13,Input!$C$13:$D$101,2,0)</f>
        <v>3</v>
      </c>
      <c r="D13" t="str">
        <v>Property, plant and equipment</v>
      </c>
      <c r="E13" t="str">
        <v>Right of Use Assets</v>
      </c>
      <c r="F13">
        <v>12</v>
      </c>
      <c r="G13" t="str">
        <v>FIXED ASSETS</v>
      </c>
      <c r="H13" t="str">
        <v>Property plant and equipment</v>
      </c>
      <c r="I13" t="str">
        <v>Accumulated Dep on Land (Lease Property Dahej)</v>
      </c>
      <c r="K13">
        <v>-609875</v>
      </c>
      <c r="L13">
        <f>J13+K13</f>
        <v>-609875</v>
      </c>
      <c r="M13">
        <v>0</v>
      </c>
      <c r="N13">
        <f>L13-M13</f>
        <v>-609875</v>
      </c>
      <c r="O13">
        <f>L13-M13-N13</f>
        <v>0</v>
      </c>
    </row>
    <row r="14">
      <c r="A14" t="str">
        <v>Assets</v>
      </c>
      <c r="B14">
        <v>2114001</v>
      </c>
      <c r="C14">
        <f>VLOOKUP(D14,Input!$C$13:$D$101,2,0)</f>
        <v>3</v>
      </c>
      <c r="D14" t="str">
        <v>Property, plant and equipment</v>
      </c>
      <c r="E14" t="str">
        <v>Property, Plant &amp; Equipment</v>
      </c>
      <c r="F14">
        <v>12</v>
      </c>
      <c r="G14" t="str">
        <v>FIXED ASSETS</v>
      </c>
      <c r="H14" t="str">
        <v>Property plant and equipment</v>
      </c>
      <c r="I14" t="str">
        <v>Capital Work In Progress</v>
      </c>
      <c r="J14">
        <v>0</v>
      </c>
      <c r="K14">
        <v>0</v>
      </c>
      <c r="L14">
        <f>J14+K14</f>
        <v>0</v>
      </c>
      <c r="M14">
        <v>0</v>
      </c>
      <c r="N14">
        <f>L14-M14</f>
        <v>0</v>
      </c>
      <c r="O14">
        <f>L14-M14-N14</f>
        <v>0</v>
      </c>
    </row>
    <row r="15">
      <c r="A15" t="str">
        <v>Assets</v>
      </c>
      <c r="B15">
        <v>2231005</v>
      </c>
      <c r="C15" t="e">
        <f>VLOOKUP(D15,Input!$C$13:$D$101,2,0)</f>
        <v>#N/A</v>
      </c>
      <c r="D15" t="str">
        <v>Cash &amp; cash equivalents</v>
      </c>
      <c r="E15" t="str">
        <v>Balance with banks</v>
      </c>
      <c r="F15">
        <v>17</v>
      </c>
      <c r="G15" t="str">
        <v>Cash and bank balances</v>
      </c>
      <c r="H15" t="str">
        <v>- In current accounts</v>
      </c>
      <c r="I15" t="str">
        <v>HDFC Bank (C/A)</v>
      </c>
      <c r="J15">
        <v>2414453.3</v>
      </c>
      <c r="K15">
        <v>0</v>
      </c>
      <c r="L15">
        <f>J15+K15</f>
        <v>2414453.3</v>
      </c>
      <c r="M15">
        <f>L15</f>
        <v>2414453.3</v>
      </c>
      <c r="N15">
        <v>0</v>
      </c>
      <c r="O15">
        <f>L15-M15-N15</f>
        <v>0</v>
      </c>
    </row>
    <row r="16">
      <c r="A16" t="str">
        <v>Assets</v>
      </c>
      <c r="B16">
        <v>2260101</v>
      </c>
      <c r="C16">
        <f>VLOOKUP(D16,Input!$C$13:$D$101,2,0)</f>
        <v>11</v>
      </c>
      <c r="D16" t="str">
        <v>Other current assets</v>
      </c>
      <c r="E16" t="str">
        <v>Balances with Government Authorities</v>
      </c>
      <c r="F16">
        <v>18</v>
      </c>
      <c r="G16" t="str">
        <v>Short-term loans and advances</v>
      </c>
      <c r="H16" t="str">
        <v>GST receivables</v>
      </c>
      <c r="I16" t="str">
        <v>CGST Receivable</v>
      </c>
      <c r="J16">
        <v>14541434.64</v>
      </c>
      <c r="K16">
        <v>0</v>
      </c>
      <c r="L16">
        <f>J16+K16</f>
        <v>14541434.64</v>
      </c>
      <c r="M16">
        <f>L16</f>
        <v>14541434.64</v>
      </c>
      <c r="N16">
        <v>0</v>
      </c>
      <c r="O16">
        <f>L16-M16-N16</f>
        <v>0</v>
      </c>
    </row>
    <row r="17">
      <c r="A17" t="str">
        <v>Assets</v>
      </c>
      <c r="B17">
        <v>2260102</v>
      </c>
      <c r="C17">
        <f>VLOOKUP(D17,Input!$C$13:$D$101,2,0)</f>
        <v>11</v>
      </c>
      <c r="D17" t="str">
        <v>Other current assets</v>
      </c>
      <c r="E17" t="str">
        <v>Balances with Government Authorities</v>
      </c>
      <c r="F17">
        <v>18</v>
      </c>
      <c r="G17" t="str">
        <v>Short-term loans and advances</v>
      </c>
      <c r="H17" t="str">
        <v>GST receivables</v>
      </c>
      <c r="I17" t="str">
        <v>SGST Receivables</v>
      </c>
      <c r="J17">
        <v>488333</v>
      </c>
      <c r="K17">
        <v>0</v>
      </c>
      <c r="L17">
        <f>J17+K17</f>
        <v>488333</v>
      </c>
      <c r="M17">
        <f>L17</f>
        <v>488333</v>
      </c>
      <c r="N17">
        <v>0</v>
      </c>
      <c r="O17">
        <f>L17-M17-N17</f>
        <v>0</v>
      </c>
    </row>
    <row r="18">
      <c r="A18" t="str">
        <v>Assets</v>
      </c>
      <c r="B18">
        <v>2260103</v>
      </c>
      <c r="C18">
        <f>VLOOKUP(D18,Input!$C$13:$D$101,2,0)</f>
        <v>11</v>
      </c>
      <c r="D18" t="str">
        <v>Other current assets</v>
      </c>
      <c r="E18" t="str">
        <v>Balances with Government Authorities</v>
      </c>
      <c r="F18">
        <v>18</v>
      </c>
      <c r="G18" t="str">
        <v>Short-term loans and advances</v>
      </c>
      <c r="H18" t="str">
        <v>GST receivables</v>
      </c>
      <c r="I18" t="str">
        <v>IGST Receivable</v>
      </c>
      <c r="J18">
        <v>14541434.64</v>
      </c>
      <c r="K18">
        <v>0</v>
      </c>
      <c r="L18">
        <f>J18+K18</f>
        <v>14541434.64</v>
      </c>
      <c r="M18">
        <f>L18</f>
        <v>14541434.64</v>
      </c>
      <c r="N18">
        <v>0</v>
      </c>
      <c r="O18">
        <f>L18-M18-N18</f>
        <v>0</v>
      </c>
    </row>
    <row r="19">
      <c r="A19" t="str">
        <v>Expenses</v>
      </c>
      <c r="B19">
        <v>4310036</v>
      </c>
      <c r="C19">
        <f>VLOOKUP(D19,Input!$C$13:$D$101,2,0)</f>
        <v>24</v>
      </c>
      <c r="D19" t="str">
        <v>Other expenses</v>
      </c>
      <c r="E19" t="str">
        <v>Legal &amp; Professional Fees</v>
      </c>
      <c r="F19">
        <v>27</v>
      </c>
      <c r="G19" t="str">
        <v>Other expenses</v>
      </c>
      <c r="H19" t="str">
        <v>Legal and professional fees</v>
      </c>
      <c r="I19" t="str">
        <v>Legal &amp; Professional Expenses</v>
      </c>
      <c r="J19">
        <v>3717500</v>
      </c>
      <c r="K19">
        <v>0</v>
      </c>
      <c r="L19">
        <f>J19+K19</f>
        <v>3717500</v>
      </c>
      <c r="M19">
        <v>0</v>
      </c>
      <c r="N19">
        <v>0</v>
      </c>
    </row>
    <row r="20">
      <c r="A20" t="str">
        <v>Expenses</v>
      </c>
      <c r="B20">
        <v>4310037</v>
      </c>
      <c r="C20">
        <f>VLOOKUP(D20,Input!$C$13:$D$101,2,0)</f>
        <v>24</v>
      </c>
      <c r="D20" t="str">
        <v>Other expenses</v>
      </c>
      <c r="E20" t="str">
        <v>Rates &amp; Taxes</v>
      </c>
      <c r="F20">
        <v>27</v>
      </c>
      <c r="G20" t="str">
        <v>Other expenses</v>
      </c>
      <c r="H20" t="str">
        <v>Rates and taxes</v>
      </c>
      <c r="I20" t="str">
        <v>Rates &amp; Taxes</v>
      </c>
      <c r="J20">
        <v>46109</v>
      </c>
      <c r="K20">
        <v>0</v>
      </c>
      <c r="L20">
        <f>J20+K20</f>
        <v>46109</v>
      </c>
      <c r="M20">
        <v>0</v>
      </c>
      <c r="N20">
        <v>0</v>
      </c>
    </row>
    <row r="21">
      <c r="A21" t="str">
        <v>Expenses</v>
      </c>
      <c r="B21">
        <v>4310064</v>
      </c>
      <c r="C21">
        <f>VLOOKUP(D21,Input!$C$13:$D$101,2,0)</f>
        <v>23</v>
      </c>
      <c r="D21" t="str">
        <v>Finance costs</v>
      </c>
      <c r="E21" t="str">
        <v>Other Interest Expenses</v>
      </c>
      <c r="F21">
        <v>25</v>
      </c>
      <c r="G21" t="str">
        <v>Finance Cost</v>
      </c>
      <c r="H21" t="str">
        <v>MSME Interest Expense</v>
      </c>
      <c r="I21" t="str">
        <v>MSME Interest Expense</v>
      </c>
      <c r="J21">
        <v>0</v>
      </c>
      <c r="K21">
        <v>0</v>
      </c>
      <c r="L21">
        <f>J21+K21</f>
        <v>0</v>
      </c>
    </row>
    <row r="22">
      <c r="A22" t="str">
        <v>Expenses</v>
      </c>
      <c r="B22">
        <v>4310068</v>
      </c>
      <c r="C22">
        <f>VLOOKUP(D22,Input!$C$13:$D$101,2,0)</f>
        <v>24</v>
      </c>
      <c r="D22" t="str">
        <v>Other expenses</v>
      </c>
      <c r="E22" t="str">
        <v>Bank charges</v>
      </c>
      <c r="F22">
        <v>27</v>
      </c>
      <c r="G22" t="str">
        <v>Other expenses</v>
      </c>
      <c r="H22" t="str">
        <v>Bank charges</v>
      </c>
      <c r="I22" t="str">
        <v>Bank Charges</v>
      </c>
      <c r="J22">
        <v>325.7</v>
      </c>
      <c r="K22">
        <v>0</v>
      </c>
      <c r="L22">
        <f>J22+K22</f>
        <v>325.7</v>
      </c>
      <c r="M22">
        <v>0</v>
      </c>
      <c r="N22">
        <v>0</v>
      </c>
    </row>
    <row r="23">
      <c r="A23" t="str">
        <v>Expenses</v>
      </c>
      <c r="B23">
        <v>4320020</v>
      </c>
      <c r="C23">
        <f>VLOOKUP(D23,Input!$C$13:$D$101,2,0)</f>
        <v>24</v>
      </c>
      <c r="D23" t="str">
        <v>Other expenses</v>
      </c>
      <c r="E23" t="str">
        <v>Rates &amp; Taxes</v>
      </c>
      <c r="F23">
        <v>27</v>
      </c>
      <c r="G23" t="str">
        <v>Other expenses</v>
      </c>
      <c r="H23" t="str">
        <v>Rates and taxes</v>
      </c>
      <c r="I23" t="str">
        <v>Interest On TDS</v>
      </c>
      <c r="J23">
        <v>164</v>
      </c>
      <c r="K23">
        <v>0</v>
      </c>
      <c r="L23">
        <f>J23+K23</f>
        <v>164</v>
      </c>
      <c r="M23">
        <v>0</v>
      </c>
      <c r="N23">
        <v>0</v>
      </c>
    </row>
    <row r="24">
      <c r="A24" t="str">
        <v>Expenses</v>
      </c>
      <c r="B24">
        <v>4320021</v>
      </c>
      <c r="C24">
        <f>VLOOKUP(D24,Input!$C$13:$D$101,2,0)</f>
        <v>23</v>
      </c>
      <c r="D24" t="str">
        <v>Finance costs</v>
      </c>
      <c r="E24" t="str">
        <v>- From Others (Unsecured Loan)</v>
      </c>
      <c r="F24">
        <v>25</v>
      </c>
      <c r="G24" t="str">
        <v>Finance Cost</v>
      </c>
      <c r="H24" t="str">
        <v>- Loan from Others</v>
      </c>
      <c r="I24" t="str">
        <v>Int. On Borrowing</v>
      </c>
      <c r="J24">
        <v>3366398.61808905</v>
      </c>
      <c r="K24">
        <v>0</v>
      </c>
      <c r="L24">
        <f>J24+K24</f>
        <v>3366398.61808905</v>
      </c>
      <c r="M24">
        <v>0</v>
      </c>
      <c r="N24">
        <v>0</v>
      </c>
    </row>
    <row r="25">
      <c r="A25" t="str">
        <v>Expenses</v>
      </c>
      <c r="B25">
        <v>4320044</v>
      </c>
      <c r="C25">
        <f>VLOOKUP(D25,Input!$C$13:$D$101,2,0)</f>
        <v>24</v>
      </c>
      <c r="D25" t="str">
        <v>Other expenses</v>
      </c>
      <c r="E25" t="str">
        <v>Stamp Duty Expenses</v>
      </c>
      <c r="F25">
        <v>25</v>
      </c>
      <c r="G25" t="str">
        <v>Finance Cost</v>
      </c>
      <c r="H25" t="str">
        <v>Processing charges</v>
      </c>
      <c r="I25" t="str">
        <v xml:space="preserve">      Processing &amp; Stamp Duty Expense</v>
      </c>
      <c r="J25">
        <v>200000</v>
      </c>
      <c r="K25">
        <v>0</v>
      </c>
      <c r="L25">
        <f>J25+K25</f>
        <v>200000</v>
      </c>
      <c r="M25">
        <v>0</v>
      </c>
      <c r="N25">
        <v>0</v>
      </c>
    </row>
    <row r="26">
      <c r="A26" t="str">
        <v>Expenses</v>
      </c>
      <c r="B26">
        <v>4500008</v>
      </c>
      <c r="C26">
        <f>VLOOKUP(D26,Input!$C$13:$D$101,2,0)</f>
        <v>3</v>
      </c>
      <c r="D26" t="str">
        <v>Property, plant and equipment</v>
      </c>
      <c r="E26" t="str">
        <v>Depreciation and Amortization Expenses</v>
      </c>
      <c r="F26">
        <v>26</v>
      </c>
      <c r="G26" t="str">
        <v>Depreciation and amortisation</v>
      </c>
      <c r="H26" t="str">
        <v>Depreciation on property, plant and equipment</v>
      </c>
      <c r="I26" t="str">
        <v>Depreciation on Lease Property at Dahej</v>
      </c>
      <c r="J26">
        <v>609875</v>
      </c>
      <c r="K26">
        <v>0</v>
      </c>
      <c r="L26">
        <f>J26+K26</f>
        <v>609875</v>
      </c>
      <c r="M26">
        <v>0</v>
      </c>
      <c r="N26">
        <v>0</v>
      </c>
    </row>
    <row r="28">
      <c r="A28" t="str">
        <v>Equity</v>
      </c>
      <c r="B28" t="str">
        <v>Ind AS adjustment entry</v>
      </c>
      <c r="E28" t="str">
        <v>97,276 - 0.01% non cumulative optionally convertible preference shares of Rs 10 each fully paid up issued at premium of ₹ 2046 to Best Value Chem Private Limited (Holding company)</v>
      </c>
      <c r="J28">
        <f>972760</f>
        <v>972760</v>
      </c>
      <c r="L28">
        <f>J28+K28</f>
        <v>972760</v>
      </c>
      <c r="N28">
        <f>L28</f>
        <v>972760</v>
      </c>
      <c r="O28">
        <f>L28-M28-N28</f>
        <v>0</v>
      </c>
    </row>
    <row r="29">
      <c r="A29" t="str">
        <v>Equity</v>
      </c>
      <c r="B29" t="str">
        <v>Ind AS adjustment entry</v>
      </c>
      <c r="C29">
        <f>VLOOKUP(D29,Input!$C$13:$D$101,2,0)</f>
        <v>13</v>
      </c>
      <c r="D29" t="str">
        <v>Other Equity</v>
      </c>
      <c r="E29" t="str">
        <v xml:space="preserve">Addition during the year </v>
      </c>
      <c r="J29">
        <f>199026696</f>
        <v>199026696</v>
      </c>
      <c r="L29">
        <f>J29+K29</f>
        <v>199026696</v>
      </c>
      <c r="N29">
        <f>L29</f>
        <v>199026696</v>
      </c>
      <c r="O29">
        <f>L29-M29-N29</f>
        <v>0</v>
      </c>
    </row>
    <row r="30">
      <c r="A30" t="str">
        <v>Equity</v>
      </c>
      <c r="B30" t="str">
        <v>Ind AS adjustment entry</v>
      </c>
      <c r="C30">
        <f>VLOOKUP(D30,Input!$C$13:$D$101,2,0)</f>
        <v>13</v>
      </c>
      <c r="D30" t="str">
        <v>Other Equity</v>
      </c>
      <c r="E30" t="str">
        <v>Transactions with owners in their capacity as owners</v>
      </c>
      <c r="K30">
        <f>-'OCPS - BVS'!P31</f>
        <v>-125000357.82689637</v>
      </c>
      <c r="L30">
        <f>J30+K30</f>
        <v>-125000357.82689637</v>
      </c>
      <c r="N30">
        <f>L30</f>
        <v>-125000357.82689637</v>
      </c>
      <c r="O30">
        <f>L30-M30-N30</f>
        <v>0</v>
      </c>
    </row>
    <row r="31">
      <c r="A31" t="str">
        <v>Liabilities</v>
      </c>
      <c r="B31" t="str">
        <v>Ind AS adjustment entry</v>
      </c>
      <c r="C31">
        <f>VLOOKUP(D31,Input!$C$13:$D$101,2,0)</f>
        <v>4</v>
      </c>
      <c r="D31" t="str">
        <v>Deferred tax liabilities (net)</v>
      </c>
      <c r="E31" t="str">
        <v>Optionally convertible redeemable preference shares</v>
      </c>
      <c r="K31">
        <f>-'OCPS - BVS'!P32</f>
        <v>-25893362.389057722</v>
      </c>
      <c r="L31">
        <f>J31+K31</f>
        <v>-25893362.389057722</v>
      </c>
      <c r="N31">
        <f>L31</f>
        <v>-25893362.389057722</v>
      </c>
      <c r="O31">
        <f>L31-M31-N31</f>
        <v>0</v>
      </c>
    </row>
    <row r="32">
      <c r="A32" t="str">
        <v>Liabilities</v>
      </c>
      <c r="B32" t="str">
        <v>Ind AS adjustment entry</v>
      </c>
      <c r="C32">
        <f>VLOOKUP(D32,Input!$C$13:$D$101,2,0)</f>
        <v>14</v>
      </c>
      <c r="D32" t="str">
        <v>Borrowings</v>
      </c>
      <c r="E32" t="str">
        <v>Optionally Convertible Preference Shares - Unsecured (From Related Parties)</v>
      </c>
      <c r="K32">
        <f>-'OCPS - BVS'!P33</f>
        <v>-49105281.7840459</v>
      </c>
      <c r="L32">
        <f>J32+K32</f>
        <v>-49105281.7840459</v>
      </c>
      <c r="N32">
        <f>L32</f>
        <v>-49105281.7840459</v>
      </c>
      <c r="O32">
        <f>L32-M32-N32</f>
        <v>0</v>
      </c>
    </row>
    <row r="33">
      <c r="A33" t="str">
        <v>Expenses</v>
      </c>
      <c r="B33" t="str">
        <v>Ind AS adjustment entry</v>
      </c>
      <c r="C33">
        <f>VLOOKUP(D33,Input!$C$13:$D$101,2,0)</f>
        <v>23</v>
      </c>
      <c r="D33" t="str">
        <v>Finance Costs</v>
      </c>
      <c r="E33" t="str">
        <v>- Preference shares</v>
      </c>
      <c r="J33">
        <f>'OCPS - BVS'!O35</f>
        <v>420569.92160302977</v>
      </c>
      <c r="L33">
        <f>J33+K33</f>
        <v>420569.92160302977</v>
      </c>
    </row>
    <row r="34">
      <c r="A34" t="str">
        <v>Liabilities</v>
      </c>
      <c r="B34" t="str">
        <v>Ind AS adjustment entry</v>
      </c>
      <c r="C34">
        <f>VLOOKUP(D34,Input!$C$13:$D$101,2,0)</f>
        <v>4</v>
      </c>
      <c r="D34" t="str">
        <v>Deferred tax liabilities (net)</v>
      </c>
      <c r="E34" t="str">
        <v>Optionally convertible redeemable preference shares</v>
      </c>
      <c r="J34">
        <f>'OCPS - BVS'!O36</f>
        <v>72169.7985470799</v>
      </c>
      <c r="L34">
        <f>J34+K34</f>
        <v>72169.7985470799</v>
      </c>
      <c r="N34">
        <f>L34</f>
        <v>72169.7985470799</v>
      </c>
      <c r="O34">
        <f>L34-M34-N34</f>
        <v>0</v>
      </c>
    </row>
    <row r="35">
      <c r="A35" t="str">
        <v>Liabilities</v>
      </c>
      <c r="B35" t="str">
        <v>Ind AS adjustment entry</v>
      </c>
      <c r="C35">
        <f>VLOOKUP(D35,Input!$C$13:$D$101,2,0)</f>
        <v>14</v>
      </c>
      <c r="D35" t="str">
        <v>Borrowings</v>
      </c>
      <c r="E35" t="str">
        <v>Optionally Convertible Preference Shares - Unsecured (From Related Parties)</v>
      </c>
      <c r="K35">
        <f>-J33</f>
        <v>-420569.92160302977</v>
      </c>
      <c r="L35">
        <f>J35+K35</f>
        <v>-420569.92160302977</v>
      </c>
      <c r="N35">
        <f>L35</f>
        <v>-420569.92160302977</v>
      </c>
      <c r="O35">
        <f>L35-M35-N35</f>
        <v>0</v>
      </c>
    </row>
    <row r="36">
      <c r="A36" t="str">
        <v>Expenses</v>
      </c>
      <c r="B36" t="str">
        <v>Ind AS adjustment entry</v>
      </c>
      <c r="C36">
        <f>VLOOKUP(D36,Input!$C$13:$D$101,2,0)</f>
        <v>4</v>
      </c>
      <c r="D36" t="str">
        <v>Deferred tax liabilities (net)</v>
      </c>
      <c r="E36" t="str">
        <v>(b) Deferred Tax</v>
      </c>
      <c r="K36">
        <f>-J34</f>
        <v>-72169.7985470799</v>
      </c>
      <c r="L36">
        <f>J36+K36</f>
        <v>-72169.7985470799</v>
      </c>
    </row>
    <row r="37">
      <c r="A37" t="str">
        <v>Expenses</v>
      </c>
      <c r="B37" t="str">
        <v>Manual Entries - IGAAP</v>
      </c>
      <c r="C37">
        <f>VLOOKUP(D37,Input!$C$13:$D$101,2,0)</f>
        <v>24</v>
      </c>
      <c r="D37" t="str">
        <v>Other expenses</v>
      </c>
      <c r="E37" t="str">
        <v>Legal &amp; Professional Fees</v>
      </c>
      <c r="F37">
        <v>27</v>
      </c>
      <c r="G37" t="str">
        <v>Other expenses</v>
      </c>
      <c r="H37" t="str">
        <v>Legal and professional fees</v>
      </c>
      <c r="I37" t="str">
        <v>Legal &amp; Professional Fees</v>
      </c>
      <c r="J37">
        <v>0</v>
      </c>
      <c r="K37">
        <f>-J38</f>
        <v>-100000</v>
      </c>
      <c r="L37">
        <f>J37+K37</f>
        <v>-100000</v>
      </c>
    </row>
    <row r="38">
      <c r="A38" t="str">
        <v>Expenses</v>
      </c>
      <c r="B38" t="str">
        <v>Manual Entries - IGAAP</v>
      </c>
      <c r="C38">
        <f>VLOOKUP(D38,Input!$C$13:$D$101,2,0)</f>
        <v>24</v>
      </c>
      <c r="D38" t="str">
        <v>Other expenses</v>
      </c>
      <c r="E38" t="str">
        <v>Payment to Auditors</v>
      </c>
      <c r="F38">
        <v>27</v>
      </c>
      <c r="G38" t="str">
        <v>Other expenses</v>
      </c>
      <c r="H38" t="str">
        <v>Payment to Auditors</v>
      </c>
      <c r="I38" t="str">
        <v>Payment to Auditors</v>
      </c>
      <c r="J38">
        <v>100000</v>
      </c>
      <c r="K38">
        <v>0</v>
      </c>
      <c r="L38">
        <f>J38+K38</f>
        <v>100000</v>
      </c>
    </row>
    <row r="39">
      <c r="A39" t="str">
        <v>Liabilities</v>
      </c>
      <c r="B39" t="str">
        <v>Manual entry</v>
      </c>
      <c r="C39">
        <f>VLOOKUP(D39,Input!$C$13:$D$101,2,0)</f>
        <v>14</v>
      </c>
      <c r="D39" t="str">
        <v>Borrowings</v>
      </c>
      <c r="E39" t="str">
        <v>Unsecured loan from related parties</v>
      </c>
      <c r="J39">
        <f>-K40</f>
        <v>0</v>
      </c>
      <c r="K39">
        <v>0</v>
      </c>
      <c r="L39">
        <f>J39+K39</f>
        <v>0</v>
      </c>
      <c r="M39">
        <f>L39</f>
        <v>0</v>
      </c>
      <c r="O39">
        <f>L39-M39-N39</f>
        <v>0</v>
      </c>
    </row>
    <row r="40">
      <c r="A40" t="str">
        <v>Liabilities</v>
      </c>
      <c r="B40" t="str">
        <v>Manual entry</v>
      </c>
      <c r="C40">
        <f>VLOOKUP(D40,Input!$C$13:$D$101,2,0)</f>
        <v>16</v>
      </c>
      <c r="D40" t="str">
        <v>Other financial liabilities</v>
      </c>
      <c r="E40" t="str">
        <v>Interest accrued but due on borrowings</v>
      </c>
      <c r="J40">
        <v>0</v>
      </c>
      <c r="K40">
        <f>-2978340.61808905*0</f>
        <v>0</v>
      </c>
      <c r="L40">
        <f>J40+K40</f>
        <v>0</v>
      </c>
      <c r="M40">
        <f>L40</f>
        <v>0</v>
      </c>
      <c r="O40">
        <f>L40-M40-N40</f>
        <v>0</v>
      </c>
    </row>
  </sheetData>
  <autoFilter ref="A4:U41"/>
  <mergeCells count="3">
    <mergeCell ref="C3:E3"/>
    <mergeCell ref="F3:H3"/>
    <mergeCell ref="J3:N3"/>
  </mergeCells>
  <pageMargins left="0.7" right="0.7" top="0.75" bottom="0.75" header="0.3" footer="0.3"/>
  <ignoredErrors>
    <ignoredError numberStoredAsText="1" sqref="A1:U41"/>
  </ignoredErrors>
</worksheet>
</file>

<file path=xl/worksheets/sheet40.xml><?xml version="1.0" encoding="utf-8"?>
<worksheet xmlns="http://schemas.openxmlformats.org/spreadsheetml/2006/main" xmlns:r="http://schemas.openxmlformats.org/officeDocument/2006/relationships">
  <dimension ref="A2:Q60"/>
  <sheetViews>
    <sheetView workbookViewId="0" rightToLeft="0"/>
  </sheetViews>
  <sheetData>
    <row r="2">
      <c r="A2" t="str">
        <v>Holder:</v>
      </c>
      <c r="B2" t="str">
        <v>Best Value Chem Private Limited</v>
      </c>
      <c r="D2" t="str">
        <v>Date</v>
      </c>
      <c r="E2" t="str">
        <v>Amount</v>
      </c>
      <c r="F2" t="str">
        <v>Discounted Value</v>
      </c>
      <c r="H2" t="str">
        <v>Opening Balance</v>
      </c>
      <c r="I2" t="str">
        <v>Interest @7%</v>
      </c>
      <c r="J2" t="str">
        <v>Cash Flows</v>
      </c>
      <c r="K2" t="str">
        <v>Closing Balance</v>
      </c>
      <c r="M2" t="str">
        <v>Journal Entries in the Books of BVC *</v>
      </c>
    </row>
    <row r="3">
      <c r="A3" t="str">
        <v>Issuer:</v>
      </c>
      <c r="B3" t="str">
        <v>XYZ</v>
      </c>
      <c r="D3">
        <f>B9</f>
        <v>44609</v>
      </c>
      <c r="H3">
        <f>F25</f>
        <v>49105281.7840459</v>
      </c>
      <c r="I3">
        <v>0</v>
      </c>
      <c r="J3">
        <v>0</v>
      </c>
      <c r="K3">
        <f>H3+I3+J3</f>
        <v>49105281.7840459</v>
      </c>
    </row>
    <row r="4">
      <c r="A4" t="str">
        <v>Instrument:</v>
      </c>
      <c r="B4" t="str">
        <v>Non-Cumulative Optionally Convertible Redeemable Preference Shares (OCRPS)</v>
      </c>
      <c r="D4">
        <v>44651</v>
      </c>
      <c r="E4">
        <f>B12*B8/355*(D4-D3+1)*0</f>
        <v>0</v>
      </c>
      <c r="F4">
        <f>1/((1+$B$17)^((D4-$D$3)/365))*E4</f>
        <v>0</v>
      </c>
      <c r="H4">
        <f>K3</f>
        <v>49105281.7840459</v>
      </c>
      <c r="I4">
        <f>H4*(D4-D3+1)/365*B17</f>
        <v>420569.92160302977</v>
      </c>
      <c r="J4">
        <f>-E4</f>
        <v>0</v>
      </c>
      <c r="K4">
        <f>H4+I4+J4</f>
        <v>49525851.70564893</v>
      </c>
      <c r="M4" t="str">
        <v>Date</v>
      </c>
      <c r="N4" t="str">
        <v>Particulars</v>
      </c>
      <c r="O4" t="str">
        <v>Debit</v>
      </c>
      <c r="P4" t="str">
        <v>Credit</v>
      </c>
      <c r="Q4" t="str">
        <v>Remarks</v>
      </c>
    </row>
    <row r="5">
      <c r="A5" t="str">
        <v>Face Value INR:</v>
      </c>
      <c r="B5">
        <v>10</v>
      </c>
      <c r="D5">
        <v>45016</v>
      </c>
      <c r="E5">
        <f>$B$12*$B$8*0</f>
        <v>0</v>
      </c>
      <c r="F5">
        <f>1/((1+$B$17)^((D5-$D$3)/365))*E5</f>
        <v>0</v>
      </c>
      <c r="H5">
        <f>K4</f>
        <v>49525851.70564893</v>
      </c>
      <c r="I5">
        <f>H5*$B$17</f>
        <v>3600529.4190006773</v>
      </c>
      <c r="J5">
        <f>-E5</f>
        <v>0</v>
      </c>
      <c r="K5">
        <f>H5+I5+J5</f>
        <v>53126381.12464961</v>
      </c>
      <c r="M5">
        <f>D3</f>
        <v>44609</v>
      </c>
      <c r="N5" t="str">
        <v>Deemed equity investment in BVO Dr</v>
      </c>
      <c r="O5">
        <f>F27</f>
        <v>150893720.2159541</v>
      </c>
      <c r="Q5" t="str">
        <v>Day one Fair Valuation of Instrument</v>
      </c>
    </row>
    <row r="6">
      <c r="A6" t="str">
        <v>Premium INR:</v>
      </c>
      <c r="B6">
        <v>2072</v>
      </c>
      <c r="D6">
        <v>45382</v>
      </c>
      <c r="E6">
        <f>$B$12*$B$8*0</f>
        <v>0</v>
      </c>
      <c r="F6">
        <f>1/((1+$B$17)^((D6-$D$3)/365))*E6</f>
        <v>0</v>
      </c>
      <c r="H6">
        <f>K5</f>
        <v>53126381.12464961</v>
      </c>
      <c r="I6">
        <f>H6*$B$17</f>
        <v>3862287.9077620264</v>
      </c>
      <c r="J6">
        <f>-E6</f>
        <v>0</v>
      </c>
      <c r="K6">
        <f>H6+I6+J6</f>
        <v>56988669.032411635</v>
      </c>
      <c r="N6" t="str">
        <v>Investments in Preference Share Dr</v>
      </c>
      <c r="O6">
        <f>F25</f>
        <v>49105281.7840459</v>
      </c>
    </row>
    <row r="7">
      <c r="A7" t="str">
        <v>Issue Price INR:</v>
      </c>
      <c r="B7">
        <v>2082</v>
      </c>
      <c r="D7">
        <v>45747</v>
      </c>
      <c r="E7">
        <f>$B$12*$B$8*0</f>
        <v>0</v>
      </c>
      <c r="F7">
        <f>1/((1+$B$17)^((D7-$D$3)/365))*E7</f>
        <v>0</v>
      </c>
      <c r="H7">
        <f>K6</f>
        <v>56988669.032411635</v>
      </c>
      <c r="I7">
        <f>H7*$B$17</f>
        <v>4143076.2386563257</v>
      </c>
      <c r="J7">
        <f>-E7</f>
        <v>0</v>
      </c>
      <c r="K7">
        <f>H7+I7+J7</f>
        <v>61131745.27106796</v>
      </c>
      <c r="N7" t="str">
        <v>To Bank</v>
      </c>
      <c r="P7">
        <f>O5+O6</f>
        <v>199999002</v>
      </c>
    </row>
    <row r="8">
      <c r="A8" t="str">
        <v>Dividend Rate:</v>
      </c>
      <c r="B8">
        <v>0.0001</v>
      </c>
      <c r="D8">
        <v>46112</v>
      </c>
      <c r="E8">
        <f>$B$12*$B$8*0</f>
        <v>0</v>
      </c>
      <c r="F8">
        <f>1/((1+$B$17)^((D8-$D$3)/365))*E8</f>
        <v>0</v>
      </c>
      <c r="H8">
        <f>K7</f>
        <v>61131745.27106796</v>
      </c>
      <c r="I8">
        <f>H8*$B$17</f>
        <v>4444277.881206641</v>
      </c>
      <c r="J8">
        <f>-E8</f>
        <v>0</v>
      </c>
      <c r="K8">
        <f>H8+I8+J8</f>
        <v>65576023.1522746</v>
      </c>
    </row>
    <row r="9">
      <c r="A9" t="str">
        <v>Date of Allotment</v>
      </c>
      <c r="B9">
        <v>44609</v>
      </c>
      <c r="D9">
        <v>46477</v>
      </c>
      <c r="E9">
        <f>$B$12*$B$8*0</f>
        <v>0</v>
      </c>
      <c r="F9">
        <f>1/((1+$B$17)^((D9-$D$3)/365))*E9</f>
        <v>0</v>
      </c>
      <c r="H9">
        <f>K8</f>
        <v>65576023.1522746</v>
      </c>
      <c r="I9">
        <f>H9*$B$17</f>
        <v>4767376.8831703635</v>
      </c>
      <c r="J9">
        <f>-E9</f>
        <v>0</v>
      </c>
      <c r="K9">
        <f>H9+I9+J9</f>
        <v>70343400.03544496</v>
      </c>
      <c r="M9">
        <v>44651</v>
      </c>
      <c r="N9" t="str">
        <v>Investments in Preference Share Dr</v>
      </c>
      <c r="O9">
        <f>I4</f>
        <v>420569.92160302977</v>
      </c>
    </row>
    <row r="10">
      <c r="A10" t="str">
        <v>Date of Maturity / Conversion</v>
      </c>
      <c r="B10">
        <v>51913</v>
      </c>
      <c r="D10">
        <v>46843</v>
      </c>
      <c r="E10">
        <f>$B$12*$B$8*0</f>
        <v>0</v>
      </c>
      <c r="F10">
        <f>1/((1+$B$17)^((D10-$D$3)/365))*E10</f>
        <v>0</v>
      </c>
      <c r="H10">
        <f>K9</f>
        <v>70343400.03544496</v>
      </c>
      <c r="I10">
        <f>H10*$B$17</f>
        <v>5113965.182576848</v>
      </c>
      <c r="J10">
        <f>-E10</f>
        <v>0</v>
      </c>
      <c r="K10">
        <f>H10+I10+J10</f>
        <v>75457365.21802181</v>
      </c>
      <c r="N10" t="str">
        <v>To Fair Value Gain</v>
      </c>
      <c r="P10">
        <f>O9</f>
        <v>420569.92160302977</v>
      </c>
    </row>
    <row r="11">
      <c r="A11" t="str">
        <v>No. of preference shares:</v>
      </c>
      <c r="B11">
        <v>96061</v>
      </c>
      <c r="D11">
        <v>47208</v>
      </c>
      <c r="E11">
        <f>$B$12*$B$8*0</f>
        <v>0</v>
      </c>
      <c r="F11">
        <f>1/((1+$B$17)^((D11-$D$3)/365))*E11</f>
        <v>0</v>
      </c>
      <c r="H11">
        <f>K10</f>
        <v>75457365.21802181</v>
      </c>
      <c r="I11">
        <f>H11*$B$17</f>
        <v>5485750.451350186</v>
      </c>
      <c r="J11">
        <f>-E11</f>
        <v>0</v>
      </c>
      <c r="K11">
        <f>H11+I11+J11</f>
        <v>80943115.66937199</v>
      </c>
    </row>
    <row r="12">
      <c r="A12" t="str">
        <v>Issue Size INR:</v>
      </c>
      <c r="B12">
        <f>B7*B11</f>
        <v>199999002</v>
      </c>
      <c r="D12">
        <v>47573</v>
      </c>
      <c r="E12">
        <f>$B$12*$B$8*0</f>
        <v>0</v>
      </c>
      <c r="F12">
        <f>1/((1+$B$17)^((D12-$D$3)/365))*E12</f>
        <v>0</v>
      </c>
      <c r="H12">
        <f>K11</f>
        <v>80943115.66937199</v>
      </c>
      <c r="I12">
        <f>H12*$B$17</f>
        <v>5884564.509163344</v>
      </c>
      <c r="J12">
        <f>-E12</f>
        <v>0</v>
      </c>
      <c r="K12">
        <f>H12+I12+J12</f>
        <v>86827680.17853534</v>
      </c>
      <c r="M12">
        <v>44742</v>
      </c>
      <c r="N12" t="str">
        <v>Investments in Preference Share Dr</v>
      </c>
      <c r="O12">
        <f>I5/4</f>
        <v>900132.3547501693</v>
      </c>
    </row>
    <row r="13">
      <c r="A13" t="str">
        <v>Conversion Option:</v>
      </c>
      <c r="B13" t="str">
        <v>At the option of Holder</v>
      </c>
      <c r="D13">
        <v>47938</v>
      </c>
      <c r="E13">
        <f>$B$12*$B$8*0</f>
        <v>0</v>
      </c>
      <c r="F13">
        <f>1/((1+$B$17)^((D13-$D$3)/365))*E13</f>
        <v>0</v>
      </c>
      <c r="H13">
        <f>K12</f>
        <v>86827680.17853534</v>
      </c>
      <c r="I13">
        <f>H13*$B$17</f>
        <v>6312372.34897952</v>
      </c>
      <c r="J13">
        <f>-E13</f>
        <v>0</v>
      </c>
      <c r="K13">
        <f>H13+I13+J13</f>
        <v>93140052.52751486</v>
      </c>
      <c r="N13" t="str">
        <v>To Fair Value Gain</v>
      </c>
      <c r="P13">
        <f>O12</f>
        <v>900132.3547501693</v>
      </c>
    </row>
    <row r="14">
      <c r="A14" t="str">
        <v>Conversion Ratio:</v>
      </c>
      <c r="B14" t="str">
        <v>1 Equity share for 1 Preference share</v>
      </c>
      <c r="D14">
        <v>48304</v>
      </c>
      <c r="E14">
        <f>$B$12*$B$8*0</f>
        <v>0</v>
      </c>
      <c r="F14">
        <f>1/((1+$B$17)^((D14-$D$3)/365))*E14</f>
        <v>0</v>
      </c>
      <c r="H14">
        <f>K13</f>
        <v>93140052.52751486</v>
      </c>
      <c r="I14">
        <f>H14*$B$17</f>
        <v>6771281.81875033</v>
      </c>
      <c r="J14">
        <f>-E14</f>
        <v>0</v>
      </c>
      <c r="K14">
        <f>H14+I14+J14</f>
        <v>99911334.3462652</v>
      </c>
    </row>
    <row r="15">
      <c r="A15" t="str">
        <v>Tenure:</v>
      </c>
      <c r="B15" t="str">
        <v>20 Years</v>
      </c>
      <c r="D15">
        <v>48669</v>
      </c>
      <c r="E15">
        <f>$B$12*$B$8*0</f>
        <v>0</v>
      </c>
      <c r="F15">
        <f>1/((1+$B$17)^((D15-$D$3)/365))*E15</f>
        <v>0</v>
      </c>
      <c r="H15">
        <f>K14</f>
        <v>99911334.3462652</v>
      </c>
      <c r="I15">
        <f>H15*$B$17</f>
        <v>7263554.00697348</v>
      </c>
      <c r="J15">
        <f>-E15</f>
        <v>0</v>
      </c>
      <c r="K15">
        <f>H15+I15+J15</f>
        <v>107174888.35323867</v>
      </c>
      <c r="M15">
        <v>44834</v>
      </c>
      <c r="N15" t="str">
        <v>Investments in Preference Share Dr</v>
      </c>
      <c r="O15">
        <f>O12</f>
        <v>900132.3547501693</v>
      </c>
    </row>
    <row r="16">
      <c r="A16" t="str">
        <v>Redemption:</v>
      </c>
      <c r="B16" t="str">
        <v>If OCRPS are not converted into equity share, the same shall be redeemed at the end of 20 year from the date of allotment at a redemption premium of INR 2072 per share.</v>
      </c>
      <c r="D16">
        <v>49034</v>
      </c>
      <c r="E16">
        <f>$B$12*$B$8*0</f>
        <v>0</v>
      </c>
      <c r="F16">
        <f>1/((1+$B$17)^((D16-$D$3)/365))*E16</f>
        <v>0</v>
      </c>
      <c r="H16">
        <f>K15</f>
        <v>107174888.35323867</v>
      </c>
      <c r="I16">
        <f>H16*$B$17</f>
        <v>7791614.383280451</v>
      </c>
      <c r="J16">
        <f>-E16</f>
        <v>0</v>
      </c>
      <c r="K16">
        <f>H16+I16+J16</f>
        <v>114966502.73651913</v>
      </c>
      <c r="N16" t="str">
        <v>To Fair Value Gain</v>
      </c>
      <c r="P16">
        <f>P13</f>
        <v>900132.3547501693</v>
      </c>
    </row>
    <row r="17">
      <c r="A17" t="str">
        <v>Market Discount Rate (Assumed):</v>
      </c>
      <c r="B17">
        <v>0.0727</v>
      </c>
      <c r="D17">
        <v>49399</v>
      </c>
      <c r="E17">
        <f>$B$12*$B$8*0</f>
        <v>0</v>
      </c>
      <c r="F17">
        <f>1/((1+$B$17)^((D17-$D$3)/365))*E17</f>
        <v>0</v>
      </c>
      <c r="H17">
        <f>K16</f>
        <v>114966502.73651913</v>
      </c>
      <c r="I17">
        <f>H17*$B$17</f>
        <v>8358064.748944941</v>
      </c>
      <c r="J17">
        <f>-E17</f>
        <v>0</v>
      </c>
      <c r="K17">
        <f>H17+I17+J17</f>
        <v>123324567.48546407</v>
      </c>
    </row>
    <row r="18">
      <c r="A18" t="str">
        <v>Tax Rate (Subsidiary):</v>
      </c>
      <c r="B18">
        <f>(15%*1.1)*1.04</f>
        <v>0.1716</v>
      </c>
      <c r="D18">
        <v>49765</v>
      </c>
      <c r="E18">
        <f>$B$12*$B$8*0</f>
        <v>0</v>
      </c>
      <c r="F18">
        <f>1/((1+$B$17)^((D18-$D$3)/365))*E18</f>
        <v>0</v>
      </c>
      <c r="H18">
        <f>K17</f>
        <v>123324567.48546407</v>
      </c>
      <c r="I18">
        <f>H18*$B$17</f>
        <v>8965696.056193238</v>
      </c>
      <c r="J18">
        <f>-E18</f>
        <v>0</v>
      </c>
      <c r="K18">
        <f>H18+I18+J18</f>
        <v>132290263.5416573</v>
      </c>
      <c r="M18">
        <v>44926</v>
      </c>
      <c r="N18" t="str">
        <v>Investments in Preference Share Dr</v>
      </c>
      <c r="O18">
        <f>O15</f>
        <v>900132.3547501693</v>
      </c>
    </row>
    <row r="19">
      <c r="D19">
        <v>50130</v>
      </c>
      <c r="E19">
        <f>$B$12*$B$8*0</f>
        <v>0</v>
      </c>
      <c r="F19">
        <f>1/((1+$B$17)^((D19-$D$3)/365))*E19</f>
        <v>0</v>
      </c>
      <c r="H19">
        <f>K18</f>
        <v>132290263.5416573</v>
      </c>
      <c r="I19">
        <f>H19*$B$17</f>
        <v>9617502.159478486</v>
      </c>
      <c r="J19">
        <f>-E19</f>
        <v>0</v>
      </c>
      <c r="K19">
        <f>H19+I19+J19</f>
        <v>141907765.70113578</v>
      </c>
      <c r="N19" t="str">
        <v>To Fair Value Gain</v>
      </c>
      <c r="P19">
        <f>P16</f>
        <v>900132.3547501693</v>
      </c>
    </row>
    <row r="20">
      <c r="D20">
        <v>50495</v>
      </c>
      <c r="E20">
        <f>$B$12*$B$8*0</f>
        <v>0</v>
      </c>
      <c r="F20">
        <f>1/((1+$B$17)^((D20-$D$3)/365))*E20</f>
        <v>0</v>
      </c>
      <c r="H20">
        <f>K19</f>
        <v>141907765.70113578</v>
      </c>
      <c r="I20">
        <f>H20*$B$17</f>
        <v>10316694.566472571</v>
      </c>
      <c r="J20">
        <f>-E20</f>
        <v>0</v>
      </c>
      <c r="K20">
        <f>H20+I20+J20</f>
        <v>152224460.26760834</v>
      </c>
    </row>
    <row r="21">
      <c r="D21">
        <v>50860</v>
      </c>
      <c r="E21">
        <f>$B$12*$B$8*0</f>
        <v>0</v>
      </c>
      <c r="F21">
        <f>1/((1+$B$17)^((D21-$D$3)/365))*E21</f>
        <v>0</v>
      </c>
      <c r="H21">
        <f>K20</f>
        <v>152224460.26760834</v>
      </c>
      <c r="I21">
        <f>H21*$B$17</f>
        <v>11066718.261455126</v>
      </c>
      <c r="J21">
        <f>-E21</f>
        <v>0</v>
      </c>
      <c r="K21">
        <f>H21+I21+J21</f>
        <v>163291178.52906346</v>
      </c>
      <c r="M21">
        <v>45016</v>
      </c>
      <c r="N21" t="str">
        <v>Investments in Preference Share Dr</v>
      </c>
      <c r="O21">
        <f>O18</f>
        <v>900132.3547501693</v>
      </c>
      <c r="Q21" t="str">
        <v>To be passed based on fair valuation report</v>
      </c>
    </row>
    <row r="22">
      <c r="D22">
        <v>51226</v>
      </c>
      <c r="E22">
        <f>$B$12*$B$8*0</f>
        <v>0</v>
      </c>
      <c r="F22">
        <f>1/((1+$B$17)^((D22-$D$3)/365))*E22</f>
        <v>0</v>
      </c>
      <c r="H22">
        <f>K21</f>
        <v>163291178.52906346</v>
      </c>
      <c r="I22">
        <f>H22*$B$17</f>
        <v>11871268.679062914</v>
      </c>
      <c r="J22">
        <f>-E22</f>
        <v>0</v>
      </c>
      <c r="K22">
        <f>H22+I22+J22</f>
        <v>175162447.20812637</v>
      </c>
      <c r="N22" t="str">
        <v>To Fair Value Gain</v>
      </c>
      <c r="P22">
        <f>P19</f>
        <v>900132.3547501693</v>
      </c>
    </row>
    <row r="23">
      <c r="D23">
        <v>51591</v>
      </c>
      <c r="E23">
        <f>$B$12*$B$8*0</f>
        <v>0</v>
      </c>
      <c r="F23">
        <f>1/((1+$B$17)^((D23-$D$3)/365))*E23</f>
        <v>0</v>
      </c>
      <c r="H23">
        <f>K22</f>
        <v>175162447.20812637</v>
      </c>
      <c r="I23">
        <f>H23*$B$17</f>
        <v>12734309.912030786</v>
      </c>
      <c r="J23">
        <f>-E23</f>
        <v>0</v>
      </c>
      <c r="K23">
        <f>H23+I23+J23</f>
        <v>187896757.12015715</v>
      </c>
    </row>
    <row r="24">
      <c r="D24">
        <f>B10</f>
        <v>51913</v>
      </c>
      <c r="E24">
        <f>B12*B8/355*(D24-D23+1)*0+B12</f>
        <v>199999002</v>
      </c>
      <c r="F24">
        <f>1/((1+$B$17)^((D24-$D$3)/365))*E24</f>
        <v>49105281.7840459</v>
      </c>
      <c r="H24">
        <f>K23</f>
        <v>187896757.12015715</v>
      </c>
      <c r="I24">
        <f>H24*(D24-D23+1)/365*B17+16977</f>
        <v>12105224.78183902</v>
      </c>
      <c r="J24">
        <f>-E24</f>
        <v>-199999002</v>
      </c>
      <c r="K24">
        <f>H24+I24+J24-2980</f>
        <v>-0.09800383448600769</v>
      </c>
      <c r="M24" t="str">
        <v>* No deferred tax impact is considered applying initial recognition exemption.</v>
      </c>
    </row>
    <row r="25">
      <c r="D25" t="str">
        <v>Total</v>
      </c>
      <c r="E25">
        <f>SUM(E4:E24)</f>
        <v>199999002</v>
      </c>
      <c r="F25">
        <f>SUM(F4:F24)</f>
        <v>49105281.7840459</v>
      </c>
      <c r="M25" t="str">
        <v xml:space="preserve">** Holder will require to obtain fair valuation report as on each reporting date and difference between two reporting dates will be recognised in the statement of profit and loss. </v>
      </c>
    </row>
    <row r="26">
      <c r="D26" t="str">
        <v>Liability Component</v>
      </c>
      <c r="F26">
        <f>F25</f>
        <v>49105281.7840459</v>
      </c>
    </row>
    <row r="27">
      <c r="D27" t="str">
        <v>Equity Component</v>
      </c>
      <c r="F27">
        <f>B12-F26</f>
        <v>150893720.2159541</v>
      </c>
      <c r="M27" t="str">
        <v>Journal Entries in the Books of BVS</v>
      </c>
    </row>
    <row r="29">
      <c r="M29" t="str">
        <v>Date</v>
      </c>
      <c r="N29" t="str">
        <v>Particulars</v>
      </c>
      <c r="O29" t="str">
        <v>Debit</v>
      </c>
      <c r="P29" t="str">
        <v>Credit</v>
      </c>
      <c r="Q29" t="str">
        <v>Remarks</v>
      </c>
    </row>
    <row r="30">
      <c r="M30">
        <f>M5</f>
        <v>44609</v>
      </c>
      <c r="N30" t="str">
        <v>Bank Dr</v>
      </c>
      <c r="O30">
        <f>B12</f>
        <v>199999002</v>
      </c>
      <c r="Q30" t="str">
        <v>Day one Fair Valuation of Instrument</v>
      </c>
    </row>
    <row r="31">
      <c r="N31" t="str">
        <v>To Equity component of Compound FI</v>
      </c>
      <c r="P31">
        <f>F27-P32</f>
        <v>125000357.82689637</v>
      </c>
    </row>
    <row r="32">
      <c r="N32" t="str">
        <v>To Deferred Tax Liability</v>
      </c>
      <c r="P32">
        <f>F27*$B$18</f>
        <v>25893362.389057722</v>
      </c>
    </row>
    <row r="33">
      <c r="N33" t="str">
        <v>To Preference Share Capital - Liability</v>
      </c>
      <c r="P33">
        <f>F26</f>
        <v>49105281.7840459</v>
      </c>
      <c r="Q33">
        <f>P37+P42*4</f>
        <v>4021099.340603707</v>
      </c>
    </row>
    <row r="35">
      <c r="M35">
        <v>44651</v>
      </c>
      <c r="N35" t="str">
        <v>Finance Costs Dr</v>
      </c>
      <c r="O35">
        <f>I4</f>
        <v>420569.92160302977</v>
      </c>
    </row>
    <row r="36">
      <c r="N36" t="str">
        <v>Deferred Tax Liability Dr</v>
      </c>
      <c r="O36">
        <f>O35*B18</f>
        <v>72169.7985470799</v>
      </c>
    </row>
    <row r="37">
      <c r="N37" t="str">
        <v>To Preference Share Capital - Liability</v>
      </c>
      <c r="P37">
        <f>O35</f>
        <v>420569.92160302977</v>
      </c>
    </row>
    <row r="38">
      <c r="N38" t="str">
        <v>To Deferred Tax Expenses</v>
      </c>
      <c r="P38">
        <f>O36</f>
        <v>72169.7985470799</v>
      </c>
    </row>
    <row r="40">
      <c r="M40">
        <v>44742</v>
      </c>
      <c r="N40" t="str">
        <v>Finance Costs Dr</v>
      </c>
      <c r="O40">
        <f>I5/4</f>
        <v>900132.3547501693</v>
      </c>
    </row>
    <row r="41">
      <c r="N41" t="str">
        <v>Deferred Tax Liability Dr</v>
      </c>
      <c r="O41">
        <f>O40*$B$18</f>
        <v>154462.71207512906</v>
      </c>
    </row>
    <row r="42">
      <c r="N42" t="str">
        <v>To Preference Share Capital - Liability</v>
      </c>
      <c r="P42">
        <f>O40</f>
        <v>900132.3547501693</v>
      </c>
    </row>
    <row r="43">
      <c r="N43" t="str">
        <v>To Deferred Tax Expenses</v>
      </c>
      <c r="P43">
        <f>O41</f>
        <v>154462.71207512906</v>
      </c>
    </row>
    <row r="45">
      <c r="M45">
        <v>44834</v>
      </c>
      <c r="N45" t="str">
        <v>Finance Costs Dr</v>
      </c>
      <c r="O45">
        <f>O40</f>
        <v>900132.3547501693</v>
      </c>
    </row>
    <row r="46">
      <c r="N46" t="str">
        <v>Deferred Tax Liability Dr</v>
      </c>
      <c r="O46">
        <f>O45*$B$18</f>
        <v>154462.71207512906</v>
      </c>
    </row>
    <row r="47">
      <c r="N47" t="str">
        <v>To Preference Share Capital - Liability</v>
      </c>
      <c r="P47">
        <f>O45</f>
        <v>900132.3547501693</v>
      </c>
    </row>
    <row r="48">
      <c r="N48" t="str">
        <v>To Deferred Tax Expenses</v>
      </c>
      <c r="P48">
        <f>O46</f>
        <v>154462.71207512906</v>
      </c>
    </row>
    <row r="50">
      <c r="M50">
        <v>44926</v>
      </c>
      <c r="N50" t="str">
        <v>Finance Costs Dr</v>
      </c>
      <c r="O50">
        <f>O45</f>
        <v>900132.3547501693</v>
      </c>
    </row>
    <row r="51">
      <c r="N51" t="str">
        <v>Deferred Tax Liability Dr</v>
      </c>
      <c r="O51">
        <f>O50*$B$18</f>
        <v>154462.71207512906</v>
      </c>
    </row>
    <row r="52">
      <c r="N52" t="str">
        <v>To Preference Share Capital - Liability</v>
      </c>
      <c r="P52">
        <f>O50</f>
        <v>900132.3547501693</v>
      </c>
    </row>
    <row r="53">
      <c r="N53" t="str">
        <v>To Deferred Tax Expenses</v>
      </c>
      <c r="P53">
        <f>O51</f>
        <v>154462.71207512906</v>
      </c>
    </row>
    <row r="55">
      <c r="M55">
        <v>45016</v>
      </c>
      <c r="N55" t="str">
        <v>Finance Costs Dr</v>
      </c>
      <c r="O55">
        <f>O50</f>
        <v>900132.3547501693</v>
      </c>
    </row>
    <row r="56">
      <c r="N56" t="str">
        <v>Deferred Tax Liability Dr</v>
      </c>
      <c r="O56">
        <f>O55*$B$18</f>
        <v>154462.71207512906</v>
      </c>
    </row>
    <row r="57">
      <c r="N57" t="str">
        <v>To Preference Share Capital - Liability</v>
      </c>
      <c r="P57">
        <f>O55</f>
        <v>900132.3547501693</v>
      </c>
    </row>
    <row r="58">
      <c r="N58" t="str">
        <v>To Deferred Tax Expenses</v>
      </c>
      <c r="P58">
        <f>O56</f>
        <v>154462.71207512906</v>
      </c>
    </row>
    <row r="60">
      <c r="M60" t="str">
        <v>* No deferred tax impact is considered applying initial recognition exemption.</v>
      </c>
    </row>
  </sheetData>
  <pageMargins left="0.7" right="0.7" top="0.75" bottom="0.75" header="0.3" footer="0.3"/>
  <ignoredErrors>
    <ignoredError numberStoredAsText="1" sqref="A2:Q60"/>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40</vt:i4>
      </vt:variant>
    </vt:vector>
  </HeadingPairs>
  <TitlesOfParts>
    <vt:vector size="40" baseType="lpstr">
      <vt:lpstr>README</vt:lpstr>
      <vt:lpstr>Input</vt:lpstr>
      <vt:lpstr>Pivot</vt:lpstr>
      <vt:lpstr>Master Grouping</vt:lpstr>
      <vt:lpstr>TB BVS 31.3.25</vt:lpstr>
      <vt:lpstr>TB BVS 31.03.26</vt:lpstr>
      <vt:lpstr>BS</vt:lpstr>
      <vt:lpstr>PL</vt:lpstr>
      <vt:lpstr>CFS Working</vt:lpstr>
      <vt:lpstr>IT Computation_FY24</vt:lpstr>
      <vt:lpstr>IT Comp workings_FY24</vt:lpstr>
      <vt:lpstr>Cash Flow_FY26</vt:lpstr>
      <vt:lpstr>SOCIE</vt:lpstr>
      <vt:lpstr>PPE- note 3</vt:lpstr>
      <vt:lpstr>Draft-TC</vt:lpstr>
      <vt:lpstr>DT-FY26</vt:lpstr>
      <vt:lpstr>WA-Shares</vt:lpstr>
      <vt:lpstr>BS  Notes  4-19</vt:lpstr>
      <vt:lpstr>PL Notes 20-27</vt:lpstr>
      <vt:lpstr>Note 28-31</vt:lpstr>
      <vt:lpstr>Segment</vt:lpstr>
      <vt:lpstr>FI -32</vt:lpstr>
      <vt:lpstr>Ratios -33</vt:lpstr>
      <vt:lpstr>Note - 34-35</vt:lpstr>
      <vt:lpstr>Note -36</vt:lpstr>
      <vt:lpstr>Note - 40</vt:lpstr>
      <vt:lpstr>DT</vt:lpstr>
      <vt:lpstr>WA Share Working</vt:lpstr>
      <vt:lpstr>IT Com</vt:lpstr>
      <vt:lpstr>DT_V1-Final</vt:lpstr>
      <vt:lpstr>IT Dep</vt:lpstr>
      <vt:lpstr>CA Dep</vt:lpstr>
      <vt:lpstr>SAP TB_FY24</vt:lpstr>
      <vt:lpstr>Client TB 23</vt:lpstr>
      <vt:lpstr>Ind AS 101 - Note 22 &amp; 23</vt:lpstr>
      <vt:lpstr>Workings &gt;&gt;&gt;</vt:lpstr>
      <vt:lpstr>TB BVS 31.3.23</vt:lpstr>
      <vt:lpstr>GL Summary</vt:lpstr>
      <vt:lpstr>TB BVS 31.3.22</vt:lpstr>
      <vt:lpstr>OCPS - BVS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2022-03-15T05:44:50Z</dcterms:created>
  <dcterms:modified xsi:type="dcterms:W3CDTF">2026-07-22T12:25:57Z</dcterms:modified>
  <cp:lastModifiedBy>Shivam CHATURVEDI</cp:lastModifiedBy>
  <cp:lastPrinted>2026-07-12T12:01:10Z</cp:lastPrinted>
  <dc:creator>vidisha</dc:creator>
</cp:coreProperties>
</file>