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281ba218c9562c/"/>
    </mc:Choice>
  </mc:AlternateContent>
  <xr:revisionPtr revIDLastSave="425" documentId="8_{D7EC4D44-DCCC-4271-82FE-D4CEC5A5A1DB}" xr6:coauthVersionLast="47" xr6:coauthVersionMax="47" xr10:uidLastSave="{9DA8070A-799D-4F98-A1B8-407554FB6901}"/>
  <bookViews>
    <workbookView xWindow="-108" yWindow="-108" windowWidth="23256" windowHeight="12456" xr2:uid="{E7B45E53-9499-4AC7-A754-D1270DBBDBF9}"/>
  </bookViews>
  <sheets>
    <sheet name="Sheet5" sheetId="5" r:id="rId1"/>
    <sheet name="Sheet6" sheetId="6" r:id="rId2"/>
    <sheet name="Sheet7" sheetId="7" r:id="rId3"/>
    <sheet name="Sheet1" sheetId="1" r:id="rId4"/>
    <sheet name="Sheet3" sheetId="3" r:id="rId5"/>
    <sheet name="Sheet2" sheetId="2" r:id="rId6"/>
    <sheet name="Sheet4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2" i="5"/>
  <c r="AM2" i="7"/>
  <c r="AM21" i="7"/>
  <c r="AL21" i="7"/>
  <c r="AJ21" i="7"/>
  <c r="AB3" i="7"/>
  <c r="AD3" i="7" s="1"/>
  <c r="AB4" i="7"/>
  <c r="AD4" i="7" s="1"/>
  <c r="AB5" i="7"/>
  <c r="AD5" i="7" s="1"/>
  <c r="AB6" i="7"/>
  <c r="AD6" i="7" s="1"/>
  <c r="AB7" i="7"/>
  <c r="AD7" i="7" s="1"/>
  <c r="AB8" i="7"/>
  <c r="AD8" i="7" s="1"/>
  <c r="AB9" i="7"/>
  <c r="AD9" i="7" s="1"/>
  <c r="AB10" i="7"/>
  <c r="AD10" i="7" s="1"/>
  <c r="AB11" i="7"/>
  <c r="AD11" i="7" s="1"/>
  <c r="AB12" i="7"/>
  <c r="AD12" i="7" s="1"/>
  <c r="AB13" i="7"/>
  <c r="AD13" i="7" s="1"/>
  <c r="AB14" i="7"/>
  <c r="AD14" i="7" s="1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B2" i="7"/>
  <c r="AD2" i="7" s="1"/>
  <c r="AC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2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2" i="7"/>
  <c r="M4" i="6"/>
  <c r="M3" i="6"/>
  <c r="M2" i="6"/>
  <c r="L3" i="6"/>
  <c r="L2" i="6"/>
  <c r="K3" i="6"/>
  <c r="K2" i="6"/>
  <c r="J4" i="6"/>
  <c r="J3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2" i="6"/>
  <c r="F3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2" i="6"/>
  <c r="F5" i="5"/>
  <c r="D1" i="2" a="1"/>
  <c r="D1" i="2"/>
  <c r="D24" i="2"/>
  <c r="D23" i="2"/>
  <c r="D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<sst xmlns="http://schemas.openxmlformats.org/spreadsheetml/2006/main" count="631" uniqueCount="220">
  <si>
    <t>sales</t>
  </si>
  <si>
    <t>Order Date</t>
  </si>
  <si>
    <t>Category</t>
  </si>
  <si>
    <t>Furniture</t>
  </si>
  <si>
    <t>Office Supplies</t>
  </si>
  <si>
    <t>Technology</t>
  </si>
  <si>
    <t>Sub-Category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</si>
  <si>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</si>
  <si>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</si>
  <si>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</si>
  <si>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</si>
  <si>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</si>
  <si>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</si>
  <si>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</si>
  <si>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</si>
  <si>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</si>
  <si>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</si>
  <si>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</si>
  <si>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Profit</t>
  </si>
  <si>
    <t>Discount</t>
  </si>
  <si>
    <t>Segment</t>
  </si>
  <si>
    <t>Consumer</t>
  </si>
  <si>
    <t>Corporate</t>
  </si>
  <si>
    <t>Home Office</t>
  </si>
  <si>
    <t>pie</t>
  </si>
  <si>
    <t>doughnut</t>
  </si>
  <si>
    <t>scatter</t>
  </si>
  <si>
    <t>clusterd column</t>
  </si>
  <si>
    <t>line chart</t>
  </si>
  <si>
    <t>abs</t>
  </si>
  <si>
    <t>sqrt</t>
  </si>
  <si>
    <t>distance</t>
  </si>
  <si>
    <t>power</t>
  </si>
  <si>
    <t>exp</t>
  </si>
  <si>
    <t>log</t>
  </si>
  <si>
    <t>sin</t>
  </si>
  <si>
    <t>Accessories</t>
  </si>
  <si>
    <t>Envelopes</t>
  </si>
  <si>
    <t>art</t>
  </si>
  <si>
    <t>Order ID</t>
  </si>
  <si>
    <t>CA-2013-152156</t>
  </si>
  <si>
    <t>CA-2013-138688</t>
  </si>
  <si>
    <t>US-2012-108966</t>
  </si>
  <si>
    <t>CA-2011-115812</t>
  </si>
  <si>
    <t>CA-2014-114412</t>
  </si>
  <si>
    <t>CA-2013-161389</t>
  </si>
  <si>
    <t>US-2012-118983</t>
  </si>
  <si>
    <t>CA-2011-105893</t>
  </si>
  <si>
    <t>CA-2011-167164</t>
  </si>
  <si>
    <t>CA-2011-143336</t>
  </si>
  <si>
    <t>CA-2013-137330</t>
  </si>
  <si>
    <t>US-2014-156909</t>
  </si>
  <si>
    <t>CA-2012-106320</t>
  </si>
  <si>
    <t>CA-2013-121755</t>
  </si>
  <si>
    <t>US-2012-150630</t>
  </si>
  <si>
    <t>CA-2014-107727</t>
  </si>
  <si>
    <t>CA-2013-117590</t>
  </si>
  <si>
    <t>CA-2012-117415</t>
  </si>
  <si>
    <t>CA-2014-120999</t>
  </si>
  <si>
    <t>CA-2013-101343</t>
  </si>
  <si>
    <t>CA-2014-139619</t>
  </si>
  <si>
    <t>CA-2013-118255</t>
  </si>
  <si>
    <t>CA-2011-146703</t>
  </si>
  <si>
    <t>CA-2013-169194</t>
  </si>
  <si>
    <t>CA-2012-115742</t>
  </si>
  <si>
    <t>CA-2013-105816</t>
  </si>
  <si>
    <t>CA-2013-111682</t>
  </si>
  <si>
    <t>CA-2012-135545</t>
  </si>
  <si>
    <t>US-2012-164175</t>
  </si>
  <si>
    <t>CA-2011-106376</t>
  </si>
  <si>
    <t>CA-2013-119823</t>
  </si>
  <si>
    <t>CA-2013-106075</t>
  </si>
  <si>
    <t>CA-2014-114440</t>
  </si>
  <si>
    <t>US-2012-134026</t>
  </si>
  <si>
    <t>US-2014-118038</t>
  </si>
  <si>
    <t>US-2011-147606</t>
  </si>
  <si>
    <t>CA-2013-127208</t>
  </si>
  <si>
    <t>CA-2011-139451</t>
  </si>
  <si>
    <t>CA-2012-149734</t>
  </si>
  <si>
    <t>US-2014-119662</t>
  </si>
  <si>
    <t>CA-2014-140088</t>
  </si>
  <si>
    <t>CA-2014-155558</t>
  </si>
  <si>
    <t>CA-2013-159695</t>
  </si>
  <si>
    <t>CA-2013-109806</t>
  </si>
  <si>
    <t>CA-2012-149587</t>
  </si>
  <si>
    <t>US-2014-109484</t>
  </si>
  <si>
    <t>CA-2014-161018</t>
  </si>
  <si>
    <t>CA-2014-157833</t>
  </si>
  <si>
    <t>CA-2013-149223</t>
  </si>
  <si>
    <t>CA-2013-158568</t>
  </si>
  <si>
    <t>country</t>
  </si>
  <si>
    <t>year</t>
  </si>
  <si>
    <t>id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</si>
  <si>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</si>
  <si>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</si>
  <si>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</si>
  <si>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</si>
  <si>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</si>
  <si>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</si>
  <si>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</si>
  <si>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</si>
  <si>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</si>
  <si>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</si>
  <si>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</si>
  <si>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</si>
  <si>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</si>
  <si>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</si>
  <si>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</si>
  <si>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</si>
  <si>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</si>
  <si>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</si>
  <si>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</si>
  <si>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</si>
  <si>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</si>
  <si>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</si>
  <si>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</si>
  <si>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left</t>
  </si>
  <si>
    <t>right</t>
  </si>
  <si>
    <t>CA</t>
  </si>
  <si>
    <t>US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</si>
  <si>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</si>
  <si>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</si>
  <si>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</si>
  <si>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</si>
  <si>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</si>
  <si>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</si>
  <si>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</si>
  <si>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</si>
  <si>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</si>
  <si>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</si>
  <si>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</si>
  <si>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</si>
  <si>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</si>
  <si>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</si>
  <si>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</si>
  <si>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</si>
  <si>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search</t>
  </si>
  <si>
    <t>Ship Date</t>
  </si>
  <si>
    <t>order date</t>
  </si>
  <si>
    <t>month</t>
  </si>
  <si>
    <t>day</t>
  </si>
  <si>
    <t>RANDOM</t>
  </si>
  <si>
    <t>todays date</t>
  </si>
  <si>
    <t>NOW</t>
  </si>
  <si>
    <t>NETWORKDAYS</t>
  </si>
  <si>
    <t>Country</t>
  </si>
  <si>
    <t>City</t>
  </si>
  <si>
    <t>State</t>
  </si>
  <si>
    <t>Postal Code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</si>
  <si>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</si>
  <si>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</si>
  <si>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</si>
  <si>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</si>
  <si>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</si>
  <si>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</si>
  <si>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</si>
  <si>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</si>
  <si>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</si>
  <si>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</si>
  <si>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</si>
  <si>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</si>
  <si>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</si>
  <si>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</si>
  <si>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</si>
  <si>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</si>
  <si>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</si>
  <si>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match</t>
  </si>
  <si>
    <t>Product Name</t>
  </si>
  <si>
    <t>Quantity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</si>
  <si>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</si>
  <si>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</si>
  <si>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</si>
  <si>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</si>
  <si>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</si>
  <si>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</si>
  <si>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</si>
  <si>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</si>
  <si>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</si>
  <si>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</si>
  <si>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</si>
  <si>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</si>
  <si>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</si>
  <si>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</si>
  <si>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</si>
  <si>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</si>
  <si>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</si>
  <si>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</si>
  <si>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</si>
  <si>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</si>
  <si>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</si>
  <si>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</si>
  <si>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</si>
  <si>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</si>
  <si>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</si>
  <si>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</si>
  <si>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</si>
  <si>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</si>
  <si>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</si>
  <si>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</si>
  <si>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</si>
  <si>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</si>
  <si>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</si>
  <si>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Staples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</si>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</sst>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2" fontId="0" fillId="0" borderId="0" xfId="0" applyNumberForma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6" xfId="0" applyFill="1" applyBorder="1"/>
    <xf numFmtId="0" fontId="0" fillId="6" borderId="9" xfId="0" applyFill="1" applyBorder="1"/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Sheet1!$A$2:$A$31</c:f>
              <c:numCache>
                <c:formatCode>m/d/yyyy</c:formatCode>
                <c:ptCount val="30"/>
                <c:pt idx="0">
                  <c:v>41587</c:v>
                </c:pt>
                <c:pt idx="1">
                  <c:v>41587</c:v>
                </c:pt>
                <c:pt idx="2">
                  <c:v>41438</c:v>
                </c:pt>
                <c:pt idx="3">
                  <c:v>41193</c:v>
                </c:pt>
                <c:pt idx="4">
                  <c:v>41193</c:v>
                </c:pt>
                <c:pt idx="5">
                  <c:v>40703</c:v>
                </c:pt>
                <c:pt idx="6">
                  <c:v>40703</c:v>
                </c:pt>
                <c:pt idx="7">
                  <c:v>40703</c:v>
                </c:pt>
                <c:pt idx="8">
                  <c:v>40703</c:v>
                </c:pt>
                <c:pt idx="9">
                  <c:v>40703</c:v>
                </c:pt>
                <c:pt idx="10">
                  <c:v>40703</c:v>
                </c:pt>
                <c:pt idx="11">
                  <c:v>40703</c:v>
                </c:pt>
                <c:pt idx="12">
                  <c:v>41745</c:v>
                </c:pt>
                <c:pt idx="13">
                  <c:v>41614</c:v>
                </c:pt>
                <c:pt idx="14">
                  <c:v>41235</c:v>
                </c:pt>
                <c:pt idx="15">
                  <c:v>41235</c:v>
                </c:pt>
                <c:pt idx="16">
                  <c:v>40858</c:v>
                </c:pt>
                <c:pt idx="17">
                  <c:v>40676</c:v>
                </c:pt>
                <c:pt idx="18">
                  <c:v>40782</c:v>
                </c:pt>
                <c:pt idx="19">
                  <c:v>40782</c:v>
                </c:pt>
                <c:pt idx="20">
                  <c:v>40782</c:v>
                </c:pt>
                <c:pt idx="21">
                  <c:v>41618</c:v>
                </c:pt>
                <c:pt idx="22">
                  <c:v>41618</c:v>
                </c:pt>
                <c:pt idx="23">
                  <c:v>41837</c:v>
                </c:pt>
                <c:pt idx="24">
                  <c:v>41177</c:v>
                </c:pt>
                <c:pt idx="25">
                  <c:v>41290</c:v>
                </c:pt>
                <c:pt idx="26">
                  <c:v>41290</c:v>
                </c:pt>
                <c:pt idx="27">
                  <c:v>41169</c:v>
                </c:pt>
                <c:pt idx="28">
                  <c:v>41169</c:v>
                </c:pt>
                <c:pt idx="29">
                  <c:v>41169</c:v>
                </c:pt>
              </c:numCache>
            </c:num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261.95999999999998</c:v>
                </c:pt>
                <c:pt idx="1">
                  <c:v>731.93999999999994</c:v>
                </c:pt>
                <c:pt idx="2">
                  <c:v>14.62</c:v>
                </c:pt>
                <c:pt idx="3">
                  <c:v>957.57749999999999</c:v>
                </c:pt>
                <c:pt idx="4">
                  <c:v>22.368000000000002</c:v>
                </c:pt>
                <c:pt idx="5">
                  <c:v>48.86</c:v>
                </c:pt>
                <c:pt idx="6">
                  <c:v>7.28</c:v>
                </c:pt>
                <c:pt idx="7">
                  <c:v>907.15200000000004</c:v>
                </c:pt>
                <c:pt idx="8">
                  <c:v>18.504000000000001</c:v>
                </c:pt>
                <c:pt idx="9">
                  <c:v>114.9</c:v>
                </c:pt>
                <c:pt idx="10">
                  <c:v>1706.1840000000002</c:v>
                </c:pt>
                <c:pt idx="11">
                  <c:v>911.42399999999998</c:v>
                </c:pt>
                <c:pt idx="12">
                  <c:v>15.552000000000003</c:v>
                </c:pt>
                <c:pt idx="13">
                  <c:v>407.97600000000006</c:v>
                </c:pt>
                <c:pt idx="14">
                  <c:v>68.809999999999988</c:v>
                </c:pt>
                <c:pt idx="15">
                  <c:v>2.5439999999999996</c:v>
                </c:pt>
                <c:pt idx="16">
                  <c:v>665.88</c:v>
                </c:pt>
                <c:pt idx="17">
                  <c:v>55.5</c:v>
                </c:pt>
                <c:pt idx="18">
                  <c:v>8.56</c:v>
                </c:pt>
                <c:pt idx="19">
                  <c:v>213.48000000000002</c:v>
                </c:pt>
                <c:pt idx="20">
                  <c:v>22.72</c:v>
                </c:pt>
                <c:pt idx="21">
                  <c:v>19.459999999999997</c:v>
                </c:pt>
                <c:pt idx="22">
                  <c:v>60.339999999999996</c:v>
                </c:pt>
                <c:pt idx="23">
                  <c:v>71.371999999999986</c:v>
                </c:pt>
                <c:pt idx="24">
                  <c:v>1044.6299999999999</c:v>
                </c:pt>
                <c:pt idx="25">
                  <c:v>11.648000000000001</c:v>
                </c:pt>
                <c:pt idx="26">
                  <c:v>90.570000000000007</c:v>
                </c:pt>
                <c:pt idx="27">
                  <c:v>3083.4300000000003</c:v>
                </c:pt>
                <c:pt idx="28">
                  <c:v>9.6180000000000021</c:v>
                </c:pt>
                <c:pt idx="29">
                  <c:v>124.20000000000002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2B-40A6-B178-338C1AEA564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897616"/>
        <c:axId val="48903376"/>
      </c:lineChart>
      <c:dateAx>
        <c:axId val="488976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3376"/>
        <c:crosses val="autoZero"/>
        <c:auto val="1"/>
        <c:lblOffset val="100"/>
        <c:baseTimeUnit val="days"/>
      </c:dateAx>
      <c:valAx>
        <c:axId val="489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6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Sheet3!$A$2:$A$21</c:f>
              <c:numCache>
                <c:formatCode>General</c:formatCode>
                <c:ptCount val="20"/>
                <c:pt idx="0">
                  <c:v>41.913600000000002</c:v>
                </c:pt>
                <c:pt idx="1">
                  <c:v>219.58199999999997</c:v>
                </c:pt>
                <c:pt idx="2">
                  <c:v>6.8713999999999995</c:v>
                </c:pt>
                <c:pt idx="3">
                  <c:v>-383.03100000000006</c:v>
                </c:pt>
                <c:pt idx="4">
                  <c:v>2.5163999999999991</c:v>
                </c:pt>
                <c:pt idx="5">
                  <c:v>14.169399999999996</c:v>
                </c:pt>
                <c:pt idx="6">
                  <c:v>1.9656000000000002</c:v>
                </c:pt>
                <c:pt idx="7">
                  <c:v>90.715200000000038</c:v>
                </c:pt>
                <c:pt idx="8">
                  <c:v>5.7824999999999998</c:v>
                </c:pt>
                <c:pt idx="9">
                  <c:v>34.469999999999992</c:v>
                </c:pt>
                <c:pt idx="10">
                  <c:v>85.309199999999805</c:v>
                </c:pt>
                <c:pt idx="11">
                  <c:v>68.356800000000021</c:v>
                </c:pt>
                <c:pt idx="12">
                  <c:v>5.4432</c:v>
                </c:pt>
                <c:pt idx="13">
                  <c:v>132.59219999999993</c:v>
                </c:pt>
                <c:pt idx="14">
                  <c:v>-123.858</c:v>
                </c:pt>
                <c:pt idx="15">
                  <c:v>-3.8160000000000016</c:v>
                </c:pt>
                <c:pt idx="16">
                  <c:v>13.317599999999999</c:v>
                </c:pt>
                <c:pt idx="17">
                  <c:v>9.9899999999999949</c:v>
                </c:pt>
                <c:pt idx="18">
                  <c:v>2.4823999999999993</c:v>
                </c:pt>
                <c:pt idx="19">
                  <c:v>16.010999999999981</c:v>
                </c:pt>
              </c:numCache>
            </c:numRef>
          </c:xVal>
          <c:yVal>
            <c:numRef>
              <c:f>Sheet3!$B$2:$B$21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0.45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0.2</c:v>
                </c:pt>
                <c:pt idx="9">
                  <c:v>0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0.8</c:v>
                </c:pt>
                <c:pt idx="15">
                  <c:v>0.8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9-47DB-BF7F-129962D9073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42506192"/>
        <c:axId val="242504272"/>
      </c:scatterChart>
      <c:valAx>
        <c:axId val="24250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04272"/>
        <c:crosses val="autoZero"/>
        <c:crossBetween val="midCat"/>
      </c:valAx>
      <c:valAx>
        <c:axId val="24250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0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Sheet2!$A$2:$B$21</c:f>
              <c:multiLvlStrCache>
                <c:ptCount val="20"/>
                <c:lvl>
                  <c:pt idx="0">
                    <c:v>Bookcases</c:v>
                  </c:pt>
                  <c:pt idx="1">
                    <c:v>Chairs</c:v>
                  </c:pt>
                  <c:pt idx="2">
                    <c:v>Labels</c:v>
                  </c:pt>
                  <c:pt idx="3">
                    <c:v>Tables</c:v>
                  </c:pt>
                  <c:pt idx="4">
                    <c:v>Storage</c:v>
                  </c:pt>
                  <c:pt idx="5">
                    <c:v>Furnishings</c:v>
                  </c:pt>
                  <c:pt idx="6">
                    <c:v>Art</c:v>
                  </c:pt>
                  <c:pt idx="7">
                    <c:v>Phones</c:v>
                  </c:pt>
                  <c:pt idx="8">
                    <c:v>Binders</c:v>
                  </c:pt>
                  <c:pt idx="9">
                    <c:v>Appliances</c:v>
                  </c:pt>
                  <c:pt idx="10">
                    <c:v>Tables</c:v>
                  </c:pt>
                  <c:pt idx="11">
                    <c:v>Phones</c:v>
                  </c:pt>
                  <c:pt idx="12">
                    <c:v>Paper</c:v>
                  </c:pt>
                  <c:pt idx="13">
                    <c:v>Binders</c:v>
                  </c:pt>
                  <c:pt idx="14">
                    <c:v>Appliances</c:v>
                  </c:pt>
                  <c:pt idx="15">
                    <c:v>Binders</c:v>
                  </c:pt>
                  <c:pt idx="16">
                    <c:v>Storage</c:v>
                  </c:pt>
                  <c:pt idx="17">
                    <c:v>Storage</c:v>
                  </c:pt>
                  <c:pt idx="18">
                    <c:v>Art</c:v>
                  </c:pt>
                  <c:pt idx="19">
                    <c:v>Phones</c:v>
                  </c:pt>
                </c:lvl>
                <c:lvl>
                  <c:pt idx="0">
                    <c:v>Furniture</c:v>
                  </c:pt>
                  <c:pt idx="1">
                    <c:v>Furniture</c:v>
                  </c:pt>
                  <c:pt idx="2">
                    <c:v>Office Supplies</c:v>
                  </c:pt>
                  <c:pt idx="3">
                    <c:v>Furniture</c:v>
                  </c:pt>
                  <c:pt idx="4">
                    <c:v>Office Supplies</c:v>
                  </c:pt>
                  <c:pt idx="5">
                    <c:v>Furniture</c:v>
                  </c:pt>
                  <c:pt idx="6">
                    <c:v>Office Supplies</c:v>
                  </c:pt>
                  <c:pt idx="7">
                    <c:v>Technology</c:v>
                  </c:pt>
                  <c:pt idx="8">
                    <c:v>Office Supplies</c:v>
                  </c:pt>
                  <c:pt idx="9">
                    <c:v>Office Supplies</c:v>
                  </c:pt>
                  <c:pt idx="10">
                    <c:v>Furniture</c:v>
                  </c:pt>
                  <c:pt idx="11">
                    <c:v>Technology</c:v>
                  </c:pt>
                  <c:pt idx="12">
                    <c:v>Office Supplies</c:v>
                  </c:pt>
                  <c:pt idx="13">
                    <c:v>Office Supplies</c:v>
                  </c:pt>
                  <c:pt idx="14">
                    <c:v>Office Supplies</c:v>
                  </c:pt>
                  <c:pt idx="15">
                    <c:v>Office Supplies</c:v>
                  </c:pt>
                  <c:pt idx="16">
                    <c:v>Office Supplies</c:v>
                  </c:pt>
                  <c:pt idx="17">
                    <c:v>Office Supplies</c:v>
                  </c:pt>
                  <c:pt idx="18">
                    <c:v>Office Supplies</c:v>
                  </c:pt>
                  <c:pt idx="19">
                    <c:v>Technology</c:v>
                  </c:pt>
                </c:lvl>
              </c:multiLvlStrCache>
            </c:multiLvlStrRef>
          </c:cat>
          <c:val>
            <c:numRef>
              <c:f>Sheet2!$C$2:$C$21</c:f>
              <c:numCache>
                <c:formatCode>General</c:formatCode>
                <c:ptCount val="20"/>
                <c:pt idx="0">
                  <c:v>261.95999999999998</c:v>
                </c:pt>
                <c:pt idx="1">
                  <c:v>731.93999999999994</c:v>
                </c:pt>
                <c:pt idx="2">
                  <c:v>14.62</c:v>
                </c:pt>
                <c:pt idx="3">
                  <c:v>957.57749999999999</c:v>
                </c:pt>
                <c:pt idx="4">
                  <c:v>22.368000000000002</c:v>
                </c:pt>
                <c:pt idx="5">
                  <c:v>48.86</c:v>
                </c:pt>
                <c:pt idx="6">
                  <c:v>7.28</c:v>
                </c:pt>
                <c:pt idx="7">
                  <c:v>907.15200000000004</c:v>
                </c:pt>
                <c:pt idx="8">
                  <c:v>18.504000000000001</c:v>
                </c:pt>
                <c:pt idx="9">
                  <c:v>114.9</c:v>
                </c:pt>
                <c:pt idx="10">
                  <c:v>1706.1840000000002</c:v>
                </c:pt>
                <c:pt idx="11">
                  <c:v>911.42399999999998</c:v>
                </c:pt>
                <c:pt idx="12">
                  <c:v>15.552000000000003</c:v>
                </c:pt>
                <c:pt idx="13">
                  <c:v>407.97600000000006</c:v>
                </c:pt>
                <c:pt idx="14">
                  <c:v>68.809999999999988</c:v>
                </c:pt>
                <c:pt idx="15">
                  <c:v>2.5439999999999996</c:v>
                </c:pt>
                <c:pt idx="16">
                  <c:v>665.88</c:v>
                </c:pt>
                <c:pt idx="17">
                  <c:v>55.5</c:v>
                </c:pt>
                <c:pt idx="18">
                  <c:v>8.56</c:v>
                </c:pt>
                <c:pt idx="19">
                  <c:v>213.48000000000002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D-49D5-8CCB-D82638CA4B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1456688"/>
        <c:axId val="1681458128"/>
      </c:barChart>
      <c:catAx>
        <c:axId val="16814566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58128"/>
        <c:crosses val="autoZero"/>
        <c:auto val="1"/>
        <c:lblAlgn val="ctr"/>
        <c:lblOffset val="100"/>
        <c:noMultiLvlLbl val="0"/>
      </c:catAx>
      <c:valAx>
        <c:axId val="168145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5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Sheet4!$B$1</c:f>
              <c:strCache>
                <c:ptCount val="1"/>
                <c:pt idx="0">
                  <c:v>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AE-4873-A9A7-6FBA973B97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AE-4873-A9A7-6FBA973B97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4AE-4873-A9A7-6FBA973B97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4AE-4873-A9A7-6FBA973B97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4AE-4873-A9A7-6FBA973B97F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4AE-4873-A9A7-6FBA973B97F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4AE-4873-A9A7-6FBA973B97F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4AE-4873-A9A7-6FBA973B97F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4AE-4873-A9A7-6FBA973B97F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4AE-4873-A9A7-6FBA973B97F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4AE-4873-A9A7-6FBA973B97F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4AE-4873-A9A7-6FBA973B97F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4AE-4873-A9A7-6FBA973B97F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4AE-4873-A9A7-6FBA973B97F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4AE-4873-A9A7-6FBA973B97F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4AE-4873-A9A7-6FBA973B97F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4AE-4873-A9A7-6FBA973B97F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4AE-4873-A9A7-6FBA973B97F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4AE-4873-A9A7-6FBA973B97F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4AE-4873-A9A7-6FBA973B97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Sheet4!$A$2:$A$21</c:f>
              <c:strCache>
                <c:ptCount val="20"/>
                <c:pt idx="0">
                  <c:v>Consumer</c:v>
                </c:pt>
                <c:pt idx="1">
                  <c:v>Consumer</c:v>
                </c:pt>
                <c:pt idx="2">
                  <c:v>Corporate</c:v>
                </c:pt>
                <c:pt idx="3">
                  <c:v>Consumer</c:v>
                </c:pt>
                <c:pt idx="4">
                  <c:v>Consumer</c:v>
                </c:pt>
                <c:pt idx="5">
                  <c:v>Consumer</c:v>
                </c:pt>
                <c:pt idx="6">
                  <c:v>Consumer</c:v>
                </c:pt>
                <c:pt idx="7">
                  <c:v>Consumer</c:v>
                </c:pt>
                <c:pt idx="8">
                  <c:v>Consumer</c:v>
                </c:pt>
                <c:pt idx="9">
                  <c:v>Consumer</c:v>
                </c:pt>
                <c:pt idx="10">
                  <c:v>Consumer</c:v>
                </c:pt>
                <c:pt idx="11">
                  <c:v>Consumer</c:v>
                </c:pt>
                <c:pt idx="12">
                  <c:v>Consumer</c:v>
                </c:pt>
                <c:pt idx="13">
                  <c:v>Consumer</c:v>
                </c:pt>
                <c:pt idx="14">
                  <c:v>Home Office</c:v>
                </c:pt>
                <c:pt idx="15">
                  <c:v>Home Office</c:v>
                </c:pt>
                <c:pt idx="16">
                  <c:v>Consumer</c:v>
                </c:pt>
                <c:pt idx="17">
                  <c:v>Consumer</c:v>
                </c:pt>
                <c:pt idx="18">
                  <c:v>Consumer</c:v>
                </c:pt>
                <c:pt idx="19">
                  <c:v>Consumer</c:v>
                </c:pt>
              </c:strCache>
            </c:strRef>
          </c:cat>
          <c:val>
            <c:numRef>
              <c:f>Sheet4!$B$2:$B$21</c:f>
              <c:numCache>
                <c:formatCode>General</c:formatCode>
                <c:ptCount val="20"/>
                <c:pt idx="0">
                  <c:v>41.913600000000002</c:v>
                </c:pt>
                <c:pt idx="1">
                  <c:v>219.58199999999997</c:v>
                </c:pt>
                <c:pt idx="2">
                  <c:v>6.8713999999999995</c:v>
                </c:pt>
                <c:pt idx="3">
                  <c:v>-383.03100000000006</c:v>
                </c:pt>
                <c:pt idx="4">
                  <c:v>2.5163999999999991</c:v>
                </c:pt>
                <c:pt idx="5">
                  <c:v>14.169399999999996</c:v>
                </c:pt>
                <c:pt idx="6">
                  <c:v>1.9656000000000002</c:v>
                </c:pt>
                <c:pt idx="7">
                  <c:v>90.715200000000038</c:v>
                </c:pt>
                <c:pt idx="8">
                  <c:v>5.7824999999999998</c:v>
                </c:pt>
                <c:pt idx="9">
                  <c:v>34.469999999999992</c:v>
                </c:pt>
                <c:pt idx="10">
                  <c:v>85.309199999999805</c:v>
                </c:pt>
                <c:pt idx="11">
                  <c:v>68.356800000000021</c:v>
                </c:pt>
                <c:pt idx="12">
                  <c:v>5.4432</c:v>
                </c:pt>
                <c:pt idx="13">
                  <c:v>132.59219999999993</c:v>
                </c:pt>
                <c:pt idx="14">
                  <c:v>-123.858</c:v>
                </c:pt>
                <c:pt idx="15">
                  <c:v>-3.8160000000000016</c:v>
                </c:pt>
                <c:pt idx="16">
                  <c:v>13.317599999999999</c:v>
                </c:pt>
                <c:pt idx="17">
                  <c:v>9.9899999999999949</c:v>
                </c:pt>
                <c:pt idx="18">
                  <c:v>2.4823999999999993</c:v>
                </c:pt>
                <c:pt idx="19">
                  <c:v>16.010999999999981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A-4F07-91C9-EEF5438BF9F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Sheet4!$B$1</c:f>
              <c:strCache>
                <c:ptCount val="1"/>
                <c:pt idx="0">
                  <c:v>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58F-47DA-ABDF-9EC053DA20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58F-47DA-ABDF-9EC053DA20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58F-47DA-ABDF-9EC053DA20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58F-47DA-ABDF-9EC053DA20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58F-47DA-ABDF-9EC053DA20A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58F-47DA-ABDF-9EC053DA20A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58F-47DA-ABDF-9EC053DA20A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58F-47DA-ABDF-9EC053DA20A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58F-47DA-ABDF-9EC053DA20A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58F-47DA-ABDF-9EC053DA20A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158F-47DA-ABDF-9EC053DA20A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158F-47DA-ABDF-9EC053DA20A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158F-47DA-ABDF-9EC053DA20A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158F-47DA-ABDF-9EC053DA20A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158F-47DA-ABDF-9EC053DA20A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158F-47DA-ABDF-9EC053DA20A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158F-47DA-ABDF-9EC053DA20A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158F-47DA-ABDF-9EC053DA20A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158F-47DA-ABDF-9EC053DA20A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158F-47DA-ABDF-9EC053DA20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Sheet4!$A$2:$A$21</c:f>
              <c:strCache>
                <c:ptCount val="20"/>
                <c:pt idx="0">
                  <c:v>Consumer</c:v>
                </c:pt>
                <c:pt idx="1">
                  <c:v>Consumer</c:v>
                </c:pt>
                <c:pt idx="2">
                  <c:v>Corporate</c:v>
                </c:pt>
                <c:pt idx="3">
                  <c:v>Consumer</c:v>
                </c:pt>
                <c:pt idx="4">
                  <c:v>Consumer</c:v>
                </c:pt>
                <c:pt idx="5">
                  <c:v>Consumer</c:v>
                </c:pt>
                <c:pt idx="6">
                  <c:v>Consumer</c:v>
                </c:pt>
                <c:pt idx="7">
                  <c:v>Consumer</c:v>
                </c:pt>
                <c:pt idx="8">
                  <c:v>Consumer</c:v>
                </c:pt>
                <c:pt idx="9">
                  <c:v>Consumer</c:v>
                </c:pt>
                <c:pt idx="10">
                  <c:v>Consumer</c:v>
                </c:pt>
                <c:pt idx="11">
                  <c:v>Consumer</c:v>
                </c:pt>
                <c:pt idx="12">
                  <c:v>Consumer</c:v>
                </c:pt>
                <c:pt idx="13">
                  <c:v>Consumer</c:v>
                </c:pt>
                <c:pt idx="14">
                  <c:v>Home Office</c:v>
                </c:pt>
                <c:pt idx="15">
                  <c:v>Home Office</c:v>
                </c:pt>
                <c:pt idx="16">
                  <c:v>Consumer</c:v>
                </c:pt>
                <c:pt idx="17">
                  <c:v>Consumer</c:v>
                </c:pt>
                <c:pt idx="18">
                  <c:v>Consumer</c:v>
                </c:pt>
                <c:pt idx="19">
                  <c:v>Consumer</c:v>
                </c:pt>
              </c:strCache>
            </c:strRef>
          </c:cat>
          <c:val>
            <c:numRef>
              <c:f>Sheet4!$B$2:$B$21</c:f>
              <c:numCache>
                <c:formatCode>General</c:formatCode>
                <c:ptCount val="20"/>
                <c:pt idx="0">
                  <c:v>41.913600000000002</c:v>
                </c:pt>
                <c:pt idx="1">
                  <c:v>219.58199999999997</c:v>
                </c:pt>
                <c:pt idx="2">
                  <c:v>6.8713999999999995</c:v>
                </c:pt>
                <c:pt idx="3">
                  <c:v>-383.03100000000006</c:v>
                </c:pt>
                <c:pt idx="4">
                  <c:v>2.5163999999999991</c:v>
                </c:pt>
                <c:pt idx="5">
                  <c:v>14.169399999999996</c:v>
                </c:pt>
                <c:pt idx="6">
                  <c:v>1.9656000000000002</c:v>
                </c:pt>
                <c:pt idx="7">
                  <c:v>90.715200000000038</c:v>
                </c:pt>
                <c:pt idx="8">
                  <c:v>5.7824999999999998</c:v>
                </c:pt>
                <c:pt idx="9">
                  <c:v>34.469999999999992</c:v>
                </c:pt>
                <c:pt idx="10">
                  <c:v>85.309199999999805</c:v>
                </c:pt>
                <c:pt idx="11">
                  <c:v>68.356800000000021</c:v>
                </c:pt>
                <c:pt idx="12">
                  <c:v>5.4432</c:v>
                </c:pt>
                <c:pt idx="13">
                  <c:v>132.59219999999993</c:v>
                </c:pt>
                <c:pt idx="14">
                  <c:v>-123.858</c:v>
                </c:pt>
                <c:pt idx="15">
                  <c:v>-3.8160000000000016</c:v>
                </c:pt>
                <c:pt idx="16">
                  <c:v>13.317599999999999</c:v>
                </c:pt>
                <c:pt idx="17">
                  <c:v>9.9899999999999949</c:v>
                </c:pt>
                <c:pt idx="18">
                  <c:v>2.4823999999999993</c:v>
                </c:pt>
                <c:pt idx="19">
                  <c:v>16.010999999999981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0-4349-9EB9-5EB965E6A3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19</xdr:row>
      <xdr:rowOff>41910</xdr:rowOff>
    </xdr:from>
    <xdr:to>
      <xdr:col>22</xdr:col>
      <xdr:colOff>160020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A1705A-193D-9F16-AF25-382E483DF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160020</xdr:rowOff>
    </xdr:from>
    <xdr:to>
      <xdr:col>21</xdr:col>
      <xdr:colOff>7620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9220E-B485-EBD9-123A-340F535A2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3</xdr:row>
      <xdr:rowOff>91440</xdr:rowOff>
    </xdr:from>
    <xdr:to>
      <xdr:col>19</xdr:col>
      <xdr:colOff>7620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10846-578D-21AE-3C5F-688A12746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64770</xdr:rowOff>
    </xdr:from>
    <xdr:to>
      <xdr:col>10</xdr:col>
      <xdr:colOff>304800</xdr:colOff>
      <xdr:row>19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012E8-7780-21A6-4502-3402638A8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4</xdr:row>
      <xdr:rowOff>57150</xdr:rowOff>
    </xdr:from>
    <xdr:to>
      <xdr:col>18</xdr:col>
      <xdr:colOff>304800</xdr:colOff>
      <xdr:row>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C4FA28-1365-1D01-5E61-9793E3748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1373-A0F0-4920-8B7C-FAFBE611EFA1}">
  <sheetPr codeName="Sheet1"/>
  <dimension ref="A1:P52"/>
  <sheetViews>
    <sheetView showGridLines="0" tabSelected="1" topLeftCell="E1" workbookViewId="0">
      <selection activeCell="R12" sqref="R12"/>
    </sheetView>
  </sheetViews>
  <sheetFormatPr defaultRowHeight="14.4" x14ac:dyDescent="0.3"/>
  <cols>
    <col min="1" max="1" width="13.109375" bestFit="1" customWidth="1"/>
    <col min="2" max="2" width="13.44140625" bestFit="1" customWidth="1"/>
    <col min="10" max="10" width="19" customWidth="1"/>
    <col min="11" max="11" width="15.88671875" customWidth="1"/>
    <col min="12" max="12" width="15.109375" customWidth="1"/>
    <col min="13" max="13" width="67.33203125" customWidth="1"/>
    <col min="14" max="14" width="12.6640625" customWidth="1"/>
    <col min="15" max="15" width="12.77734375" customWidth="1"/>
    <col min="16" max="16" width="18.6640625" customWidth="1"/>
  </cols>
  <sheetData>
    <row r="1" spans="1:16" ht="21" x14ac:dyDescent="0.4">
      <c r="A1" s="1" t="s">
        <v>2</v>
      </c>
      <c r="B1" s="3" t="s">
        <v>6</v>
      </c>
      <c r="C1" s="3" t="s">
        <v>0</v>
      </c>
      <c r="J1" s="1"/>
      <c r="K1" s="1"/>
      <c r="L1" s="3"/>
      <c r="M1" s="5" t="s">
        <v>167</v>
      </c>
      <c r="N1" s="6" t="s">
        <v>0</v>
      </c>
      <c r="O1" s="6" t="s">
        <v>168</v>
      </c>
      <c r="P1" s="7" t="s">
        <v>219</v>
      </c>
    </row>
    <row r="2" spans="1:16" x14ac:dyDescent="0.3">
      <c r="A2" t="s">
        <v>3</v>
      </c>
      <c r="B2" t="s">
        <v>7</v>
      </c>
      <c r="C2">
        <v>261.95999999999998</v>
      </c>
      <c r="M2" s="8" t="s">
        <v>169</v>
      </c>
      <c r="N2" s="10">
        <v>261.95999999999998</v>
      </c>
      <c r="O2" s="12">
        <v>2</v>
      </c>
      <c r="P2" s="14">
        <f>N2*O2</f>
        <v>523.91999999999996</v>
      </c>
    </row>
    <row r="3" spans="1:16" x14ac:dyDescent="0.3">
      <c r="A3" t="s">
        <v>3</v>
      </c>
      <c r="B3" t="s">
        <v>8</v>
      </c>
      <c r="C3">
        <v>731.93999999999994</v>
      </c>
      <c r="M3" s="8" t="s">
        <v>170</v>
      </c>
      <c r="N3" s="10">
        <v>731.93999999999994</v>
      </c>
      <c r="O3" s="12">
        <v>3</v>
      </c>
      <c r="P3" s="14">
        <f t="shared" ref="P3:P52" si="0">N3*O3</f>
        <v>2195.8199999999997</v>
      </c>
    </row>
    <row r="4" spans="1:16" x14ac:dyDescent="0.3">
      <c r="A4" t="s">
        <v>4</v>
      </c>
      <c r="B4" t="s">
        <v>9</v>
      </c>
      <c r="C4">
        <v>14.62</v>
      </c>
      <c r="M4" s="8" t="s">
        <v>171</v>
      </c>
      <c r="N4" s="10">
        <v>14.62</v>
      </c>
      <c r="O4" s="12">
        <v>2</v>
      </c>
      <c r="P4" s="14">
        <f t="shared" si="0"/>
        <v>29.24</v>
      </c>
    </row>
    <row r="5" spans="1:16" x14ac:dyDescent="0.3">
      <c r="A5" t="s">
        <v>3</v>
      </c>
      <c r="B5" t="s">
        <v>10</v>
      </c>
      <c r="C5">
        <v>957.57749999999999</v>
      </c>
      <c r="F5">
        <f>SUMIFS(C:C,A:A,A5,B:B,B5)</f>
        <v>2663.7615000000001</v>
      </c>
      <c r="M5" s="8" t="s">
        <v>172</v>
      </c>
      <c r="N5" s="10">
        <v>957.57749999999999</v>
      </c>
      <c r="O5" s="12">
        <v>5</v>
      </c>
      <c r="P5" s="14">
        <f t="shared" si="0"/>
        <v>4787.8874999999998</v>
      </c>
    </row>
    <row r="6" spans="1:16" x14ac:dyDescent="0.3">
      <c r="A6" t="s">
        <v>4</v>
      </c>
      <c r="B6" t="s">
        <v>11</v>
      </c>
      <c r="C6">
        <v>22.368000000000002</v>
      </c>
      <c r="M6" s="8" t="s">
        <v>173</v>
      </c>
      <c r="N6" s="10">
        <v>22.368000000000002</v>
      </c>
      <c r="O6" s="12">
        <v>2</v>
      </c>
      <c r="P6" s="14">
        <f t="shared" si="0"/>
        <v>44.736000000000004</v>
      </c>
    </row>
    <row r="7" spans="1:16" x14ac:dyDescent="0.3">
      <c r="A7" t="s">
        <v>3</v>
      </c>
      <c r="B7" t="s">
        <v>12</v>
      </c>
      <c r="C7">
        <v>48.86</v>
      </c>
      <c r="M7" s="8" t="s">
        <v>174</v>
      </c>
      <c r="N7" s="10">
        <v>48.86</v>
      </c>
      <c r="O7" s="12">
        <v>7</v>
      </c>
      <c r="P7" s="14">
        <f t="shared" si="0"/>
        <v>342.02</v>
      </c>
    </row>
    <row r="8" spans="1:16" x14ac:dyDescent="0.3">
      <c r="A8" t="s">
        <v>4</v>
      </c>
      <c r="B8" t="s">
        <v>13</v>
      </c>
      <c r="C8">
        <v>7.28</v>
      </c>
      <c r="M8" s="8" t="s">
        <v>175</v>
      </c>
      <c r="N8" s="10">
        <v>7.28</v>
      </c>
      <c r="O8" s="12">
        <v>4</v>
      </c>
      <c r="P8" s="14">
        <f t="shared" si="0"/>
        <v>29.12</v>
      </c>
    </row>
    <row r="9" spans="1:16" x14ac:dyDescent="0.3">
      <c r="A9" t="s">
        <v>5</v>
      </c>
      <c r="B9" t="s">
        <v>14</v>
      </c>
      <c r="C9">
        <v>907.15200000000004</v>
      </c>
      <c r="M9" s="8" t="s">
        <v>176</v>
      </c>
      <c r="N9" s="10">
        <v>907.15200000000004</v>
      </c>
      <c r="O9" s="12">
        <v>6</v>
      </c>
      <c r="P9" s="14">
        <f t="shared" si="0"/>
        <v>5442.9120000000003</v>
      </c>
    </row>
    <row r="10" spans="1:16" x14ac:dyDescent="0.3">
      <c r="A10" t="s">
        <v>4</v>
      </c>
      <c r="B10" t="s">
        <v>15</v>
      </c>
      <c r="C10">
        <v>18.504000000000001</v>
      </c>
      <c r="M10" s="8" t="s">
        <v>177</v>
      </c>
      <c r="N10" s="10">
        <v>18.504000000000001</v>
      </c>
      <c r="O10" s="12">
        <v>3</v>
      </c>
      <c r="P10" s="14">
        <f t="shared" si="0"/>
        <v>55.512</v>
      </c>
    </row>
    <row r="11" spans="1:16" x14ac:dyDescent="0.3">
      <c r="A11" t="s">
        <v>4</v>
      </c>
      <c r="B11" t="s">
        <v>16</v>
      </c>
      <c r="C11">
        <v>114.9</v>
      </c>
      <c r="M11" s="8" t="s">
        <v>178</v>
      </c>
      <c r="N11" s="10">
        <v>114.9</v>
      </c>
      <c r="O11" s="12">
        <v>5</v>
      </c>
      <c r="P11" s="14">
        <f t="shared" si="0"/>
        <v>574.5</v>
      </c>
    </row>
    <row r="12" spans="1:16" x14ac:dyDescent="0.3">
      <c r="A12" t="s">
        <v>3</v>
      </c>
      <c r="B12" t="s">
        <v>10</v>
      </c>
      <c r="C12">
        <v>1706.1840000000002</v>
      </c>
      <c r="M12" s="8" t="s">
        <v>179</v>
      </c>
      <c r="N12" s="10">
        <v>1706.1840000000002</v>
      </c>
      <c r="O12" s="12">
        <v>9</v>
      </c>
      <c r="P12" s="14">
        <f t="shared" si="0"/>
        <v>15355.656000000003</v>
      </c>
    </row>
    <row r="13" spans="1:16" x14ac:dyDescent="0.3">
      <c r="A13" t="s">
        <v>5</v>
      </c>
      <c r="B13" t="s">
        <v>14</v>
      </c>
      <c r="C13">
        <v>911.42399999999998</v>
      </c>
      <c r="M13" s="8" t="s">
        <v>180</v>
      </c>
      <c r="N13" s="10">
        <v>911.42399999999998</v>
      </c>
      <c r="O13" s="12">
        <v>4</v>
      </c>
      <c r="P13" s="14">
        <f t="shared" si="0"/>
        <v>3645.6959999999999</v>
      </c>
    </row>
    <row r="14" spans="1:16" x14ac:dyDescent="0.3">
      <c r="A14" t="s">
        <v>4</v>
      </c>
      <c r="B14" t="s">
        <v>17</v>
      </c>
      <c r="C14">
        <v>15.552000000000003</v>
      </c>
      <c r="M14" s="8" t="s">
        <v>181</v>
      </c>
      <c r="N14" s="10">
        <v>15.552000000000003</v>
      </c>
      <c r="O14" s="12">
        <v>3</v>
      </c>
      <c r="P14" s="14">
        <f t="shared" si="0"/>
        <v>46.656000000000006</v>
      </c>
    </row>
    <row r="15" spans="1:16" x14ac:dyDescent="0.3">
      <c r="A15" t="s">
        <v>4</v>
      </c>
      <c r="B15" t="s">
        <v>15</v>
      </c>
      <c r="C15">
        <v>407.97600000000006</v>
      </c>
      <c r="M15" s="8" t="s">
        <v>182</v>
      </c>
      <c r="N15" s="10">
        <v>407.97600000000006</v>
      </c>
      <c r="O15" s="12">
        <v>3</v>
      </c>
      <c r="P15" s="14">
        <f t="shared" si="0"/>
        <v>1223.9280000000001</v>
      </c>
    </row>
    <row r="16" spans="1:16" x14ac:dyDescent="0.3">
      <c r="A16" t="s">
        <v>4</v>
      </c>
      <c r="B16" t="s">
        <v>16</v>
      </c>
      <c r="C16">
        <v>68.809999999999988</v>
      </c>
      <c r="M16" s="8" t="s">
        <v>183</v>
      </c>
      <c r="N16" s="10">
        <v>68.809999999999988</v>
      </c>
      <c r="O16" s="12">
        <v>5</v>
      </c>
      <c r="P16" s="14">
        <f t="shared" si="0"/>
        <v>344.04999999999995</v>
      </c>
    </row>
    <row r="17" spans="1:16" x14ac:dyDescent="0.3">
      <c r="A17" t="s">
        <v>4</v>
      </c>
      <c r="B17" t="s">
        <v>15</v>
      </c>
      <c r="C17">
        <v>2.5439999999999996</v>
      </c>
      <c r="M17" s="8" t="s">
        <v>184</v>
      </c>
      <c r="N17" s="10">
        <v>2.5439999999999996</v>
      </c>
      <c r="O17" s="12">
        <v>3</v>
      </c>
      <c r="P17" s="14">
        <f t="shared" si="0"/>
        <v>7.6319999999999988</v>
      </c>
    </row>
    <row r="18" spans="1:16" x14ac:dyDescent="0.3">
      <c r="A18" t="s">
        <v>4</v>
      </c>
      <c r="B18" t="s">
        <v>11</v>
      </c>
      <c r="C18">
        <v>665.88</v>
      </c>
      <c r="M18" s="8" t="s">
        <v>185</v>
      </c>
      <c r="N18" s="10">
        <v>665.88</v>
      </c>
      <c r="O18" s="12">
        <v>6</v>
      </c>
      <c r="P18" s="14">
        <f t="shared" si="0"/>
        <v>3995.2799999999997</v>
      </c>
    </row>
    <row r="19" spans="1:16" ht="15.6" x14ac:dyDescent="0.3">
      <c r="A19" t="s">
        <v>4</v>
      </c>
      <c r="B19" t="s">
        <v>11</v>
      </c>
      <c r="C19">
        <v>55.5</v>
      </c>
      <c r="H19" s="3"/>
      <c r="I19" s="3"/>
      <c r="M19" s="8" t="s">
        <v>186</v>
      </c>
      <c r="N19" s="10">
        <v>55.5</v>
      </c>
      <c r="O19" s="12">
        <v>2</v>
      </c>
      <c r="P19" s="14">
        <f t="shared" si="0"/>
        <v>111</v>
      </c>
    </row>
    <row r="20" spans="1:16" x14ac:dyDescent="0.3">
      <c r="A20" t="s">
        <v>4</v>
      </c>
      <c r="B20" t="s">
        <v>13</v>
      </c>
      <c r="C20">
        <v>8.56</v>
      </c>
      <c r="M20" s="8" t="s">
        <v>187</v>
      </c>
      <c r="N20" s="10">
        <v>8.56</v>
      </c>
      <c r="O20" s="12">
        <v>2</v>
      </c>
      <c r="P20" s="14">
        <f t="shared" si="0"/>
        <v>17.12</v>
      </c>
    </row>
    <row r="21" spans="1:16" x14ac:dyDescent="0.3">
      <c r="A21" t="s">
        <v>5</v>
      </c>
      <c r="B21" t="s">
        <v>14</v>
      </c>
      <c r="C21">
        <v>213.48000000000002</v>
      </c>
      <c r="M21" s="8" t="s">
        <v>188</v>
      </c>
      <c r="N21" s="10">
        <v>213.48000000000002</v>
      </c>
      <c r="O21" s="12">
        <v>3</v>
      </c>
      <c r="P21" s="14">
        <f t="shared" si="0"/>
        <v>640.44000000000005</v>
      </c>
    </row>
    <row r="22" spans="1:16" x14ac:dyDescent="0.3">
      <c r="M22" s="8" t="s">
        <v>189</v>
      </c>
      <c r="N22" s="10">
        <v>22.72</v>
      </c>
      <c r="O22" s="12">
        <v>4</v>
      </c>
      <c r="P22" s="14">
        <f t="shared" si="0"/>
        <v>90.88</v>
      </c>
    </row>
    <row r="23" spans="1:16" x14ac:dyDescent="0.3">
      <c r="M23" s="8" t="s">
        <v>190</v>
      </c>
      <c r="N23" s="10">
        <v>19.459999999999997</v>
      </c>
      <c r="O23" s="12">
        <v>7</v>
      </c>
      <c r="P23" s="14">
        <f t="shared" si="0"/>
        <v>136.21999999999997</v>
      </c>
    </row>
    <row r="24" spans="1:16" x14ac:dyDescent="0.3">
      <c r="M24" s="8" t="s">
        <v>191</v>
      </c>
      <c r="N24" s="10">
        <v>60.339999999999996</v>
      </c>
      <c r="O24" s="12">
        <v>7</v>
      </c>
      <c r="P24" s="14">
        <f t="shared" si="0"/>
        <v>422.38</v>
      </c>
    </row>
    <row r="25" spans="1:16" x14ac:dyDescent="0.3">
      <c r="M25" s="8" t="s">
        <v>192</v>
      </c>
      <c r="N25" s="10">
        <v>71.371999999999986</v>
      </c>
      <c r="O25" s="12">
        <v>2</v>
      </c>
      <c r="P25" s="14">
        <f t="shared" si="0"/>
        <v>142.74399999999997</v>
      </c>
    </row>
    <row r="26" spans="1:16" x14ac:dyDescent="0.3">
      <c r="M26" s="8" t="s">
        <v>172</v>
      </c>
      <c r="N26" s="10">
        <v>1044.6299999999999</v>
      </c>
      <c r="O26" s="12">
        <v>3</v>
      </c>
      <c r="P26" s="14">
        <f t="shared" si="0"/>
        <v>3133.8899999999994</v>
      </c>
    </row>
    <row r="27" spans="1:16" x14ac:dyDescent="0.3">
      <c r="M27" s="8" t="s">
        <v>193</v>
      </c>
      <c r="N27" s="10">
        <v>11.648000000000001</v>
      </c>
      <c r="O27" s="12">
        <v>2</v>
      </c>
      <c r="P27" s="14">
        <f t="shared" si="0"/>
        <v>23.296000000000003</v>
      </c>
    </row>
    <row r="28" spans="1:16" x14ac:dyDescent="0.3">
      <c r="M28" s="8" t="s">
        <v>194</v>
      </c>
      <c r="N28" s="10">
        <v>90.570000000000007</v>
      </c>
      <c r="O28" s="12">
        <v>3</v>
      </c>
      <c r="P28" s="14">
        <f t="shared" si="0"/>
        <v>271.71000000000004</v>
      </c>
    </row>
    <row r="29" spans="1:16" x14ac:dyDescent="0.3">
      <c r="M29" s="8" t="s">
        <v>195</v>
      </c>
      <c r="N29" s="10">
        <v>3083.4300000000003</v>
      </c>
      <c r="O29" s="12">
        <v>7</v>
      </c>
      <c r="P29" s="14">
        <f t="shared" si="0"/>
        <v>21584.010000000002</v>
      </c>
    </row>
    <row r="30" spans="1:16" x14ac:dyDescent="0.3">
      <c r="M30" s="8" t="s">
        <v>196</v>
      </c>
      <c r="N30" s="10">
        <v>9.6180000000000021</v>
      </c>
      <c r="O30" s="12">
        <v>2</v>
      </c>
      <c r="P30" s="14">
        <f t="shared" si="0"/>
        <v>19.236000000000004</v>
      </c>
    </row>
    <row r="31" spans="1:16" x14ac:dyDescent="0.3">
      <c r="M31" s="8" t="s">
        <v>197</v>
      </c>
      <c r="N31" s="10">
        <v>124.20000000000002</v>
      </c>
      <c r="O31" s="12">
        <v>3</v>
      </c>
      <c r="P31" s="14">
        <f t="shared" si="0"/>
        <v>372.6</v>
      </c>
    </row>
    <row r="32" spans="1:16" x14ac:dyDescent="0.3">
      <c r="M32" s="8" t="s">
        <v>198</v>
      </c>
      <c r="N32" s="10">
        <v>3.2640000000000002</v>
      </c>
      <c r="O32" s="12">
        <v>2</v>
      </c>
      <c r="P32" s="14">
        <f t="shared" si="0"/>
        <v>6.5280000000000005</v>
      </c>
    </row>
    <row r="33" spans="13:16" x14ac:dyDescent="0.3">
      <c r="M33" s="8" t="s">
        <v>199</v>
      </c>
      <c r="N33" s="10">
        <v>86.304000000000002</v>
      </c>
      <c r="O33" s="12">
        <v>6</v>
      </c>
      <c r="P33" s="14">
        <f t="shared" si="0"/>
        <v>517.82400000000007</v>
      </c>
    </row>
    <row r="34" spans="13:16" x14ac:dyDescent="0.3">
      <c r="M34" s="8" t="s">
        <v>200</v>
      </c>
      <c r="N34" s="10">
        <v>6.8580000000000014</v>
      </c>
      <c r="O34" s="12">
        <v>6</v>
      </c>
      <c r="P34" s="14">
        <f t="shared" si="0"/>
        <v>41.14800000000001</v>
      </c>
    </row>
    <row r="35" spans="13:16" x14ac:dyDescent="0.3">
      <c r="M35" s="8" t="s">
        <v>201</v>
      </c>
      <c r="N35" s="10">
        <v>15.76</v>
      </c>
      <c r="O35" s="12">
        <v>2</v>
      </c>
      <c r="P35" s="14">
        <f t="shared" si="0"/>
        <v>31.52</v>
      </c>
    </row>
    <row r="36" spans="13:16" x14ac:dyDescent="0.3">
      <c r="M36" s="8" t="s">
        <v>202</v>
      </c>
      <c r="N36" s="10">
        <v>29.472000000000001</v>
      </c>
      <c r="O36" s="12">
        <v>3</v>
      </c>
      <c r="P36" s="14">
        <f t="shared" si="0"/>
        <v>88.415999999999997</v>
      </c>
    </row>
    <row r="37" spans="13:16" x14ac:dyDescent="0.3">
      <c r="M37" s="8" t="s">
        <v>203</v>
      </c>
      <c r="N37" s="10">
        <v>1097.5440000000003</v>
      </c>
      <c r="O37" s="12">
        <v>7</v>
      </c>
      <c r="P37" s="14">
        <f t="shared" si="0"/>
        <v>7682.8080000000027</v>
      </c>
    </row>
    <row r="38" spans="13:16" x14ac:dyDescent="0.3">
      <c r="M38" s="8" t="s">
        <v>204</v>
      </c>
      <c r="N38" s="10">
        <v>190.92</v>
      </c>
      <c r="O38" s="12">
        <v>5</v>
      </c>
      <c r="P38" s="14">
        <f t="shared" si="0"/>
        <v>954.59999999999991</v>
      </c>
    </row>
    <row r="39" spans="13:16" x14ac:dyDescent="0.3">
      <c r="M39" s="8" t="s">
        <v>205</v>
      </c>
      <c r="N39" s="10">
        <v>113.328</v>
      </c>
      <c r="O39" s="12">
        <v>9</v>
      </c>
      <c r="P39" s="14">
        <f t="shared" si="0"/>
        <v>1019.952</v>
      </c>
    </row>
    <row r="40" spans="13:16" x14ac:dyDescent="0.3">
      <c r="M40" s="8" t="s">
        <v>206</v>
      </c>
      <c r="N40" s="10">
        <v>532.39919999999995</v>
      </c>
      <c r="O40" s="12">
        <v>3</v>
      </c>
      <c r="P40" s="14">
        <f t="shared" si="0"/>
        <v>1597.1976</v>
      </c>
    </row>
    <row r="41" spans="13:16" x14ac:dyDescent="0.3">
      <c r="M41" s="8" t="s">
        <v>207</v>
      </c>
      <c r="N41" s="10">
        <v>212.05799999999999</v>
      </c>
      <c r="O41" s="12">
        <v>3</v>
      </c>
      <c r="P41" s="14">
        <f t="shared" si="0"/>
        <v>636.17399999999998</v>
      </c>
    </row>
    <row r="42" spans="13:16" x14ac:dyDescent="0.3">
      <c r="M42" s="8" t="s">
        <v>208</v>
      </c>
      <c r="N42" s="10">
        <v>371.16800000000001</v>
      </c>
      <c r="O42" s="12">
        <v>4</v>
      </c>
      <c r="P42" s="14">
        <f t="shared" si="0"/>
        <v>1484.672</v>
      </c>
    </row>
    <row r="43" spans="13:16" x14ac:dyDescent="0.3">
      <c r="M43" s="8" t="s">
        <v>209</v>
      </c>
      <c r="N43" s="10">
        <v>147.16800000000001</v>
      </c>
      <c r="O43" s="12">
        <v>4</v>
      </c>
      <c r="P43" s="14">
        <f t="shared" si="0"/>
        <v>588.67200000000003</v>
      </c>
    </row>
    <row r="44" spans="13:16" x14ac:dyDescent="0.3">
      <c r="M44" s="8" t="s">
        <v>210</v>
      </c>
      <c r="N44" s="10">
        <v>77.88</v>
      </c>
      <c r="O44" s="12">
        <v>2</v>
      </c>
      <c r="P44" s="14">
        <f t="shared" si="0"/>
        <v>155.76</v>
      </c>
    </row>
    <row r="45" spans="13:16" x14ac:dyDescent="0.3">
      <c r="M45" s="8" t="s">
        <v>211</v>
      </c>
      <c r="N45" s="10">
        <v>95.616</v>
      </c>
      <c r="O45" s="12">
        <v>2</v>
      </c>
      <c r="P45" s="14">
        <f t="shared" si="0"/>
        <v>191.232</v>
      </c>
    </row>
    <row r="46" spans="13:16" x14ac:dyDescent="0.3">
      <c r="M46" s="8" t="s">
        <v>212</v>
      </c>
      <c r="N46" s="10">
        <v>45.98</v>
      </c>
      <c r="O46" s="12">
        <v>2</v>
      </c>
      <c r="P46" s="14">
        <f t="shared" si="0"/>
        <v>91.96</v>
      </c>
    </row>
    <row r="47" spans="13:16" x14ac:dyDescent="0.3">
      <c r="M47" s="8" t="s">
        <v>213</v>
      </c>
      <c r="N47" s="10">
        <v>17.46</v>
      </c>
      <c r="O47" s="12">
        <v>2</v>
      </c>
      <c r="P47" s="14">
        <f t="shared" si="0"/>
        <v>34.92</v>
      </c>
    </row>
    <row r="48" spans="13:16" x14ac:dyDescent="0.3">
      <c r="M48" s="8" t="s">
        <v>214</v>
      </c>
      <c r="N48" s="10">
        <v>211.96</v>
      </c>
      <c r="O48" s="12">
        <v>4</v>
      </c>
      <c r="P48" s="14">
        <f t="shared" si="0"/>
        <v>847.84</v>
      </c>
    </row>
    <row r="49" spans="13:16" x14ac:dyDescent="0.3">
      <c r="M49" s="8" t="s">
        <v>215</v>
      </c>
      <c r="N49" s="10">
        <v>45</v>
      </c>
      <c r="O49" s="12">
        <v>3</v>
      </c>
      <c r="P49" s="14">
        <f t="shared" si="0"/>
        <v>135</v>
      </c>
    </row>
    <row r="50" spans="13:16" x14ac:dyDescent="0.3">
      <c r="M50" s="8" t="s">
        <v>216</v>
      </c>
      <c r="N50" s="10">
        <v>21.8</v>
      </c>
      <c r="O50" s="12">
        <v>2</v>
      </c>
      <c r="P50" s="14">
        <f t="shared" si="0"/>
        <v>43.6</v>
      </c>
    </row>
    <row r="51" spans="13:16" x14ac:dyDescent="0.3">
      <c r="M51" s="8" t="s">
        <v>217</v>
      </c>
      <c r="N51" s="10">
        <v>38.22</v>
      </c>
      <c r="O51" s="12">
        <v>6</v>
      </c>
      <c r="P51" s="14">
        <f t="shared" si="0"/>
        <v>229.32</v>
      </c>
    </row>
    <row r="52" spans="13:16" ht="15" thickBot="1" x14ac:dyDescent="0.35">
      <c r="M52" s="9" t="s">
        <v>218</v>
      </c>
      <c r="N52" s="11">
        <v>75.179999999999993</v>
      </c>
      <c r="O52" s="13">
        <v>6</v>
      </c>
      <c r="P52" s="15">
        <f t="shared" si="0"/>
        <v>451.07999999999993</v>
      </c>
    </row>
  </sheetData>
  <conditionalFormatting sqref="C1:C21">
    <cfRule type="top10" dxfId="25" priority="4" stopIfTrue="1" rank="10"/>
    <cfRule type="top10" dxfId="24" priority="5" stopIfTrue="1" rank="10"/>
    <cfRule type="top10" dxfId="23" priority="6" stopIfTrue="1" rank="10"/>
  </conditionalFormatting>
  <conditionalFormatting sqref="H19:I39">
    <cfRule type="top10" dxfId="22" priority="7" stopIfTrue="1" rank="10"/>
    <cfRule type="top10" dxfId="21" priority="8" stopIfTrue="1" rank="10"/>
    <cfRule type="top10" dxfId="20" priority="9" stopIfTrue="1" rank="10"/>
  </conditionalFormatting>
  <conditionalFormatting sqref="N1:N52">
    <cfRule type="top10" dxfId="2" priority="1" stopIfTrue="1" rank="10"/>
    <cfRule type="top10" dxfId="1" priority="2" stopIfTrue="1" rank="10"/>
    <cfRule type="top10" dxfId="0" priority="3" stopIfTrue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3229-7CE7-47B4-AE2C-61BF98439D66}">
  <sheetPr codeName="Sheet2"/>
  <dimension ref="A1:M48"/>
  <sheetViews>
    <sheetView workbookViewId="0">
      <selection activeCell="N5" sqref="N5"/>
    </sheetView>
  </sheetViews>
  <sheetFormatPr defaultRowHeight="14.4" x14ac:dyDescent="0.3"/>
  <cols>
    <col min="10" max="10" width="11" bestFit="1" customWidth="1"/>
    <col min="11" max="11" width="12" bestFit="1" customWidth="1"/>
  </cols>
  <sheetData>
    <row r="1" spans="1:13" ht="15.6" x14ac:dyDescent="0.3">
      <c r="A1" s="3" t="s">
        <v>0</v>
      </c>
      <c r="G1" s="3" t="s">
        <v>31</v>
      </c>
      <c r="H1" t="s">
        <v>29</v>
      </c>
      <c r="I1" t="s">
        <v>30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261.95999999999998</v>
      </c>
      <c r="B2">
        <f>ROUNDDOWN(A2,0)</f>
        <v>261</v>
      </c>
      <c r="C2">
        <f>ROUNDUP(A2,1)</f>
        <v>262</v>
      </c>
      <c r="D2">
        <f>_xlfn.CEILING.MATH(A2)</f>
        <v>262</v>
      </c>
      <c r="E2">
        <f>_xlfn.FLOOR.MATH(A2)</f>
        <v>261</v>
      </c>
      <c r="F2">
        <f>MOD(501,1)</f>
        <v>0</v>
      </c>
      <c r="G2">
        <v>41.913600000000002</v>
      </c>
      <c r="H2">
        <f>ABS(G2)</f>
        <v>41.913600000000002</v>
      </c>
      <c r="I2">
        <f>SQRT(G2)</f>
        <v>6.4740713619792611</v>
      </c>
      <c r="J2">
        <f>POWER(2,5)</f>
        <v>32</v>
      </c>
      <c r="K2">
        <f>EXP(100)</f>
        <v>2.6881171418161356E+43</v>
      </c>
      <c r="L2">
        <f>LOG(20,20)</f>
        <v>1</v>
      </c>
      <c r="M2">
        <f>SIN(30)</f>
        <v>-0.98803162409286183</v>
      </c>
    </row>
    <row r="3" spans="1:13" x14ac:dyDescent="0.3">
      <c r="A3">
        <v>731.93999999999994</v>
      </c>
      <c r="B3">
        <f t="shared" ref="B3:B48" si="0">ROUNDDOWN(A3,0)</f>
        <v>731</v>
      </c>
      <c r="C3">
        <f t="shared" ref="C3:C48" si="1">ROUNDUP(A3,1)</f>
        <v>732</v>
      </c>
      <c r="D3">
        <f t="shared" ref="D3:D48" si="2">_xlfn.CEILING.MATH(A3)</f>
        <v>732</v>
      </c>
      <c r="E3">
        <f t="shared" ref="E3:E48" si="3">_xlfn.FLOOR.MATH(A3)</f>
        <v>731</v>
      </c>
      <c r="F3">
        <f>MOD(458,5)</f>
        <v>3</v>
      </c>
      <c r="G3">
        <v>219.58199999999997</v>
      </c>
      <c r="H3">
        <f t="shared" ref="H3:H48" si="4">ABS(G3)</f>
        <v>219.58199999999997</v>
      </c>
      <c r="I3">
        <f t="shared" ref="I3:I48" si="5">SQRT(G3)</f>
        <v>14.818299497580684</v>
      </c>
      <c r="J3">
        <f>POWER(8,7)</f>
        <v>2097152</v>
      </c>
      <c r="K3">
        <f>EXP(0)</f>
        <v>1</v>
      </c>
      <c r="L3">
        <f>LOG(5,9)</f>
        <v>0.73248676035896343</v>
      </c>
      <c r="M3">
        <f>COS(30)</f>
        <v>0.15425144988758405</v>
      </c>
    </row>
    <row r="4" spans="1:13" x14ac:dyDescent="0.3">
      <c r="A4">
        <v>14.62</v>
      </c>
      <c r="B4">
        <f t="shared" si="0"/>
        <v>14</v>
      </c>
      <c r="C4">
        <f t="shared" si="1"/>
        <v>14.7</v>
      </c>
      <c r="D4">
        <f t="shared" si="2"/>
        <v>15</v>
      </c>
      <c r="E4">
        <f t="shared" si="3"/>
        <v>14</v>
      </c>
      <c r="G4">
        <v>6.8713999999999995</v>
      </c>
      <c r="H4">
        <f t="shared" si="4"/>
        <v>6.8713999999999995</v>
      </c>
      <c r="I4">
        <f t="shared" si="5"/>
        <v>2.6213355374694021</v>
      </c>
      <c r="J4">
        <f>POWER(4,25)</f>
        <v>1125899906842624</v>
      </c>
      <c r="M4">
        <f>TAN(30)</f>
        <v>-6.4053311966462756</v>
      </c>
    </row>
    <row r="5" spans="1:13" x14ac:dyDescent="0.3">
      <c r="A5">
        <v>957.57749999999999</v>
      </c>
      <c r="B5">
        <f t="shared" si="0"/>
        <v>957</v>
      </c>
      <c r="C5">
        <f t="shared" si="1"/>
        <v>957.6</v>
      </c>
      <c r="D5">
        <f t="shared" si="2"/>
        <v>958</v>
      </c>
      <c r="E5">
        <f t="shared" si="3"/>
        <v>957</v>
      </c>
      <c r="G5">
        <v>-383.03100000000006</v>
      </c>
      <c r="H5">
        <f t="shared" si="4"/>
        <v>383.03100000000006</v>
      </c>
      <c r="I5" t="e">
        <f t="shared" si="5"/>
        <v>#NUM!</v>
      </c>
    </row>
    <row r="6" spans="1:13" x14ac:dyDescent="0.3">
      <c r="A6">
        <v>22.368000000000002</v>
      </c>
      <c r="B6">
        <f t="shared" si="0"/>
        <v>22</v>
      </c>
      <c r="C6">
        <f t="shared" si="1"/>
        <v>22.400000000000002</v>
      </c>
      <c r="D6">
        <f t="shared" si="2"/>
        <v>23</v>
      </c>
      <c r="E6">
        <f t="shared" si="3"/>
        <v>22</v>
      </c>
      <c r="G6">
        <v>2.5163999999999991</v>
      </c>
      <c r="H6">
        <f t="shared" si="4"/>
        <v>2.5163999999999991</v>
      </c>
      <c r="I6">
        <f t="shared" si="5"/>
        <v>1.5863164879682741</v>
      </c>
    </row>
    <row r="7" spans="1:13" x14ac:dyDescent="0.3">
      <c r="A7">
        <v>48.86</v>
      </c>
      <c r="B7">
        <f t="shared" si="0"/>
        <v>48</v>
      </c>
      <c r="C7">
        <f t="shared" si="1"/>
        <v>48.9</v>
      </c>
      <c r="D7">
        <f t="shared" si="2"/>
        <v>49</v>
      </c>
      <c r="E7">
        <f t="shared" si="3"/>
        <v>48</v>
      </c>
      <c r="G7">
        <v>14.169399999999996</v>
      </c>
      <c r="H7">
        <f t="shared" si="4"/>
        <v>14.169399999999996</v>
      </c>
      <c r="I7">
        <f t="shared" si="5"/>
        <v>3.7642263481358285</v>
      </c>
    </row>
    <row r="8" spans="1:13" x14ac:dyDescent="0.3">
      <c r="A8">
        <v>7.28</v>
      </c>
      <c r="B8">
        <f t="shared" si="0"/>
        <v>7</v>
      </c>
      <c r="C8">
        <f t="shared" si="1"/>
        <v>7.3</v>
      </c>
      <c r="D8">
        <f t="shared" si="2"/>
        <v>8</v>
      </c>
      <c r="E8">
        <f t="shared" si="3"/>
        <v>7</v>
      </c>
      <c r="G8">
        <v>1.9656000000000002</v>
      </c>
      <c r="H8">
        <f t="shared" si="4"/>
        <v>1.9656000000000002</v>
      </c>
      <c r="I8">
        <f t="shared" si="5"/>
        <v>1.4019985734657507</v>
      </c>
    </row>
    <row r="9" spans="1:13" x14ac:dyDescent="0.3">
      <c r="A9">
        <v>907.15200000000004</v>
      </c>
      <c r="B9">
        <f t="shared" si="0"/>
        <v>907</v>
      </c>
      <c r="C9">
        <f t="shared" si="1"/>
        <v>907.2</v>
      </c>
      <c r="D9">
        <f t="shared" si="2"/>
        <v>908</v>
      </c>
      <c r="E9">
        <f t="shared" si="3"/>
        <v>907</v>
      </c>
      <c r="G9">
        <v>90.715200000000038</v>
      </c>
      <c r="H9">
        <f t="shared" si="4"/>
        <v>90.715200000000038</v>
      </c>
      <c r="I9">
        <f t="shared" si="5"/>
        <v>9.5244527401840813</v>
      </c>
    </row>
    <row r="10" spans="1:13" x14ac:dyDescent="0.3">
      <c r="A10">
        <v>18.504000000000001</v>
      </c>
      <c r="B10">
        <f t="shared" si="0"/>
        <v>18</v>
      </c>
      <c r="C10">
        <f t="shared" si="1"/>
        <v>18.600000000000001</v>
      </c>
      <c r="D10">
        <f t="shared" si="2"/>
        <v>19</v>
      </c>
      <c r="E10">
        <f t="shared" si="3"/>
        <v>18</v>
      </c>
      <c r="G10">
        <v>5.7824999999999998</v>
      </c>
      <c r="H10">
        <f t="shared" si="4"/>
        <v>5.7824999999999998</v>
      </c>
      <c r="I10">
        <f t="shared" si="5"/>
        <v>2.4046829312822093</v>
      </c>
    </row>
    <row r="11" spans="1:13" x14ac:dyDescent="0.3">
      <c r="A11">
        <v>114.9</v>
      </c>
      <c r="B11">
        <f t="shared" si="0"/>
        <v>114</v>
      </c>
      <c r="C11">
        <f t="shared" si="1"/>
        <v>114.9</v>
      </c>
      <c r="D11">
        <f t="shared" si="2"/>
        <v>115</v>
      </c>
      <c r="E11">
        <f t="shared" si="3"/>
        <v>114</v>
      </c>
      <c r="G11">
        <v>34.469999999999992</v>
      </c>
      <c r="H11">
        <f t="shared" si="4"/>
        <v>34.469999999999992</v>
      </c>
      <c r="I11">
        <f t="shared" si="5"/>
        <v>5.8711157372342777</v>
      </c>
    </row>
    <row r="12" spans="1:13" x14ac:dyDescent="0.3">
      <c r="A12">
        <v>1706.1840000000002</v>
      </c>
      <c r="B12">
        <f t="shared" si="0"/>
        <v>1706</v>
      </c>
      <c r="C12">
        <f t="shared" si="1"/>
        <v>1706.1999999999998</v>
      </c>
      <c r="D12">
        <f t="shared" si="2"/>
        <v>1707</v>
      </c>
      <c r="E12">
        <f t="shared" si="3"/>
        <v>1706</v>
      </c>
      <c r="G12">
        <v>85.309199999999805</v>
      </c>
      <c r="H12">
        <f t="shared" si="4"/>
        <v>85.309199999999805</v>
      </c>
      <c r="I12">
        <f t="shared" si="5"/>
        <v>9.2362979596805879</v>
      </c>
    </row>
    <row r="13" spans="1:13" x14ac:dyDescent="0.3">
      <c r="A13">
        <v>911.42399999999998</v>
      </c>
      <c r="B13">
        <f t="shared" si="0"/>
        <v>911</v>
      </c>
      <c r="C13">
        <f t="shared" si="1"/>
        <v>911.5</v>
      </c>
      <c r="D13">
        <f t="shared" si="2"/>
        <v>912</v>
      </c>
      <c r="E13">
        <f t="shared" si="3"/>
        <v>911</v>
      </c>
      <c r="G13">
        <v>68.356800000000021</v>
      </c>
      <c r="H13">
        <f t="shared" si="4"/>
        <v>68.356800000000021</v>
      </c>
      <c r="I13">
        <f t="shared" si="5"/>
        <v>8.2678171242474896</v>
      </c>
    </row>
    <row r="14" spans="1:13" x14ac:dyDescent="0.3">
      <c r="A14">
        <v>15.552000000000003</v>
      </c>
      <c r="B14">
        <f t="shared" si="0"/>
        <v>15</v>
      </c>
      <c r="C14">
        <f t="shared" si="1"/>
        <v>15.6</v>
      </c>
      <c r="D14">
        <f t="shared" si="2"/>
        <v>16</v>
      </c>
      <c r="E14">
        <f t="shared" si="3"/>
        <v>15</v>
      </c>
      <c r="G14">
        <v>5.4432</v>
      </c>
      <c r="H14">
        <f t="shared" si="4"/>
        <v>5.4432</v>
      </c>
      <c r="I14">
        <f t="shared" si="5"/>
        <v>2.3330666514268299</v>
      </c>
    </row>
    <row r="15" spans="1:13" x14ac:dyDescent="0.3">
      <c r="A15">
        <v>407.97600000000006</v>
      </c>
      <c r="B15">
        <f t="shared" si="0"/>
        <v>407</v>
      </c>
      <c r="C15">
        <f t="shared" si="1"/>
        <v>408</v>
      </c>
      <c r="D15">
        <f t="shared" si="2"/>
        <v>408</v>
      </c>
      <c r="E15">
        <f t="shared" si="3"/>
        <v>407</v>
      </c>
      <c r="G15">
        <v>132.59219999999993</v>
      </c>
      <c r="H15">
        <f t="shared" si="4"/>
        <v>132.59219999999993</v>
      </c>
      <c r="I15">
        <f t="shared" si="5"/>
        <v>11.514868648838332</v>
      </c>
    </row>
    <row r="16" spans="1:13" x14ac:dyDescent="0.3">
      <c r="A16">
        <v>68.809999999999988</v>
      </c>
      <c r="B16">
        <f t="shared" si="0"/>
        <v>68</v>
      </c>
      <c r="C16">
        <f t="shared" si="1"/>
        <v>68.899999999999991</v>
      </c>
      <c r="D16">
        <f t="shared" si="2"/>
        <v>69</v>
      </c>
      <c r="E16">
        <f t="shared" si="3"/>
        <v>68</v>
      </c>
      <c r="G16">
        <v>-123.858</v>
      </c>
      <c r="H16">
        <f t="shared" si="4"/>
        <v>123.858</v>
      </c>
      <c r="I16" t="e">
        <f t="shared" si="5"/>
        <v>#NUM!</v>
      </c>
    </row>
    <row r="17" spans="1:9" x14ac:dyDescent="0.3">
      <c r="A17">
        <v>2.5439999999999996</v>
      </c>
      <c r="B17">
        <f t="shared" si="0"/>
        <v>2</v>
      </c>
      <c r="C17">
        <f t="shared" si="1"/>
        <v>2.6</v>
      </c>
      <c r="D17">
        <f t="shared" si="2"/>
        <v>3</v>
      </c>
      <c r="E17">
        <f t="shared" si="3"/>
        <v>2</v>
      </c>
      <c r="G17">
        <v>-3.8160000000000016</v>
      </c>
      <c r="H17">
        <f t="shared" si="4"/>
        <v>3.8160000000000016</v>
      </c>
      <c r="I17" t="e">
        <f t="shared" si="5"/>
        <v>#NUM!</v>
      </c>
    </row>
    <row r="18" spans="1:9" x14ac:dyDescent="0.3">
      <c r="A18">
        <v>665.88</v>
      </c>
      <c r="B18">
        <f t="shared" si="0"/>
        <v>665</v>
      </c>
      <c r="C18">
        <f t="shared" si="1"/>
        <v>665.9</v>
      </c>
      <c r="D18">
        <f t="shared" si="2"/>
        <v>666</v>
      </c>
      <c r="E18">
        <f t="shared" si="3"/>
        <v>665</v>
      </c>
      <c r="G18">
        <v>13.317599999999999</v>
      </c>
      <c r="H18">
        <f t="shared" si="4"/>
        <v>13.317599999999999</v>
      </c>
      <c r="I18">
        <f t="shared" si="5"/>
        <v>3.6493287053922669</v>
      </c>
    </row>
    <row r="19" spans="1:9" x14ac:dyDescent="0.3">
      <c r="A19">
        <v>55.5</v>
      </c>
      <c r="B19">
        <f t="shared" si="0"/>
        <v>55</v>
      </c>
      <c r="C19">
        <f t="shared" si="1"/>
        <v>55.5</v>
      </c>
      <c r="D19">
        <f t="shared" si="2"/>
        <v>56</v>
      </c>
      <c r="E19">
        <f t="shared" si="3"/>
        <v>55</v>
      </c>
      <c r="G19">
        <v>9.9899999999999949</v>
      </c>
      <c r="H19">
        <f t="shared" si="4"/>
        <v>9.9899999999999949</v>
      </c>
      <c r="I19">
        <f t="shared" si="5"/>
        <v>3.160696125855821</v>
      </c>
    </row>
    <row r="20" spans="1:9" x14ac:dyDescent="0.3">
      <c r="A20">
        <v>8.56</v>
      </c>
      <c r="B20">
        <f t="shared" si="0"/>
        <v>8</v>
      </c>
      <c r="C20">
        <f t="shared" si="1"/>
        <v>8.6</v>
      </c>
      <c r="D20">
        <f t="shared" si="2"/>
        <v>9</v>
      </c>
      <c r="E20">
        <f t="shared" si="3"/>
        <v>8</v>
      </c>
      <c r="G20">
        <v>2.4823999999999993</v>
      </c>
      <c r="H20">
        <f t="shared" si="4"/>
        <v>2.4823999999999993</v>
      </c>
      <c r="I20">
        <f t="shared" si="5"/>
        <v>1.5755633912984901</v>
      </c>
    </row>
    <row r="21" spans="1:9" x14ac:dyDescent="0.3">
      <c r="A21">
        <v>213.48000000000002</v>
      </c>
      <c r="B21">
        <f t="shared" si="0"/>
        <v>213</v>
      </c>
      <c r="C21">
        <f t="shared" si="1"/>
        <v>213.5</v>
      </c>
      <c r="D21">
        <f t="shared" si="2"/>
        <v>214</v>
      </c>
      <c r="E21">
        <f t="shared" si="3"/>
        <v>213</v>
      </c>
      <c r="G21">
        <v>16.010999999999981</v>
      </c>
      <c r="H21">
        <f t="shared" si="4"/>
        <v>16.010999999999981</v>
      </c>
      <c r="I21">
        <f t="shared" si="5"/>
        <v>4.0013747637530752</v>
      </c>
    </row>
    <row r="22" spans="1:9" x14ac:dyDescent="0.3">
      <c r="A22">
        <v>22.72</v>
      </c>
      <c r="B22">
        <f t="shared" si="0"/>
        <v>22</v>
      </c>
      <c r="C22">
        <f t="shared" si="1"/>
        <v>22.8</v>
      </c>
      <c r="D22">
        <f t="shared" si="2"/>
        <v>23</v>
      </c>
      <c r="E22">
        <f t="shared" si="3"/>
        <v>22</v>
      </c>
      <c r="G22">
        <v>7.3839999999999986</v>
      </c>
      <c r="H22">
        <f t="shared" si="4"/>
        <v>7.3839999999999986</v>
      </c>
      <c r="I22">
        <f t="shared" si="5"/>
        <v>2.7173516518846061</v>
      </c>
    </row>
    <row r="23" spans="1:9" x14ac:dyDescent="0.3">
      <c r="A23">
        <v>19.459999999999997</v>
      </c>
      <c r="B23">
        <f t="shared" si="0"/>
        <v>19</v>
      </c>
      <c r="C23">
        <f t="shared" si="1"/>
        <v>19.5</v>
      </c>
      <c r="D23">
        <f t="shared" si="2"/>
        <v>20</v>
      </c>
      <c r="E23">
        <f t="shared" si="3"/>
        <v>19</v>
      </c>
      <c r="G23">
        <v>5.0595999999999997</v>
      </c>
      <c r="H23">
        <f t="shared" si="4"/>
        <v>5.0595999999999997</v>
      </c>
      <c r="I23">
        <f t="shared" si="5"/>
        <v>2.2493554632383028</v>
      </c>
    </row>
    <row r="24" spans="1:9" x14ac:dyDescent="0.3">
      <c r="A24">
        <v>60.339999999999996</v>
      </c>
      <c r="B24">
        <f t="shared" si="0"/>
        <v>60</v>
      </c>
      <c r="C24">
        <f t="shared" si="1"/>
        <v>60.4</v>
      </c>
      <c r="D24">
        <f t="shared" si="2"/>
        <v>61</v>
      </c>
      <c r="E24">
        <f t="shared" si="3"/>
        <v>60</v>
      </c>
      <c r="G24">
        <v>15.688400000000001</v>
      </c>
      <c r="H24">
        <f t="shared" si="4"/>
        <v>15.688400000000001</v>
      </c>
      <c r="I24">
        <f t="shared" si="5"/>
        <v>3.9608584928017816</v>
      </c>
    </row>
    <row r="25" spans="1:9" x14ac:dyDescent="0.3">
      <c r="A25">
        <v>71.371999999999986</v>
      </c>
      <c r="B25">
        <f t="shared" si="0"/>
        <v>71</v>
      </c>
      <c r="C25">
        <f t="shared" si="1"/>
        <v>71.399999999999991</v>
      </c>
      <c r="D25">
        <f t="shared" si="2"/>
        <v>72</v>
      </c>
      <c r="E25">
        <f t="shared" si="3"/>
        <v>71</v>
      </c>
      <c r="G25">
        <v>-1.0196000000000005</v>
      </c>
      <c r="H25">
        <f t="shared" si="4"/>
        <v>1.0196000000000005</v>
      </c>
      <c r="I25" t="e">
        <f t="shared" si="5"/>
        <v>#NUM!</v>
      </c>
    </row>
    <row r="26" spans="1:9" x14ac:dyDescent="0.3">
      <c r="A26">
        <v>1044.6299999999999</v>
      </c>
      <c r="B26">
        <f t="shared" si="0"/>
        <v>1044</v>
      </c>
      <c r="C26">
        <f t="shared" si="1"/>
        <v>1044.6999999999998</v>
      </c>
      <c r="D26">
        <f t="shared" si="2"/>
        <v>1045</v>
      </c>
      <c r="E26">
        <f t="shared" si="3"/>
        <v>1044</v>
      </c>
      <c r="G26">
        <v>240.26490000000001</v>
      </c>
      <c r="H26">
        <f t="shared" si="4"/>
        <v>240.26490000000001</v>
      </c>
      <c r="I26">
        <f t="shared" si="5"/>
        <v>15.500480637709272</v>
      </c>
    </row>
    <row r="27" spans="1:9" x14ac:dyDescent="0.3">
      <c r="A27">
        <v>11.648000000000001</v>
      </c>
      <c r="B27">
        <f t="shared" si="0"/>
        <v>11</v>
      </c>
      <c r="C27">
        <f t="shared" si="1"/>
        <v>11.7</v>
      </c>
      <c r="D27">
        <f t="shared" si="2"/>
        <v>12</v>
      </c>
      <c r="E27">
        <f t="shared" si="3"/>
        <v>11</v>
      </c>
      <c r="G27">
        <v>4.2224000000000004</v>
      </c>
      <c r="H27">
        <f t="shared" si="4"/>
        <v>4.2224000000000004</v>
      </c>
      <c r="I27">
        <f t="shared" si="5"/>
        <v>2.0548479262466115</v>
      </c>
    </row>
    <row r="28" spans="1:9" x14ac:dyDescent="0.3">
      <c r="A28">
        <v>90.570000000000007</v>
      </c>
      <c r="B28">
        <f t="shared" si="0"/>
        <v>90</v>
      </c>
      <c r="C28">
        <f t="shared" si="1"/>
        <v>90.6</v>
      </c>
      <c r="D28">
        <f t="shared" si="2"/>
        <v>91</v>
      </c>
      <c r="E28">
        <f t="shared" si="3"/>
        <v>90</v>
      </c>
      <c r="G28">
        <v>11.774100000000004</v>
      </c>
      <c r="H28">
        <f t="shared" si="4"/>
        <v>11.774100000000004</v>
      </c>
      <c r="I28">
        <f t="shared" si="5"/>
        <v>3.4313408457919192</v>
      </c>
    </row>
    <row r="29" spans="1:9" x14ac:dyDescent="0.3">
      <c r="A29">
        <v>3083.4300000000003</v>
      </c>
      <c r="B29">
        <f t="shared" si="0"/>
        <v>3083</v>
      </c>
      <c r="C29">
        <f t="shared" si="1"/>
        <v>3083.5</v>
      </c>
      <c r="D29">
        <f t="shared" si="2"/>
        <v>3084</v>
      </c>
      <c r="E29">
        <f t="shared" si="3"/>
        <v>3083</v>
      </c>
      <c r="G29">
        <v>-1665.0522000000001</v>
      </c>
      <c r="H29">
        <f t="shared" si="4"/>
        <v>1665.0522000000001</v>
      </c>
      <c r="I29" t="e">
        <f t="shared" si="5"/>
        <v>#NUM!</v>
      </c>
    </row>
    <row r="30" spans="1:9" x14ac:dyDescent="0.3">
      <c r="A30">
        <v>9.6180000000000021</v>
      </c>
      <c r="B30">
        <f t="shared" si="0"/>
        <v>9</v>
      </c>
      <c r="C30">
        <f t="shared" si="1"/>
        <v>9.6999999999999993</v>
      </c>
      <c r="D30">
        <f t="shared" si="2"/>
        <v>10</v>
      </c>
      <c r="E30">
        <f t="shared" si="3"/>
        <v>9</v>
      </c>
      <c r="G30">
        <v>-7.0532000000000004</v>
      </c>
      <c r="H30">
        <f t="shared" si="4"/>
        <v>7.0532000000000004</v>
      </c>
      <c r="I30" t="e">
        <f t="shared" si="5"/>
        <v>#NUM!</v>
      </c>
    </row>
    <row r="31" spans="1:9" x14ac:dyDescent="0.3">
      <c r="A31">
        <v>124.20000000000002</v>
      </c>
      <c r="B31">
        <f t="shared" si="0"/>
        <v>124</v>
      </c>
      <c r="C31">
        <f t="shared" si="1"/>
        <v>124.2</v>
      </c>
      <c r="D31">
        <f t="shared" si="2"/>
        <v>125</v>
      </c>
      <c r="E31">
        <f t="shared" si="3"/>
        <v>124</v>
      </c>
      <c r="G31">
        <v>15.524999999999991</v>
      </c>
      <c r="H31">
        <f t="shared" si="4"/>
        <v>15.524999999999991</v>
      </c>
      <c r="I31">
        <f t="shared" si="5"/>
        <v>3.9401776609691082</v>
      </c>
    </row>
    <row r="32" spans="1:9" x14ac:dyDescent="0.3">
      <c r="A32">
        <v>3.2640000000000002</v>
      </c>
      <c r="B32">
        <f t="shared" si="0"/>
        <v>3</v>
      </c>
      <c r="C32">
        <f t="shared" si="1"/>
        <v>3.3000000000000003</v>
      </c>
      <c r="D32">
        <f t="shared" si="2"/>
        <v>4</v>
      </c>
      <c r="E32">
        <f t="shared" si="3"/>
        <v>3</v>
      </c>
      <c r="G32">
        <v>1.1015999999999997</v>
      </c>
      <c r="H32">
        <f t="shared" si="4"/>
        <v>1.1015999999999997</v>
      </c>
      <c r="I32">
        <f t="shared" si="5"/>
        <v>1.0495713410721539</v>
      </c>
    </row>
    <row r="33" spans="1:9" x14ac:dyDescent="0.3">
      <c r="A33">
        <v>86.304000000000002</v>
      </c>
      <c r="B33">
        <f t="shared" si="0"/>
        <v>86</v>
      </c>
      <c r="C33">
        <f t="shared" si="1"/>
        <v>86.399999999999991</v>
      </c>
      <c r="D33">
        <f t="shared" si="2"/>
        <v>87</v>
      </c>
      <c r="E33">
        <f t="shared" si="3"/>
        <v>86</v>
      </c>
      <c r="G33">
        <v>9.7091999999999885</v>
      </c>
      <c r="H33">
        <f t="shared" si="4"/>
        <v>9.7091999999999885</v>
      </c>
      <c r="I33">
        <f t="shared" si="5"/>
        <v>3.1159589214237067</v>
      </c>
    </row>
    <row r="34" spans="1:9" x14ac:dyDescent="0.3">
      <c r="A34">
        <v>6.8580000000000014</v>
      </c>
      <c r="B34">
        <f t="shared" si="0"/>
        <v>6</v>
      </c>
      <c r="C34">
        <f t="shared" si="1"/>
        <v>6.8999999999999995</v>
      </c>
      <c r="D34">
        <f t="shared" si="2"/>
        <v>7</v>
      </c>
      <c r="E34">
        <f t="shared" si="3"/>
        <v>6</v>
      </c>
      <c r="G34">
        <v>-5.7149999999999999</v>
      </c>
      <c r="H34">
        <f t="shared" si="4"/>
        <v>5.7149999999999999</v>
      </c>
      <c r="I34" t="e">
        <f t="shared" si="5"/>
        <v>#NUM!</v>
      </c>
    </row>
    <row r="35" spans="1:9" x14ac:dyDescent="0.3">
      <c r="A35">
        <v>15.76</v>
      </c>
      <c r="B35">
        <f t="shared" si="0"/>
        <v>15</v>
      </c>
      <c r="C35">
        <f t="shared" si="1"/>
        <v>15.799999999999999</v>
      </c>
      <c r="D35">
        <f t="shared" si="2"/>
        <v>16</v>
      </c>
      <c r="E35">
        <f t="shared" si="3"/>
        <v>15</v>
      </c>
      <c r="G35">
        <v>3.5460000000000007</v>
      </c>
      <c r="H35">
        <f t="shared" si="4"/>
        <v>3.5460000000000007</v>
      </c>
      <c r="I35">
        <f t="shared" si="5"/>
        <v>1.883082579177026</v>
      </c>
    </row>
    <row r="36" spans="1:9" x14ac:dyDescent="0.3">
      <c r="A36">
        <v>29.472000000000001</v>
      </c>
      <c r="B36">
        <f t="shared" si="0"/>
        <v>29</v>
      </c>
      <c r="C36">
        <f t="shared" si="1"/>
        <v>29.5</v>
      </c>
      <c r="D36">
        <f t="shared" si="2"/>
        <v>30</v>
      </c>
      <c r="E36">
        <f t="shared" si="3"/>
        <v>29</v>
      </c>
      <c r="G36">
        <v>9.9467999999999979</v>
      </c>
      <c r="H36">
        <f t="shared" si="4"/>
        <v>9.9467999999999979</v>
      </c>
      <c r="I36">
        <f t="shared" si="5"/>
        <v>3.1538547842283413</v>
      </c>
    </row>
    <row r="37" spans="1:9" x14ac:dyDescent="0.3">
      <c r="A37">
        <v>1097.5440000000003</v>
      </c>
      <c r="B37">
        <f t="shared" si="0"/>
        <v>1097</v>
      </c>
      <c r="C37">
        <f t="shared" si="1"/>
        <v>1097.5999999999999</v>
      </c>
      <c r="D37">
        <f t="shared" si="2"/>
        <v>1098</v>
      </c>
      <c r="E37">
        <f t="shared" si="3"/>
        <v>1097</v>
      </c>
      <c r="G37">
        <v>123.47369999999989</v>
      </c>
      <c r="H37">
        <f t="shared" si="4"/>
        <v>123.47369999999989</v>
      </c>
      <c r="I37">
        <f t="shared" si="5"/>
        <v>11.111872029500695</v>
      </c>
    </row>
    <row r="38" spans="1:9" x14ac:dyDescent="0.3">
      <c r="A38">
        <v>190.92</v>
      </c>
      <c r="B38">
        <f t="shared" si="0"/>
        <v>190</v>
      </c>
      <c r="C38">
        <f t="shared" si="1"/>
        <v>191</v>
      </c>
      <c r="D38">
        <f t="shared" si="2"/>
        <v>191</v>
      </c>
      <c r="E38">
        <f t="shared" si="3"/>
        <v>190</v>
      </c>
      <c r="G38">
        <v>-147.96300000000002</v>
      </c>
      <c r="H38">
        <f t="shared" si="4"/>
        <v>147.96300000000002</v>
      </c>
      <c r="I38" t="e">
        <f t="shared" si="5"/>
        <v>#NUM!</v>
      </c>
    </row>
    <row r="39" spans="1:9" x14ac:dyDescent="0.3">
      <c r="A39">
        <v>113.328</v>
      </c>
      <c r="B39">
        <f t="shared" si="0"/>
        <v>113</v>
      </c>
      <c r="C39">
        <f t="shared" si="1"/>
        <v>113.39999999999999</v>
      </c>
      <c r="D39">
        <f t="shared" si="2"/>
        <v>114</v>
      </c>
      <c r="E39">
        <f t="shared" si="3"/>
        <v>113</v>
      </c>
      <c r="G39">
        <v>35.414999999999999</v>
      </c>
      <c r="H39">
        <f t="shared" si="4"/>
        <v>35.414999999999999</v>
      </c>
      <c r="I39">
        <f t="shared" si="5"/>
        <v>5.9510503274632116</v>
      </c>
    </row>
    <row r="40" spans="1:9" x14ac:dyDescent="0.3">
      <c r="A40">
        <v>532.39919999999995</v>
      </c>
      <c r="B40">
        <f t="shared" si="0"/>
        <v>532</v>
      </c>
      <c r="C40">
        <f t="shared" si="1"/>
        <v>532.4</v>
      </c>
      <c r="D40">
        <f t="shared" si="2"/>
        <v>533</v>
      </c>
      <c r="E40">
        <f t="shared" si="3"/>
        <v>532</v>
      </c>
      <c r="G40">
        <v>-46.976400000000012</v>
      </c>
      <c r="H40">
        <f t="shared" si="4"/>
        <v>46.976400000000012</v>
      </c>
      <c r="I40" t="e">
        <f t="shared" si="5"/>
        <v>#NUM!</v>
      </c>
    </row>
    <row r="41" spans="1:9" x14ac:dyDescent="0.3">
      <c r="A41">
        <v>212.05799999999999</v>
      </c>
      <c r="B41">
        <f t="shared" si="0"/>
        <v>212</v>
      </c>
      <c r="C41">
        <f t="shared" si="1"/>
        <v>212.1</v>
      </c>
      <c r="D41">
        <f t="shared" si="2"/>
        <v>213</v>
      </c>
      <c r="E41">
        <f t="shared" si="3"/>
        <v>212</v>
      </c>
      <c r="G41">
        <v>-15.146999999999991</v>
      </c>
      <c r="H41">
        <f t="shared" si="4"/>
        <v>15.146999999999991</v>
      </c>
      <c r="I41" t="e">
        <f t="shared" si="5"/>
        <v>#NUM!</v>
      </c>
    </row>
    <row r="42" spans="1:9" x14ac:dyDescent="0.3">
      <c r="A42">
        <v>371.16800000000001</v>
      </c>
      <c r="B42">
        <f t="shared" si="0"/>
        <v>371</v>
      </c>
      <c r="C42">
        <f t="shared" si="1"/>
        <v>371.20000000000005</v>
      </c>
      <c r="D42">
        <f t="shared" si="2"/>
        <v>372</v>
      </c>
      <c r="E42">
        <f t="shared" si="3"/>
        <v>371</v>
      </c>
      <c r="G42">
        <v>41.756399999999957</v>
      </c>
      <c r="H42">
        <f t="shared" si="4"/>
        <v>41.756399999999957</v>
      </c>
      <c r="I42">
        <f t="shared" si="5"/>
        <v>6.4619192195507953</v>
      </c>
    </row>
    <row r="43" spans="1:9" x14ac:dyDescent="0.3">
      <c r="A43">
        <v>147.16800000000001</v>
      </c>
      <c r="B43">
        <f t="shared" si="0"/>
        <v>147</v>
      </c>
      <c r="C43">
        <f t="shared" si="1"/>
        <v>147.19999999999999</v>
      </c>
      <c r="D43">
        <f t="shared" si="2"/>
        <v>148</v>
      </c>
      <c r="E43">
        <f t="shared" si="3"/>
        <v>147</v>
      </c>
      <c r="H43">
        <f t="shared" si="4"/>
        <v>0</v>
      </c>
      <c r="I43">
        <f t="shared" si="5"/>
        <v>0</v>
      </c>
    </row>
    <row r="44" spans="1:9" x14ac:dyDescent="0.3">
      <c r="A44">
        <v>77.88</v>
      </c>
      <c r="B44">
        <f t="shared" si="0"/>
        <v>77</v>
      </c>
      <c r="C44">
        <f t="shared" si="1"/>
        <v>77.899999999999991</v>
      </c>
      <c r="D44">
        <f t="shared" si="2"/>
        <v>78</v>
      </c>
      <c r="E44">
        <f t="shared" si="3"/>
        <v>77</v>
      </c>
      <c r="H44">
        <f t="shared" si="4"/>
        <v>0</v>
      </c>
      <c r="I44">
        <f t="shared" si="5"/>
        <v>0</v>
      </c>
    </row>
    <row r="45" spans="1:9" x14ac:dyDescent="0.3">
      <c r="A45">
        <v>95.616</v>
      </c>
      <c r="B45">
        <f t="shared" si="0"/>
        <v>95</v>
      </c>
      <c r="C45">
        <f t="shared" si="1"/>
        <v>95.699999999999989</v>
      </c>
      <c r="D45">
        <f t="shared" si="2"/>
        <v>96</v>
      </c>
      <c r="E45">
        <f t="shared" si="3"/>
        <v>95</v>
      </c>
      <c r="H45">
        <f t="shared" si="4"/>
        <v>0</v>
      </c>
      <c r="I45">
        <f t="shared" si="5"/>
        <v>0</v>
      </c>
    </row>
    <row r="46" spans="1:9" x14ac:dyDescent="0.3">
      <c r="A46">
        <v>45.98</v>
      </c>
      <c r="B46">
        <f t="shared" si="0"/>
        <v>45</v>
      </c>
      <c r="C46">
        <f t="shared" si="1"/>
        <v>46</v>
      </c>
      <c r="D46">
        <f t="shared" si="2"/>
        <v>46</v>
      </c>
      <c r="E46">
        <f t="shared" si="3"/>
        <v>45</v>
      </c>
      <c r="H46">
        <f t="shared" si="4"/>
        <v>0</v>
      </c>
      <c r="I46">
        <f t="shared" si="5"/>
        <v>0</v>
      </c>
    </row>
    <row r="47" spans="1:9" x14ac:dyDescent="0.3">
      <c r="A47">
        <v>17.46</v>
      </c>
      <c r="B47">
        <f t="shared" si="0"/>
        <v>17</v>
      </c>
      <c r="C47">
        <f t="shared" si="1"/>
        <v>17.5</v>
      </c>
      <c r="D47">
        <f t="shared" si="2"/>
        <v>18</v>
      </c>
      <c r="E47">
        <f t="shared" si="3"/>
        <v>17</v>
      </c>
      <c r="H47">
        <f t="shared" si="4"/>
        <v>0</v>
      </c>
      <c r="I47">
        <f t="shared" si="5"/>
        <v>0</v>
      </c>
    </row>
    <row r="48" spans="1:9" x14ac:dyDescent="0.3">
      <c r="A48">
        <v>211.96</v>
      </c>
      <c r="B48">
        <f t="shared" si="0"/>
        <v>211</v>
      </c>
      <c r="C48">
        <f t="shared" si="1"/>
        <v>212</v>
      </c>
      <c r="D48">
        <f t="shared" si="2"/>
        <v>212</v>
      </c>
      <c r="E48">
        <f t="shared" si="3"/>
        <v>211</v>
      </c>
      <c r="H48">
        <f t="shared" si="4"/>
        <v>0</v>
      </c>
      <c r="I48">
        <f t="shared" si="5"/>
        <v>0</v>
      </c>
    </row>
  </sheetData>
  <conditionalFormatting sqref="A1:A48">
    <cfRule type="top10" dxfId="19" priority="1" stopIfTrue="1" rank="10"/>
    <cfRule type="top10" dxfId="18" priority="2" stopIfTrue="1" rank="10"/>
    <cfRule type="top10" dxfId="17" priority="3" stopIfTrue="1" rank="1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DED0-E82E-4754-8428-5FFD49F76632}">
  <sheetPr codeName="Sheet3"/>
  <dimension ref="A1:AM102"/>
  <sheetViews>
    <sheetView topLeftCell="AG1" workbookViewId="0">
      <selection activeCell="AT12" sqref="AT12"/>
    </sheetView>
  </sheetViews>
  <sheetFormatPr defaultRowHeight="14.4" x14ac:dyDescent="0.3"/>
  <cols>
    <col min="1" max="1" width="13.88671875" customWidth="1"/>
    <col min="2" max="2" width="14.77734375" customWidth="1"/>
    <col min="6" max="6" width="17.77734375" customWidth="1"/>
    <col min="11" max="11" width="12.5546875" customWidth="1"/>
    <col min="15" max="15" width="18.33203125" customWidth="1"/>
    <col min="19" max="19" width="16.109375" customWidth="1"/>
    <col min="21" max="21" width="11.44140625" customWidth="1"/>
    <col min="22" max="22" width="10.77734375" customWidth="1"/>
    <col min="27" max="27" width="11.44140625" customWidth="1"/>
    <col min="28" max="28" width="11.6640625" customWidth="1"/>
    <col min="29" max="29" width="15.44140625" bestFit="1" customWidth="1"/>
    <col min="30" max="30" width="15.109375" customWidth="1"/>
    <col min="31" max="31" width="12.6640625" customWidth="1"/>
    <col min="32" max="32" width="14.33203125" customWidth="1"/>
    <col min="33" max="33" width="12.33203125" customWidth="1"/>
    <col min="34" max="34" width="13.21875" customWidth="1"/>
    <col min="35" max="35" width="11" customWidth="1"/>
    <col min="36" max="36" width="10.6640625" customWidth="1"/>
  </cols>
  <sheetData>
    <row r="1" spans="1:39" ht="15.6" x14ac:dyDescent="0.3">
      <c r="A1" s="1" t="s">
        <v>2</v>
      </c>
      <c r="B1" s="3" t="s">
        <v>6</v>
      </c>
      <c r="C1" s="3" t="s">
        <v>0</v>
      </c>
      <c r="D1" s="3" t="s">
        <v>38</v>
      </c>
      <c r="F1" s="1" t="s">
        <v>39</v>
      </c>
      <c r="G1" t="s">
        <v>90</v>
      </c>
      <c r="H1" t="s">
        <v>91</v>
      </c>
      <c r="I1" t="s">
        <v>92</v>
      </c>
      <c r="K1" s="1" t="s">
        <v>93</v>
      </c>
      <c r="L1" t="s">
        <v>116</v>
      </c>
      <c r="M1" t="s">
        <v>117</v>
      </c>
      <c r="O1" s="1" t="s">
        <v>39</v>
      </c>
      <c r="S1" s="1" t="s">
        <v>120</v>
      </c>
      <c r="T1" t="s">
        <v>136</v>
      </c>
      <c r="U1" s="1" t="s">
        <v>138</v>
      </c>
      <c r="V1" s="1" t="s">
        <v>137</v>
      </c>
      <c r="W1" s="1" t="s">
        <v>91</v>
      </c>
      <c r="X1" s="1" t="s">
        <v>139</v>
      </c>
      <c r="Y1" s="1" t="s">
        <v>140</v>
      </c>
      <c r="Z1" s="1" t="s">
        <v>141</v>
      </c>
      <c r="AA1" s="1" t="s">
        <v>138</v>
      </c>
      <c r="AB1" s="1" t="s">
        <v>142</v>
      </c>
      <c r="AC1" s="4" t="s">
        <v>143</v>
      </c>
      <c r="AD1" s="1" t="s">
        <v>144</v>
      </c>
      <c r="AE1" s="1" t="s">
        <v>93</v>
      </c>
      <c r="AF1" s="1" t="s">
        <v>120</v>
      </c>
      <c r="AG1" s="1" t="s">
        <v>20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166</v>
      </c>
    </row>
    <row r="2" spans="1:39" x14ac:dyDescent="0.3">
      <c r="A2" t="s">
        <v>3</v>
      </c>
      <c r="B2" t="s">
        <v>7</v>
      </c>
      <c r="C2">
        <v>261.95999999999998</v>
      </c>
      <c r="F2" t="s">
        <v>40</v>
      </c>
      <c r="G2" t="str">
        <f>LEFT(F2,2)</f>
        <v>CA</v>
      </c>
      <c r="H2" t="str">
        <f>MID(F2,4,4)</f>
        <v>2013</v>
      </c>
      <c r="I2" t="str">
        <f>RIGHT(F2,6)</f>
        <v>152156</v>
      </c>
      <c r="K2" t="s">
        <v>94</v>
      </c>
      <c r="L2" t="str">
        <f>LEFT(K2,2)</f>
        <v>CG</v>
      </c>
      <c r="M2" t="str">
        <f>RIGHT(K2,5)</f>
        <v>12520</v>
      </c>
      <c r="O2" t="s">
        <v>118</v>
      </c>
      <c r="P2">
        <v>2013</v>
      </c>
      <c r="Q2">
        <v>152156</v>
      </c>
      <c r="S2" t="s">
        <v>121</v>
      </c>
      <c r="U2" s="2">
        <v>41587</v>
      </c>
      <c r="V2" s="2">
        <v>41590</v>
      </c>
      <c r="W2">
        <f>YEAR(U2)</f>
        <v>2013</v>
      </c>
      <c r="X2">
        <f>MONTH(U2)</f>
        <v>11</v>
      </c>
      <c r="Y2">
        <f>DAY(U2)</f>
        <v>9</v>
      </c>
      <c r="Z2">
        <v>8</v>
      </c>
      <c r="AA2" s="2">
        <v>41587</v>
      </c>
      <c r="AB2" s="2">
        <f ca="1">TODAY()</f>
        <v>45833</v>
      </c>
      <c r="AC2" s="4">
        <f ca="1">NOW()</f>
        <v>45833.415251041668</v>
      </c>
      <c r="AD2">
        <f ca="1">NETWORKDAYS(AA2,AB2)</f>
        <v>3033</v>
      </c>
      <c r="AE2" t="s">
        <v>94</v>
      </c>
      <c r="AF2" t="s">
        <v>121</v>
      </c>
      <c r="AG2" t="s">
        <v>21</v>
      </c>
      <c r="AH2" t="s">
        <v>150</v>
      </c>
      <c r="AI2" t="s">
        <v>151</v>
      </c>
      <c r="AJ2" t="s">
        <v>152</v>
      </c>
      <c r="AK2">
        <v>42420</v>
      </c>
      <c r="AL2" t="s">
        <v>153</v>
      </c>
      <c r="AM2" t="e">
        <f>MATCH(AF4,AE1:AL16,0)</f>
        <v>#N/A</v>
      </c>
    </row>
    <row r="3" spans="1:39" x14ac:dyDescent="0.3">
      <c r="A3" t="s">
        <v>3</v>
      </c>
      <c r="B3" t="s">
        <v>8</v>
      </c>
      <c r="C3">
        <v>731.93999999999994</v>
      </c>
      <c r="F3" t="s">
        <v>40</v>
      </c>
      <c r="G3" t="str">
        <f t="shared" ref="G3:G66" si="0">LEFT(F3,2)</f>
        <v>CA</v>
      </c>
      <c r="H3" t="str">
        <f t="shared" ref="H3:H66" si="1">MID(F3,4,4)</f>
        <v>2013</v>
      </c>
      <c r="I3" t="str">
        <f t="shared" ref="I3:I66" si="2">RIGHT(F3,6)</f>
        <v>152156</v>
      </c>
      <c r="K3" t="s">
        <v>94</v>
      </c>
      <c r="L3" t="str">
        <f t="shared" ref="L3:L47" si="3">LEFT(K3,2)</f>
        <v>CG</v>
      </c>
      <c r="M3" t="str">
        <f t="shared" ref="M3:M47" si="4">RIGHT(K3,5)</f>
        <v>12520</v>
      </c>
      <c r="O3" t="s">
        <v>118</v>
      </c>
      <c r="P3">
        <v>2013</v>
      </c>
      <c r="Q3">
        <v>152156</v>
      </c>
      <c r="S3" t="s">
        <v>121</v>
      </c>
      <c r="U3" s="2">
        <v>41587</v>
      </c>
      <c r="V3" s="2">
        <v>41590</v>
      </c>
      <c r="W3">
        <f t="shared" ref="W3:W42" si="5">YEAR(U3)</f>
        <v>2013</v>
      </c>
      <c r="X3">
        <f t="shared" ref="X3:X42" si="6">MONTH(U3)</f>
        <v>11</v>
      </c>
      <c r="Y3">
        <f t="shared" ref="Y3:Y42" si="7">DAY(U3)</f>
        <v>9</v>
      </c>
      <c r="Z3">
        <v>20</v>
      </c>
      <c r="AA3" s="2">
        <v>41587</v>
      </c>
      <c r="AB3" s="2">
        <f t="shared" ref="AB3:AB42" ca="1" si="8">TODAY()</f>
        <v>45833</v>
      </c>
      <c r="AC3" s="4">
        <f t="shared" ref="AC3:AC42" ca="1" si="9">NOW()</f>
        <v>45833.415251041668</v>
      </c>
      <c r="AD3">
        <f ca="1">NETWORKDAYS(AA3,AB3)</f>
        <v>3033</v>
      </c>
      <c r="AE3" t="s">
        <v>94</v>
      </c>
      <c r="AF3" t="s">
        <v>121</v>
      </c>
      <c r="AG3" t="s">
        <v>21</v>
      </c>
      <c r="AH3" t="s">
        <v>150</v>
      </c>
      <c r="AI3" t="s">
        <v>151</v>
      </c>
      <c r="AJ3" t="s">
        <v>152</v>
      </c>
      <c r="AK3">
        <v>42420</v>
      </c>
      <c r="AL3" t="s">
        <v>153</v>
      </c>
    </row>
    <row r="4" spans="1:39" x14ac:dyDescent="0.3">
      <c r="A4" t="s">
        <v>4</v>
      </c>
      <c r="B4" t="s">
        <v>9</v>
      </c>
      <c r="C4">
        <v>14.62</v>
      </c>
      <c r="F4" t="s">
        <v>41</v>
      </c>
      <c r="G4" t="str">
        <f t="shared" si="0"/>
        <v>CA</v>
      </c>
      <c r="H4" t="str">
        <f t="shared" si="1"/>
        <v>2013</v>
      </c>
      <c r="I4" t="str">
        <f t="shared" si="2"/>
        <v>138688</v>
      </c>
      <c r="K4" t="s">
        <v>95</v>
      </c>
      <c r="L4" t="str">
        <f t="shared" si="3"/>
        <v>DV</v>
      </c>
      <c r="M4" t="str">
        <f t="shared" si="4"/>
        <v>13045</v>
      </c>
      <c r="O4" t="s">
        <v>118</v>
      </c>
      <c r="P4">
        <v>2013</v>
      </c>
      <c r="Q4">
        <v>138688</v>
      </c>
      <c r="S4" t="s">
        <v>122</v>
      </c>
      <c r="U4" s="2">
        <v>41438</v>
      </c>
      <c r="V4" s="2">
        <v>41442</v>
      </c>
      <c r="W4">
        <f t="shared" si="5"/>
        <v>2013</v>
      </c>
      <c r="X4">
        <f t="shared" si="6"/>
        <v>6</v>
      </c>
      <c r="Y4">
        <f t="shared" si="7"/>
        <v>13</v>
      </c>
      <c r="Z4">
        <v>20</v>
      </c>
      <c r="AA4" s="2">
        <v>41438</v>
      </c>
      <c r="AB4" s="2">
        <f t="shared" ca="1" si="8"/>
        <v>45833</v>
      </c>
      <c r="AC4" s="4">
        <f t="shared" ca="1" si="9"/>
        <v>45833.415251041668</v>
      </c>
      <c r="AD4">
        <f t="shared" ref="AD4:AD13" ca="1" si="10">NETWORKDAYS(AA4,AB4)</f>
        <v>3140</v>
      </c>
      <c r="AE4" t="s">
        <v>95</v>
      </c>
      <c r="AF4" t="s">
        <v>122</v>
      </c>
      <c r="AG4" t="s">
        <v>22</v>
      </c>
      <c r="AH4" t="s">
        <v>150</v>
      </c>
      <c r="AI4" t="s">
        <v>154</v>
      </c>
      <c r="AJ4" t="s">
        <v>155</v>
      </c>
      <c r="AK4">
        <v>90036</v>
      </c>
      <c r="AL4" t="s">
        <v>156</v>
      </c>
    </row>
    <row r="5" spans="1:39" x14ac:dyDescent="0.3">
      <c r="A5" t="s">
        <v>3</v>
      </c>
      <c r="B5" t="s">
        <v>10</v>
      </c>
      <c r="C5">
        <v>957.57749999999999</v>
      </c>
      <c r="F5" t="s">
        <v>42</v>
      </c>
      <c r="G5" t="str">
        <f t="shared" si="0"/>
        <v>US</v>
      </c>
      <c r="H5" t="str">
        <f t="shared" si="1"/>
        <v>2012</v>
      </c>
      <c r="I5" t="str">
        <f t="shared" si="2"/>
        <v>108966</v>
      </c>
      <c r="K5" t="s">
        <v>96</v>
      </c>
      <c r="L5" t="str">
        <f t="shared" si="3"/>
        <v>SO</v>
      </c>
      <c r="M5" t="str">
        <f t="shared" si="4"/>
        <v>20335</v>
      </c>
      <c r="O5" t="s">
        <v>119</v>
      </c>
      <c r="P5">
        <v>2012</v>
      </c>
      <c r="Q5">
        <v>108966</v>
      </c>
      <c r="S5" t="s">
        <v>123</v>
      </c>
      <c r="U5" s="2">
        <v>41193</v>
      </c>
      <c r="V5" s="2">
        <v>41200</v>
      </c>
      <c r="W5">
        <f t="shared" si="5"/>
        <v>2012</v>
      </c>
      <c r="X5">
        <f t="shared" si="6"/>
        <v>10</v>
      </c>
      <c r="Y5">
        <f t="shared" si="7"/>
        <v>11</v>
      </c>
      <c r="Z5">
        <v>19</v>
      </c>
      <c r="AA5" s="2">
        <v>41193</v>
      </c>
      <c r="AB5" s="2">
        <f t="shared" ca="1" si="8"/>
        <v>45833</v>
      </c>
      <c r="AC5" s="4">
        <f t="shared" ca="1" si="9"/>
        <v>45833.415251041668</v>
      </c>
      <c r="AD5">
        <f t="shared" ca="1" si="10"/>
        <v>3315</v>
      </c>
      <c r="AE5" t="s">
        <v>96</v>
      </c>
      <c r="AF5" t="s">
        <v>123</v>
      </c>
      <c r="AG5" t="s">
        <v>21</v>
      </c>
      <c r="AH5" t="s">
        <v>150</v>
      </c>
      <c r="AI5" t="s">
        <v>157</v>
      </c>
      <c r="AJ5" t="s">
        <v>158</v>
      </c>
      <c r="AK5">
        <v>33311</v>
      </c>
      <c r="AL5" t="s">
        <v>153</v>
      </c>
    </row>
    <row r="6" spans="1:39" x14ac:dyDescent="0.3">
      <c r="A6" t="s">
        <v>4</v>
      </c>
      <c r="B6" t="s">
        <v>11</v>
      </c>
      <c r="C6">
        <v>22.368000000000002</v>
      </c>
      <c r="F6" t="s">
        <v>42</v>
      </c>
      <c r="G6" t="str">
        <f t="shared" si="0"/>
        <v>US</v>
      </c>
      <c r="H6" t="str">
        <f t="shared" si="1"/>
        <v>2012</v>
      </c>
      <c r="I6" t="str">
        <f t="shared" si="2"/>
        <v>108966</v>
      </c>
      <c r="K6" t="s">
        <v>96</v>
      </c>
      <c r="L6" t="str">
        <f t="shared" si="3"/>
        <v>SO</v>
      </c>
      <c r="M6" t="str">
        <f t="shared" si="4"/>
        <v>20335</v>
      </c>
      <c r="O6" t="s">
        <v>119</v>
      </c>
      <c r="P6">
        <v>2012</v>
      </c>
      <c r="Q6">
        <v>108966</v>
      </c>
      <c r="S6" t="s">
        <v>123</v>
      </c>
      <c r="U6" s="2">
        <v>41193</v>
      </c>
      <c r="V6" s="2">
        <v>41200</v>
      </c>
      <c r="W6">
        <f t="shared" si="5"/>
        <v>2012</v>
      </c>
      <c r="X6">
        <f t="shared" si="6"/>
        <v>10</v>
      </c>
      <c r="Y6">
        <f t="shared" si="7"/>
        <v>11</v>
      </c>
      <c r="Z6">
        <v>15</v>
      </c>
      <c r="AA6" s="2">
        <v>41193</v>
      </c>
      <c r="AB6" s="2">
        <f t="shared" ca="1" si="8"/>
        <v>45833</v>
      </c>
      <c r="AC6" s="4">
        <f t="shared" ca="1" si="9"/>
        <v>45833.415251041668</v>
      </c>
      <c r="AD6">
        <f t="shared" ca="1" si="10"/>
        <v>3315</v>
      </c>
      <c r="AE6" t="s">
        <v>96</v>
      </c>
      <c r="AF6" t="s">
        <v>123</v>
      </c>
      <c r="AG6" t="s">
        <v>21</v>
      </c>
      <c r="AH6" t="s">
        <v>150</v>
      </c>
      <c r="AI6" t="s">
        <v>157</v>
      </c>
      <c r="AJ6" t="s">
        <v>158</v>
      </c>
      <c r="AK6">
        <v>33311</v>
      </c>
      <c r="AL6" t="s">
        <v>153</v>
      </c>
    </row>
    <row r="7" spans="1:39" x14ac:dyDescent="0.3">
      <c r="A7" t="s">
        <v>3</v>
      </c>
      <c r="B7" t="s">
        <v>12</v>
      </c>
      <c r="C7">
        <v>48.86</v>
      </c>
      <c r="F7" t="s">
        <v>43</v>
      </c>
      <c r="G7" t="str">
        <f t="shared" si="0"/>
        <v>CA</v>
      </c>
      <c r="H7" t="str">
        <f t="shared" si="1"/>
        <v>2011</v>
      </c>
      <c r="I7" t="str">
        <f t="shared" si="2"/>
        <v>115812</v>
      </c>
      <c r="K7" t="s">
        <v>97</v>
      </c>
      <c r="L7" t="str">
        <f t="shared" si="3"/>
        <v>BH</v>
      </c>
      <c r="M7" t="str">
        <f t="shared" si="4"/>
        <v>11710</v>
      </c>
      <c r="O7" t="s">
        <v>118</v>
      </c>
      <c r="P7">
        <v>2011</v>
      </c>
      <c r="Q7">
        <v>115812</v>
      </c>
      <c r="S7" t="s">
        <v>124</v>
      </c>
      <c r="U7" s="2">
        <v>40703</v>
      </c>
      <c r="V7" s="2">
        <v>40708</v>
      </c>
      <c r="W7">
        <f t="shared" si="5"/>
        <v>2011</v>
      </c>
      <c r="X7">
        <f t="shared" si="6"/>
        <v>6</v>
      </c>
      <c r="Y7">
        <f t="shared" si="7"/>
        <v>9</v>
      </c>
      <c r="Z7">
        <v>7</v>
      </c>
      <c r="AA7" s="2">
        <v>40703</v>
      </c>
      <c r="AB7" s="2">
        <f t="shared" ca="1" si="8"/>
        <v>45833</v>
      </c>
      <c r="AC7" s="4">
        <f t="shared" ca="1" si="9"/>
        <v>45833.415251041668</v>
      </c>
      <c r="AD7">
        <f t="shared" ca="1" si="10"/>
        <v>3665</v>
      </c>
      <c r="AE7" t="s">
        <v>97</v>
      </c>
      <c r="AF7" t="s">
        <v>124</v>
      </c>
      <c r="AG7" t="s">
        <v>21</v>
      </c>
      <c r="AH7" t="s">
        <v>150</v>
      </c>
      <c r="AI7" t="s">
        <v>154</v>
      </c>
      <c r="AJ7" t="s">
        <v>155</v>
      </c>
      <c r="AK7">
        <v>90032</v>
      </c>
      <c r="AL7" t="s">
        <v>156</v>
      </c>
    </row>
    <row r="8" spans="1:39" x14ac:dyDescent="0.3">
      <c r="A8" t="s">
        <v>4</v>
      </c>
      <c r="B8" t="s">
        <v>13</v>
      </c>
      <c r="C8">
        <v>7.28</v>
      </c>
      <c r="F8" t="s">
        <v>43</v>
      </c>
      <c r="G8" t="str">
        <f t="shared" si="0"/>
        <v>CA</v>
      </c>
      <c r="H8" t="str">
        <f t="shared" si="1"/>
        <v>2011</v>
      </c>
      <c r="I8" t="str">
        <f t="shared" si="2"/>
        <v>115812</v>
      </c>
      <c r="K8" t="s">
        <v>97</v>
      </c>
      <c r="L8" t="str">
        <f t="shared" si="3"/>
        <v>BH</v>
      </c>
      <c r="M8" t="str">
        <f t="shared" si="4"/>
        <v>11710</v>
      </c>
      <c r="O8" t="s">
        <v>118</v>
      </c>
      <c r="P8">
        <v>2011</v>
      </c>
      <c r="Q8">
        <v>115812</v>
      </c>
      <c r="S8" t="s">
        <v>124</v>
      </c>
      <c r="U8" s="2">
        <v>40703</v>
      </c>
      <c r="V8" s="2">
        <v>40708</v>
      </c>
      <c r="W8">
        <f t="shared" si="5"/>
        <v>2011</v>
      </c>
      <c r="X8">
        <f t="shared" si="6"/>
        <v>6</v>
      </c>
      <c r="Y8">
        <f t="shared" si="7"/>
        <v>9</v>
      </c>
      <c r="Z8">
        <v>10</v>
      </c>
      <c r="AA8" s="2">
        <v>40703</v>
      </c>
      <c r="AB8" s="2">
        <f t="shared" ca="1" si="8"/>
        <v>45833</v>
      </c>
      <c r="AC8" s="4">
        <f t="shared" ca="1" si="9"/>
        <v>45833.415251041668</v>
      </c>
      <c r="AD8">
        <f t="shared" ca="1" si="10"/>
        <v>3665</v>
      </c>
      <c r="AE8" t="s">
        <v>97</v>
      </c>
      <c r="AF8" t="s">
        <v>124</v>
      </c>
      <c r="AG8" t="s">
        <v>21</v>
      </c>
      <c r="AH8" t="s">
        <v>150</v>
      </c>
      <c r="AI8" t="s">
        <v>154</v>
      </c>
      <c r="AJ8" t="s">
        <v>155</v>
      </c>
      <c r="AK8">
        <v>90032</v>
      </c>
      <c r="AL8" t="s">
        <v>156</v>
      </c>
    </row>
    <row r="9" spans="1:39" x14ac:dyDescent="0.3">
      <c r="A9" t="s">
        <v>5</v>
      </c>
      <c r="B9" t="s">
        <v>14</v>
      </c>
      <c r="C9">
        <v>907.15200000000004</v>
      </c>
      <c r="F9" t="s">
        <v>43</v>
      </c>
      <c r="G9" t="str">
        <f t="shared" si="0"/>
        <v>CA</v>
      </c>
      <c r="H9" t="str">
        <f t="shared" si="1"/>
        <v>2011</v>
      </c>
      <c r="I9" t="str">
        <f t="shared" si="2"/>
        <v>115812</v>
      </c>
      <c r="K9" t="s">
        <v>97</v>
      </c>
      <c r="L9" t="str">
        <f t="shared" si="3"/>
        <v>BH</v>
      </c>
      <c r="M9" t="str">
        <f t="shared" si="4"/>
        <v>11710</v>
      </c>
      <c r="O9" t="s">
        <v>118</v>
      </c>
      <c r="P9">
        <v>2011</v>
      </c>
      <c r="Q9">
        <v>115812</v>
      </c>
      <c r="S9" t="s">
        <v>124</v>
      </c>
      <c r="U9" s="2">
        <v>40703</v>
      </c>
      <c r="V9" s="2">
        <v>40708</v>
      </c>
      <c r="W9">
        <f t="shared" si="5"/>
        <v>2011</v>
      </c>
      <c r="X9">
        <f t="shared" si="6"/>
        <v>6</v>
      </c>
      <c r="Y9">
        <f t="shared" si="7"/>
        <v>9</v>
      </c>
      <c r="Z9">
        <v>29</v>
      </c>
      <c r="AA9" s="2">
        <v>40703</v>
      </c>
      <c r="AB9" s="2">
        <f t="shared" ca="1" si="8"/>
        <v>45833</v>
      </c>
      <c r="AC9" s="4">
        <f t="shared" ca="1" si="9"/>
        <v>45833.415251041668</v>
      </c>
      <c r="AD9">
        <f t="shared" ca="1" si="10"/>
        <v>3665</v>
      </c>
      <c r="AE9" t="s">
        <v>97</v>
      </c>
      <c r="AF9" t="s">
        <v>124</v>
      </c>
      <c r="AG9" t="s">
        <v>21</v>
      </c>
      <c r="AH9" t="s">
        <v>150</v>
      </c>
      <c r="AI9" t="s">
        <v>154</v>
      </c>
      <c r="AJ9" t="s">
        <v>155</v>
      </c>
      <c r="AK9">
        <v>90032</v>
      </c>
      <c r="AL9" t="s">
        <v>156</v>
      </c>
    </row>
    <row r="10" spans="1:39" x14ac:dyDescent="0.3">
      <c r="A10" t="s">
        <v>4</v>
      </c>
      <c r="B10" t="s">
        <v>15</v>
      </c>
      <c r="C10">
        <v>18.504000000000001</v>
      </c>
      <c r="F10" t="s">
        <v>43</v>
      </c>
      <c r="G10" t="str">
        <f t="shared" si="0"/>
        <v>CA</v>
      </c>
      <c r="H10" t="str">
        <f t="shared" si="1"/>
        <v>2011</v>
      </c>
      <c r="I10" t="str">
        <f t="shared" si="2"/>
        <v>115812</v>
      </c>
      <c r="K10" t="s">
        <v>97</v>
      </c>
      <c r="L10" t="str">
        <f t="shared" si="3"/>
        <v>BH</v>
      </c>
      <c r="M10" t="str">
        <f t="shared" si="4"/>
        <v>11710</v>
      </c>
      <c r="O10" t="s">
        <v>118</v>
      </c>
      <c r="P10">
        <v>2011</v>
      </c>
      <c r="Q10">
        <v>115812</v>
      </c>
      <c r="S10" t="s">
        <v>124</v>
      </c>
      <c r="U10" s="2">
        <v>40703</v>
      </c>
      <c r="V10" s="2">
        <v>40708</v>
      </c>
      <c r="W10">
        <f t="shared" si="5"/>
        <v>2011</v>
      </c>
      <c r="X10">
        <f t="shared" si="6"/>
        <v>6</v>
      </c>
      <c r="Y10">
        <f t="shared" si="7"/>
        <v>9</v>
      </c>
      <c r="Z10">
        <v>16</v>
      </c>
      <c r="AA10" s="2">
        <v>40703</v>
      </c>
      <c r="AB10" s="2">
        <f t="shared" ca="1" si="8"/>
        <v>45833</v>
      </c>
      <c r="AC10" s="4">
        <f t="shared" ca="1" si="9"/>
        <v>45833.415251041668</v>
      </c>
      <c r="AD10">
        <f t="shared" ca="1" si="10"/>
        <v>3665</v>
      </c>
      <c r="AE10" t="s">
        <v>97</v>
      </c>
      <c r="AF10" t="s">
        <v>124</v>
      </c>
      <c r="AG10" t="s">
        <v>21</v>
      </c>
      <c r="AH10" t="s">
        <v>150</v>
      </c>
      <c r="AI10" t="s">
        <v>154</v>
      </c>
      <c r="AJ10" t="s">
        <v>155</v>
      </c>
      <c r="AK10">
        <v>90032</v>
      </c>
      <c r="AL10" t="s">
        <v>156</v>
      </c>
    </row>
    <row r="11" spans="1:39" x14ac:dyDescent="0.3">
      <c r="A11" t="s">
        <v>4</v>
      </c>
      <c r="B11" t="s">
        <v>16</v>
      </c>
      <c r="C11">
        <v>114.9</v>
      </c>
      <c r="F11" t="s">
        <v>43</v>
      </c>
      <c r="G11" t="str">
        <f t="shared" si="0"/>
        <v>CA</v>
      </c>
      <c r="H11" t="str">
        <f t="shared" si="1"/>
        <v>2011</v>
      </c>
      <c r="I11" t="str">
        <f t="shared" si="2"/>
        <v>115812</v>
      </c>
      <c r="K11" t="s">
        <v>97</v>
      </c>
      <c r="L11" t="str">
        <f t="shared" si="3"/>
        <v>BH</v>
      </c>
      <c r="M11" t="str">
        <f t="shared" si="4"/>
        <v>11710</v>
      </c>
      <c r="O11" t="s">
        <v>118</v>
      </c>
      <c r="P11">
        <v>2011</v>
      </c>
      <c r="Q11">
        <v>115812</v>
      </c>
      <c r="S11" t="s">
        <v>124</v>
      </c>
      <c r="U11" s="2">
        <v>40703</v>
      </c>
      <c r="V11" s="2">
        <v>40708</v>
      </c>
      <c r="W11">
        <f t="shared" si="5"/>
        <v>2011</v>
      </c>
      <c r="X11">
        <f t="shared" si="6"/>
        <v>6</v>
      </c>
      <c r="Y11">
        <f t="shared" si="7"/>
        <v>9</v>
      </c>
      <c r="Z11">
        <v>14</v>
      </c>
      <c r="AA11" s="2">
        <v>40703</v>
      </c>
      <c r="AB11" s="2">
        <f t="shared" ca="1" si="8"/>
        <v>45833</v>
      </c>
      <c r="AC11" s="4">
        <f t="shared" ca="1" si="9"/>
        <v>45833.415251041668</v>
      </c>
      <c r="AD11">
        <f t="shared" ca="1" si="10"/>
        <v>3665</v>
      </c>
      <c r="AE11" t="s">
        <v>97</v>
      </c>
      <c r="AF11" t="s">
        <v>124</v>
      </c>
      <c r="AG11" t="s">
        <v>21</v>
      </c>
      <c r="AH11" t="s">
        <v>150</v>
      </c>
      <c r="AI11" t="s">
        <v>154</v>
      </c>
      <c r="AJ11" t="s">
        <v>155</v>
      </c>
      <c r="AK11">
        <v>90032</v>
      </c>
      <c r="AL11" t="s">
        <v>156</v>
      </c>
    </row>
    <row r="12" spans="1:39" x14ac:dyDescent="0.3">
      <c r="A12" t="s">
        <v>3</v>
      </c>
      <c r="B12" t="s">
        <v>10</v>
      </c>
      <c r="C12">
        <v>1706.1840000000002</v>
      </c>
      <c r="F12" t="s">
        <v>43</v>
      </c>
      <c r="G12" t="str">
        <f t="shared" si="0"/>
        <v>CA</v>
      </c>
      <c r="H12" t="str">
        <f t="shared" si="1"/>
        <v>2011</v>
      </c>
      <c r="I12" t="str">
        <f t="shared" si="2"/>
        <v>115812</v>
      </c>
      <c r="K12" t="s">
        <v>97</v>
      </c>
      <c r="L12" t="str">
        <f t="shared" si="3"/>
        <v>BH</v>
      </c>
      <c r="M12" t="str">
        <f t="shared" si="4"/>
        <v>11710</v>
      </c>
      <c r="O12" t="s">
        <v>118</v>
      </c>
      <c r="P12">
        <v>2011</v>
      </c>
      <c r="Q12">
        <v>115812</v>
      </c>
      <c r="S12" t="s">
        <v>124</v>
      </c>
      <c r="U12" s="2">
        <v>40703</v>
      </c>
      <c r="V12" s="2">
        <v>40708</v>
      </c>
      <c r="W12">
        <f t="shared" si="5"/>
        <v>2011</v>
      </c>
      <c r="X12">
        <f t="shared" si="6"/>
        <v>6</v>
      </c>
      <c r="Y12">
        <f t="shared" si="7"/>
        <v>9</v>
      </c>
      <c r="Z12">
        <v>12</v>
      </c>
      <c r="AA12" s="2">
        <v>40703</v>
      </c>
      <c r="AB12" s="2">
        <f t="shared" ca="1" si="8"/>
        <v>45833</v>
      </c>
      <c r="AC12" s="4">
        <f t="shared" ca="1" si="9"/>
        <v>45833.415251041668</v>
      </c>
      <c r="AD12">
        <f t="shared" ca="1" si="10"/>
        <v>3665</v>
      </c>
      <c r="AE12" t="s">
        <v>97</v>
      </c>
      <c r="AF12" t="s">
        <v>124</v>
      </c>
      <c r="AG12" t="s">
        <v>21</v>
      </c>
      <c r="AH12" t="s">
        <v>150</v>
      </c>
      <c r="AI12" t="s">
        <v>154</v>
      </c>
      <c r="AJ12" t="s">
        <v>155</v>
      </c>
      <c r="AK12">
        <v>90032</v>
      </c>
      <c r="AL12" t="s">
        <v>156</v>
      </c>
    </row>
    <row r="13" spans="1:39" x14ac:dyDescent="0.3">
      <c r="A13" t="s">
        <v>5</v>
      </c>
      <c r="B13" t="s">
        <v>14</v>
      </c>
      <c r="C13">
        <v>911.42399999999998</v>
      </c>
      <c r="F13" t="s">
        <v>43</v>
      </c>
      <c r="G13" t="str">
        <f t="shared" si="0"/>
        <v>CA</v>
      </c>
      <c r="H13" t="str">
        <f t="shared" si="1"/>
        <v>2011</v>
      </c>
      <c r="I13" t="str">
        <f t="shared" si="2"/>
        <v>115812</v>
      </c>
      <c r="K13" t="s">
        <v>97</v>
      </c>
      <c r="L13" t="str">
        <f t="shared" si="3"/>
        <v>BH</v>
      </c>
      <c r="M13" t="str">
        <f t="shared" si="4"/>
        <v>11710</v>
      </c>
      <c r="O13" t="s">
        <v>118</v>
      </c>
      <c r="P13">
        <v>2011</v>
      </c>
      <c r="Q13">
        <v>115812</v>
      </c>
      <c r="S13" t="s">
        <v>124</v>
      </c>
      <c r="U13" s="2">
        <v>40703</v>
      </c>
      <c r="V13" s="2">
        <v>40708</v>
      </c>
      <c r="W13">
        <f t="shared" si="5"/>
        <v>2011</v>
      </c>
      <c r="X13">
        <f t="shared" si="6"/>
        <v>6</v>
      </c>
      <c r="Y13">
        <f t="shared" si="7"/>
        <v>9</v>
      </c>
      <c r="Z13">
        <v>23</v>
      </c>
      <c r="AA13" s="2">
        <v>40703</v>
      </c>
      <c r="AB13" s="2">
        <f t="shared" ca="1" si="8"/>
        <v>45833</v>
      </c>
      <c r="AC13" s="4">
        <f t="shared" ca="1" si="9"/>
        <v>45833.415251041668</v>
      </c>
      <c r="AD13">
        <f t="shared" ca="1" si="10"/>
        <v>3665</v>
      </c>
      <c r="AE13" t="s">
        <v>97</v>
      </c>
      <c r="AF13" t="s">
        <v>124</v>
      </c>
      <c r="AG13" t="s">
        <v>21</v>
      </c>
      <c r="AH13" t="s">
        <v>150</v>
      </c>
      <c r="AI13" t="s">
        <v>154</v>
      </c>
      <c r="AJ13" t="s">
        <v>155</v>
      </c>
      <c r="AK13">
        <v>90032</v>
      </c>
      <c r="AL13" t="s">
        <v>156</v>
      </c>
    </row>
    <row r="14" spans="1:39" x14ac:dyDescent="0.3">
      <c r="A14" t="s">
        <v>4</v>
      </c>
      <c r="B14" t="s">
        <v>17</v>
      </c>
      <c r="C14">
        <v>15.552000000000003</v>
      </c>
      <c r="F14" t="s">
        <v>44</v>
      </c>
      <c r="G14" t="str">
        <f t="shared" si="0"/>
        <v>CA</v>
      </c>
      <c r="H14" t="str">
        <f t="shared" si="1"/>
        <v>2014</v>
      </c>
      <c r="I14" t="str">
        <f t="shared" si="2"/>
        <v>114412</v>
      </c>
      <c r="K14" t="s">
        <v>98</v>
      </c>
      <c r="L14" t="str">
        <f t="shared" si="3"/>
        <v>AA</v>
      </c>
      <c r="M14" t="str">
        <f t="shared" si="4"/>
        <v>10480</v>
      </c>
      <c r="O14" t="s">
        <v>118</v>
      </c>
      <c r="P14">
        <v>2014</v>
      </c>
      <c r="Q14">
        <v>114412</v>
      </c>
      <c r="S14" t="s">
        <v>125</v>
      </c>
      <c r="U14" s="2">
        <v>41745</v>
      </c>
      <c r="V14" s="2">
        <v>41750</v>
      </c>
      <c r="W14">
        <f t="shared" si="5"/>
        <v>2014</v>
      </c>
      <c r="X14">
        <f t="shared" si="6"/>
        <v>4</v>
      </c>
      <c r="Y14">
        <f t="shared" si="7"/>
        <v>16</v>
      </c>
      <c r="Z14">
        <v>29</v>
      </c>
      <c r="AA14" s="2">
        <v>41745</v>
      </c>
      <c r="AB14" s="2">
        <f t="shared" ca="1" si="8"/>
        <v>45833</v>
      </c>
      <c r="AC14" s="4">
        <f t="shared" ca="1" si="9"/>
        <v>45833.415251041668</v>
      </c>
      <c r="AD14">
        <f ca="1">NETWORKDAYS(AA14,AB14)</f>
        <v>2921</v>
      </c>
      <c r="AE14" t="s">
        <v>98</v>
      </c>
      <c r="AF14" t="s">
        <v>125</v>
      </c>
      <c r="AG14" t="s">
        <v>21</v>
      </c>
      <c r="AH14" t="s">
        <v>150</v>
      </c>
      <c r="AI14" t="s">
        <v>159</v>
      </c>
      <c r="AJ14" t="s">
        <v>160</v>
      </c>
      <c r="AK14">
        <v>28027</v>
      </c>
      <c r="AL14" t="s">
        <v>153</v>
      </c>
    </row>
    <row r="15" spans="1:39" x14ac:dyDescent="0.3">
      <c r="A15" t="s">
        <v>4</v>
      </c>
      <c r="B15" t="s">
        <v>15</v>
      </c>
      <c r="C15">
        <v>407.97600000000006</v>
      </c>
      <c r="F15" t="s">
        <v>45</v>
      </c>
      <c r="G15" t="str">
        <f t="shared" si="0"/>
        <v>CA</v>
      </c>
      <c r="H15" t="str">
        <f t="shared" si="1"/>
        <v>2013</v>
      </c>
      <c r="I15" t="str">
        <f t="shared" si="2"/>
        <v>161389</v>
      </c>
      <c r="K15" t="s">
        <v>99</v>
      </c>
      <c r="L15" t="str">
        <f t="shared" si="3"/>
        <v>IM</v>
      </c>
      <c r="M15" t="str">
        <f t="shared" si="4"/>
        <v>15070</v>
      </c>
      <c r="O15" t="s">
        <v>118</v>
      </c>
      <c r="P15">
        <v>2013</v>
      </c>
      <c r="Q15">
        <v>161389</v>
      </c>
      <c r="S15" t="s">
        <v>126</v>
      </c>
      <c r="U15" s="2">
        <v>41614</v>
      </c>
      <c r="V15" s="2">
        <v>41619</v>
      </c>
      <c r="W15">
        <f t="shared" si="5"/>
        <v>2013</v>
      </c>
      <c r="X15">
        <f t="shared" si="6"/>
        <v>12</v>
      </c>
      <c r="Y15">
        <f t="shared" si="7"/>
        <v>6</v>
      </c>
      <c r="Z15">
        <v>1</v>
      </c>
      <c r="AA15" s="2">
        <v>41614</v>
      </c>
      <c r="AB15" s="2">
        <f t="shared" ca="1" si="8"/>
        <v>45833</v>
      </c>
      <c r="AC15" s="4">
        <f t="shared" ca="1" si="9"/>
        <v>45833.415251041668</v>
      </c>
      <c r="AE15" t="s">
        <v>99</v>
      </c>
      <c r="AF15" t="s">
        <v>126</v>
      </c>
      <c r="AG15" t="s">
        <v>21</v>
      </c>
      <c r="AH15" t="s">
        <v>150</v>
      </c>
      <c r="AI15" t="s">
        <v>161</v>
      </c>
      <c r="AJ15" t="s">
        <v>162</v>
      </c>
      <c r="AK15">
        <v>98103</v>
      </c>
      <c r="AL15" t="s">
        <v>156</v>
      </c>
    </row>
    <row r="16" spans="1:39" x14ac:dyDescent="0.3">
      <c r="A16" t="s">
        <v>4</v>
      </c>
      <c r="B16" t="s">
        <v>16</v>
      </c>
      <c r="C16">
        <v>68.809999999999988</v>
      </c>
      <c r="F16" t="s">
        <v>46</v>
      </c>
      <c r="G16" t="str">
        <f t="shared" si="0"/>
        <v>US</v>
      </c>
      <c r="H16" t="str">
        <f t="shared" si="1"/>
        <v>2012</v>
      </c>
      <c r="I16" t="str">
        <f t="shared" si="2"/>
        <v>118983</v>
      </c>
      <c r="K16" t="s">
        <v>100</v>
      </c>
      <c r="L16" t="str">
        <f t="shared" si="3"/>
        <v>HP</v>
      </c>
      <c r="M16" t="str">
        <f t="shared" si="4"/>
        <v>14815</v>
      </c>
      <c r="O16" t="s">
        <v>119</v>
      </c>
      <c r="P16">
        <v>2012</v>
      </c>
      <c r="Q16">
        <v>118983</v>
      </c>
      <c r="S16" t="s">
        <v>127</v>
      </c>
      <c r="U16" s="2">
        <v>41235</v>
      </c>
      <c r="V16" s="2">
        <v>41239</v>
      </c>
      <c r="W16">
        <f t="shared" si="5"/>
        <v>2012</v>
      </c>
      <c r="X16">
        <f t="shared" si="6"/>
        <v>11</v>
      </c>
      <c r="Y16">
        <f t="shared" si="7"/>
        <v>22</v>
      </c>
      <c r="Z16">
        <v>2</v>
      </c>
      <c r="AA16" s="2">
        <v>41235</v>
      </c>
      <c r="AB16" s="2">
        <f t="shared" ca="1" si="8"/>
        <v>45833</v>
      </c>
      <c r="AC16" s="4">
        <f t="shared" ca="1" si="9"/>
        <v>45833.415251041668</v>
      </c>
      <c r="AE16" t="s">
        <v>100</v>
      </c>
      <c r="AF16" t="s">
        <v>127</v>
      </c>
      <c r="AG16" t="s">
        <v>23</v>
      </c>
      <c r="AH16" t="s">
        <v>150</v>
      </c>
      <c r="AI16" t="s">
        <v>163</v>
      </c>
      <c r="AJ16" t="s">
        <v>164</v>
      </c>
      <c r="AK16">
        <v>76106</v>
      </c>
      <c r="AL16" t="s">
        <v>165</v>
      </c>
    </row>
    <row r="17" spans="1:39" x14ac:dyDescent="0.3">
      <c r="A17" t="s">
        <v>4</v>
      </c>
      <c r="B17" t="s">
        <v>15</v>
      </c>
      <c r="C17">
        <v>2.5439999999999996</v>
      </c>
      <c r="F17" t="s">
        <v>46</v>
      </c>
      <c r="G17" t="str">
        <f t="shared" si="0"/>
        <v>US</v>
      </c>
      <c r="H17" t="str">
        <f t="shared" si="1"/>
        <v>2012</v>
      </c>
      <c r="I17" t="str">
        <f t="shared" si="2"/>
        <v>118983</v>
      </c>
      <c r="K17" t="s">
        <v>100</v>
      </c>
      <c r="L17" t="str">
        <f t="shared" si="3"/>
        <v>HP</v>
      </c>
      <c r="M17" t="str">
        <f t="shared" si="4"/>
        <v>14815</v>
      </c>
      <c r="O17" t="s">
        <v>119</v>
      </c>
      <c r="P17">
        <v>2012</v>
      </c>
      <c r="Q17">
        <v>118983</v>
      </c>
      <c r="S17" t="s">
        <v>127</v>
      </c>
      <c r="U17" s="2">
        <v>41235</v>
      </c>
      <c r="V17" s="2">
        <v>41239</v>
      </c>
      <c r="W17">
        <f t="shared" si="5"/>
        <v>2012</v>
      </c>
      <c r="X17">
        <f t="shared" si="6"/>
        <v>11</v>
      </c>
      <c r="Y17">
        <f t="shared" si="7"/>
        <v>22</v>
      </c>
      <c r="Z17">
        <v>8</v>
      </c>
      <c r="AA17" s="2">
        <v>41235</v>
      </c>
      <c r="AB17" s="2">
        <f t="shared" ca="1" si="8"/>
        <v>45833</v>
      </c>
      <c r="AC17" s="4">
        <f t="shared" ca="1" si="9"/>
        <v>45833.415251041668</v>
      </c>
    </row>
    <row r="18" spans="1:39" x14ac:dyDescent="0.3">
      <c r="A18" t="s">
        <v>4</v>
      </c>
      <c r="B18" t="s">
        <v>11</v>
      </c>
      <c r="C18">
        <v>665.88</v>
      </c>
      <c r="F18" t="s">
        <v>47</v>
      </c>
      <c r="G18" t="str">
        <f t="shared" si="0"/>
        <v>CA</v>
      </c>
      <c r="H18" t="str">
        <f t="shared" si="1"/>
        <v>2011</v>
      </c>
      <c r="I18" t="str">
        <f t="shared" si="2"/>
        <v>105893</v>
      </c>
      <c r="K18" t="s">
        <v>101</v>
      </c>
      <c r="L18" t="str">
        <f t="shared" si="3"/>
        <v>PK</v>
      </c>
      <c r="M18" t="str">
        <f t="shared" si="4"/>
        <v>19075</v>
      </c>
      <c r="O18" t="s">
        <v>118</v>
      </c>
      <c r="P18">
        <v>2011</v>
      </c>
      <c r="Q18">
        <v>105893</v>
      </c>
      <c r="S18" t="s">
        <v>128</v>
      </c>
      <c r="U18" s="2">
        <v>40858</v>
      </c>
      <c r="V18" s="2">
        <v>40865</v>
      </c>
      <c r="W18">
        <f t="shared" si="5"/>
        <v>2011</v>
      </c>
      <c r="X18">
        <f t="shared" si="6"/>
        <v>11</v>
      </c>
      <c r="Y18">
        <f t="shared" si="7"/>
        <v>11</v>
      </c>
      <c r="Z18">
        <v>19</v>
      </c>
      <c r="AA18" s="2">
        <v>40858</v>
      </c>
      <c r="AB18" s="2">
        <f t="shared" ca="1" si="8"/>
        <v>45833</v>
      </c>
      <c r="AC18" s="4">
        <f t="shared" ca="1" si="9"/>
        <v>45833.415251041668</v>
      </c>
    </row>
    <row r="19" spans="1:39" x14ac:dyDescent="0.3">
      <c r="A19" t="s">
        <v>4</v>
      </c>
      <c r="B19" t="s">
        <v>11</v>
      </c>
      <c r="C19">
        <v>55.5</v>
      </c>
      <c r="F19" t="s">
        <v>48</v>
      </c>
      <c r="G19" t="str">
        <f t="shared" si="0"/>
        <v>CA</v>
      </c>
      <c r="H19" t="str">
        <f t="shared" si="1"/>
        <v>2011</v>
      </c>
      <c r="I19" t="str">
        <f t="shared" si="2"/>
        <v>167164</v>
      </c>
      <c r="K19" t="s">
        <v>102</v>
      </c>
      <c r="L19" t="str">
        <f t="shared" si="3"/>
        <v>AG</v>
      </c>
      <c r="M19" t="str">
        <f t="shared" si="4"/>
        <v>10270</v>
      </c>
      <c r="O19" t="s">
        <v>118</v>
      </c>
      <c r="P19">
        <v>2011</v>
      </c>
      <c r="Q19">
        <v>167164</v>
      </c>
      <c r="S19" t="s">
        <v>129</v>
      </c>
      <c r="U19" s="2">
        <v>40676</v>
      </c>
      <c r="V19" s="2">
        <v>40678</v>
      </c>
      <c r="W19">
        <f t="shared" si="5"/>
        <v>2011</v>
      </c>
      <c r="X19">
        <f t="shared" si="6"/>
        <v>5</v>
      </c>
      <c r="Y19">
        <f t="shared" si="7"/>
        <v>13</v>
      </c>
      <c r="Z19">
        <v>21</v>
      </c>
      <c r="AA19" s="2">
        <v>40676</v>
      </c>
      <c r="AB19" s="2">
        <f t="shared" ca="1" si="8"/>
        <v>45833</v>
      </c>
      <c r="AC19" s="4">
        <f t="shared" ca="1" si="9"/>
        <v>45833.415251041668</v>
      </c>
    </row>
    <row r="20" spans="1:39" ht="15.6" x14ac:dyDescent="0.3">
      <c r="A20" t="s">
        <v>4</v>
      </c>
      <c r="B20" t="s">
        <v>13</v>
      </c>
      <c r="C20">
        <v>8.56</v>
      </c>
      <c r="F20" t="s">
        <v>49</v>
      </c>
      <c r="G20" t="str">
        <f t="shared" si="0"/>
        <v>CA</v>
      </c>
      <c r="H20" t="str">
        <f t="shared" si="1"/>
        <v>2011</v>
      </c>
      <c r="I20" t="str">
        <f t="shared" si="2"/>
        <v>143336</v>
      </c>
      <c r="K20" t="s">
        <v>103</v>
      </c>
      <c r="L20" t="str">
        <f t="shared" si="3"/>
        <v>ZD</v>
      </c>
      <c r="M20" t="str">
        <f t="shared" si="4"/>
        <v>21925</v>
      </c>
      <c r="O20" t="s">
        <v>118</v>
      </c>
      <c r="P20">
        <v>2011</v>
      </c>
      <c r="Q20">
        <v>143336</v>
      </c>
      <c r="S20" t="s">
        <v>130</v>
      </c>
      <c r="U20" s="2">
        <v>40782</v>
      </c>
      <c r="V20" s="2">
        <v>40787</v>
      </c>
      <c r="W20">
        <f t="shared" si="5"/>
        <v>2011</v>
      </c>
      <c r="X20">
        <f t="shared" si="6"/>
        <v>8</v>
      </c>
      <c r="Y20">
        <f t="shared" si="7"/>
        <v>27</v>
      </c>
      <c r="Z20">
        <v>21</v>
      </c>
      <c r="AA20" s="2">
        <v>40782</v>
      </c>
      <c r="AB20" s="2">
        <f t="shared" ca="1" si="8"/>
        <v>45833</v>
      </c>
      <c r="AC20" s="4">
        <f t="shared" ca="1" si="9"/>
        <v>45833.415251041668</v>
      </c>
      <c r="AE20" s="1" t="s">
        <v>93</v>
      </c>
      <c r="AF20" s="1" t="s">
        <v>120</v>
      </c>
      <c r="AG20" s="1" t="s">
        <v>20</v>
      </c>
      <c r="AH20" s="1" t="s">
        <v>145</v>
      </c>
      <c r="AI20" s="1" t="s">
        <v>146</v>
      </c>
      <c r="AJ20" s="1" t="s">
        <v>147</v>
      </c>
      <c r="AK20" s="1" t="s">
        <v>148</v>
      </c>
      <c r="AL20" s="1" t="s">
        <v>149</v>
      </c>
    </row>
    <row r="21" spans="1:39" x14ac:dyDescent="0.3">
      <c r="A21" t="s">
        <v>5</v>
      </c>
      <c r="B21" t="s">
        <v>14</v>
      </c>
      <c r="C21">
        <v>213.48000000000002</v>
      </c>
      <c r="F21" t="s">
        <v>49</v>
      </c>
      <c r="G21" t="str">
        <f t="shared" si="0"/>
        <v>CA</v>
      </c>
      <c r="H21" t="str">
        <f t="shared" si="1"/>
        <v>2011</v>
      </c>
      <c r="I21" t="str">
        <f t="shared" si="2"/>
        <v>143336</v>
      </c>
      <c r="K21" t="s">
        <v>103</v>
      </c>
      <c r="L21" t="str">
        <f t="shared" si="3"/>
        <v>ZD</v>
      </c>
      <c r="M21" t="str">
        <f t="shared" si="4"/>
        <v>21925</v>
      </c>
      <c r="O21" t="s">
        <v>118</v>
      </c>
      <c r="P21">
        <v>2011</v>
      </c>
      <c r="Q21">
        <v>143336</v>
      </c>
      <c r="S21" t="s">
        <v>130</v>
      </c>
      <c r="U21" s="2">
        <v>40782</v>
      </c>
      <c r="V21" s="2">
        <v>40787</v>
      </c>
      <c r="W21">
        <f t="shared" si="5"/>
        <v>2011</v>
      </c>
      <c r="X21">
        <f t="shared" si="6"/>
        <v>8</v>
      </c>
      <c r="Y21">
        <f t="shared" si="7"/>
        <v>27</v>
      </c>
      <c r="Z21">
        <v>24</v>
      </c>
      <c r="AA21" s="2">
        <v>40782</v>
      </c>
      <c r="AB21" s="2">
        <f t="shared" ca="1" si="8"/>
        <v>45833</v>
      </c>
      <c r="AC21" s="4">
        <f t="shared" ca="1" si="9"/>
        <v>45833.415251041668</v>
      </c>
      <c r="AE21" t="s">
        <v>94</v>
      </c>
      <c r="AF21" t="s">
        <v>121</v>
      </c>
      <c r="AJ21" t="str">
        <f>HLOOKUP(AJ20,AE1:AL16,2,FALSE)</f>
        <v>Kentucky</v>
      </c>
      <c r="AL21" t="str">
        <f>HLOOKUP(AL20,AF1:AL16,2,FALSE)</f>
        <v>South</v>
      </c>
      <c r="AM21">
        <f>MATCH(AJ6,AJ1:AJ16,)</f>
        <v>5</v>
      </c>
    </row>
    <row r="22" spans="1:39" x14ac:dyDescent="0.3">
      <c r="A22" t="s">
        <v>4</v>
      </c>
      <c r="B22" t="s">
        <v>15</v>
      </c>
      <c r="C22">
        <v>22.72</v>
      </c>
      <c r="F22" t="s">
        <v>49</v>
      </c>
      <c r="G22" t="str">
        <f t="shared" si="0"/>
        <v>CA</v>
      </c>
      <c r="H22" t="str">
        <f t="shared" si="1"/>
        <v>2011</v>
      </c>
      <c r="I22" t="str">
        <f t="shared" si="2"/>
        <v>143336</v>
      </c>
      <c r="K22" t="s">
        <v>103</v>
      </c>
      <c r="L22" t="str">
        <f t="shared" si="3"/>
        <v>ZD</v>
      </c>
      <c r="M22" t="str">
        <f t="shared" si="4"/>
        <v>21925</v>
      </c>
      <c r="O22" t="s">
        <v>118</v>
      </c>
      <c r="P22">
        <v>2011</v>
      </c>
      <c r="Q22">
        <v>143336</v>
      </c>
      <c r="S22" t="s">
        <v>130</v>
      </c>
      <c r="U22" s="2">
        <v>40782</v>
      </c>
      <c r="V22" s="2">
        <v>40787</v>
      </c>
      <c r="W22">
        <f t="shared" si="5"/>
        <v>2011</v>
      </c>
      <c r="X22">
        <f t="shared" si="6"/>
        <v>8</v>
      </c>
      <c r="Y22">
        <f t="shared" si="7"/>
        <v>27</v>
      </c>
      <c r="Z22">
        <v>26</v>
      </c>
      <c r="AA22" s="2">
        <v>40782</v>
      </c>
      <c r="AB22" s="2">
        <f t="shared" ca="1" si="8"/>
        <v>45833</v>
      </c>
      <c r="AC22" s="4">
        <f t="shared" ca="1" si="9"/>
        <v>45833.415251041668</v>
      </c>
      <c r="AE22" t="s">
        <v>94</v>
      </c>
      <c r="AF22" t="s">
        <v>121</v>
      </c>
    </row>
    <row r="23" spans="1:39" x14ac:dyDescent="0.3">
      <c r="A23" t="s">
        <v>4</v>
      </c>
      <c r="B23" t="s">
        <v>13</v>
      </c>
      <c r="C23">
        <v>19.459999999999997</v>
      </c>
      <c r="F23" t="s">
        <v>50</v>
      </c>
      <c r="G23" t="str">
        <f t="shared" si="0"/>
        <v>CA</v>
      </c>
      <c r="H23" t="str">
        <f t="shared" si="1"/>
        <v>2013</v>
      </c>
      <c r="I23" t="str">
        <f t="shared" si="2"/>
        <v>137330</v>
      </c>
      <c r="K23" t="s">
        <v>104</v>
      </c>
      <c r="L23" t="str">
        <f t="shared" si="3"/>
        <v>KB</v>
      </c>
      <c r="M23" t="str">
        <f t="shared" si="4"/>
        <v>16585</v>
      </c>
      <c r="O23" t="s">
        <v>118</v>
      </c>
      <c r="P23">
        <v>2013</v>
      </c>
      <c r="Q23">
        <v>137330</v>
      </c>
      <c r="S23" t="s">
        <v>131</v>
      </c>
      <c r="U23" s="2">
        <v>41618</v>
      </c>
      <c r="V23" s="2">
        <v>41622</v>
      </c>
      <c r="W23">
        <f t="shared" si="5"/>
        <v>2013</v>
      </c>
      <c r="X23">
        <f t="shared" si="6"/>
        <v>12</v>
      </c>
      <c r="Y23">
        <f t="shared" si="7"/>
        <v>10</v>
      </c>
      <c r="Z23">
        <v>27</v>
      </c>
      <c r="AA23" s="2">
        <v>41618</v>
      </c>
      <c r="AB23" s="2">
        <f t="shared" ca="1" si="8"/>
        <v>45833</v>
      </c>
      <c r="AC23" s="4">
        <f t="shared" ca="1" si="9"/>
        <v>45833.415251041668</v>
      </c>
      <c r="AE23" t="s">
        <v>95</v>
      </c>
      <c r="AF23" t="s">
        <v>122</v>
      </c>
    </row>
    <row r="24" spans="1:39" x14ac:dyDescent="0.3">
      <c r="A24" t="s">
        <v>4</v>
      </c>
      <c r="B24" t="s">
        <v>16</v>
      </c>
      <c r="C24">
        <v>60.339999999999996</v>
      </c>
      <c r="F24" t="s">
        <v>50</v>
      </c>
      <c r="G24" t="str">
        <f t="shared" si="0"/>
        <v>CA</v>
      </c>
      <c r="H24" t="str">
        <f t="shared" si="1"/>
        <v>2013</v>
      </c>
      <c r="I24" t="str">
        <f t="shared" si="2"/>
        <v>137330</v>
      </c>
      <c r="K24" t="s">
        <v>104</v>
      </c>
      <c r="L24" t="str">
        <f t="shared" si="3"/>
        <v>KB</v>
      </c>
      <c r="M24" t="str">
        <f t="shared" si="4"/>
        <v>16585</v>
      </c>
      <c r="O24" t="s">
        <v>118</v>
      </c>
      <c r="P24">
        <v>2013</v>
      </c>
      <c r="Q24">
        <v>137330</v>
      </c>
      <c r="S24" t="s">
        <v>131</v>
      </c>
      <c r="U24" s="2">
        <v>41618</v>
      </c>
      <c r="V24" s="2">
        <v>41622</v>
      </c>
      <c r="W24">
        <f t="shared" si="5"/>
        <v>2013</v>
      </c>
      <c r="X24">
        <f t="shared" si="6"/>
        <v>12</v>
      </c>
      <c r="Y24">
        <f t="shared" si="7"/>
        <v>10</v>
      </c>
      <c r="Z24">
        <v>13</v>
      </c>
      <c r="AA24" s="2">
        <v>41618</v>
      </c>
      <c r="AB24" s="2">
        <f t="shared" ca="1" si="8"/>
        <v>45833</v>
      </c>
      <c r="AC24" s="4">
        <f t="shared" ca="1" si="9"/>
        <v>45833.415251041668</v>
      </c>
      <c r="AE24" t="s">
        <v>96</v>
      </c>
      <c r="AF24" t="s">
        <v>123</v>
      </c>
    </row>
    <row r="25" spans="1:39" x14ac:dyDescent="0.3">
      <c r="A25" t="s">
        <v>3</v>
      </c>
      <c r="B25" t="s">
        <v>8</v>
      </c>
      <c r="C25">
        <v>71.371999999999986</v>
      </c>
      <c r="F25" t="s">
        <v>51</v>
      </c>
      <c r="G25" t="str">
        <f t="shared" si="0"/>
        <v>US</v>
      </c>
      <c r="H25" t="str">
        <f t="shared" si="1"/>
        <v>2014</v>
      </c>
      <c r="I25" t="str">
        <f t="shared" si="2"/>
        <v>156909</v>
      </c>
      <c r="K25" t="s">
        <v>105</v>
      </c>
      <c r="L25" t="str">
        <f t="shared" si="3"/>
        <v>SF</v>
      </c>
      <c r="M25" t="str">
        <f t="shared" si="4"/>
        <v>20065</v>
      </c>
      <c r="O25" t="s">
        <v>119</v>
      </c>
      <c r="P25">
        <v>2014</v>
      </c>
      <c r="Q25">
        <v>156909</v>
      </c>
      <c r="S25" t="s">
        <v>132</v>
      </c>
      <c r="U25" s="2">
        <v>41837</v>
      </c>
      <c r="V25" s="2">
        <v>41839</v>
      </c>
      <c r="W25">
        <f t="shared" si="5"/>
        <v>2014</v>
      </c>
      <c r="X25">
        <f t="shared" si="6"/>
        <v>7</v>
      </c>
      <c r="Y25">
        <f t="shared" si="7"/>
        <v>17</v>
      </c>
      <c r="Z25">
        <v>8</v>
      </c>
      <c r="AA25" s="2">
        <v>41837</v>
      </c>
      <c r="AB25" s="2">
        <f t="shared" ca="1" si="8"/>
        <v>45833</v>
      </c>
      <c r="AC25" s="4">
        <f t="shared" ca="1" si="9"/>
        <v>45833.415251041668</v>
      </c>
      <c r="AE25" t="s">
        <v>96</v>
      </c>
      <c r="AF25" t="s">
        <v>123</v>
      </c>
    </row>
    <row r="26" spans="1:39" x14ac:dyDescent="0.3">
      <c r="A26" t="s">
        <v>3</v>
      </c>
      <c r="B26" t="s">
        <v>10</v>
      </c>
      <c r="C26">
        <v>1044.6299999999999</v>
      </c>
      <c r="F26" t="s">
        <v>52</v>
      </c>
      <c r="G26" t="str">
        <f t="shared" si="0"/>
        <v>CA</v>
      </c>
      <c r="H26" t="str">
        <f t="shared" si="1"/>
        <v>2012</v>
      </c>
      <c r="I26" t="str">
        <f t="shared" si="2"/>
        <v>106320</v>
      </c>
      <c r="K26" t="s">
        <v>106</v>
      </c>
      <c r="L26" t="str">
        <f t="shared" si="3"/>
        <v>EB</v>
      </c>
      <c r="M26" t="str">
        <f t="shared" si="4"/>
        <v>13870</v>
      </c>
      <c r="O26" t="s">
        <v>118</v>
      </c>
      <c r="P26">
        <v>2012</v>
      </c>
      <c r="Q26">
        <v>106320</v>
      </c>
      <c r="S26" t="s">
        <v>133</v>
      </c>
      <c r="U26" s="2">
        <v>41177</v>
      </c>
      <c r="V26" s="2">
        <v>41182</v>
      </c>
      <c r="W26">
        <f t="shared" si="5"/>
        <v>2012</v>
      </c>
      <c r="X26">
        <f t="shared" si="6"/>
        <v>9</v>
      </c>
      <c r="Y26">
        <f t="shared" si="7"/>
        <v>25</v>
      </c>
      <c r="Z26">
        <v>5</v>
      </c>
      <c r="AA26" s="2">
        <v>41177</v>
      </c>
      <c r="AB26" s="2">
        <f t="shared" ca="1" si="8"/>
        <v>45833</v>
      </c>
      <c r="AC26" s="4">
        <f t="shared" ca="1" si="9"/>
        <v>45833.415251041668</v>
      </c>
      <c r="AE26" t="s">
        <v>97</v>
      </c>
      <c r="AF26" t="s">
        <v>124</v>
      </c>
    </row>
    <row r="27" spans="1:39" x14ac:dyDescent="0.3">
      <c r="A27" t="s">
        <v>4</v>
      </c>
      <c r="B27" t="s">
        <v>15</v>
      </c>
      <c r="C27">
        <v>11.648000000000001</v>
      </c>
      <c r="F27" t="s">
        <v>53</v>
      </c>
      <c r="G27" t="str">
        <f t="shared" si="0"/>
        <v>CA</v>
      </c>
      <c r="H27" t="str">
        <f t="shared" si="1"/>
        <v>2013</v>
      </c>
      <c r="I27" t="str">
        <f t="shared" si="2"/>
        <v>121755</v>
      </c>
      <c r="K27" t="s">
        <v>107</v>
      </c>
      <c r="L27" t="str">
        <f t="shared" si="3"/>
        <v>EH</v>
      </c>
      <c r="M27" t="str">
        <f t="shared" si="4"/>
        <v>13945</v>
      </c>
      <c r="O27" t="s">
        <v>118</v>
      </c>
      <c r="P27">
        <v>2013</v>
      </c>
      <c r="Q27">
        <v>121755</v>
      </c>
      <c r="S27" t="s">
        <v>134</v>
      </c>
      <c r="U27" s="2">
        <v>41290</v>
      </c>
      <c r="V27" s="2">
        <v>41294</v>
      </c>
      <c r="W27">
        <f t="shared" si="5"/>
        <v>2013</v>
      </c>
      <c r="X27">
        <f t="shared" si="6"/>
        <v>1</v>
      </c>
      <c r="Y27">
        <f t="shared" si="7"/>
        <v>16</v>
      </c>
      <c r="Z27">
        <v>4</v>
      </c>
      <c r="AA27" s="2">
        <v>41290</v>
      </c>
      <c r="AB27" s="2">
        <f t="shared" ca="1" si="8"/>
        <v>45833</v>
      </c>
      <c r="AC27" s="4">
        <f t="shared" ca="1" si="9"/>
        <v>45833.415251041668</v>
      </c>
      <c r="AE27" t="s">
        <v>97</v>
      </c>
      <c r="AF27" t="s">
        <v>124</v>
      </c>
    </row>
    <row r="28" spans="1:39" x14ac:dyDescent="0.3">
      <c r="A28" t="s">
        <v>5</v>
      </c>
      <c r="B28" t="s">
        <v>36</v>
      </c>
      <c r="C28">
        <v>90.570000000000007</v>
      </c>
      <c r="F28" t="s">
        <v>53</v>
      </c>
      <c r="G28" t="str">
        <f t="shared" si="0"/>
        <v>CA</v>
      </c>
      <c r="H28" t="str">
        <f t="shared" si="1"/>
        <v>2013</v>
      </c>
      <c r="I28" t="str">
        <f t="shared" si="2"/>
        <v>121755</v>
      </c>
      <c r="K28" t="s">
        <v>107</v>
      </c>
      <c r="L28" t="str">
        <f t="shared" si="3"/>
        <v>EH</v>
      </c>
      <c r="M28" t="str">
        <f t="shared" si="4"/>
        <v>13945</v>
      </c>
      <c r="S28" t="s">
        <v>134</v>
      </c>
      <c r="U28" s="2">
        <v>41290</v>
      </c>
      <c r="V28" s="2">
        <v>41294</v>
      </c>
      <c r="W28">
        <f t="shared" si="5"/>
        <v>2013</v>
      </c>
      <c r="X28">
        <f t="shared" si="6"/>
        <v>1</v>
      </c>
      <c r="Y28">
        <f t="shared" si="7"/>
        <v>16</v>
      </c>
      <c r="Z28">
        <v>6</v>
      </c>
      <c r="AA28" s="2">
        <v>41290</v>
      </c>
      <c r="AB28" s="2">
        <f t="shared" ca="1" si="8"/>
        <v>45833</v>
      </c>
      <c r="AC28" s="4">
        <f t="shared" ca="1" si="9"/>
        <v>45833.415251041668</v>
      </c>
      <c r="AE28" t="s">
        <v>97</v>
      </c>
      <c r="AF28" t="s">
        <v>124</v>
      </c>
    </row>
    <row r="29" spans="1:39" x14ac:dyDescent="0.3">
      <c r="A29" t="s">
        <v>3</v>
      </c>
      <c r="B29" t="s">
        <v>7</v>
      </c>
      <c r="C29">
        <v>3083.4300000000003</v>
      </c>
      <c r="F29" t="s">
        <v>54</v>
      </c>
      <c r="G29" t="str">
        <f t="shared" si="0"/>
        <v>US</v>
      </c>
      <c r="H29" t="str">
        <f t="shared" si="1"/>
        <v>2012</v>
      </c>
      <c r="I29" t="str">
        <f t="shared" si="2"/>
        <v>150630</v>
      </c>
      <c r="K29" t="s">
        <v>108</v>
      </c>
      <c r="L29" t="str">
        <f t="shared" si="3"/>
        <v>TB</v>
      </c>
      <c r="M29" t="str">
        <f t="shared" si="4"/>
        <v>21520</v>
      </c>
      <c r="S29" t="s">
        <v>135</v>
      </c>
      <c r="U29" s="2">
        <v>41169</v>
      </c>
      <c r="V29" s="2">
        <v>41173</v>
      </c>
      <c r="W29">
        <f t="shared" si="5"/>
        <v>2012</v>
      </c>
      <c r="X29">
        <f t="shared" si="6"/>
        <v>9</v>
      </c>
      <c r="Y29">
        <f t="shared" si="7"/>
        <v>17</v>
      </c>
      <c r="Z29">
        <v>19</v>
      </c>
      <c r="AA29" s="2">
        <v>41169</v>
      </c>
      <c r="AB29" s="2">
        <f t="shared" ca="1" si="8"/>
        <v>45833</v>
      </c>
      <c r="AC29" s="4">
        <f t="shared" ca="1" si="9"/>
        <v>45833.415251041668</v>
      </c>
      <c r="AE29" t="s">
        <v>97</v>
      </c>
      <c r="AF29" t="s">
        <v>124</v>
      </c>
    </row>
    <row r="30" spans="1:39" x14ac:dyDescent="0.3">
      <c r="A30" t="s">
        <v>4</v>
      </c>
      <c r="B30" t="s">
        <v>15</v>
      </c>
      <c r="C30">
        <v>9.6180000000000021</v>
      </c>
      <c r="F30" t="s">
        <v>54</v>
      </c>
      <c r="G30" t="str">
        <f t="shared" si="0"/>
        <v>US</v>
      </c>
      <c r="H30" t="str">
        <f t="shared" si="1"/>
        <v>2012</v>
      </c>
      <c r="I30" t="str">
        <f t="shared" si="2"/>
        <v>150630</v>
      </c>
      <c r="K30" t="s">
        <v>108</v>
      </c>
      <c r="L30" t="str">
        <f t="shared" si="3"/>
        <v>TB</v>
      </c>
      <c r="M30" t="str">
        <f t="shared" si="4"/>
        <v>21520</v>
      </c>
      <c r="S30" t="s">
        <v>135</v>
      </c>
      <c r="U30" s="2">
        <v>41169</v>
      </c>
      <c r="V30" s="2">
        <v>41173</v>
      </c>
      <c r="W30">
        <f t="shared" si="5"/>
        <v>2012</v>
      </c>
      <c r="X30">
        <f t="shared" si="6"/>
        <v>9</v>
      </c>
      <c r="Y30">
        <f t="shared" si="7"/>
        <v>17</v>
      </c>
      <c r="Z30">
        <v>5</v>
      </c>
      <c r="AA30" s="2">
        <v>41169</v>
      </c>
      <c r="AB30" s="2">
        <f t="shared" ca="1" si="8"/>
        <v>45833</v>
      </c>
      <c r="AC30" s="4">
        <f t="shared" ca="1" si="9"/>
        <v>45833.415251041668</v>
      </c>
      <c r="AE30" t="s">
        <v>97</v>
      </c>
      <c r="AF30" t="s">
        <v>124</v>
      </c>
    </row>
    <row r="31" spans="1:39" x14ac:dyDescent="0.3">
      <c r="A31" t="s">
        <v>3</v>
      </c>
      <c r="B31" t="s">
        <v>12</v>
      </c>
      <c r="C31">
        <v>124.20000000000002</v>
      </c>
      <c r="F31" t="s">
        <v>54</v>
      </c>
      <c r="G31" t="str">
        <f t="shared" si="0"/>
        <v>US</v>
      </c>
      <c r="H31" t="str">
        <f t="shared" si="1"/>
        <v>2012</v>
      </c>
      <c r="I31" t="str">
        <f t="shared" si="2"/>
        <v>150630</v>
      </c>
      <c r="K31" t="s">
        <v>108</v>
      </c>
      <c r="L31" t="str">
        <f t="shared" si="3"/>
        <v>TB</v>
      </c>
      <c r="M31" t="str">
        <f t="shared" si="4"/>
        <v>21520</v>
      </c>
      <c r="S31" t="s">
        <v>135</v>
      </c>
      <c r="U31" s="2">
        <v>41169</v>
      </c>
      <c r="V31" s="2">
        <v>41173</v>
      </c>
      <c r="W31">
        <f t="shared" si="5"/>
        <v>2012</v>
      </c>
      <c r="X31">
        <f t="shared" si="6"/>
        <v>9</v>
      </c>
      <c r="Y31">
        <f t="shared" si="7"/>
        <v>17</v>
      </c>
      <c r="Z31">
        <v>27</v>
      </c>
      <c r="AA31" s="2">
        <v>41169</v>
      </c>
      <c r="AB31" s="2">
        <f t="shared" ca="1" si="8"/>
        <v>45833</v>
      </c>
      <c r="AC31" s="4">
        <f t="shared" ca="1" si="9"/>
        <v>45833.415251041668</v>
      </c>
      <c r="AE31" t="s">
        <v>97</v>
      </c>
      <c r="AF31" t="s">
        <v>124</v>
      </c>
    </row>
    <row r="32" spans="1:39" x14ac:dyDescent="0.3">
      <c r="A32" t="s">
        <v>4</v>
      </c>
      <c r="B32" t="s">
        <v>37</v>
      </c>
      <c r="C32">
        <v>3.2640000000000002</v>
      </c>
      <c r="F32" t="s">
        <v>54</v>
      </c>
      <c r="G32" t="str">
        <f t="shared" si="0"/>
        <v>US</v>
      </c>
      <c r="H32" t="str">
        <f t="shared" si="1"/>
        <v>2012</v>
      </c>
      <c r="I32" t="str">
        <f t="shared" si="2"/>
        <v>150630</v>
      </c>
      <c r="K32" t="s">
        <v>108</v>
      </c>
      <c r="L32" t="str">
        <f t="shared" si="3"/>
        <v>TB</v>
      </c>
      <c r="M32" t="str">
        <f t="shared" si="4"/>
        <v>21520</v>
      </c>
      <c r="S32" t="s">
        <v>135</v>
      </c>
      <c r="U32" s="2">
        <v>41169</v>
      </c>
      <c r="V32" s="2">
        <v>41173</v>
      </c>
      <c r="W32">
        <f t="shared" si="5"/>
        <v>2012</v>
      </c>
      <c r="X32">
        <f t="shared" si="6"/>
        <v>9</v>
      </c>
      <c r="Y32">
        <f t="shared" si="7"/>
        <v>17</v>
      </c>
      <c r="Z32">
        <v>4</v>
      </c>
      <c r="AA32" s="2">
        <v>41169</v>
      </c>
      <c r="AB32" s="2">
        <f t="shared" ca="1" si="8"/>
        <v>45833</v>
      </c>
      <c r="AC32" s="4">
        <f t="shared" ca="1" si="9"/>
        <v>45833.415251041668</v>
      </c>
      <c r="AE32" t="s">
        <v>97</v>
      </c>
      <c r="AF32" t="s">
        <v>124</v>
      </c>
    </row>
    <row r="33" spans="1:32" x14ac:dyDescent="0.3">
      <c r="A33" t="s">
        <v>4</v>
      </c>
      <c r="B33" t="s">
        <v>13</v>
      </c>
      <c r="C33">
        <v>86.304000000000002</v>
      </c>
      <c r="F33" t="s">
        <v>54</v>
      </c>
      <c r="G33" t="str">
        <f t="shared" si="0"/>
        <v>US</v>
      </c>
      <c r="H33" t="str">
        <f t="shared" si="1"/>
        <v>2012</v>
      </c>
      <c r="I33" t="str">
        <f t="shared" si="2"/>
        <v>150630</v>
      </c>
      <c r="K33" t="s">
        <v>108</v>
      </c>
      <c r="L33" t="str">
        <f t="shared" si="3"/>
        <v>TB</v>
      </c>
      <c r="M33" t="str">
        <f t="shared" si="4"/>
        <v>21520</v>
      </c>
      <c r="S33" t="s">
        <v>135</v>
      </c>
      <c r="U33" s="2">
        <v>41169</v>
      </c>
      <c r="V33" s="2">
        <v>41173</v>
      </c>
      <c r="W33">
        <f t="shared" si="5"/>
        <v>2012</v>
      </c>
      <c r="X33">
        <f t="shared" si="6"/>
        <v>9</v>
      </c>
      <c r="Y33">
        <f t="shared" si="7"/>
        <v>17</v>
      </c>
      <c r="Z33">
        <v>15</v>
      </c>
      <c r="AA33" s="2">
        <v>41169</v>
      </c>
      <c r="AB33" s="2">
        <f t="shared" ca="1" si="8"/>
        <v>45833</v>
      </c>
      <c r="AC33" s="4">
        <f t="shared" ca="1" si="9"/>
        <v>45833.415251041668</v>
      </c>
      <c r="AE33" t="s">
        <v>98</v>
      </c>
      <c r="AF33" t="s">
        <v>125</v>
      </c>
    </row>
    <row r="34" spans="1:32" x14ac:dyDescent="0.3">
      <c r="A34" t="s">
        <v>4</v>
      </c>
      <c r="B34" t="s">
        <v>15</v>
      </c>
      <c r="C34">
        <v>6.8580000000000014</v>
      </c>
      <c r="F34" t="s">
        <v>54</v>
      </c>
      <c r="G34" t="str">
        <f t="shared" si="0"/>
        <v>US</v>
      </c>
      <c r="H34" t="str">
        <f t="shared" si="1"/>
        <v>2012</v>
      </c>
      <c r="I34" t="str">
        <f t="shared" si="2"/>
        <v>150630</v>
      </c>
      <c r="K34" t="s">
        <v>108</v>
      </c>
      <c r="L34" t="str">
        <f t="shared" si="3"/>
        <v>TB</v>
      </c>
      <c r="M34" t="str">
        <f t="shared" si="4"/>
        <v>21520</v>
      </c>
      <c r="U34" s="2">
        <v>41169</v>
      </c>
      <c r="V34" s="2">
        <v>41173</v>
      </c>
      <c r="W34">
        <f t="shared" si="5"/>
        <v>2012</v>
      </c>
      <c r="X34">
        <f t="shared" si="6"/>
        <v>9</v>
      </c>
      <c r="Y34">
        <f t="shared" si="7"/>
        <v>17</v>
      </c>
      <c r="Z34">
        <v>29</v>
      </c>
      <c r="AA34" s="2">
        <v>41169</v>
      </c>
      <c r="AB34" s="2">
        <f t="shared" ca="1" si="8"/>
        <v>45833</v>
      </c>
      <c r="AC34" s="4">
        <f t="shared" ca="1" si="9"/>
        <v>45833.415251041668</v>
      </c>
      <c r="AE34" t="s">
        <v>99</v>
      </c>
      <c r="AF34" t="s">
        <v>126</v>
      </c>
    </row>
    <row r="35" spans="1:32" x14ac:dyDescent="0.3">
      <c r="A35" t="s">
        <v>4</v>
      </c>
      <c r="B35" t="s">
        <v>13</v>
      </c>
      <c r="C35">
        <v>15.76</v>
      </c>
      <c r="F35" t="s">
        <v>54</v>
      </c>
      <c r="G35" t="str">
        <f t="shared" si="0"/>
        <v>US</v>
      </c>
      <c r="H35" t="str">
        <f t="shared" si="1"/>
        <v>2012</v>
      </c>
      <c r="I35" t="str">
        <f t="shared" si="2"/>
        <v>150630</v>
      </c>
      <c r="K35" t="s">
        <v>108</v>
      </c>
      <c r="L35" t="str">
        <f t="shared" si="3"/>
        <v>TB</v>
      </c>
      <c r="M35" t="str">
        <f t="shared" si="4"/>
        <v>21520</v>
      </c>
      <c r="U35" s="2">
        <v>41169</v>
      </c>
      <c r="V35" s="2">
        <v>41173</v>
      </c>
      <c r="W35">
        <f t="shared" si="5"/>
        <v>2012</v>
      </c>
      <c r="X35">
        <f t="shared" si="6"/>
        <v>9</v>
      </c>
      <c r="Y35">
        <f t="shared" si="7"/>
        <v>17</v>
      </c>
      <c r="Z35">
        <v>11</v>
      </c>
      <c r="AA35" s="2">
        <v>41169</v>
      </c>
      <c r="AB35" s="2">
        <f t="shared" ca="1" si="8"/>
        <v>45833</v>
      </c>
      <c r="AC35" s="4">
        <f t="shared" ca="1" si="9"/>
        <v>45833.415251041668</v>
      </c>
      <c r="AE35" t="s">
        <v>100</v>
      </c>
      <c r="AF35" t="s">
        <v>127</v>
      </c>
    </row>
    <row r="36" spans="1:32" x14ac:dyDescent="0.3">
      <c r="A36" t="s">
        <v>4</v>
      </c>
      <c r="B36" t="s">
        <v>17</v>
      </c>
      <c r="C36">
        <v>29.472000000000001</v>
      </c>
      <c r="F36" t="s">
        <v>55</v>
      </c>
      <c r="G36" t="str">
        <f t="shared" si="0"/>
        <v>CA</v>
      </c>
      <c r="H36" t="str">
        <f t="shared" si="1"/>
        <v>2014</v>
      </c>
      <c r="I36" t="str">
        <f t="shared" si="2"/>
        <v>107727</v>
      </c>
      <c r="K36" t="s">
        <v>109</v>
      </c>
      <c r="L36" t="str">
        <f t="shared" si="3"/>
        <v>MA</v>
      </c>
      <c r="M36" t="str">
        <f t="shared" si="4"/>
        <v>17560</v>
      </c>
      <c r="U36" s="2">
        <v>41932</v>
      </c>
      <c r="V36" s="2">
        <v>41936</v>
      </c>
      <c r="W36">
        <f t="shared" si="5"/>
        <v>2014</v>
      </c>
      <c r="X36">
        <f t="shared" si="6"/>
        <v>10</v>
      </c>
      <c r="Y36">
        <f t="shared" si="7"/>
        <v>20</v>
      </c>
      <c r="Z36">
        <v>1</v>
      </c>
      <c r="AA36" s="2">
        <v>41932</v>
      </c>
      <c r="AB36" s="2">
        <f t="shared" ca="1" si="8"/>
        <v>45833</v>
      </c>
      <c r="AC36" s="4">
        <f t="shared" ca="1" si="9"/>
        <v>45833.415251041668</v>
      </c>
    </row>
    <row r="37" spans="1:32" x14ac:dyDescent="0.3">
      <c r="F37" t="s">
        <v>56</v>
      </c>
      <c r="G37" t="str">
        <f t="shared" si="0"/>
        <v>CA</v>
      </c>
      <c r="H37" t="str">
        <f t="shared" si="1"/>
        <v>2013</v>
      </c>
      <c r="I37" t="str">
        <f t="shared" si="2"/>
        <v>117590</v>
      </c>
      <c r="K37" t="s">
        <v>110</v>
      </c>
      <c r="L37" t="str">
        <f t="shared" si="3"/>
        <v>GH</v>
      </c>
      <c r="M37" t="str">
        <f t="shared" si="4"/>
        <v>14485</v>
      </c>
      <c r="U37" s="2">
        <v>41617</v>
      </c>
      <c r="V37" s="2">
        <v>41619</v>
      </c>
      <c r="W37">
        <f t="shared" si="5"/>
        <v>2013</v>
      </c>
      <c r="X37">
        <f t="shared" si="6"/>
        <v>12</v>
      </c>
      <c r="Y37">
        <f t="shared" si="7"/>
        <v>9</v>
      </c>
      <c r="Z37">
        <v>16</v>
      </c>
      <c r="AA37" s="2">
        <v>41617</v>
      </c>
      <c r="AB37" s="2">
        <f t="shared" ca="1" si="8"/>
        <v>45833</v>
      </c>
      <c r="AC37" s="4">
        <f t="shared" ca="1" si="9"/>
        <v>45833.415251041668</v>
      </c>
    </row>
    <row r="38" spans="1:32" x14ac:dyDescent="0.3">
      <c r="F38" t="s">
        <v>56</v>
      </c>
      <c r="G38" t="str">
        <f t="shared" si="0"/>
        <v>CA</v>
      </c>
      <c r="H38" t="str">
        <f t="shared" si="1"/>
        <v>2013</v>
      </c>
      <c r="I38" t="str">
        <f t="shared" si="2"/>
        <v>117590</v>
      </c>
      <c r="K38" t="s">
        <v>110</v>
      </c>
      <c r="L38" t="str">
        <f t="shared" si="3"/>
        <v>GH</v>
      </c>
      <c r="M38" t="str">
        <f t="shared" si="4"/>
        <v>14485</v>
      </c>
      <c r="U38" s="2">
        <v>41617</v>
      </c>
      <c r="V38" s="2">
        <v>41619</v>
      </c>
      <c r="W38">
        <f t="shared" si="5"/>
        <v>2013</v>
      </c>
      <c r="X38">
        <f t="shared" si="6"/>
        <v>12</v>
      </c>
      <c r="Y38">
        <f t="shared" si="7"/>
        <v>9</v>
      </c>
      <c r="Z38">
        <v>14</v>
      </c>
      <c r="AA38" s="2">
        <v>41617</v>
      </c>
      <c r="AB38" s="2">
        <f t="shared" ca="1" si="8"/>
        <v>45833</v>
      </c>
      <c r="AC38" s="4">
        <f t="shared" ca="1" si="9"/>
        <v>45833.415251041668</v>
      </c>
    </row>
    <row r="39" spans="1:32" x14ac:dyDescent="0.3">
      <c r="F39" t="s">
        <v>57</v>
      </c>
      <c r="G39" t="str">
        <f t="shared" si="0"/>
        <v>CA</v>
      </c>
      <c r="H39" t="str">
        <f t="shared" si="1"/>
        <v>2012</v>
      </c>
      <c r="I39" t="str">
        <f t="shared" si="2"/>
        <v>117415</v>
      </c>
      <c r="K39" t="s">
        <v>111</v>
      </c>
      <c r="L39" t="str">
        <f t="shared" si="3"/>
        <v>SN</v>
      </c>
      <c r="M39" t="str">
        <f t="shared" si="4"/>
        <v>20710</v>
      </c>
      <c r="U39" s="2">
        <v>41270</v>
      </c>
      <c r="V39" s="2">
        <v>41274</v>
      </c>
      <c r="W39">
        <f t="shared" si="5"/>
        <v>2012</v>
      </c>
      <c r="X39">
        <f t="shared" si="6"/>
        <v>12</v>
      </c>
      <c r="Y39">
        <f t="shared" si="7"/>
        <v>27</v>
      </c>
      <c r="Z39">
        <v>22</v>
      </c>
      <c r="AA39" s="2">
        <v>41270</v>
      </c>
      <c r="AB39" s="2">
        <f t="shared" ca="1" si="8"/>
        <v>45833</v>
      </c>
      <c r="AC39" s="4">
        <f t="shared" ca="1" si="9"/>
        <v>45833.415251041668</v>
      </c>
    </row>
    <row r="40" spans="1:32" x14ac:dyDescent="0.3">
      <c r="F40" t="s">
        <v>57</v>
      </c>
      <c r="G40" t="str">
        <f t="shared" si="0"/>
        <v>CA</v>
      </c>
      <c r="H40" t="str">
        <f t="shared" si="1"/>
        <v>2012</v>
      </c>
      <c r="I40" t="str">
        <f t="shared" si="2"/>
        <v>117415</v>
      </c>
      <c r="K40" t="s">
        <v>111</v>
      </c>
      <c r="L40" t="str">
        <f t="shared" si="3"/>
        <v>SN</v>
      </c>
      <c r="M40" t="str">
        <f t="shared" si="4"/>
        <v>20710</v>
      </c>
      <c r="U40" s="2">
        <v>41270</v>
      </c>
      <c r="V40" s="2">
        <v>41274</v>
      </c>
      <c r="W40">
        <f t="shared" si="5"/>
        <v>2012</v>
      </c>
      <c r="X40">
        <f t="shared" si="6"/>
        <v>12</v>
      </c>
      <c r="Y40">
        <f t="shared" si="7"/>
        <v>27</v>
      </c>
      <c r="Z40">
        <v>24</v>
      </c>
      <c r="AA40" s="2">
        <v>41270</v>
      </c>
      <c r="AB40" s="2">
        <f t="shared" ca="1" si="8"/>
        <v>45833</v>
      </c>
      <c r="AC40" s="4">
        <f t="shared" ca="1" si="9"/>
        <v>45833.415251041668</v>
      </c>
    </row>
    <row r="41" spans="1:32" x14ac:dyDescent="0.3">
      <c r="F41" t="s">
        <v>57</v>
      </c>
      <c r="G41" t="str">
        <f t="shared" si="0"/>
        <v>CA</v>
      </c>
      <c r="H41" t="str">
        <f t="shared" si="1"/>
        <v>2012</v>
      </c>
      <c r="I41" t="str">
        <f t="shared" si="2"/>
        <v>117415</v>
      </c>
      <c r="K41" t="s">
        <v>111</v>
      </c>
      <c r="L41" t="str">
        <f t="shared" si="3"/>
        <v>SN</v>
      </c>
      <c r="M41" t="str">
        <f t="shared" si="4"/>
        <v>20710</v>
      </c>
      <c r="U41" s="2">
        <v>41270</v>
      </c>
      <c r="V41" s="2">
        <v>41274</v>
      </c>
      <c r="W41">
        <f t="shared" si="5"/>
        <v>2012</v>
      </c>
      <c r="X41">
        <f t="shared" si="6"/>
        <v>12</v>
      </c>
      <c r="Y41">
        <f t="shared" si="7"/>
        <v>27</v>
      </c>
      <c r="Z41">
        <v>14</v>
      </c>
      <c r="AA41" s="2">
        <v>41270</v>
      </c>
      <c r="AB41" s="2">
        <f t="shared" ca="1" si="8"/>
        <v>45833</v>
      </c>
      <c r="AC41" s="4">
        <f t="shared" ca="1" si="9"/>
        <v>45833.415251041668</v>
      </c>
    </row>
    <row r="42" spans="1:32" x14ac:dyDescent="0.3">
      <c r="F42" t="s">
        <v>57</v>
      </c>
      <c r="G42" t="str">
        <f t="shared" si="0"/>
        <v>CA</v>
      </c>
      <c r="H42" t="str">
        <f t="shared" si="1"/>
        <v>2012</v>
      </c>
      <c r="I42" t="str">
        <f t="shared" si="2"/>
        <v>117415</v>
      </c>
      <c r="K42" t="s">
        <v>111</v>
      </c>
      <c r="L42" t="str">
        <f t="shared" si="3"/>
        <v>SN</v>
      </c>
      <c r="M42" t="str">
        <f t="shared" si="4"/>
        <v>20710</v>
      </c>
      <c r="U42" s="2">
        <v>41270</v>
      </c>
      <c r="V42" s="2">
        <v>41274</v>
      </c>
      <c r="W42">
        <f t="shared" si="5"/>
        <v>2012</v>
      </c>
      <c r="X42">
        <f t="shared" si="6"/>
        <v>12</v>
      </c>
      <c r="Y42">
        <f t="shared" si="7"/>
        <v>27</v>
      </c>
      <c r="Z42">
        <v>19</v>
      </c>
      <c r="AA42" s="2">
        <v>41270</v>
      </c>
      <c r="AB42" s="2">
        <f t="shared" ca="1" si="8"/>
        <v>45833</v>
      </c>
      <c r="AC42" s="4">
        <f t="shared" ca="1" si="9"/>
        <v>45833.415251041668</v>
      </c>
    </row>
    <row r="43" spans="1:32" x14ac:dyDescent="0.3">
      <c r="F43" t="s">
        <v>58</v>
      </c>
      <c r="G43" t="str">
        <f t="shared" si="0"/>
        <v>CA</v>
      </c>
      <c r="H43" t="str">
        <f t="shared" si="1"/>
        <v>2014</v>
      </c>
      <c r="I43" t="str">
        <f t="shared" si="2"/>
        <v>120999</v>
      </c>
      <c r="K43" t="s">
        <v>112</v>
      </c>
      <c r="L43" t="str">
        <f t="shared" si="3"/>
        <v>LC</v>
      </c>
      <c r="M43" t="str">
        <f t="shared" si="4"/>
        <v>16930</v>
      </c>
    </row>
    <row r="44" spans="1:32" x14ac:dyDescent="0.3">
      <c r="F44" t="s">
        <v>59</v>
      </c>
      <c r="G44" t="str">
        <f t="shared" si="0"/>
        <v>CA</v>
      </c>
      <c r="H44" t="str">
        <f t="shared" si="1"/>
        <v>2013</v>
      </c>
      <c r="I44" t="str">
        <f t="shared" si="2"/>
        <v>101343</v>
      </c>
      <c r="K44" t="s">
        <v>113</v>
      </c>
      <c r="L44" t="str">
        <f t="shared" si="3"/>
        <v>RA</v>
      </c>
      <c r="M44" t="str">
        <f t="shared" si="4"/>
        <v>19885</v>
      </c>
    </row>
    <row r="45" spans="1:32" x14ac:dyDescent="0.3">
      <c r="F45" t="s">
        <v>60</v>
      </c>
      <c r="G45" t="str">
        <f t="shared" si="0"/>
        <v>CA</v>
      </c>
      <c r="H45" t="str">
        <f t="shared" si="1"/>
        <v>2014</v>
      </c>
      <c r="I45" t="str">
        <f t="shared" si="2"/>
        <v>139619</v>
      </c>
      <c r="K45" t="s">
        <v>114</v>
      </c>
      <c r="L45" t="str">
        <f t="shared" si="3"/>
        <v>ES</v>
      </c>
      <c r="M45" t="str">
        <f t="shared" si="4"/>
        <v>14080</v>
      </c>
    </row>
    <row r="46" spans="1:32" x14ac:dyDescent="0.3">
      <c r="F46" t="s">
        <v>61</v>
      </c>
      <c r="G46" t="str">
        <f t="shared" si="0"/>
        <v>CA</v>
      </c>
      <c r="H46" t="str">
        <f t="shared" si="1"/>
        <v>2013</v>
      </c>
      <c r="I46" t="str">
        <f t="shared" si="2"/>
        <v>118255</v>
      </c>
      <c r="K46" t="s">
        <v>115</v>
      </c>
      <c r="L46" t="str">
        <f t="shared" si="3"/>
        <v>ON</v>
      </c>
      <c r="M46" t="str">
        <f t="shared" si="4"/>
        <v>18715</v>
      </c>
    </row>
    <row r="47" spans="1:32" x14ac:dyDescent="0.3">
      <c r="F47" t="s">
        <v>61</v>
      </c>
      <c r="G47" t="str">
        <f t="shared" si="0"/>
        <v>CA</v>
      </c>
      <c r="H47" t="str">
        <f t="shared" si="1"/>
        <v>2013</v>
      </c>
      <c r="I47" t="str">
        <f t="shared" si="2"/>
        <v>118255</v>
      </c>
      <c r="K47" t="s">
        <v>115</v>
      </c>
      <c r="L47" t="str">
        <f t="shared" si="3"/>
        <v>ON</v>
      </c>
      <c r="M47" t="str">
        <f t="shared" si="4"/>
        <v>18715</v>
      </c>
    </row>
    <row r="48" spans="1:32" x14ac:dyDescent="0.3">
      <c r="F48" t="s">
        <v>62</v>
      </c>
      <c r="G48" t="str">
        <f t="shared" si="0"/>
        <v>CA</v>
      </c>
      <c r="H48" t="str">
        <f t="shared" si="1"/>
        <v>2011</v>
      </c>
      <c r="I48" t="str">
        <f t="shared" si="2"/>
        <v>146703</v>
      </c>
    </row>
    <row r="49" spans="6:9" x14ac:dyDescent="0.3">
      <c r="F49" t="s">
        <v>63</v>
      </c>
      <c r="G49" t="str">
        <f t="shared" si="0"/>
        <v>CA</v>
      </c>
      <c r="H49" t="str">
        <f t="shared" si="1"/>
        <v>2013</v>
      </c>
      <c r="I49" t="str">
        <f t="shared" si="2"/>
        <v>169194</v>
      </c>
    </row>
    <row r="50" spans="6:9" x14ac:dyDescent="0.3">
      <c r="F50" t="s">
        <v>63</v>
      </c>
      <c r="G50" t="str">
        <f t="shared" si="0"/>
        <v>CA</v>
      </c>
      <c r="H50" t="str">
        <f t="shared" si="1"/>
        <v>2013</v>
      </c>
      <c r="I50" t="str">
        <f t="shared" si="2"/>
        <v>169194</v>
      </c>
    </row>
    <row r="51" spans="6:9" x14ac:dyDescent="0.3">
      <c r="F51" t="s">
        <v>64</v>
      </c>
      <c r="G51" t="str">
        <f t="shared" si="0"/>
        <v>CA</v>
      </c>
      <c r="H51" t="str">
        <f t="shared" si="1"/>
        <v>2012</v>
      </c>
      <c r="I51" t="str">
        <f t="shared" si="2"/>
        <v>115742</v>
      </c>
    </row>
    <row r="52" spans="6:9" x14ac:dyDescent="0.3">
      <c r="F52" t="s">
        <v>64</v>
      </c>
      <c r="G52" t="str">
        <f t="shared" si="0"/>
        <v>CA</v>
      </c>
      <c r="H52" t="str">
        <f t="shared" si="1"/>
        <v>2012</v>
      </c>
      <c r="I52" t="str">
        <f t="shared" si="2"/>
        <v>115742</v>
      </c>
    </row>
    <row r="53" spans="6:9" x14ac:dyDescent="0.3">
      <c r="F53" t="s">
        <v>64</v>
      </c>
      <c r="G53" t="str">
        <f t="shared" si="0"/>
        <v>CA</v>
      </c>
      <c r="H53" t="str">
        <f t="shared" si="1"/>
        <v>2012</v>
      </c>
      <c r="I53" t="str">
        <f t="shared" si="2"/>
        <v>115742</v>
      </c>
    </row>
    <row r="54" spans="6:9" x14ac:dyDescent="0.3">
      <c r="F54" t="s">
        <v>64</v>
      </c>
      <c r="G54" t="str">
        <f t="shared" si="0"/>
        <v>CA</v>
      </c>
      <c r="H54" t="str">
        <f t="shared" si="1"/>
        <v>2012</v>
      </c>
      <c r="I54" t="str">
        <f t="shared" si="2"/>
        <v>115742</v>
      </c>
    </row>
    <row r="55" spans="6:9" x14ac:dyDescent="0.3">
      <c r="F55" t="s">
        <v>65</v>
      </c>
      <c r="G55" t="str">
        <f t="shared" si="0"/>
        <v>CA</v>
      </c>
      <c r="H55" t="str">
        <f t="shared" si="1"/>
        <v>2013</v>
      </c>
      <c r="I55" t="str">
        <f t="shared" si="2"/>
        <v>105816</v>
      </c>
    </row>
    <row r="56" spans="6:9" x14ac:dyDescent="0.3">
      <c r="F56" t="s">
        <v>65</v>
      </c>
      <c r="G56" t="str">
        <f t="shared" si="0"/>
        <v>CA</v>
      </c>
      <c r="H56" t="str">
        <f t="shared" si="1"/>
        <v>2013</v>
      </c>
      <c r="I56" t="str">
        <f t="shared" si="2"/>
        <v>105816</v>
      </c>
    </row>
    <row r="57" spans="6:9" x14ac:dyDescent="0.3">
      <c r="F57" t="s">
        <v>66</v>
      </c>
      <c r="G57" t="str">
        <f t="shared" si="0"/>
        <v>CA</v>
      </c>
      <c r="H57" t="str">
        <f t="shared" si="1"/>
        <v>2013</v>
      </c>
      <c r="I57" t="str">
        <f t="shared" si="2"/>
        <v>111682</v>
      </c>
    </row>
    <row r="58" spans="6:9" x14ac:dyDescent="0.3">
      <c r="F58" t="s">
        <v>66</v>
      </c>
      <c r="G58" t="str">
        <f t="shared" si="0"/>
        <v>CA</v>
      </c>
      <c r="H58" t="str">
        <f t="shared" si="1"/>
        <v>2013</v>
      </c>
      <c r="I58" t="str">
        <f t="shared" si="2"/>
        <v>111682</v>
      </c>
    </row>
    <row r="59" spans="6:9" x14ac:dyDescent="0.3">
      <c r="F59" t="s">
        <v>66</v>
      </c>
      <c r="G59" t="str">
        <f t="shared" si="0"/>
        <v>CA</v>
      </c>
      <c r="H59" t="str">
        <f t="shared" si="1"/>
        <v>2013</v>
      </c>
      <c r="I59" t="str">
        <f t="shared" si="2"/>
        <v>111682</v>
      </c>
    </row>
    <row r="60" spans="6:9" x14ac:dyDescent="0.3">
      <c r="F60" t="s">
        <v>66</v>
      </c>
      <c r="G60" t="str">
        <f t="shared" si="0"/>
        <v>CA</v>
      </c>
      <c r="H60" t="str">
        <f t="shared" si="1"/>
        <v>2013</v>
      </c>
      <c r="I60" t="str">
        <f t="shared" si="2"/>
        <v>111682</v>
      </c>
    </row>
    <row r="61" spans="6:9" x14ac:dyDescent="0.3">
      <c r="F61" t="s">
        <v>66</v>
      </c>
      <c r="G61" t="str">
        <f t="shared" si="0"/>
        <v>CA</v>
      </c>
      <c r="H61" t="str">
        <f t="shared" si="1"/>
        <v>2013</v>
      </c>
      <c r="I61" t="str">
        <f t="shared" si="2"/>
        <v>111682</v>
      </c>
    </row>
    <row r="62" spans="6:9" x14ac:dyDescent="0.3">
      <c r="F62" t="s">
        <v>66</v>
      </c>
      <c r="G62" t="str">
        <f t="shared" si="0"/>
        <v>CA</v>
      </c>
      <c r="H62" t="str">
        <f t="shared" si="1"/>
        <v>2013</v>
      </c>
      <c r="I62" t="str">
        <f t="shared" si="2"/>
        <v>111682</v>
      </c>
    </row>
    <row r="63" spans="6:9" x14ac:dyDescent="0.3">
      <c r="F63" t="s">
        <v>66</v>
      </c>
      <c r="G63" t="str">
        <f t="shared" si="0"/>
        <v>CA</v>
      </c>
      <c r="H63" t="str">
        <f t="shared" si="1"/>
        <v>2013</v>
      </c>
      <c r="I63" t="str">
        <f t="shared" si="2"/>
        <v>111682</v>
      </c>
    </row>
    <row r="64" spans="6:9" x14ac:dyDescent="0.3">
      <c r="F64" t="s">
        <v>67</v>
      </c>
      <c r="G64" t="str">
        <f t="shared" si="0"/>
        <v>CA</v>
      </c>
      <c r="H64" t="str">
        <f t="shared" si="1"/>
        <v>2012</v>
      </c>
      <c r="I64" t="str">
        <f t="shared" si="2"/>
        <v>135545</v>
      </c>
    </row>
    <row r="65" spans="6:9" x14ac:dyDescent="0.3">
      <c r="F65" t="s">
        <v>67</v>
      </c>
      <c r="G65" t="str">
        <f t="shared" si="0"/>
        <v>CA</v>
      </c>
      <c r="H65" t="str">
        <f t="shared" si="1"/>
        <v>2012</v>
      </c>
      <c r="I65" t="str">
        <f t="shared" si="2"/>
        <v>135545</v>
      </c>
    </row>
    <row r="66" spans="6:9" x14ac:dyDescent="0.3">
      <c r="F66" t="s">
        <v>67</v>
      </c>
      <c r="G66" t="str">
        <f t="shared" si="0"/>
        <v>CA</v>
      </c>
      <c r="H66" t="str">
        <f t="shared" si="1"/>
        <v>2012</v>
      </c>
      <c r="I66" t="str">
        <f t="shared" si="2"/>
        <v>135545</v>
      </c>
    </row>
    <row r="67" spans="6:9" x14ac:dyDescent="0.3">
      <c r="F67" t="s">
        <v>67</v>
      </c>
      <c r="G67" t="str">
        <f t="shared" ref="G67:G102" si="11">LEFT(F67,2)</f>
        <v>CA</v>
      </c>
      <c r="H67" t="str">
        <f t="shared" ref="H67:H102" si="12">MID(F67,4,4)</f>
        <v>2012</v>
      </c>
      <c r="I67" t="str">
        <f t="shared" ref="I67:I102" si="13">RIGHT(F67,6)</f>
        <v>135545</v>
      </c>
    </row>
    <row r="68" spans="6:9" x14ac:dyDescent="0.3">
      <c r="F68" t="s">
        <v>68</v>
      </c>
      <c r="G68" t="str">
        <f t="shared" si="11"/>
        <v>US</v>
      </c>
      <c r="H68" t="str">
        <f t="shared" si="12"/>
        <v>2012</v>
      </c>
      <c r="I68" t="str">
        <f t="shared" si="13"/>
        <v>164175</v>
      </c>
    </row>
    <row r="69" spans="6:9" x14ac:dyDescent="0.3">
      <c r="F69" t="s">
        <v>69</v>
      </c>
      <c r="G69" t="str">
        <f t="shared" si="11"/>
        <v>CA</v>
      </c>
      <c r="H69" t="str">
        <f t="shared" si="12"/>
        <v>2011</v>
      </c>
      <c r="I69" t="str">
        <f t="shared" si="13"/>
        <v>106376</v>
      </c>
    </row>
    <row r="70" spans="6:9" x14ac:dyDescent="0.3">
      <c r="F70" t="s">
        <v>69</v>
      </c>
      <c r="G70" t="str">
        <f t="shared" si="11"/>
        <v>CA</v>
      </c>
      <c r="H70" t="str">
        <f t="shared" si="12"/>
        <v>2011</v>
      </c>
      <c r="I70" t="str">
        <f t="shared" si="13"/>
        <v>106376</v>
      </c>
    </row>
    <row r="71" spans="6:9" x14ac:dyDescent="0.3">
      <c r="F71" t="s">
        <v>70</v>
      </c>
      <c r="G71" t="str">
        <f t="shared" si="11"/>
        <v>CA</v>
      </c>
      <c r="H71" t="str">
        <f t="shared" si="12"/>
        <v>2013</v>
      </c>
      <c r="I71" t="str">
        <f t="shared" si="13"/>
        <v>119823</v>
      </c>
    </row>
    <row r="72" spans="6:9" x14ac:dyDescent="0.3">
      <c r="F72" t="s">
        <v>71</v>
      </c>
      <c r="G72" t="str">
        <f t="shared" si="11"/>
        <v>CA</v>
      </c>
      <c r="H72" t="str">
        <f t="shared" si="12"/>
        <v>2013</v>
      </c>
      <c r="I72" t="str">
        <f t="shared" si="13"/>
        <v>106075</v>
      </c>
    </row>
    <row r="73" spans="6:9" x14ac:dyDescent="0.3">
      <c r="F73" t="s">
        <v>72</v>
      </c>
      <c r="G73" t="str">
        <f t="shared" si="11"/>
        <v>CA</v>
      </c>
      <c r="H73" t="str">
        <f t="shared" si="12"/>
        <v>2014</v>
      </c>
      <c r="I73" t="str">
        <f t="shared" si="13"/>
        <v>114440</v>
      </c>
    </row>
    <row r="74" spans="6:9" x14ac:dyDescent="0.3">
      <c r="F74" t="s">
        <v>73</v>
      </c>
      <c r="G74" t="str">
        <f t="shared" si="11"/>
        <v>US</v>
      </c>
      <c r="H74" t="str">
        <f t="shared" si="12"/>
        <v>2012</v>
      </c>
      <c r="I74" t="str">
        <f t="shared" si="13"/>
        <v>134026</v>
      </c>
    </row>
    <row r="75" spans="6:9" x14ac:dyDescent="0.3">
      <c r="F75" t="s">
        <v>73</v>
      </c>
      <c r="G75" t="str">
        <f t="shared" si="11"/>
        <v>US</v>
      </c>
      <c r="H75" t="str">
        <f t="shared" si="12"/>
        <v>2012</v>
      </c>
      <c r="I75" t="str">
        <f t="shared" si="13"/>
        <v>134026</v>
      </c>
    </row>
    <row r="76" spans="6:9" x14ac:dyDescent="0.3">
      <c r="F76" t="s">
        <v>73</v>
      </c>
      <c r="G76" t="str">
        <f t="shared" si="11"/>
        <v>US</v>
      </c>
      <c r="H76" t="str">
        <f t="shared" si="12"/>
        <v>2012</v>
      </c>
      <c r="I76" t="str">
        <f t="shared" si="13"/>
        <v>134026</v>
      </c>
    </row>
    <row r="77" spans="6:9" x14ac:dyDescent="0.3">
      <c r="F77" t="s">
        <v>74</v>
      </c>
      <c r="G77" t="str">
        <f t="shared" si="11"/>
        <v>US</v>
      </c>
      <c r="H77" t="str">
        <f t="shared" si="12"/>
        <v>2014</v>
      </c>
      <c r="I77" t="str">
        <f t="shared" si="13"/>
        <v>118038</v>
      </c>
    </row>
    <row r="78" spans="6:9" x14ac:dyDescent="0.3">
      <c r="F78" t="s">
        <v>74</v>
      </c>
      <c r="G78" t="str">
        <f t="shared" si="11"/>
        <v>US</v>
      </c>
      <c r="H78" t="str">
        <f t="shared" si="12"/>
        <v>2014</v>
      </c>
      <c r="I78" t="str">
        <f t="shared" si="13"/>
        <v>118038</v>
      </c>
    </row>
    <row r="79" spans="6:9" x14ac:dyDescent="0.3">
      <c r="F79" t="s">
        <v>74</v>
      </c>
      <c r="G79" t="str">
        <f t="shared" si="11"/>
        <v>US</v>
      </c>
      <c r="H79" t="str">
        <f t="shared" si="12"/>
        <v>2014</v>
      </c>
      <c r="I79" t="str">
        <f t="shared" si="13"/>
        <v>118038</v>
      </c>
    </row>
    <row r="80" spans="6:9" x14ac:dyDescent="0.3">
      <c r="F80" t="s">
        <v>75</v>
      </c>
      <c r="G80" t="str">
        <f t="shared" si="11"/>
        <v>US</v>
      </c>
      <c r="H80" t="str">
        <f t="shared" si="12"/>
        <v>2011</v>
      </c>
      <c r="I80" t="str">
        <f t="shared" si="13"/>
        <v>147606</v>
      </c>
    </row>
    <row r="81" spans="6:9" x14ac:dyDescent="0.3">
      <c r="F81" t="s">
        <v>76</v>
      </c>
      <c r="G81" t="str">
        <f t="shared" si="11"/>
        <v>CA</v>
      </c>
      <c r="H81" t="str">
        <f t="shared" si="12"/>
        <v>2013</v>
      </c>
      <c r="I81" t="str">
        <f t="shared" si="13"/>
        <v>127208</v>
      </c>
    </row>
    <row r="82" spans="6:9" x14ac:dyDescent="0.3">
      <c r="F82" t="s">
        <v>76</v>
      </c>
      <c r="G82" t="str">
        <f t="shared" si="11"/>
        <v>CA</v>
      </c>
      <c r="H82" t="str">
        <f t="shared" si="12"/>
        <v>2013</v>
      </c>
      <c r="I82" t="str">
        <f t="shared" si="13"/>
        <v>127208</v>
      </c>
    </row>
    <row r="83" spans="6:9" x14ac:dyDescent="0.3">
      <c r="F83" t="s">
        <v>77</v>
      </c>
      <c r="G83" t="str">
        <f t="shared" si="11"/>
        <v>CA</v>
      </c>
      <c r="H83" t="str">
        <f t="shared" si="12"/>
        <v>2011</v>
      </c>
      <c r="I83" t="str">
        <f t="shared" si="13"/>
        <v>139451</v>
      </c>
    </row>
    <row r="84" spans="6:9" x14ac:dyDescent="0.3">
      <c r="F84" t="s">
        <v>77</v>
      </c>
      <c r="G84" t="str">
        <f t="shared" si="11"/>
        <v>CA</v>
      </c>
      <c r="H84" t="str">
        <f t="shared" si="12"/>
        <v>2011</v>
      </c>
      <c r="I84" t="str">
        <f t="shared" si="13"/>
        <v>139451</v>
      </c>
    </row>
    <row r="85" spans="6:9" x14ac:dyDescent="0.3">
      <c r="F85" t="s">
        <v>78</v>
      </c>
      <c r="G85" t="str">
        <f t="shared" si="11"/>
        <v>CA</v>
      </c>
      <c r="H85" t="str">
        <f t="shared" si="12"/>
        <v>2012</v>
      </c>
      <c r="I85" t="str">
        <f t="shared" si="13"/>
        <v>149734</v>
      </c>
    </row>
    <row r="86" spans="6:9" x14ac:dyDescent="0.3">
      <c r="F86" t="s">
        <v>79</v>
      </c>
      <c r="G86" t="str">
        <f t="shared" si="11"/>
        <v>US</v>
      </c>
      <c r="H86" t="str">
        <f t="shared" si="12"/>
        <v>2014</v>
      </c>
      <c r="I86" t="str">
        <f t="shared" si="13"/>
        <v>119662</v>
      </c>
    </row>
    <row r="87" spans="6:9" x14ac:dyDescent="0.3">
      <c r="F87" t="s">
        <v>80</v>
      </c>
      <c r="G87" t="str">
        <f t="shared" si="11"/>
        <v>CA</v>
      </c>
      <c r="H87" t="str">
        <f t="shared" si="12"/>
        <v>2014</v>
      </c>
      <c r="I87" t="str">
        <f t="shared" si="13"/>
        <v>140088</v>
      </c>
    </row>
    <row r="88" spans="6:9" x14ac:dyDescent="0.3">
      <c r="F88" t="s">
        <v>81</v>
      </c>
      <c r="G88" t="str">
        <f t="shared" si="11"/>
        <v>CA</v>
      </c>
      <c r="H88" t="str">
        <f t="shared" si="12"/>
        <v>2014</v>
      </c>
      <c r="I88" t="str">
        <f t="shared" si="13"/>
        <v>155558</v>
      </c>
    </row>
    <row r="89" spans="6:9" x14ac:dyDescent="0.3">
      <c r="F89" t="s">
        <v>81</v>
      </c>
      <c r="G89" t="str">
        <f t="shared" si="11"/>
        <v>CA</v>
      </c>
      <c r="H89" t="str">
        <f t="shared" si="12"/>
        <v>2014</v>
      </c>
      <c r="I89" t="str">
        <f t="shared" si="13"/>
        <v>155558</v>
      </c>
    </row>
    <row r="90" spans="6:9" x14ac:dyDescent="0.3">
      <c r="F90" t="s">
        <v>82</v>
      </c>
      <c r="G90" t="str">
        <f t="shared" si="11"/>
        <v>CA</v>
      </c>
      <c r="H90" t="str">
        <f t="shared" si="12"/>
        <v>2013</v>
      </c>
      <c r="I90" t="str">
        <f t="shared" si="13"/>
        <v>159695</v>
      </c>
    </row>
    <row r="91" spans="6:9" x14ac:dyDescent="0.3">
      <c r="F91" t="s">
        <v>83</v>
      </c>
      <c r="G91" t="str">
        <f t="shared" si="11"/>
        <v>CA</v>
      </c>
      <c r="H91" t="str">
        <f t="shared" si="12"/>
        <v>2013</v>
      </c>
      <c r="I91" t="str">
        <f t="shared" si="13"/>
        <v>109806</v>
      </c>
    </row>
    <row r="92" spans="6:9" x14ac:dyDescent="0.3">
      <c r="F92" t="s">
        <v>83</v>
      </c>
      <c r="G92" t="str">
        <f t="shared" si="11"/>
        <v>CA</v>
      </c>
      <c r="H92" t="str">
        <f t="shared" si="12"/>
        <v>2013</v>
      </c>
      <c r="I92" t="str">
        <f t="shared" si="13"/>
        <v>109806</v>
      </c>
    </row>
    <row r="93" spans="6:9" x14ac:dyDescent="0.3">
      <c r="F93" t="s">
        <v>83</v>
      </c>
      <c r="G93" t="str">
        <f t="shared" si="11"/>
        <v>CA</v>
      </c>
      <c r="H93" t="str">
        <f t="shared" si="12"/>
        <v>2013</v>
      </c>
      <c r="I93" t="str">
        <f t="shared" si="13"/>
        <v>109806</v>
      </c>
    </row>
    <row r="94" spans="6:9" x14ac:dyDescent="0.3">
      <c r="F94" t="s">
        <v>84</v>
      </c>
      <c r="G94" t="str">
        <f t="shared" si="11"/>
        <v>CA</v>
      </c>
      <c r="H94" t="str">
        <f t="shared" si="12"/>
        <v>2012</v>
      </c>
      <c r="I94" t="str">
        <f t="shared" si="13"/>
        <v>149587</v>
      </c>
    </row>
    <row r="95" spans="6:9" x14ac:dyDescent="0.3">
      <c r="F95" t="s">
        <v>84</v>
      </c>
      <c r="G95" t="str">
        <f t="shared" si="11"/>
        <v>CA</v>
      </c>
      <c r="H95" t="str">
        <f t="shared" si="12"/>
        <v>2012</v>
      </c>
      <c r="I95" t="str">
        <f t="shared" si="13"/>
        <v>149587</v>
      </c>
    </row>
    <row r="96" spans="6:9" x14ac:dyDescent="0.3">
      <c r="F96" t="s">
        <v>84</v>
      </c>
      <c r="G96" t="str">
        <f t="shared" si="11"/>
        <v>CA</v>
      </c>
      <c r="H96" t="str">
        <f t="shared" si="12"/>
        <v>2012</v>
      </c>
      <c r="I96" t="str">
        <f t="shared" si="13"/>
        <v>149587</v>
      </c>
    </row>
    <row r="97" spans="6:9" x14ac:dyDescent="0.3">
      <c r="F97" t="s">
        <v>85</v>
      </c>
      <c r="G97" t="str">
        <f t="shared" si="11"/>
        <v>US</v>
      </c>
      <c r="H97" t="str">
        <f t="shared" si="12"/>
        <v>2014</v>
      </c>
      <c r="I97" t="str">
        <f t="shared" si="13"/>
        <v>109484</v>
      </c>
    </row>
    <row r="98" spans="6:9" x14ac:dyDescent="0.3">
      <c r="F98" t="s">
        <v>86</v>
      </c>
      <c r="G98" t="str">
        <f t="shared" si="11"/>
        <v>CA</v>
      </c>
      <c r="H98" t="str">
        <f t="shared" si="12"/>
        <v>2014</v>
      </c>
      <c r="I98" t="str">
        <f t="shared" si="13"/>
        <v>161018</v>
      </c>
    </row>
    <row r="99" spans="6:9" x14ac:dyDescent="0.3">
      <c r="F99" t="s">
        <v>87</v>
      </c>
      <c r="G99" t="str">
        <f t="shared" si="11"/>
        <v>CA</v>
      </c>
      <c r="H99" t="str">
        <f t="shared" si="12"/>
        <v>2014</v>
      </c>
      <c r="I99" t="str">
        <f t="shared" si="13"/>
        <v>157833</v>
      </c>
    </row>
    <row r="100" spans="6:9" x14ac:dyDescent="0.3">
      <c r="F100" t="s">
        <v>88</v>
      </c>
      <c r="G100" t="str">
        <f t="shared" si="11"/>
        <v>CA</v>
      </c>
      <c r="H100" t="str">
        <f t="shared" si="12"/>
        <v>2013</v>
      </c>
      <c r="I100" t="str">
        <f t="shared" si="13"/>
        <v>149223</v>
      </c>
    </row>
    <row r="101" spans="6:9" x14ac:dyDescent="0.3">
      <c r="F101" t="s">
        <v>89</v>
      </c>
      <c r="G101" t="str">
        <f t="shared" si="11"/>
        <v>CA</v>
      </c>
      <c r="H101" t="str">
        <f t="shared" si="12"/>
        <v>2013</v>
      </c>
      <c r="I101" t="str">
        <f t="shared" si="13"/>
        <v>158568</v>
      </c>
    </row>
    <row r="102" spans="6:9" x14ac:dyDescent="0.3">
      <c r="F102" t="s">
        <v>89</v>
      </c>
      <c r="G102" t="str">
        <f t="shared" si="11"/>
        <v>CA</v>
      </c>
      <c r="H102" t="str">
        <f t="shared" si="12"/>
        <v>2013</v>
      </c>
      <c r="I102" t="str">
        <f t="shared" si="13"/>
        <v>158568</v>
      </c>
    </row>
  </sheetData>
  <conditionalFormatting sqref="C1:C36">
    <cfRule type="top10" dxfId="16" priority="1" stopIfTrue="1" rank="10"/>
    <cfRule type="top10" dxfId="15" priority="2" stopIfTrue="1" rank="10"/>
    <cfRule type="top10" dxfId="14" priority="3" stopIfTrue="1" rank="10"/>
  </conditionalFormatting>
  <conditionalFormatting sqref="D1:D36">
    <cfRule type="top10" dxfId="13" priority="4" stopIfTrue="1" rank="10"/>
    <cfRule type="top10" dxfId="12" priority="5" stopIfTrue="1" rank="10"/>
    <cfRule type="top10" dxfId="11" priority="6" stopIfTrue="1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D3E0-CD91-4044-B9AA-A7B77538F81F}">
  <sheetPr codeName="Sheet4"/>
  <dimension ref="A1:J31"/>
  <sheetViews>
    <sheetView topLeftCell="A14" workbookViewId="0">
      <selection activeCell="J16" sqref="J16"/>
    </sheetView>
  </sheetViews>
  <sheetFormatPr defaultRowHeight="14.4" x14ac:dyDescent="0.3"/>
  <cols>
    <col min="1" max="1" width="11.21875" bestFit="1" customWidth="1"/>
  </cols>
  <sheetData>
    <row r="1" spans="1:10" ht="15.6" x14ac:dyDescent="0.3">
      <c r="A1" s="1" t="s">
        <v>1</v>
      </c>
      <c r="B1" s="1" t="s">
        <v>0</v>
      </c>
      <c r="C1" s="1"/>
    </row>
    <row r="2" spans="1:10" x14ac:dyDescent="0.3">
      <c r="A2" s="2">
        <v>41587</v>
      </c>
      <c r="B2">
        <v>261.95999999999998</v>
      </c>
    </row>
    <row r="3" spans="1:10" x14ac:dyDescent="0.3">
      <c r="A3" s="2">
        <v>41587</v>
      </c>
      <c r="B3">
        <v>731.93999999999994</v>
      </c>
    </row>
    <row r="4" spans="1:10" x14ac:dyDescent="0.3">
      <c r="A4" s="2">
        <v>41438</v>
      </c>
      <c r="B4">
        <v>14.62</v>
      </c>
    </row>
    <row r="5" spans="1:10" x14ac:dyDescent="0.3">
      <c r="A5" s="2">
        <v>41193</v>
      </c>
      <c r="B5">
        <v>957.57749999999999</v>
      </c>
    </row>
    <row r="6" spans="1:10" x14ac:dyDescent="0.3">
      <c r="A6" s="2">
        <v>41193</v>
      </c>
      <c r="B6">
        <v>22.368000000000002</v>
      </c>
    </row>
    <row r="7" spans="1:10" x14ac:dyDescent="0.3">
      <c r="A7" s="2">
        <v>40703</v>
      </c>
      <c r="B7">
        <v>48.86</v>
      </c>
    </row>
    <row r="8" spans="1:10" x14ac:dyDescent="0.3">
      <c r="A8" s="2">
        <v>40703</v>
      </c>
      <c r="B8">
        <v>7.28</v>
      </c>
    </row>
    <row r="9" spans="1:10" x14ac:dyDescent="0.3">
      <c r="A9" s="2">
        <v>40703</v>
      </c>
      <c r="B9">
        <v>907.15200000000004</v>
      </c>
    </row>
    <row r="10" spans="1:10" x14ac:dyDescent="0.3">
      <c r="A10" s="2">
        <v>40703</v>
      </c>
      <c r="B10">
        <v>18.504000000000001</v>
      </c>
    </row>
    <row r="11" spans="1:10" x14ac:dyDescent="0.3">
      <c r="A11" s="2">
        <v>40703</v>
      </c>
      <c r="B11">
        <v>114.9</v>
      </c>
    </row>
    <row r="12" spans="1:10" x14ac:dyDescent="0.3">
      <c r="A12" s="2">
        <v>40703</v>
      </c>
      <c r="B12">
        <v>1706.1840000000002</v>
      </c>
    </row>
    <row r="13" spans="1:10" x14ac:dyDescent="0.3">
      <c r="A13" s="2">
        <v>40703</v>
      </c>
      <c r="B13">
        <v>911.42399999999998</v>
      </c>
    </row>
    <row r="14" spans="1:10" x14ac:dyDescent="0.3">
      <c r="A14" s="2">
        <v>41745</v>
      </c>
      <c r="B14">
        <v>15.552000000000003</v>
      </c>
    </row>
    <row r="15" spans="1:10" x14ac:dyDescent="0.3">
      <c r="A15" s="2">
        <v>41614</v>
      </c>
      <c r="B15">
        <v>407.97600000000006</v>
      </c>
    </row>
    <row r="16" spans="1:10" x14ac:dyDescent="0.3">
      <c r="A16" s="2">
        <v>41235</v>
      </c>
      <c r="B16">
        <v>68.809999999999988</v>
      </c>
      <c r="J16" t="s">
        <v>28</v>
      </c>
    </row>
    <row r="17" spans="1:2" x14ac:dyDescent="0.3">
      <c r="A17" s="2">
        <v>41235</v>
      </c>
      <c r="B17">
        <v>2.5439999999999996</v>
      </c>
    </row>
    <row r="18" spans="1:2" x14ac:dyDescent="0.3">
      <c r="A18" s="2">
        <v>40858</v>
      </c>
      <c r="B18">
        <v>665.88</v>
      </c>
    </row>
    <row r="19" spans="1:2" x14ac:dyDescent="0.3">
      <c r="A19" s="2">
        <v>40676</v>
      </c>
      <c r="B19">
        <v>55.5</v>
      </c>
    </row>
    <row r="20" spans="1:2" x14ac:dyDescent="0.3">
      <c r="A20" s="2">
        <v>40782</v>
      </c>
      <c r="B20">
        <v>8.56</v>
      </c>
    </row>
    <row r="21" spans="1:2" x14ac:dyDescent="0.3">
      <c r="A21" s="2">
        <v>40782</v>
      </c>
      <c r="B21">
        <v>213.48000000000002</v>
      </c>
    </row>
    <row r="22" spans="1:2" x14ac:dyDescent="0.3">
      <c r="A22" s="2">
        <v>40782</v>
      </c>
      <c r="B22">
        <v>22.72</v>
      </c>
    </row>
    <row r="23" spans="1:2" x14ac:dyDescent="0.3">
      <c r="A23" s="2">
        <v>41618</v>
      </c>
      <c r="B23">
        <v>19.459999999999997</v>
      </c>
    </row>
    <row r="24" spans="1:2" x14ac:dyDescent="0.3">
      <c r="A24" s="2">
        <v>41618</v>
      </c>
      <c r="B24">
        <v>60.339999999999996</v>
      </c>
    </row>
    <row r="25" spans="1:2" x14ac:dyDescent="0.3">
      <c r="A25" s="2">
        <v>41837</v>
      </c>
      <c r="B25">
        <v>71.371999999999986</v>
      </c>
    </row>
    <row r="26" spans="1:2" x14ac:dyDescent="0.3">
      <c r="A26" s="2">
        <v>41177</v>
      </c>
      <c r="B26">
        <v>1044.6299999999999</v>
      </c>
    </row>
    <row r="27" spans="1:2" x14ac:dyDescent="0.3">
      <c r="A27" s="2">
        <v>41290</v>
      </c>
      <c r="B27">
        <v>11.648000000000001</v>
      </c>
    </row>
    <row r="28" spans="1:2" x14ac:dyDescent="0.3">
      <c r="A28" s="2">
        <v>41290</v>
      </c>
      <c r="B28">
        <v>90.570000000000007</v>
      </c>
    </row>
    <row r="29" spans="1:2" x14ac:dyDescent="0.3">
      <c r="A29" s="2">
        <v>41169</v>
      </c>
      <c r="B29">
        <v>3083.4300000000003</v>
      </c>
    </row>
    <row r="30" spans="1:2" x14ac:dyDescent="0.3">
      <c r="A30" s="2">
        <v>41169</v>
      </c>
      <c r="B30">
        <v>9.6180000000000021</v>
      </c>
    </row>
    <row r="31" spans="1:2" x14ac:dyDescent="0.3">
      <c r="A31" s="2">
        <v>41169</v>
      </c>
      <c r="B31">
        <v>124.20000000000002</v>
      </c>
    </row>
  </sheetData>
  <conditionalFormatting sqref="B1:B31">
    <cfRule type="top10" dxfId="10" priority="1" stopIfTrue="1" rank="10"/>
    <cfRule type="top10" dxfId="9" priority="2" stopIfTrue="1" rank="10"/>
    <cfRule type="top10" dxfId="8" priority="3" stopIfTrue="1" rank="10"/>
  </conditionalFormatting>
  <conditionalFormatting sqref="C1:C51">
    <cfRule type="top10" dxfId="7" priority="4" stopIfTrue="1" rank="10"/>
    <cfRule type="top10" dxfId="6" priority="5" stopIfTrue="1" rank="10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86F5-F973-47F5-A34E-1C7A0B4B0663}">
  <sheetPr codeName="Sheet5"/>
  <dimension ref="A1:J21"/>
  <sheetViews>
    <sheetView workbookViewId="0">
      <selection activeCell="J2" sqref="J2"/>
    </sheetView>
  </sheetViews>
  <sheetFormatPr defaultRowHeight="14.4" x14ac:dyDescent="0.3"/>
  <sheetData>
    <row r="1" spans="1:10" ht="15.6" x14ac:dyDescent="0.3">
      <c r="A1" s="3" t="s">
        <v>18</v>
      </c>
      <c r="B1" s="3" t="s">
        <v>19</v>
      </c>
    </row>
    <row r="2" spans="1:10" x14ac:dyDescent="0.3">
      <c r="A2">
        <v>41.913600000000002</v>
      </c>
      <c r="B2">
        <v>0</v>
      </c>
      <c r="J2" t="s">
        <v>26</v>
      </c>
    </row>
    <row r="3" spans="1:10" x14ac:dyDescent="0.3">
      <c r="A3">
        <v>219.58199999999997</v>
      </c>
      <c r="B3">
        <v>0</v>
      </c>
    </row>
    <row r="4" spans="1:10" x14ac:dyDescent="0.3">
      <c r="A4">
        <v>6.8713999999999995</v>
      </c>
      <c r="B4">
        <v>0</v>
      </c>
    </row>
    <row r="5" spans="1:10" x14ac:dyDescent="0.3">
      <c r="A5">
        <v>-383.03100000000006</v>
      </c>
      <c r="B5">
        <v>0.45</v>
      </c>
    </row>
    <row r="6" spans="1:10" x14ac:dyDescent="0.3">
      <c r="A6">
        <v>2.5163999999999991</v>
      </c>
      <c r="B6">
        <v>0.2</v>
      </c>
    </row>
    <row r="7" spans="1:10" x14ac:dyDescent="0.3">
      <c r="A7">
        <v>14.169399999999996</v>
      </c>
      <c r="B7">
        <v>0</v>
      </c>
    </row>
    <row r="8" spans="1:10" x14ac:dyDescent="0.3">
      <c r="A8">
        <v>1.9656000000000002</v>
      </c>
      <c r="B8">
        <v>0</v>
      </c>
    </row>
    <row r="9" spans="1:10" x14ac:dyDescent="0.3">
      <c r="A9">
        <v>90.715200000000038</v>
      </c>
      <c r="B9">
        <v>0.2</v>
      </c>
    </row>
    <row r="10" spans="1:10" x14ac:dyDescent="0.3">
      <c r="A10">
        <v>5.7824999999999998</v>
      </c>
      <c r="B10">
        <v>0.2</v>
      </c>
    </row>
    <row r="11" spans="1:10" x14ac:dyDescent="0.3">
      <c r="A11">
        <v>34.469999999999992</v>
      </c>
      <c r="B11">
        <v>0</v>
      </c>
    </row>
    <row r="12" spans="1:10" x14ac:dyDescent="0.3">
      <c r="A12">
        <v>85.309199999999805</v>
      </c>
      <c r="B12">
        <v>0.2</v>
      </c>
    </row>
    <row r="13" spans="1:10" x14ac:dyDescent="0.3">
      <c r="A13">
        <v>68.356800000000021</v>
      </c>
      <c r="B13">
        <v>0.2</v>
      </c>
    </row>
    <row r="14" spans="1:10" x14ac:dyDescent="0.3">
      <c r="A14">
        <v>5.4432</v>
      </c>
      <c r="B14">
        <v>0.2</v>
      </c>
    </row>
    <row r="15" spans="1:10" x14ac:dyDescent="0.3">
      <c r="A15">
        <v>132.59219999999993</v>
      </c>
      <c r="B15">
        <v>0.2</v>
      </c>
    </row>
    <row r="16" spans="1:10" x14ac:dyDescent="0.3">
      <c r="A16">
        <v>-123.858</v>
      </c>
      <c r="B16">
        <v>0.8</v>
      </c>
    </row>
    <row r="17" spans="1:2" x14ac:dyDescent="0.3">
      <c r="A17">
        <v>-3.8160000000000016</v>
      </c>
      <c r="B17">
        <v>0.8</v>
      </c>
    </row>
    <row r="18" spans="1:2" x14ac:dyDescent="0.3">
      <c r="A18">
        <v>13.317599999999999</v>
      </c>
      <c r="B18">
        <v>0</v>
      </c>
    </row>
    <row r="19" spans="1:2" x14ac:dyDescent="0.3">
      <c r="A19">
        <v>9.9899999999999949</v>
      </c>
      <c r="B19">
        <v>0</v>
      </c>
    </row>
    <row r="20" spans="1:2" x14ac:dyDescent="0.3">
      <c r="A20">
        <v>2.4823999999999993</v>
      </c>
      <c r="B20">
        <v>0</v>
      </c>
    </row>
    <row r="21" spans="1:2" x14ac:dyDescent="0.3">
      <c r="A21">
        <v>16.010999999999981</v>
      </c>
      <c r="B21">
        <v>0.2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5C7A-082F-40D5-876C-68D5971117E5}">
  <sheetPr codeName="Sheet6"/>
  <dimension ref="A1:I24"/>
  <sheetViews>
    <sheetView workbookViewId="0"/>
  </sheetViews>
  <sheetFormatPr defaultRowHeight="14.4" x14ac:dyDescent="0.3"/>
  <cols>
    <col min="1" max="1" width="13.109375" bestFit="1" customWidth="1"/>
    <col min="2" max="2" width="13.44140625" bestFit="1" customWidth="1"/>
  </cols>
  <sheetData>
    <row r="1" spans="1:9" ht="15.6" x14ac:dyDescent="0.3">
      <c r="A1" s="3" t="s">
        <v>2</v>
      </c>
      <c r="B1" s="3" t="s">
        <v>6</v>
      </c>
      <c r="C1" s="3" t="s">
        <v>0</v>
      </c>
      <c r="D1" t="e" cm="1">
        <f t="array" ref="D1">sum</f>
        <v>#NAME?</v>
      </c>
    </row>
    <row r="2" spans="1:9" x14ac:dyDescent="0.3">
      <c r="A2" t="s">
        <v>3</v>
      </c>
      <c r="B2" t="s">
        <v>7</v>
      </c>
      <c r="C2">
        <v>261.95999999999998</v>
      </c>
      <c r="I2" t="s">
        <v>27</v>
      </c>
    </row>
    <row r="3" spans="1:9" x14ac:dyDescent="0.3">
      <c r="A3" t="s">
        <v>3</v>
      </c>
      <c r="B3" t="s">
        <v>8</v>
      </c>
      <c r="C3">
        <v>731.93999999999994</v>
      </c>
    </row>
    <row r="4" spans="1:9" x14ac:dyDescent="0.3">
      <c r="A4" t="s">
        <v>4</v>
      </c>
      <c r="B4" t="s">
        <v>9</v>
      </c>
      <c r="C4">
        <v>14.62</v>
      </c>
    </row>
    <row r="5" spans="1:9" x14ac:dyDescent="0.3">
      <c r="A5" t="s">
        <v>3</v>
      </c>
      <c r="B5" t="s">
        <v>10</v>
      </c>
      <c r="C5">
        <v>957.57749999999999</v>
      </c>
    </row>
    <row r="6" spans="1:9" x14ac:dyDescent="0.3">
      <c r="A6" t="s">
        <v>4</v>
      </c>
      <c r="B6" t="s">
        <v>11</v>
      </c>
      <c r="C6">
        <v>22.368000000000002</v>
      </c>
    </row>
    <row r="7" spans="1:9" x14ac:dyDescent="0.3">
      <c r="A7" t="s">
        <v>3</v>
      </c>
      <c r="B7" t="s">
        <v>12</v>
      </c>
      <c r="C7">
        <v>48.86</v>
      </c>
    </row>
    <row r="8" spans="1:9" x14ac:dyDescent="0.3">
      <c r="A8" t="s">
        <v>4</v>
      </c>
      <c r="B8" t="s">
        <v>13</v>
      </c>
      <c r="C8">
        <v>7.28</v>
      </c>
    </row>
    <row r="9" spans="1:9" x14ac:dyDescent="0.3">
      <c r="A9" t="s">
        <v>5</v>
      </c>
      <c r="B9" t="s">
        <v>14</v>
      </c>
      <c r="C9">
        <v>907.15200000000004</v>
      </c>
    </row>
    <row r="10" spans="1:9" x14ac:dyDescent="0.3">
      <c r="A10" t="s">
        <v>4</v>
      </c>
      <c r="B10" t="s">
        <v>15</v>
      </c>
      <c r="C10">
        <v>18.504000000000001</v>
      </c>
    </row>
    <row r="11" spans="1:9" x14ac:dyDescent="0.3">
      <c r="A11" t="s">
        <v>4</v>
      </c>
      <c r="B11" t="s">
        <v>16</v>
      </c>
      <c r="C11">
        <v>114.9</v>
      </c>
    </row>
    <row r="12" spans="1:9" x14ac:dyDescent="0.3">
      <c r="A12" t="s">
        <v>3</v>
      </c>
      <c r="B12" t="s">
        <v>10</v>
      </c>
      <c r="C12">
        <v>1706.1840000000002</v>
      </c>
    </row>
    <row r="13" spans="1:9" x14ac:dyDescent="0.3">
      <c r="A13" t="s">
        <v>5</v>
      </c>
      <c r="B13" t="s">
        <v>14</v>
      </c>
      <c r="C13">
        <v>911.42399999999998</v>
      </c>
    </row>
    <row r="14" spans="1:9" x14ac:dyDescent="0.3">
      <c r="A14" t="s">
        <v>4</v>
      </c>
      <c r="B14" t="s">
        <v>17</v>
      </c>
      <c r="C14">
        <v>15.552000000000003</v>
      </c>
    </row>
    <row r="15" spans="1:9" x14ac:dyDescent="0.3">
      <c r="A15" t="s">
        <v>4</v>
      </c>
      <c r="B15" t="s">
        <v>15</v>
      </c>
      <c r="C15">
        <v>407.97600000000006</v>
      </c>
    </row>
    <row r="16" spans="1:9" x14ac:dyDescent="0.3">
      <c r="A16" t="s">
        <v>4</v>
      </c>
      <c r="B16" t="s">
        <v>16</v>
      </c>
      <c r="C16">
        <v>68.809999999999988</v>
      </c>
    </row>
    <row r="17" spans="1:4" x14ac:dyDescent="0.3">
      <c r="A17" t="s">
        <v>4</v>
      </c>
      <c r="B17" t="s">
        <v>15</v>
      </c>
      <c r="C17">
        <v>2.5439999999999996</v>
      </c>
    </row>
    <row r="18" spans="1:4" x14ac:dyDescent="0.3">
      <c r="A18" t="s">
        <v>4</v>
      </c>
      <c r="B18" t="s">
        <v>11</v>
      </c>
      <c r="C18">
        <v>665.88</v>
      </c>
    </row>
    <row r="19" spans="1:4" x14ac:dyDescent="0.3">
      <c r="A19" t="s">
        <v>4</v>
      </c>
      <c r="B19" t="s">
        <v>11</v>
      </c>
      <c r="C19">
        <v>55.5</v>
      </c>
    </row>
    <row r="20" spans="1:4" x14ac:dyDescent="0.3">
      <c r="A20" t="s">
        <v>4</v>
      </c>
      <c r="B20" t="s">
        <v>13</v>
      </c>
      <c r="C20">
        <v>8.56</v>
      </c>
    </row>
    <row r="21" spans="1:4" x14ac:dyDescent="0.3">
      <c r="A21" t="s">
        <v>5</v>
      </c>
      <c r="B21" t="s">
        <v>14</v>
      </c>
      <c r="C21">
        <v>213.48000000000002</v>
      </c>
    </row>
    <row r="22" spans="1:4" x14ac:dyDescent="0.3">
      <c r="D22">
        <f>SUM(C2:C21)</f>
        <v>7141.0715</v>
      </c>
    </row>
    <row r="23" spans="1:4" x14ac:dyDescent="0.3">
      <c r="D23">
        <f ca="1">SUMIF(A1:C21,A2,C2:C21)</f>
        <v>1687.6320000000001</v>
      </c>
    </row>
    <row r="24" spans="1:4" x14ac:dyDescent="0.3">
      <c r="D24">
        <f>SUMIFS(C:C,A:A,A4,B:B,B10)</f>
        <v>429.02400000000006</v>
      </c>
    </row>
  </sheetData>
  <conditionalFormatting sqref="C1:C21">
    <cfRule type="top10" dxfId="5" priority="1" stopIfTrue="1" rank="10"/>
    <cfRule type="top10" dxfId="4" priority="2" stopIfTrue="1" rank="10"/>
    <cfRule type="top10" dxfId="3" priority="3" stopIfTrue="1" rank="10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2D3-CD83-408B-AC7A-23CAC2DFCA91}">
  <sheetPr codeName="Sheet7"/>
  <dimension ref="A1:O21"/>
  <sheetViews>
    <sheetView workbookViewId="0">
      <selection activeCell="E26" sqref="E26"/>
    </sheetView>
  </sheetViews>
  <sheetFormatPr defaultRowHeight="14.4" x14ac:dyDescent="0.3"/>
  <cols>
    <col min="1" max="1" width="11.33203125" bestFit="1" customWidth="1"/>
  </cols>
  <sheetData>
    <row r="1" spans="1:15" ht="15.6" x14ac:dyDescent="0.3">
      <c r="A1" s="3" t="s">
        <v>20</v>
      </c>
      <c r="B1" s="3" t="s">
        <v>18</v>
      </c>
    </row>
    <row r="2" spans="1:15" x14ac:dyDescent="0.3">
      <c r="A2" t="s">
        <v>21</v>
      </c>
      <c r="B2">
        <v>41.913600000000002</v>
      </c>
      <c r="G2" t="s">
        <v>24</v>
      </c>
    </row>
    <row r="3" spans="1:15" x14ac:dyDescent="0.3">
      <c r="A3" t="s">
        <v>21</v>
      </c>
      <c r="B3">
        <v>219.58199999999997</v>
      </c>
      <c r="O3" t="s">
        <v>25</v>
      </c>
    </row>
    <row r="4" spans="1:15" x14ac:dyDescent="0.3">
      <c r="A4" t="s">
        <v>22</v>
      </c>
      <c r="B4">
        <v>6.8713999999999995</v>
      </c>
    </row>
    <row r="5" spans="1:15" x14ac:dyDescent="0.3">
      <c r="A5" t="s">
        <v>21</v>
      </c>
      <c r="B5">
        <v>-383.03100000000006</v>
      </c>
    </row>
    <row r="6" spans="1:15" x14ac:dyDescent="0.3">
      <c r="A6" t="s">
        <v>21</v>
      </c>
      <c r="B6">
        <v>2.5163999999999991</v>
      </c>
    </row>
    <row r="7" spans="1:15" x14ac:dyDescent="0.3">
      <c r="A7" t="s">
        <v>21</v>
      </c>
      <c r="B7">
        <v>14.169399999999996</v>
      </c>
    </row>
    <row r="8" spans="1:15" x14ac:dyDescent="0.3">
      <c r="A8" t="s">
        <v>21</v>
      </c>
      <c r="B8">
        <v>1.9656000000000002</v>
      </c>
    </row>
    <row r="9" spans="1:15" x14ac:dyDescent="0.3">
      <c r="A9" t="s">
        <v>21</v>
      </c>
      <c r="B9">
        <v>90.715200000000038</v>
      </c>
    </row>
    <row r="10" spans="1:15" x14ac:dyDescent="0.3">
      <c r="A10" t="s">
        <v>21</v>
      </c>
      <c r="B10">
        <v>5.7824999999999998</v>
      </c>
    </row>
    <row r="11" spans="1:15" x14ac:dyDescent="0.3">
      <c r="A11" t="s">
        <v>21</v>
      </c>
      <c r="B11">
        <v>34.469999999999992</v>
      </c>
    </row>
    <row r="12" spans="1:15" x14ac:dyDescent="0.3">
      <c r="A12" t="s">
        <v>21</v>
      </c>
      <c r="B12">
        <v>85.309199999999805</v>
      </c>
    </row>
    <row r="13" spans="1:15" x14ac:dyDescent="0.3">
      <c r="A13" t="s">
        <v>21</v>
      </c>
      <c r="B13">
        <v>68.356800000000021</v>
      </c>
    </row>
    <row r="14" spans="1:15" x14ac:dyDescent="0.3">
      <c r="A14" t="s">
        <v>21</v>
      </c>
      <c r="B14">
        <v>5.4432</v>
      </c>
    </row>
    <row r="15" spans="1:15" x14ac:dyDescent="0.3">
      <c r="A15" t="s">
        <v>21</v>
      </c>
      <c r="B15">
        <v>132.59219999999993</v>
      </c>
    </row>
    <row r="16" spans="1:15" x14ac:dyDescent="0.3">
      <c r="A16" t="s">
        <v>23</v>
      </c>
      <c r="B16">
        <v>-123.858</v>
      </c>
    </row>
    <row r="17" spans="1:2" x14ac:dyDescent="0.3">
      <c r="A17" t="s">
        <v>23</v>
      </c>
      <c r="B17">
        <v>-3.8160000000000016</v>
      </c>
    </row>
    <row r="18" spans="1:2" x14ac:dyDescent="0.3">
      <c r="A18" t="s">
        <v>21</v>
      </c>
      <c r="B18">
        <v>13.317599999999999</v>
      </c>
    </row>
    <row r="19" spans="1:2" x14ac:dyDescent="0.3">
      <c r="A19" t="s">
        <v>21</v>
      </c>
      <c r="B19">
        <v>9.9899999999999949</v>
      </c>
    </row>
    <row r="20" spans="1:2" x14ac:dyDescent="0.3">
      <c r="A20" t="s">
        <v>21</v>
      </c>
      <c r="B20">
        <v>2.4823999999999993</v>
      </c>
    </row>
    <row r="21" spans="1:2" x14ac:dyDescent="0.3">
      <c r="A21" t="s">
        <v>21</v>
      </c>
      <c r="B21">
        <v>16.010999999999981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Sheet5</vt:lpstr>
      <vt:lpstr>Sheet6</vt:lpstr>
      <vt:lpstr>Sheet7</vt:lpstr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KADIA</dc:creator>
  <cp:lastModifiedBy>ANIKET KADIA</cp:lastModifiedBy>
  <dcterms:created xsi:type="dcterms:W3CDTF">2025-06-14T03:40:58Z</dcterms:created>
  <dcterms:modified xsi:type="dcterms:W3CDTF">2025-06-25T04:36:41Z</dcterms:modified>
</cp:coreProperties>
</file>