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firstSheet="1" activeTab="11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  <sheet name="py" sheetId="16" r:id="rId12"/>
  </sheets>
  <definedNames>
    <definedName name="_xlnm._FilterDatabase" localSheetId="5" hidden="1">DSM!$A$5:$L$77</definedName>
    <definedName name="_xlnm._FilterDatabase" localSheetId="6" hidden="1">EV!$A$5:$J$25</definedName>
    <definedName name="_xlnm._FilterDatabase" localSheetId="9" hidden="1">heat!$A$5:$R$125</definedName>
    <definedName name="_xlnm._FilterDatabase" localSheetId="8" hidden="1">reserves!$A$5:$W$58</definedName>
    <definedName name="_xlnm._FilterDatabase" localSheetId="10" hidden="1">Sources!$B$2:$J$2</definedName>
    <definedName name="_xlnm._FilterDatabase" localSheetId="3" hidden="1">storage!$A$5:$M$68</definedName>
    <definedName name="_xlnm._FilterDatabase" localSheetId="2" hidden="1">Technologies!$A$5:$U$113</definedName>
  </definedNames>
  <calcPr calcId="162913"/>
</workbook>
</file>

<file path=xl/calcChain.xml><?xml version="1.0" encoding="utf-8"?>
<calcChain xmlns="http://schemas.openxmlformats.org/spreadsheetml/2006/main">
  <c r="V143" i="1" l="1"/>
  <c r="V142" i="1"/>
  <c r="V137" i="1"/>
  <c r="V131" i="1"/>
  <c r="V130" i="1"/>
  <c r="O7" i="10"/>
  <c r="O8" i="10"/>
  <c r="O9" i="10"/>
  <c r="O10" i="10"/>
  <c r="O11" i="10"/>
  <c r="O12" i="10"/>
  <c r="O13" i="10"/>
  <c r="O14" i="10"/>
  <c r="O15" i="10"/>
  <c r="O16" i="10"/>
  <c r="J16" i="10" s="1"/>
  <c r="O17" i="10"/>
  <c r="J17" i="10" s="1"/>
  <c r="O6" i="10"/>
  <c r="O34" i="10"/>
  <c r="K17" i="10"/>
  <c r="K16" i="10"/>
  <c r="K15" i="10"/>
  <c r="J15" i="10"/>
  <c r="O87" i="4"/>
  <c r="J87" i="4" s="1"/>
  <c r="O80" i="4"/>
  <c r="J80" i="4" s="1"/>
  <c r="O73" i="4"/>
  <c r="K87" i="4"/>
  <c r="G83" i="4"/>
  <c r="F83" i="4"/>
  <c r="K80" i="4"/>
  <c r="G76" i="4"/>
  <c r="F76" i="4"/>
  <c r="K73" i="4"/>
  <c r="J73" i="4"/>
  <c r="G69" i="4"/>
  <c r="F69" i="4"/>
  <c r="V125" i="1"/>
  <c r="V119" i="1"/>
  <c r="V118" i="1"/>
  <c r="O146" i="1" l="1"/>
  <c r="R145" i="1"/>
  <c r="Q145" i="1"/>
  <c r="P145" i="1"/>
  <c r="O145" i="1"/>
  <c r="N145" i="1"/>
  <c r="M145" i="1"/>
  <c r="K145" i="1"/>
  <c r="J145" i="1"/>
  <c r="I145" i="1"/>
  <c r="H145" i="1"/>
  <c r="G145" i="1"/>
  <c r="F145" i="1"/>
  <c r="E145" i="1"/>
  <c r="O134" i="1"/>
  <c r="R133" i="1"/>
  <c r="Q133" i="1"/>
  <c r="P133" i="1"/>
  <c r="O133" i="1"/>
  <c r="N133" i="1"/>
  <c r="M133" i="1"/>
  <c r="K133" i="1"/>
  <c r="J133" i="1"/>
  <c r="I133" i="1"/>
  <c r="H133" i="1"/>
  <c r="G133" i="1"/>
  <c r="F133" i="1"/>
  <c r="E133" i="1"/>
  <c r="O122" i="1"/>
  <c r="R121" i="1"/>
  <c r="Q121" i="1"/>
  <c r="P121" i="1"/>
  <c r="O121" i="1"/>
  <c r="N121" i="1"/>
  <c r="M121" i="1"/>
  <c r="K121" i="1"/>
  <c r="J121" i="1"/>
  <c r="I121" i="1"/>
  <c r="H121" i="1"/>
  <c r="G121" i="1"/>
  <c r="F121" i="1"/>
  <c r="E121" i="1"/>
  <c r="J8" i="10" l="1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K7" i="10"/>
  <c r="J7" i="10"/>
  <c r="K66" i="4" l="1"/>
  <c r="K59" i="4"/>
  <c r="K52" i="4"/>
  <c r="K45" i="4"/>
  <c r="K38" i="4"/>
  <c r="K31" i="4"/>
  <c r="K24" i="4"/>
  <c r="K17" i="4"/>
  <c r="K10" i="4"/>
  <c r="O17" i="4"/>
  <c r="J17" i="4" s="1"/>
  <c r="G62" i="4" l="1"/>
  <c r="F62" i="4"/>
  <c r="G55" i="4"/>
  <c r="F55" i="4"/>
  <c r="G48" i="4"/>
  <c r="F48" i="4"/>
  <c r="G41" i="4"/>
  <c r="F41" i="4"/>
  <c r="G34" i="4"/>
  <c r="F34" i="4"/>
  <c r="G27" i="4"/>
  <c r="F27" i="4"/>
  <c r="G20" i="4"/>
  <c r="F20" i="4"/>
  <c r="G13" i="4"/>
  <c r="F13" i="4"/>
  <c r="R109" i="1"/>
  <c r="Q109" i="1"/>
  <c r="P109" i="1"/>
  <c r="R97" i="1"/>
  <c r="Q97" i="1"/>
  <c r="P97" i="1"/>
  <c r="R85" i="1"/>
  <c r="Q85" i="1"/>
  <c r="P85" i="1"/>
  <c r="R73" i="1"/>
  <c r="Q73" i="1"/>
  <c r="P73" i="1"/>
  <c r="R61" i="1"/>
  <c r="Q61" i="1"/>
  <c r="P61" i="1"/>
  <c r="R49" i="1"/>
  <c r="Q49" i="1"/>
  <c r="P49" i="1"/>
  <c r="R37" i="1"/>
  <c r="Q37" i="1"/>
  <c r="P37" i="1"/>
  <c r="R25" i="1"/>
  <c r="Q25" i="1"/>
  <c r="P25" i="1"/>
  <c r="O98" i="1"/>
  <c r="O50" i="1"/>
  <c r="O110" i="1"/>
  <c r="O86" i="1"/>
  <c r="O38" i="1"/>
  <c r="O26" i="1"/>
  <c r="O62" i="1"/>
  <c r="O74" i="1"/>
  <c r="M109" i="1"/>
  <c r="K109" i="1"/>
  <c r="J109" i="1"/>
  <c r="I109" i="1"/>
  <c r="H109" i="1"/>
  <c r="G109" i="1"/>
  <c r="F109" i="1"/>
  <c r="E109" i="1"/>
  <c r="M97" i="1"/>
  <c r="K97" i="1"/>
  <c r="J97" i="1"/>
  <c r="I97" i="1"/>
  <c r="H97" i="1"/>
  <c r="G97" i="1"/>
  <c r="F97" i="1"/>
  <c r="E97" i="1"/>
  <c r="M85" i="1"/>
  <c r="K85" i="1"/>
  <c r="J85" i="1"/>
  <c r="I85" i="1"/>
  <c r="H85" i="1"/>
  <c r="G85" i="1"/>
  <c r="F85" i="1"/>
  <c r="E85" i="1"/>
  <c r="M73" i="1"/>
  <c r="K73" i="1"/>
  <c r="J73" i="1"/>
  <c r="I73" i="1"/>
  <c r="H73" i="1"/>
  <c r="G73" i="1"/>
  <c r="F73" i="1"/>
  <c r="E73" i="1"/>
  <c r="M61" i="1"/>
  <c r="K61" i="1"/>
  <c r="J61" i="1"/>
  <c r="I61" i="1"/>
  <c r="H61" i="1"/>
  <c r="G61" i="1"/>
  <c r="F61" i="1"/>
  <c r="E61" i="1"/>
  <c r="M49" i="1"/>
  <c r="K49" i="1"/>
  <c r="J49" i="1"/>
  <c r="I49" i="1"/>
  <c r="H49" i="1"/>
  <c r="G49" i="1"/>
  <c r="F49" i="1"/>
  <c r="E49" i="1"/>
  <c r="M37" i="1"/>
  <c r="K37" i="1"/>
  <c r="J37" i="1"/>
  <c r="I37" i="1"/>
  <c r="H37" i="1"/>
  <c r="G37" i="1"/>
  <c r="F37" i="1"/>
  <c r="E37" i="1"/>
  <c r="M25" i="1"/>
  <c r="K25" i="1"/>
  <c r="J25" i="1"/>
  <c r="I25" i="1"/>
  <c r="H25" i="1"/>
  <c r="G25" i="1"/>
  <c r="F25" i="1"/>
  <c r="E25" i="1"/>
  <c r="G6" i="4" l="1"/>
  <c r="F6" i="4"/>
  <c r="O13" i="1" l="1"/>
  <c r="K13" i="1"/>
  <c r="J13" i="1"/>
  <c r="G13" i="1"/>
  <c r="E13" i="1"/>
  <c r="V14" i="1" l="1"/>
  <c r="O14" i="1" s="1"/>
  <c r="V12" i="1" l="1"/>
  <c r="V11" i="1"/>
  <c r="V10" i="1"/>
  <c r="R13" i="1"/>
  <c r="Q13" i="1"/>
  <c r="P13" i="1"/>
  <c r="N13" i="1"/>
  <c r="M13" i="1"/>
  <c r="I13" i="1"/>
  <c r="H13" i="1"/>
  <c r="F13" i="1"/>
  <c r="H119" i="14" l="1"/>
  <c r="H118" i="14"/>
  <c r="H109" i="14"/>
  <c r="H108" i="14"/>
  <c r="H99" i="14"/>
  <c r="H98" i="14"/>
  <c r="H89" i="14"/>
  <c r="H88" i="14"/>
  <c r="H79" i="14"/>
  <c r="H78" i="14"/>
  <c r="H69" i="14"/>
  <c r="H68" i="14"/>
  <c r="H49" i="14"/>
  <c r="H48" i="14"/>
  <c r="H39" i="14"/>
  <c r="H38" i="14"/>
  <c r="H29" i="14"/>
  <c r="H28" i="14"/>
  <c r="H19" i="14"/>
  <c r="H18" i="14"/>
  <c r="H9" i="14"/>
  <c r="H8" i="14"/>
  <c r="R125" i="14" l="1"/>
  <c r="R124" i="14"/>
  <c r="R123" i="14"/>
  <c r="R122" i="14"/>
  <c r="R115" i="14"/>
  <c r="R114" i="14"/>
  <c r="R113" i="14"/>
  <c r="R112" i="14"/>
  <c r="R105" i="14"/>
  <c r="R104" i="14"/>
  <c r="R103" i="14"/>
  <c r="R102" i="14"/>
  <c r="R95" i="14"/>
  <c r="R94" i="14"/>
  <c r="R93" i="14"/>
  <c r="R92" i="14"/>
  <c r="R85" i="14"/>
  <c r="R84" i="14"/>
  <c r="R83" i="14"/>
  <c r="R82" i="14"/>
  <c r="R75" i="14"/>
  <c r="R74" i="14"/>
  <c r="R73" i="14"/>
  <c r="R72" i="14"/>
  <c r="R65" i="14"/>
  <c r="R64" i="14"/>
  <c r="R63" i="14"/>
  <c r="R62" i="14"/>
  <c r="R55" i="14"/>
  <c r="R54" i="14"/>
  <c r="R53" i="14"/>
  <c r="R52" i="14"/>
  <c r="R45" i="14"/>
  <c r="R44" i="14"/>
  <c r="R43" i="14"/>
  <c r="R42" i="14"/>
  <c r="R35" i="14"/>
  <c r="R34" i="14"/>
  <c r="R33" i="14"/>
  <c r="R32" i="14"/>
  <c r="R25" i="14"/>
  <c r="R24" i="14"/>
  <c r="R23" i="14"/>
  <c r="R22" i="14"/>
  <c r="R15" i="14"/>
  <c r="R14" i="14"/>
  <c r="R13" i="14"/>
  <c r="R12" i="14"/>
  <c r="S117" i="14"/>
  <c r="S107" i="14"/>
  <c r="S97" i="14"/>
  <c r="S87" i="14"/>
  <c r="S77" i="14"/>
  <c r="S67" i="14"/>
  <c r="S57" i="14"/>
  <c r="S47" i="14"/>
  <c r="S37" i="14"/>
  <c r="S27" i="14"/>
  <c r="S17" i="14"/>
  <c r="S7" i="14"/>
  <c r="J125" i="14"/>
  <c r="J124" i="14"/>
  <c r="J123" i="14"/>
  <c r="J122" i="14"/>
  <c r="J121" i="14"/>
  <c r="J120" i="14"/>
  <c r="J119" i="14"/>
  <c r="J118" i="14"/>
  <c r="J115" i="14"/>
  <c r="J114" i="14"/>
  <c r="J113" i="14"/>
  <c r="J112" i="14"/>
  <c r="J111" i="14"/>
  <c r="J110" i="14"/>
  <c r="J109" i="14"/>
  <c r="J108" i="14"/>
  <c r="J105" i="14"/>
  <c r="J104" i="14"/>
  <c r="J103" i="14"/>
  <c r="J102" i="14"/>
  <c r="J101" i="14"/>
  <c r="J100" i="14"/>
  <c r="J99" i="14"/>
  <c r="J98" i="14"/>
  <c r="J95" i="14"/>
  <c r="J94" i="14"/>
  <c r="J93" i="14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5" i="14"/>
  <c r="J74" i="14"/>
  <c r="J73" i="14"/>
  <c r="J72" i="14"/>
  <c r="J71" i="14"/>
  <c r="J70" i="14"/>
  <c r="J69" i="14"/>
  <c r="J68" i="14"/>
  <c r="J65" i="14"/>
  <c r="J64" i="14"/>
  <c r="J63" i="14"/>
  <c r="J62" i="14"/>
  <c r="J61" i="14"/>
  <c r="J60" i="14"/>
  <c r="J59" i="14"/>
  <c r="J58" i="14"/>
  <c r="J55" i="14"/>
  <c r="J54" i="14"/>
  <c r="J53" i="14"/>
  <c r="J52" i="14"/>
  <c r="J51" i="14"/>
  <c r="J50" i="14"/>
  <c r="J49" i="14"/>
  <c r="J48" i="14"/>
  <c r="J45" i="14"/>
  <c r="J44" i="14"/>
  <c r="J43" i="14"/>
  <c r="J42" i="14"/>
  <c r="J41" i="14"/>
  <c r="J40" i="14"/>
  <c r="J39" i="14"/>
  <c r="J38" i="14"/>
  <c r="J35" i="14"/>
  <c r="J34" i="14"/>
  <c r="J33" i="14"/>
  <c r="J32" i="14"/>
  <c r="J31" i="14"/>
  <c r="J30" i="14"/>
  <c r="J29" i="14"/>
  <c r="J28" i="14"/>
  <c r="J25" i="14"/>
  <c r="J24" i="14"/>
  <c r="J23" i="14"/>
  <c r="J22" i="14"/>
  <c r="J21" i="14"/>
  <c r="J20" i="14"/>
  <c r="J19" i="14"/>
  <c r="J18" i="14"/>
  <c r="J15" i="14"/>
  <c r="J14" i="14"/>
  <c r="J13" i="14"/>
  <c r="J12" i="14"/>
  <c r="J11" i="14"/>
  <c r="J10" i="14"/>
  <c r="J9" i="14"/>
  <c r="J8" i="14"/>
  <c r="O66" i="4" l="1"/>
  <c r="J66" i="4" s="1"/>
  <c r="O59" i="4"/>
  <c r="J59" i="4" s="1"/>
  <c r="O52" i="4"/>
  <c r="J52" i="4" s="1"/>
  <c r="O45" i="4"/>
  <c r="J45" i="4" s="1"/>
  <c r="O38" i="4"/>
  <c r="J38" i="4" s="1"/>
  <c r="O31" i="4"/>
  <c r="J31" i="4" s="1"/>
  <c r="O24" i="4"/>
  <c r="J24" i="4" s="1"/>
  <c r="O10" i="4"/>
  <c r="J10" i="4" s="1"/>
</calcChain>
</file>

<file path=xl/comments1.xml><?xml version="1.0" encoding="utf-8"?>
<comments xmlns="http://schemas.openxmlformats.org/spreadsheetml/2006/main">
  <authors>
    <author>Author</author>
  </authors>
  <commentList>
    <comment ref="D17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irgendwas eingesetzt - egal, wenn NTCs fix</t>
        </r>
      </text>
    </comment>
    <comment ref="D18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irgendwas eingesetzt - egal, wenn NTCs fix</t>
        </r>
      </text>
    </comment>
    <comment ref="D19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irgendwas eingesetzt - egal, wenn NTCs fix</t>
        </r>
      </text>
    </comment>
    <comment ref="D20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irgendwas eingesetzt - egal, wenn NTCs fix</t>
        </r>
      </text>
    </comment>
    <comment ref="D21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irgendwas eingesetzt - egal, wenn NTCs fix</t>
        </r>
      </text>
    </comment>
    <comment ref="D22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irgendwas eingesetzt - egal, wenn NTCs fix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2030 assumptions</t>
        </r>
      </text>
    </comment>
    <comment ref="J1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2030 assumptions</t>
        </r>
      </text>
    </comment>
    <comment ref="V1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3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4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28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40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5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64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76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88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100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J11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B121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J124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V125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including solar thermal</t>
        </r>
      </text>
    </comment>
    <comment ref="B133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J136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  <comment ref="V137" authorId="0" shapeId="0">
      <text>
        <r>
          <rPr>
            <b/>
            <sz val="8"/>
            <color indexed="81"/>
            <rFont val="Segoe UI"/>
            <charset val="1"/>
          </rPr>
          <t>Author:</t>
        </r>
        <r>
          <rPr>
            <sz val="8"/>
            <color indexed="81"/>
            <rFont val="Segoe UI"/>
            <charset val="1"/>
          </rPr>
          <t xml:space="preserve">
including solar thermal</t>
        </r>
      </text>
    </comment>
    <comment ref="B145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J148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jetzt ohne Netzausbaukosten (im Vgl. zu RSER 2018)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N6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2 GW, aber hier mal auf Null gesetzt.</t>
        </r>
      </text>
    </comment>
    <comment ref="J10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two times current capacity</t>
        </r>
      </text>
    </comment>
    <comment ref="D1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1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N1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Power-to-Gas gibt es hier auch 2 GW, aber laut Szenariorahmen wohl kaum für die Rückverstromung</t>
        </r>
      </text>
    </comment>
    <comment ref="D19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19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D26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26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D33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33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D40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40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D47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47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D54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54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D61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61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D68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68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J73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two times current capacity</t>
        </r>
      </text>
    </comment>
    <comment ref="D75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75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J80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two times current capacity</t>
        </r>
      </text>
    </comment>
    <comment ref="D8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82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  <comment ref="J87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two times current capacity</t>
        </r>
      </text>
    </comment>
    <comment ref="D89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31.9 in table 6-10, but most likely a typo</t>
        </r>
      </text>
    </comment>
    <comment ref="H89" authorId="0" shapeId="0">
      <text>
        <r>
          <rPr>
            <b/>
            <sz val="8"/>
            <color indexed="81"/>
            <rFont val="Segoe UI"/>
            <family val="2"/>
          </rPr>
          <t>Author:</t>
        </r>
        <r>
          <rPr>
            <sz val="8"/>
            <color indexed="81"/>
            <rFont val="Segoe UI"/>
            <family val="2"/>
          </rPr>
          <t xml:space="preserve">
Mittlewert Lebensdauer Elektrolyse/Rückverstromungseinheit</t>
        </r>
      </text>
    </comment>
  </commentList>
</comments>
</file>

<file path=xl/sharedStrings.xml><?xml version="1.0" encoding="utf-8"?>
<sst xmlns="http://schemas.openxmlformats.org/spreadsheetml/2006/main" count="2963" uniqueCount="501">
  <si>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</si>
  <si>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</si>
  <si>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</si>
  <si>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</si>
  <si>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</si>
  <si>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</si>
  <si>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</si>
  <si>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</si>
  <si>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</si>
  <si>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</si>
  <si>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</si>
  <si>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</si>
  <si>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</si>
  <si>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nuc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</si>
  <si>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</si>
  <si>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</si>
  <si>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</si>
  <si>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</si>
  <si>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</si>
  <si>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</si>
  <si>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</si>
  <si>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</si>
  <si>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</si>
  <si>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</si>
  <si>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</si>
  <si>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</si>
  <si>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</si>
  <si>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</si>
  <si>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</si>
  <si>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</si>
  <si>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</si>
  <si>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</si>
  <si>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</si>
  <si>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</si>
  <si>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</si>
  <si>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</si>
  <si>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</si>
  <si>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</si>
  <si>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</si>
  <si>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</si>
  <si>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VDE (2012a)</t>
  </si>
  <si>
    <t>curtailment_costs</t>
  </si>
  <si>
    <t>dena(2012), DLR et al. (2012), own assumption</t>
  </si>
  <si>
    <t>Storage</t>
  </si>
  <si>
    <t>mc</t>
  </si>
  <si>
    <t>Sto1</t>
  </si>
  <si>
    <t>Sto2</t>
  </si>
  <si>
    <t>Sto3</t>
  </si>
  <si>
    <t>Sto4</t>
  </si>
  <si>
    <t>Sto5</t>
  </si>
  <si>
    <t>Sto6</t>
  </si>
  <si>
    <t>Sto7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</si>
  <si>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</si>
  <si>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</si>
  <si>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</si>
  <si>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</si>
  <si>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</si>
  <si>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</si>
  <si>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</si>
  <si>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</si>
  <si>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</si>
  <si>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</si>
  <si>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</si>
  <si>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</si>
  <si>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</si>
  <si>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</si>
  <si>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</si>
  <si>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</si>
  <si>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</si>
  <si>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</si>
  <si>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</si>
  <si>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</si>
  <si>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</si>
  <si>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</si>
  <si>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</si>
  <si>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</si>
  <si>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</si>
  <si>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</si>
  <si>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</si>
  <si>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</si>
  <si>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</si>
  <si>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</si>
  <si>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</si>
  <si>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</si>
  <si>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</si>
  <si>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</si>
  <si>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</si>
  <si>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</si>
  <si>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</si>
  <si>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ev5</t>
  </si>
  <si>
    <t>ev6</t>
  </si>
  <si>
    <t>ev7</t>
  </si>
  <si>
    <t>ev8</t>
  </si>
  <si>
    <t>ev9</t>
  </si>
  <si>
    <t>ev10</t>
  </si>
  <si>
    <t>ev11</t>
  </si>
  <si>
    <t>ev12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</si>
  <si>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</si>
  <si>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</si>
  <si>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</si>
  <si>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</si>
  <si>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</si>
  <si>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</si>
  <si>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</si>
  <si>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</si>
  <si>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</si>
  <si>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</si>
  <si>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</si>
  <si>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</si>
  <si>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</si>
  <si>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</si>
  <si>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</si>
  <si>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</si>
  <si>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</si>
  <si>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</si>
  <si>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</si>
  <si>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</si>
  <si>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</si>
  <si>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</si>
  <si>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</si>
  <si>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</si>
  <si>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</si>
  <si>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</si>
  <si>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</si>
  <si>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</si>
  <si>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</si>
  <si>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</si>
  <si>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</si>
  <si>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</si>
  <si>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</si>
  <si>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</si>
  <si>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</si>
  <si>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</si>
  <si>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</si>
  <si>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</si>
  <si>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</si>
  <si>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</si>
  <si>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</si>
  <si>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</si>
  <si>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</si>
  <si>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</si>
  <si>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sto2</t>
  </si>
  <si>
    <t>sto3</t>
  </si>
  <si>
    <t>sto4</t>
  </si>
  <si>
    <t>sto5</t>
  </si>
  <si>
    <t>sto6</t>
  </si>
  <si>
    <t>sto7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</si>
  <si>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</si>
  <si>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</si>
  <si>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</si>
  <si>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</si>
  <si>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</si>
  <si>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</si>
  <si>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</si>
  <si>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</si>
  <si>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</si>
  <si>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</si>
  <si>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</si>
  <si>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</si>
  <si>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</si>
  <si>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</si>
  <si>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</si>
  <si>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</si>
  <si>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</si>
  <si>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</si>
  <si>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</si>
  <si>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</si>
  <si>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</si>
  <si>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</si>
  <si>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</si>
  <si>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</si>
  <si>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</si>
  <si>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</si>
  <si>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</si>
  <si>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</si>
  <si>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</si>
  <si>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</si>
  <si>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</si>
  <si>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</si>
  <si>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</si>
  <si>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</si>
  <si>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</si>
  <si>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</si>
  <si>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</si>
  <si>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</si>
  <si>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</si>
  <si>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</si>
  <si>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</si>
  <si>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</si>
  <si>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</si>
  <si>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</si>
  <si>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</si>
  <si>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</si>
  <si>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</si>
  <si>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</si>
  <si>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</si>
  <si>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</si>
  <si>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</si>
  <si>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</si>
  <si>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</si>
  <si>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</si>
  <si>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</si>
  <si>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</si>
  <si>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</si>
  <si>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</si>
  <si>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</si>
  <si>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</si>
  <si>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</si>
  <si>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</si>
  <si>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</si>
  <si>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</si>
  <si>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</si>
  <si>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</si>
  <si>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</si>
  <si>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</si>
  <si>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</si>
  <si>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</si>
  <si>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</si>
  <si>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</si>
  <si>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</si>
  <si>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</si>
  <si>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</si>
  <si>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</si>
  <si>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</si>
  <si>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</si>
  <si>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</si>
  <si>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</si>
  <si>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</si>
  <si>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</si>
  <si>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</si>
  <si>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</si>
  <si>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</si>
  <si>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</si>
  <si>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</si>
  <si>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</si>
  <si>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</si>
  <si>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</si>
  <si>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</si>
  <si>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</si>
  <si>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</si>
  <si>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</si>
  <si>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</si>
  <si>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</si>
  <si>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</si>
  <si>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</si>
  <si>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</si>
  <si>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</si>
  <si>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</si>
  <si>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</si>
  <si>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</si>
  <si>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</si>
  <si>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</si>
  <si>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</si>
  <si>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</si>
  <si>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</si>
  <si>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</si>
  <si>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</si>
  <si>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</si>
  <si>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</si>
  <si>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</si>
  <si>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</si>
  <si>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</si>
  <si>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</si>
  <si>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</si>
  <si>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</si>
  <si>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</si>
  <si>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</si>
  <si>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</si>
  <si>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</si>
  <si>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</si>
  <si>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</si>
  <si>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</si>
  <si>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</si>
  <si>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</si>
  <si>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</si>
  <si>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</si>
  <si>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</si>
  <si>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</si>
  <si>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</si>
  <si>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</si>
  <si>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</si>
  <si>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</si>
  <si>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</si>
  <si>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</si>
  <si>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</si>
  <si>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</si>
  <si>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</si>
  <si>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</si>
  <si>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</si>
  <si>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</si>
  <si>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</si>
  <si>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</si>
  <si>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</si>
  <si>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</si>
  <si>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</si>
  <si>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</si>
  <si>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</si>
  <si>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</si>
  <si>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</si>
  <si>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</si>
  <si>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</si>
  <si>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</si>
  <si>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</si>
  <si>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</si>
  <si>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</si>
  <si>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</si>
  <si>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</si>
  <si>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</si>
  <si>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</si>
  <si>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</si>
  <si>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</si>
  <si>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</si>
  <si>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</si>
  <si>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</si>
  <si>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</si>
  <si>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</si>
  <si>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</si>
  <si>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</si>
  <si>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</si>
  <si>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</si>
  <si>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</si>
  <si>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</si>
  <si>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</si>
  <si>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</si>
  <si>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</si>
  <si>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</si>
  <si>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</si>
  <si>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</si>
  <si>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</si>
  <si>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</si>
  <si>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</si>
  <si>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</si>
  <si>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al. (2017)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</si>
  <si>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</si>
  <si>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</si>
  <si>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</si>
  <si>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</si>
  <si>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</si>
  <si>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</si>
  <si>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</si>
  <si>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</si>
  <si>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</si>
  <si>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</si>
  <si>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</si>
  <si>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</si>
  <si>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</si>
  <si>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</si>
  <si>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</si>
  <si>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</si>
  <si>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</si>
  <si>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</si>
  <si>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</si>
  <si>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</si>
  <si>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</si>
  <si>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</si>
  <si>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</si>
  <si>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</si>
  <si>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</si>
  <si>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</si>
  <si>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</si>
  <si>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</si>
  <si>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</si>
  <si>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</si>
  <si>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</si>
  <si>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</si>
  <si>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</si>
  <si>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</si>
  <si>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</si>
  <si>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</si>
  <si>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</si>
  <si>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</si>
  <si>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</si>
  <si>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</si>
  <si>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</si>
  <si>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</si>
  <si>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</si>
  <si>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</si>
  <si>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</si>
  <si>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</si>
  <si>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</si>
  <si>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</si>
  <si>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</si>
  <si>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</si>
  <si>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</si>
  <si>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</si>
  <si>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</si>
  <si>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</si>
  <si>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</si>
  <si>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</si>
  <si>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</si>
  <si>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</si>
  <si>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</si>
  <si>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</si>
  <si>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</si>
  <si>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</si>
  <si>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</si>
  <si>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</si>
  <si>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</si>
  <si>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</si>
  <si>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</si>
  <si>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</si>
  <si>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Potentials for 2020 according to Scholz (2012); includes run-of-river</t>
  </si>
  <si>
    <t>O'Dwyer et al (2018)</t>
  </si>
  <si>
    <t>own assumption</t>
  </si>
  <si>
    <t>Maximum energy intake per hour</t>
  </si>
  <si>
    <t>Natural gas price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</si>
  <si>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</si>
  <si>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</si>
  <si>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</si>
  <si>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</si>
  <si>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</si>
  <si>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NEP 2030 B</t>
  </si>
  <si>
    <t>Alte Werte</t>
  </si>
  <si>
    <t>l20</t>
  </si>
  <si>
    <t>ES</t>
  </si>
  <si>
    <t>l21</t>
  </si>
  <si>
    <t>IT</t>
  </si>
  <si>
    <t>l22</t>
  </si>
  <si>
    <t>PT</t>
  </si>
  <si>
    <t>l23</t>
  </si>
  <si>
    <t>l24</t>
  </si>
  <si>
    <t>Mittelwert E/P FR, AT, CH</t>
  </si>
  <si>
    <t>pauschal E/P 500 angenommen</t>
  </si>
  <si>
    <t>ev1</t>
  </si>
  <si>
    <t>ev2</t>
  </si>
  <si>
    <t>ev3</t>
  </si>
  <si>
    <t>ev4</t>
  </si>
  <si>
    <t>ev13</t>
  </si>
  <si>
    <t>ev14</t>
  </si>
  <si>
    <t>ev15</t>
  </si>
  <si>
    <t>ev16</t>
  </si>
  <si>
    <t>symbol</t>
  </si>
  <si>
    <t>sheet_name</t>
  </si>
  <si>
    <t>startcell</t>
  </si>
  <si>
    <t>rdim</t>
  </si>
  <si>
    <t>cdim</t>
  </si>
  <si>
    <t>n</t>
  </si>
  <si>
    <t>spatial</t>
  </si>
  <si>
    <t>M2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</si>
  <si>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</si>
  <si>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</si>
  <si>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</si>
  <si>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</si>
  <si>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</si>
  <si>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</si>
  <si>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</si>
  <si>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</si>
  <si>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</si>
  <si>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</si>
  <si>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</si>
  <si>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</si>
  <si>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</si>
  <si>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</si>
  <si>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</si>
  <si>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</si>
  <si>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</si>
  <si>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</si>
  <si>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</si>
  <si>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</si>
  <si>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</si>
  <si>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</si>
  <si>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</si>
  <si>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</si>
  <si>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</si>
  <si>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</si>
  <si>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</si>
  <si>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</si>
  <si>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</si>
  <si>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</si>
  <si>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</si>
  <si>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</si>
  <si>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</si>
  <si>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</si>
  <si>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</si>
  <si>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</si>
  <si>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</si>
  <si>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</si>
  <si>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</si>
  <si>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</si>
  <si>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</si>
  <si>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</si>
  <si>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</si>
  <si>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</si>
  <si>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</si>
  <si>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</si>
  <si>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</si>
  <si>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</si>
  <si>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</si>
  <si>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</si>
  <si>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</si>
  <si>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</si>
  <si>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</si>
  <si>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</si>
  <si>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</si>
  <si>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L2</t>
  </si>
  <si>
    <t>ev_data</t>
  </si>
  <si>
    <t>prosumage_data_generation</t>
  </si>
  <si>
    <t>prosumage_data_storage</t>
  </si>
  <si>
    <t>G5</t>
  </si>
  <si>
    <t>reserves_data_upload</t>
  </si>
  <si>
    <t>heat_data_upload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</si>
</sst>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sz val="8"/>
      <color indexed="81"/>
      <name val="Segoe UI"/>
      <charset val="1"/>
    </font>
    <font>
      <b/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Fill="1"/>
    <xf numFmtId="0" fontId="1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1" fontId="3" fillId="5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3" Type="http://schemas.openxmlformats.org/officeDocument/2006/relationships/hyperlink" Target="https://www.regelleistung.net/ext/tender/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7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24566.de/diw_datadoc_2013-068.pdf" TargetMode="External"/><Relationship Id="rId6" Type="http://schemas.openxmlformats.org/officeDocument/2006/relationships/hyperlink" Target="http://www.fvee.de/fileadmin/publikationen/Politische_Papiere_FVEE/14.IWES_Roadmap-Speicher/14_IWES-etal_Roadmap_Speicher_Langfassung.pdf" TargetMode="External"/><Relationship Id="rId11" Type="http://schemas.openxmlformats.org/officeDocument/2006/relationships/hyperlink" Target="https://www.isi.fraunhofer.de/content/dam/isi/dokumente/cce/2014/Fraunhofer-ISI-Markthochlaufszenarien-Elektrofahrzeuge-Langfassung.pdf" TargetMode="External"/><Relationship Id="rId5" Type="http://schemas.openxmlformats.org/officeDocument/2006/relationships/hyperlink" Target="http://www.pfbach.dk/firma_pfb/dena_endbericht_integration_ee_2012.pdf" TargetMode="External"/><Relationship Id="rId10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shop.vde.com/de/vde-studie-erneuerbare-energie-braucht-flexible-kraftwerke-3" TargetMode="External"/><Relationship Id="rId9" Type="http://schemas.openxmlformats.org/officeDocument/2006/relationships/hyperlink" Target="http://publica.fraunhofer.de/eprints/urn_nbn_de_0011-n-686156.pdf" TargetMode="External"/><Relationship Id="rId1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A31" sqref="A31"/>
    </sheetView>
  </sheetViews>
  <sheetFormatPr defaultColWidth="11.42578125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activeCell="B1" sqref="B1"/>
    </sheetView>
  </sheetViews>
  <sheetFormatPr defaultColWidth="11.42578125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39"/>
    <col min="19" max="16384" width="11.42578125" style="13"/>
  </cols>
  <sheetData>
    <row r="1" spans="1:27" s="8" customFormat="1" ht="55.5" customHeight="1" x14ac:dyDescent="0.25">
      <c r="A1" s="8" t="s">
        <v>25</v>
      </c>
      <c r="H1" s="8" t="s">
        <v>402</v>
      </c>
      <c r="I1" s="8" t="s">
        <v>402</v>
      </c>
      <c r="J1" s="8" t="s">
        <v>403</v>
      </c>
      <c r="K1" s="8" t="s">
        <v>402</v>
      </c>
      <c r="L1" s="8" t="s">
        <v>403</v>
      </c>
      <c r="M1" s="8" t="s">
        <v>403</v>
      </c>
      <c r="N1" s="8" t="s">
        <v>403</v>
      </c>
      <c r="O1" s="8" t="s">
        <v>403</v>
      </c>
      <c r="P1" s="8" t="s">
        <v>403</v>
      </c>
      <c r="Q1" s="8" t="s">
        <v>403</v>
      </c>
      <c r="R1" s="38" t="s">
        <v>405</v>
      </c>
      <c r="S1" s="8" t="s">
        <v>403</v>
      </c>
      <c r="T1" s="8" t="s">
        <v>403</v>
      </c>
      <c r="U1" s="8" t="s">
        <v>403</v>
      </c>
      <c r="V1" s="8" t="s">
        <v>403</v>
      </c>
    </row>
    <row r="2" spans="1:27" s="8" customFormat="1" ht="55.5" customHeight="1" x14ac:dyDescent="0.25">
      <c r="A2" s="8" t="s">
        <v>26</v>
      </c>
      <c r="B2" s="8" t="s">
        <v>305</v>
      </c>
      <c r="C2" s="8" t="s">
        <v>306</v>
      </c>
      <c r="D2" s="8" t="s">
        <v>307</v>
      </c>
      <c r="E2" s="8" t="s">
        <v>308</v>
      </c>
      <c r="F2" s="8" t="s">
        <v>309</v>
      </c>
      <c r="G2" s="8" t="s">
        <v>310</v>
      </c>
      <c r="H2" s="15" t="s">
        <v>311</v>
      </c>
      <c r="I2" s="15" t="s">
        <v>312</v>
      </c>
      <c r="J2" s="15" t="s">
        <v>313</v>
      </c>
      <c r="K2" s="15" t="s">
        <v>314</v>
      </c>
      <c r="L2" s="8" t="s">
        <v>404</v>
      </c>
      <c r="M2" s="8" t="s">
        <v>315</v>
      </c>
      <c r="N2" s="8" t="s">
        <v>316</v>
      </c>
      <c r="O2" s="8" t="s">
        <v>317</v>
      </c>
      <c r="P2" s="8" t="s">
        <v>318</v>
      </c>
      <c r="Q2" s="8" t="s">
        <v>319</v>
      </c>
      <c r="R2" s="38" t="s">
        <v>320</v>
      </c>
      <c r="S2" s="8" t="s">
        <v>321</v>
      </c>
      <c r="T2" s="8" t="s">
        <v>322</v>
      </c>
      <c r="U2" s="8" t="s">
        <v>324</v>
      </c>
      <c r="V2" s="8" t="s">
        <v>323</v>
      </c>
    </row>
    <row r="4" spans="1:27" x14ac:dyDescent="0.25">
      <c r="A4" s="13" t="s">
        <v>27</v>
      </c>
      <c r="H4" s="13" t="s">
        <v>262</v>
      </c>
      <c r="I4" s="13" t="s">
        <v>299</v>
      </c>
      <c r="J4" s="13" t="s">
        <v>262</v>
      </c>
      <c r="K4" s="13" t="s">
        <v>262</v>
      </c>
      <c r="L4" s="13" t="s">
        <v>300</v>
      </c>
      <c r="M4" s="13" t="s">
        <v>300</v>
      </c>
      <c r="N4" s="13" t="s">
        <v>301</v>
      </c>
      <c r="O4" s="13" t="s">
        <v>262</v>
      </c>
      <c r="P4" s="13" t="s">
        <v>302</v>
      </c>
      <c r="Q4" s="13" t="s">
        <v>302</v>
      </c>
      <c r="R4" s="39" t="s">
        <v>303</v>
      </c>
      <c r="S4" s="13" t="s">
        <v>262</v>
      </c>
      <c r="T4" s="13" t="s">
        <v>300</v>
      </c>
      <c r="U4" s="13" t="s">
        <v>300</v>
      </c>
      <c r="V4" s="13" t="s">
        <v>301</v>
      </c>
    </row>
    <row r="5" spans="1:27" s="37" customFormat="1" ht="30.75" customHeight="1" x14ac:dyDescent="0.25">
      <c r="A5" s="24" t="s">
        <v>52</v>
      </c>
      <c r="B5" s="25" t="s">
        <v>176</v>
      </c>
      <c r="C5" s="24" t="s">
        <v>179</v>
      </c>
      <c r="D5" s="24" t="s">
        <v>228</v>
      </c>
      <c r="E5" s="24" t="s">
        <v>192</v>
      </c>
      <c r="F5" s="24" t="s">
        <v>235</v>
      </c>
      <c r="G5" s="24" t="s">
        <v>236</v>
      </c>
      <c r="H5" s="24" t="s">
        <v>178</v>
      </c>
      <c r="I5" s="24" t="s">
        <v>243</v>
      </c>
      <c r="J5" s="24" t="s">
        <v>188</v>
      </c>
      <c r="K5" s="24" t="s">
        <v>189</v>
      </c>
      <c r="L5" s="24" t="s">
        <v>63</v>
      </c>
      <c r="M5" s="24" t="s">
        <v>181</v>
      </c>
      <c r="N5" s="37" t="s">
        <v>182</v>
      </c>
      <c r="O5" s="37" t="s">
        <v>183</v>
      </c>
      <c r="P5" s="37" t="s">
        <v>184</v>
      </c>
      <c r="Q5" s="37" t="s">
        <v>230</v>
      </c>
      <c r="R5" s="40" t="s">
        <v>191</v>
      </c>
      <c r="S5" s="37" t="s">
        <v>237</v>
      </c>
      <c r="T5" s="37" t="s">
        <v>238</v>
      </c>
      <c r="U5" s="37" t="s">
        <v>239</v>
      </c>
      <c r="V5" s="37" t="s">
        <v>240</v>
      </c>
    </row>
    <row r="6" spans="1:27" x14ac:dyDescent="0.25">
      <c r="A6" s="13" t="s">
        <v>118</v>
      </c>
      <c r="B6" s="22" t="s">
        <v>177</v>
      </c>
      <c r="C6" s="23" t="s">
        <v>180</v>
      </c>
      <c r="D6" s="23" t="s">
        <v>185</v>
      </c>
      <c r="E6" s="23" t="s">
        <v>185</v>
      </c>
      <c r="F6" s="23" t="s">
        <v>185</v>
      </c>
      <c r="G6" s="23" t="s">
        <v>185</v>
      </c>
      <c r="H6" s="13">
        <v>0</v>
      </c>
      <c r="I6" s="26">
        <v>246705003.05620101</v>
      </c>
      <c r="L6" s="13">
        <v>0</v>
      </c>
      <c r="M6" s="13">
        <v>0</v>
      </c>
      <c r="N6" s="13">
        <v>0</v>
      </c>
      <c r="P6" s="8"/>
      <c r="Q6" s="8"/>
      <c r="R6" s="38"/>
      <c r="S6" s="8"/>
      <c r="T6" s="8"/>
      <c r="U6" s="8"/>
      <c r="V6" s="8"/>
      <c r="Y6" s="23"/>
      <c r="AA6" s="23"/>
    </row>
    <row r="7" spans="1:27" x14ac:dyDescent="0.25">
      <c r="A7" s="13" t="s">
        <v>118</v>
      </c>
      <c r="B7" s="22" t="s">
        <v>177</v>
      </c>
      <c r="C7" s="23" t="s">
        <v>232</v>
      </c>
      <c r="D7" s="23" t="s">
        <v>185</v>
      </c>
      <c r="E7" s="23" t="s">
        <v>185</v>
      </c>
      <c r="F7" s="23" t="s">
        <v>185</v>
      </c>
      <c r="G7" s="23" t="s">
        <v>185</v>
      </c>
      <c r="H7" s="13">
        <v>2.9000000000000001E-2</v>
      </c>
      <c r="I7" s="26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3"/>
      <c r="AA7" s="23"/>
    </row>
    <row r="8" spans="1:27" x14ac:dyDescent="0.25">
      <c r="A8" s="13" t="s">
        <v>118</v>
      </c>
      <c r="B8" s="22" t="s">
        <v>177</v>
      </c>
      <c r="C8" s="23" t="s">
        <v>229</v>
      </c>
      <c r="D8" s="23" t="s">
        <v>186</v>
      </c>
      <c r="E8" s="23" t="s">
        <v>186</v>
      </c>
      <c r="F8" s="23" t="s">
        <v>185</v>
      </c>
      <c r="G8" s="23" t="s">
        <v>185</v>
      </c>
      <c r="H8" s="13">
        <f>0.01/2</f>
        <v>5.0000000000000001E-3</v>
      </c>
      <c r="I8" s="26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3"/>
      <c r="AA8" s="23"/>
    </row>
    <row r="9" spans="1:27" x14ac:dyDescent="0.25">
      <c r="A9" s="13" t="s">
        <v>118</v>
      </c>
      <c r="B9" s="22" t="s">
        <v>177</v>
      </c>
      <c r="C9" s="23" t="s">
        <v>187</v>
      </c>
      <c r="D9" s="23" t="s">
        <v>186</v>
      </c>
      <c r="E9" s="23" t="s">
        <v>186</v>
      </c>
      <c r="F9" s="23" t="s">
        <v>185</v>
      </c>
      <c r="G9" s="23" t="s">
        <v>185</v>
      </c>
      <c r="H9" s="13">
        <f>0.01/2</f>
        <v>5.0000000000000001E-3</v>
      </c>
      <c r="I9" s="26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3"/>
      <c r="AA9" s="23"/>
    </row>
    <row r="10" spans="1:27" x14ac:dyDescent="0.25">
      <c r="A10" s="13" t="s">
        <v>118</v>
      </c>
      <c r="B10" s="22" t="s">
        <v>177</v>
      </c>
      <c r="C10" s="23" t="s">
        <v>241</v>
      </c>
      <c r="D10" s="23" t="s">
        <v>186</v>
      </c>
      <c r="E10" s="23" t="s">
        <v>186</v>
      </c>
      <c r="F10" s="23" t="s">
        <v>186</v>
      </c>
      <c r="G10" s="23" t="s">
        <v>185</v>
      </c>
      <c r="H10" s="13">
        <v>0</v>
      </c>
      <c r="I10" s="26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3"/>
      <c r="AA10" s="23"/>
    </row>
    <row r="11" spans="1:27" x14ac:dyDescent="0.25">
      <c r="A11" s="13" t="s">
        <v>118</v>
      </c>
      <c r="B11" s="22" t="s">
        <v>177</v>
      </c>
      <c r="C11" s="23" t="s">
        <v>233</v>
      </c>
      <c r="D11" s="23" t="s">
        <v>186</v>
      </c>
      <c r="E11" s="23" t="s">
        <v>186</v>
      </c>
      <c r="F11" s="23" t="s">
        <v>186</v>
      </c>
      <c r="G11" s="23" t="s">
        <v>185</v>
      </c>
      <c r="H11" s="13">
        <v>0</v>
      </c>
      <c r="I11" s="26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3"/>
      <c r="AA11" s="23"/>
    </row>
    <row r="12" spans="1:27" x14ac:dyDescent="0.25">
      <c r="A12" s="13" t="s">
        <v>118</v>
      </c>
      <c r="B12" s="22" t="s">
        <v>177</v>
      </c>
      <c r="C12" s="23" t="s">
        <v>190</v>
      </c>
      <c r="D12" s="23" t="s">
        <v>186</v>
      </c>
      <c r="E12" s="23" t="s">
        <v>185</v>
      </c>
      <c r="F12" s="23" t="s">
        <v>186</v>
      </c>
      <c r="G12" s="23" t="s">
        <v>186</v>
      </c>
      <c r="H12" s="13">
        <v>0</v>
      </c>
      <c r="I12" s="26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1">
        <f>Technologies!$S$10+Technologies!$F$10*Technologies!$T$10</f>
        <v>37.709974656020385</v>
      </c>
      <c r="Y12" s="23"/>
      <c r="AA12" s="23"/>
    </row>
    <row r="13" spans="1:27" x14ac:dyDescent="0.25">
      <c r="A13" s="13" t="s">
        <v>118</v>
      </c>
      <c r="B13" s="22" t="s">
        <v>177</v>
      </c>
      <c r="C13" s="23" t="s">
        <v>227</v>
      </c>
      <c r="D13" s="23" t="s">
        <v>186</v>
      </c>
      <c r="E13" s="23" t="s">
        <v>185</v>
      </c>
      <c r="F13" s="23" t="s">
        <v>186</v>
      </c>
      <c r="G13" s="23" t="s">
        <v>186</v>
      </c>
      <c r="H13" s="13">
        <v>0</v>
      </c>
      <c r="I13" s="26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1">
        <f>Technologies!$S$12+Technologies!$F$12*Technologies!$T$12</f>
        <v>86.459937216050506</v>
      </c>
      <c r="Y13" s="23"/>
      <c r="AA13" s="23"/>
    </row>
    <row r="14" spans="1:27" x14ac:dyDescent="0.25">
      <c r="A14" s="13" t="s">
        <v>118</v>
      </c>
      <c r="B14" s="22" t="s">
        <v>177</v>
      </c>
      <c r="C14" s="23" t="s">
        <v>242</v>
      </c>
      <c r="D14" s="23" t="s">
        <v>186</v>
      </c>
      <c r="E14" s="23" t="s">
        <v>186</v>
      </c>
      <c r="F14" s="23" t="s">
        <v>185</v>
      </c>
      <c r="G14" s="23" t="s">
        <v>186</v>
      </c>
      <c r="H14" s="13">
        <v>0</v>
      </c>
      <c r="I14" s="26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1">
        <f>Technologies!$S$10+Technologies!$F$10*Technologies!$T$10</f>
        <v>37.709974656020385</v>
      </c>
      <c r="Y14" s="23"/>
      <c r="AA14" s="23"/>
    </row>
    <row r="15" spans="1:27" x14ac:dyDescent="0.25">
      <c r="A15" s="13" t="s">
        <v>118</v>
      </c>
      <c r="B15" s="22" t="s">
        <v>177</v>
      </c>
      <c r="C15" s="23" t="s">
        <v>234</v>
      </c>
      <c r="D15" s="23" t="s">
        <v>186</v>
      </c>
      <c r="E15" s="23" t="s">
        <v>186</v>
      </c>
      <c r="F15" s="23" t="s">
        <v>185</v>
      </c>
      <c r="G15" s="23" t="s">
        <v>186</v>
      </c>
      <c r="H15" s="13">
        <v>0</v>
      </c>
      <c r="I15" s="26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1">
        <f>Technologies!$S$10+Technologies!$F$10*Technologies!$T$10</f>
        <v>37.709974656020385</v>
      </c>
      <c r="Y15" s="23"/>
      <c r="AA15" s="23"/>
    </row>
    <row r="16" spans="1:27" x14ac:dyDescent="0.25">
      <c r="A16" s="13" t="s">
        <v>118</v>
      </c>
      <c r="B16" s="22" t="s">
        <v>231</v>
      </c>
      <c r="C16" s="23" t="s">
        <v>180</v>
      </c>
      <c r="D16" s="23" t="s">
        <v>185</v>
      </c>
      <c r="E16" s="23" t="s">
        <v>185</v>
      </c>
      <c r="F16" s="23" t="s">
        <v>185</v>
      </c>
      <c r="G16" s="23" t="s">
        <v>185</v>
      </c>
      <c r="H16" s="13">
        <v>0</v>
      </c>
      <c r="I16" s="26">
        <v>170430274.412552</v>
      </c>
      <c r="L16" s="13">
        <v>0</v>
      </c>
      <c r="M16" s="13">
        <v>0</v>
      </c>
      <c r="N16" s="13">
        <v>0</v>
      </c>
      <c r="P16" s="8"/>
      <c r="Q16" s="8"/>
      <c r="R16" s="38"/>
      <c r="S16" s="8"/>
      <c r="T16" s="8"/>
      <c r="U16" s="8"/>
      <c r="V16" s="8"/>
    </row>
    <row r="17" spans="1:22" x14ac:dyDescent="0.25">
      <c r="A17" s="13" t="s">
        <v>118</v>
      </c>
      <c r="B17" s="22" t="s">
        <v>231</v>
      </c>
      <c r="C17" s="23" t="s">
        <v>232</v>
      </c>
      <c r="D17" s="23" t="s">
        <v>185</v>
      </c>
      <c r="E17" s="23" t="s">
        <v>185</v>
      </c>
      <c r="F17" s="23" t="s">
        <v>185</v>
      </c>
      <c r="G17" s="23" t="s">
        <v>185</v>
      </c>
      <c r="H17" s="13">
        <v>2.1000000000000001E-2</v>
      </c>
      <c r="I17" s="26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118</v>
      </c>
      <c r="B18" s="22" t="s">
        <v>231</v>
      </c>
      <c r="C18" s="23" t="s">
        <v>229</v>
      </c>
      <c r="D18" s="23" t="s">
        <v>186</v>
      </c>
      <c r="E18" s="23" t="s">
        <v>186</v>
      </c>
      <c r="F18" s="23" t="s">
        <v>185</v>
      </c>
      <c r="G18" s="23" t="s">
        <v>185</v>
      </c>
      <c r="H18" s="13">
        <f>0.013/2</f>
        <v>6.4999999999999997E-3</v>
      </c>
      <c r="I18" s="26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118</v>
      </c>
      <c r="B19" s="22" t="s">
        <v>231</v>
      </c>
      <c r="C19" s="23" t="s">
        <v>187</v>
      </c>
      <c r="D19" s="23" t="s">
        <v>186</v>
      </c>
      <c r="E19" s="23" t="s">
        <v>186</v>
      </c>
      <c r="F19" s="23" t="s">
        <v>185</v>
      </c>
      <c r="G19" s="23" t="s">
        <v>185</v>
      </c>
      <c r="H19" s="13">
        <f>0.013/2</f>
        <v>6.4999999999999997E-3</v>
      </c>
      <c r="I19" s="26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118</v>
      </c>
      <c r="B20" s="22" t="s">
        <v>231</v>
      </c>
      <c r="C20" s="23" t="s">
        <v>241</v>
      </c>
      <c r="D20" s="23" t="s">
        <v>186</v>
      </c>
      <c r="E20" s="23" t="s">
        <v>186</v>
      </c>
      <c r="F20" s="23" t="s">
        <v>186</v>
      </c>
      <c r="G20" s="23" t="s">
        <v>185</v>
      </c>
      <c r="H20" s="13">
        <v>0</v>
      </c>
      <c r="I20" s="26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118</v>
      </c>
      <c r="B21" s="22" t="s">
        <v>231</v>
      </c>
      <c r="C21" s="23" t="s">
        <v>233</v>
      </c>
      <c r="D21" s="23" t="s">
        <v>186</v>
      </c>
      <c r="E21" s="23" t="s">
        <v>186</v>
      </c>
      <c r="F21" s="23" t="s">
        <v>186</v>
      </c>
      <c r="G21" s="23" t="s">
        <v>185</v>
      </c>
      <c r="H21" s="13">
        <v>0</v>
      </c>
      <c r="I21" s="26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118</v>
      </c>
      <c r="B22" s="22" t="s">
        <v>231</v>
      </c>
      <c r="C22" s="23" t="s">
        <v>190</v>
      </c>
      <c r="D22" s="23" t="s">
        <v>186</v>
      </c>
      <c r="E22" s="23" t="s">
        <v>185</v>
      </c>
      <c r="F22" s="23" t="s">
        <v>186</v>
      </c>
      <c r="G22" s="23" t="s">
        <v>186</v>
      </c>
      <c r="H22" s="13">
        <v>0</v>
      </c>
      <c r="I22" s="26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1">
        <f>Technologies!$S$10+Technologies!$F$10*Technologies!$T$10</f>
        <v>37.709974656020385</v>
      </c>
    </row>
    <row r="23" spans="1:22" x14ac:dyDescent="0.25">
      <c r="A23" s="13" t="s">
        <v>118</v>
      </c>
      <c r="B23" s="22" t="s">
        <v>231</v>
      </c>
      <c r="C23" s="23" t="s">
        <v>227</v>
      </c>
      <c r="D23" s="23" t="s">
        <v>186</v>
      </c>
      <c r="E23" s="23" t="s">
        <v>185</v>
      </c>
      <c r="F23" s="23" t="s">
        <v>186</v>
      </c>
      <c r="G23" s="23" t="s">
        <v>186</v>
      </c>
      <c r="H23" s="13">
        <v>0</v>
      </c>
      <c r="I23" s="26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1">
        <f>Technologies!$S$12+Technologies!$F$12*Technologies!$T$12</f>
        <v>86.459937216050506</v>
      </c>
    </row>
    <row r="24" spans="1:22" x14ac:dyDescent="0.25">
      <c r="A24" s="13" t="s">
        <v>118</v>
      </c>
      <c r="B24" s="22" t="s">
        <v>231</v>
      </c>
      <c r="C24" s="23" t="s">
        <v>242</v>
      </c>
      <c r="D24" s="23" t="s">
        <v>186</v>
      </c>
      <c r="E24" s="23" t="s">
        <v>186</v>
      </c>
      <c r="F24" s="23" t="s">
        <v>185</v>
      </c>
      <c r="G24" s="23" t="s">
        <v>186</v>
      </c>
      <c r="H24" s="13">
        <v>0</v>
      </c>
      <c r="I24" s="26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1">
        <f>Technologies!$S$10+Technologies!$F$10*Technologies!$T$10</f>
        <v>37.709974656020385</v>
      </c>
    </row>
    <row r="25" spans="1:22" x14ac:dyDescent="0.25">
      <c r="A25" s="13" t="s">
        <v>118</v>
      </c>
      <c r="B25" s="22" t="s">
        <v>231</v>
      </c>
      <c r="C25" s="23" t="s">
        <v>234</v>
      </c>
      <c r="D25" s="23" t="s">
        <v>186</v>
      </c>
      <c r="E25" s="23" t="s">
        <v>186</v>
      </c>
      <c r="F25" s="23" t="s">
        <v>185</v>
      </c>
      <c r="G25" s="23" t="s">
        <v>186</v>
      </c>
      <c r="H25" s="13">
        <v>0</v>
      </c>
      <c r="I25" s="26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1">
        <f>Technologies!$S$10+Technologies!$F$10*Technologies!$T$10</f>
        <v>37.709974656020385</v>
      </c>
    </row>
    <row r="26" spans="1:22" x14ac:dyDescent="0.25">
      <c r="A26" s="13" t="s">
        <v>118</v>
      </c>
      <c r="B26" s="22" t="s">
        <v>217</v>
      </c>
      <c r="C26" s="23" t="s">
        <v>180</v>
      </c>
      <c r="D26" s="23" t="s">
        <v>185</v>
      </c>
      <c r="E26" s="23" t="s">
        <v>185</v>
      </c>
      <c r="F26" s="23" t="s">
        <v>185</v>
      </c>
      <c r="G26" s="23" t="s">
        <v>185</v>
      </c>
      <c r="H26" s="13">
        <v>0</v>
      </c>
      <c r="I26" s="26">
        <v>431156503.70782697</v>
      </c>
      <c r="L26" s="13">
        <v>0</v>
      </c>
      <c r="M26" s="13">
        <v>0</v>
      </c>
      <c r="N26" s="13">
        <v>0</v>
      </c>
      <c r="P26" s="8"/>
      <c r="Q26" s="8"/>
      <c r="R26" s="38"/>
      <c r="S26" s="8"/>
      <c r="T26" s="8"/>
      <c r="U26" s="8"/>
      <c r="V26" s="8"/>
    </row>
    <row r="27" spans="1:22" x14ac:dyDescent="0.25">
      <c r="A27" s="13" t="s">
        <v>118</v>
      </c>
      <c r="B27" s="22" t="s">
        <v>217</v>
      </c>
      <c r="C27" s="23" t="s">
        <v>232</v>
      </c>
      <c r="D27" s="23" t="s">
        <v>185</v>
      </c>
      <c r="E27" s="23" t="s">
        <v>185</v>
      </c>
      <c r="F27" s="23" t="s">
        <v>185</v>
      </c>
      <c r="G27" s="23" t="s">
        <v>185</v>
      </c>
      <c r="H27" s="13">
        <v>2.9000000000000001E-2</v>
      </c>
      <c r="I27" s="26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118</v>
      </c>
      <c r="B28" s="22" t="s">
        <v>217</v>
      </c>
      <c r="C28" s="23" t="s">
        <v>229</v>
      </c>
      <c r="D28" s="23" t="s">
        <v>186</v>
      </c>
      <c r="E28" s="23" t="s">
        <v>186</v>
      </c>
      <c r="F28" s="23" t="s">
        <v>185</v>
      </c>
      <c r="G28" s="23" t="s">
        <v>185</v>
      </c>
      <c r="H28" s="13">
        <f>0.01/2</f>
        <v>5.0000000000000001E-3</v>
      </c>
      <c r="I28" s="26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118</v>
      </c>
      <c r="B29" s="22" t="s">
        <v>217</v>
      </c>
      <c r="C29" s="23" t="s">
        <v>187</v>
      </c>
      <c r="D29" s="23" t="s">
        <v>186</v>
      </c>
      <c r="E29" s="23" t="s">
        <v>186</v>
      </c>
      <c r="F29" s="23" t="s">
        <v>185</v>
      </c>
      <c r="G29" s="23" t="s">
        <v>185</v>
      </c>
      <c r="H29" s="13">
        <f>0.01/2</f>
        <v>5.0000000000000001E-3</v>
      </c>
      <c r="I29" s="26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118</v>
      </c>
      <c r="B30" s="22" t="s">
        <v>217</v>
      </c>
      <c r="C30" s="23" t="s">
        <v>241</v>
      </c>
      <c r="D30" s="23" t="s">
        <v>186</v>
      </c>
      <c r="E30" s="23" t="s">
        <v>186</v>
      </c>
      <c r="F30" s="23" t="s">
        <v>186</v>
      </c>
      <c r="G30" s="23" t="s">
        <v>185</v>
      </c>
      <c r="H30" s="13">
        <v>0</v>
      </c>
      <c r="I30" s="26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118</v>
      </c>
      <c r="B31" s="22" t="s">
        <v>217</v>
      </c>
      <c r="C31" s="23" t="s">
        <v>233</v>
      </c>
      <c r="D31" s="23" t="s">
        <v>186</v>
      </c>
      <c r="E31" s="23" t="s">
        <v>186</v>
      </c>
      <c r="F31" s="23" t="s">
        <v>186</v>
      </c>
      <c r="G31" s="23" t="s">
        <v>185</v>
      </c>
      <c r="H31" s="13">
        <v>0</v>
      </c>
      <c r="I31" s="26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118</v>
      </c>
      <c r="B32" s="22" t="s">
        <v>217</v>
      </c>
      <c r="C32" s="23" t="s">
        <v>190</v>
      </c>
      <c r="D32" s="23" t="s">
        <v>186</v>
      </c>
      <c r="E32" s="23" t="s">
        <v>185</v>
      </c>
      <c r="F32" s="23" t="s">
        <v>186</v>
      </c>
      <c r="G32" s="23" t="s">
        <v>186</v>
      </c>
      <c r="H32" s="13">
        <v>0</v>
      </c>
      <c r="I32" s="26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1">
        <f>Technologies!$S$10+Technologies!$F$10*Technologies!$T$10</f>
        <v>37.709974656020385</v>
      </c>
    </row>
    <row r="33" spans="1:22" x14ac:dyDescent="0.25">
      <c r="A33" s="13" t="s">
        <v>118</v>
      </c>
      <c r="B33" s="22" t="s">
        <v>217</v>
      </c>
      <c r="C33" s="23" t="s">
        <v>227</v>
      </c>
      <c r="D33" s="23" t="s">
        <v>186</v>
      </c>
      <c r="E33" s="23" t="s">
        <v>185</v>
      </c>
      <c r="F33" s="23" t="s">
        <v>186</v>
      </c>
      <c r="G33" s="23" t="s">
        <v>186</v>
      </c>
      <c r="H33" s="13">
        <v>0</v>
      </c>
      <c r="I33" s="26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1">
        <f>Technologies!$S$12+Technologies!$F$12*Technologies!$T$12</f>
        <v>86.459937216050506</v>
      </c>
    </row>
    <row r="34" spans="1:22" x14ac:dyDescent="0.25">
      <c r="A34" s="13" t="s">
        <v>118</v>
      </c>
      <c r="B34" s="22" t="s">
        <v>217</v>
      </c>
      <c r="C34" s="23" t="s">
        <v>242</v>
      </c>
      <c r="D34" s="23" t="s">
        <v>186</v>
      </c>
      <c r="E34" s="23" t="s">
        <v>186</v>
      </c>
      <c r="F34" s="23" t="s">
        <v>185</v>
      </c>
      <c r="G34" s="23" t="s">
        <v>186</v>
      </c>
      <c r="H34" s="13">
        <v>0</v>
      </c>
      <c r="I34" s="26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1">
        <f>Technologies!$S$10+Technologies!$F$10*Technologies!$T$10</f>
        <v>37.709974656020385</v>
      </c>
    </row>
    <row r="35" spans="1:22" x14ac:dyDescent="0.25">
      <c r="A35" s="13" t="s">
        <v>118</v>
      </c>
      <c r="B35" s="22" t="s">
        <v>217</v>
      </c>
      <c r="C35" s="23" t="s">
        <v>234</v>
      </c>
      <c r="D35" s="23" t="s">
        <v>186</v>
      </c>
      <c r="E35" s="23" t="s">
        <v>186</v>
      </c>
      <c r="F35" s="23" t="s">
        <v>185</v>
      </c>
      <c r="G35" s="23" t="s">
        <v>186</v>
      </c>
      <c r="H35" s="13">
        <v>0</v>
      </c>
      <c r="I35" s="26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1">
        <f>Technologies!$S$10+Technologies!$F$10*Technologies!$T$10</f>
        <v>37.709974656020385</v>
      </c>
    </row>
    <row r="36" spans="1:22" x14ac:dyDescent="0.25">
      <c r="A36" s="13" t="s">
        <v>118</v>
      </c>
      <c r="B36" s="22" t="s">
        <v>218</v>
      </c>
      <c r="C36" s="23" t="s">
        <v>180</v>
      </c>
      <c r="D36" s="23" t="s">
        <v>185</v>
      </c>
      <c r="E36" s="23" t="s">
        <v>185</v>
      </c>
      <c r="F36" s="23" t="s">
        <v>185</v>
      </c>
      <c r="G36" s="23" t="s">
        <v>185</v>
      </c>
      <c r="H36" s="13">
        <v>0</v>
      </c>
      <c r="I36" s="26">
        <v>321505424.40651</v>
      </c>
      <c r="L36" s="13">
        <v>0</v>
      </c>
      <c r="M36" s="13">
        <v>0</v>
      </c>
      <c r="N36" s="13">
        <v>0</v>
      </c>
      <c r="P36" s="8"/>
      <c r="Q36" s="8"/>
      <c r="R36" s="38"/>
      <c r="S36" s="8"/>
      <c r="T36" s="8"/>
      <c r="U36" s="8"/>
      <c r="V36" s="8"/>
    </row>
    <row r="37" spans="1:22" x14ac:dyDescent="0.25">
      <c r="A37" s="13" t="s">
        <v>118</v>
      </c>
      <c r="B37" s="22" t="s">
        <v>218</v>
      </c>
      <c r="C37" s="23" t="s">
        <v>232</v>
      </c>
      <c r="D37" s="23" t="s">
        <v>185</v>
      </c>
      <c r="E37" s="23" t="s">
        <v>185</v>
      </c>
      <c r="F37" s="23" t="s">
        <v>185</v>
      </c>
      <c r="G37" s="23" t="s">
        <v>185</v>
      </c>
      <c r="H37" s="13">
        <v>2.1000000000000001E-2</v>
      </c>
      <c r="I37" s="26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118</v>
      </c>
      <c r="B38" s="22" t="s">
        <v>218</v>
      </c>
      <c r="C38" s="23" t="s">
        <v>229</v>
      </c>
      <c r="D38" s="23" t="s">
        <v>186</v>
      </c>
      <c r="E38" s="23" t="s">
        <v>186</v>
      </c>
      <c r="F38" s="23" t="s">
        <v>185</v>
      </c>
      <c r="G38" s="23" t="s">
        <v>185</v>
      </c>
      <c r="H38" s="13">
        <f>0.013/2</f>
        <v>6.4999999999999997E-3</v>
      </c>
      <c r="I38" s="26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118</v>
      </c>
      <c r="B39" s="22" t="s">
        <v>218</v>
      </c>
      <c r="C39" s="23" t="s">
        <v>187</v>
      </c>
      <c r="D39" s="23" t="s">
        <v>186</v>
      </c>
      <c r="E39" s="23" t="s">
        <v>186</v>
      </c>
      <c r="F39" s="23" t="s">
        <v>185</v>
      </c>
      <c r="G39" s="23" t="s">
        <v>185</v>
      </c>
      <c r="H39" s="13">
        <f>0.013/2</f>
        <v>6.4999999999999997E-3</v>
      </c>
      <c r="I39" s="26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118</v>
      </c>
      <c r="B40" s="22" t="s">
        <v>218</v>
      </c>
      <c r="C40" s="23" t="s">
        <v>241</v>
      </c>
      <c r="D40" s="23" t="s">
        <v>186</v>
      </c>
      <c r="E40" s="23" t="s">
        <v>186</v>
      </c>
      <c r="F40" s="23" t="s">
        <v>186</v>
      </c>
      <c r="G40" s="23" t="s">
        <v>185</v>
      </c>
      <c r="H40" s="13">
        <v>0</v>
      </c>
      <c r="I40" s="26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118</v>
      </c>
      <c r="B41" s="22" t="s">
        <v>218</v>
      </c>
      <c r="C41" s="23" t="s">
        <v>233</v>
      </c>
      <c r="D41" s="23" t="s">
        <v>186</v>
      </c>
      <c r="E41" s="23" t="s">
        <v>186</v>
      </c>
      <c r="F41" s="23" t="s">
        <v>186</v>
      </c>
      <c r="G41" s="23" t="s">
        <v>185</v>
      </c>
      <c r="H41" s="13">
        <v>0</v>
      </c>
      <c r="I41" s="26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118</v>
      </c>
      <c r="B42" s="22" t="s">
        <v>218</v>
      </c>
      <c r="C42" s="23" t="s">
        <v>190</v>
      </c>
      <c r="D42" s="23" t="s">
        <v>186</v>
      </c>
      <c r="E42" s="23" t="s">
        <v>185</v>
      </c>
      <c r="F42" s="23" t="s">
        <v>186</v>
      </c>
      <c r="G42" s="23" t="s">
        <v>186</v>
      </c>
      <c r="H42" s="13">
        <v>0</v>
      </c>
      <c r="I42" s="26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1">
        <f>Technologies!$S$10+Technologies!$F$10*Technologies!$T$10</f>
        <v>37.709974656020385</v>
      </c>
    </row>
    <row r="43" spans="1:22" x14ac:dyDescent="0.25">
      <c r="A43" s="13" t="s">
        <v>118</v>
      </c>
      <c r="B43" s="22" t="s">
        <v>218</v>
      </c>
      <c r="C43" s="23" t="s">
        <v>227</v>
      </c>
      <c r="D43" s="23" t="s">
        <v>186</v>
      </c>
      <c r="E43" s="23" t="s">
        <v>185</v>
      </c>
      <c r="F43" s="23" t="s">
        <v>186</v>
      </c>
      <c r="G43" s="23" t="s">
        <v>186</v>
      </c>
      <c r="H43" s="13">
        <v>0</v>
      </c>
      <c r="I43" s="26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1">
        <f>Technologies!$S$12+Technologies!$F$12*Technologies!$T$12</f>
        <v>86.459937216050506</v>
      </c>
    </row>
    <row r="44" spans="1:22" x14ac:dyDescent="0.25">
      <c r="A44" s="13" t="s">
        <v>118</v>
      </c>
      <c r="B44" s="22" t="s">
        <v>218</v>
      </c>
      <c r="C44" s="23" t="s">
        <v>242</v>
      </c>
      <c r="D44" s="23" t="s">
        <v>186</v>
      </c>
      <c r="E44" s="23" t="s">
        <v>186</v>
      </c>
      <c r="F44" s="23" t="s">
        <v>185</v>
      </c>
      <c r="G44" s="23" t="s">
        <v>186</v>
      </c>
      <c r="H44" s="13">
        <v>0</v>
      </c>
      <c r="I44" s="26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1">
        <f>Technologies!$S$10+Technologies!$F$10*Technologies!$T$10</f>
        <v>37.709974656020385</v>
      </c>
    </row>
    <row r="45" spans="1:22" x14ac:dyDescent="0.25">
      <c r="A45" s="13" t="s">
        <v>118</v>
      </c>
      <c r="B45" s="22" t="s">
        <v>218</v>
      </c>
      <c r="C45" s="23" t="s">
        <v>234</v>
      </c>
      <c r="D45" s="23" t="s">
        <v>186</v>
      </c>
      <c r="E45" s="23" t="s">
        <v>186</v>
      </c>
      <c r="F45" s="23" t="s">
        <v>185</v>
      </c>
      <c r="G45" s="23" t="s">
        <v>186</v>
      </c>
      <c r="H45" s="13">
        <v>0</v>
      </c>
      <c r="I45" s="26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1">
        <f>Technologies!$S$10+Technologies!$F$10*Technologies!$T$10</f>
        <v>37.709974656020385</v>
      </c>
    </row>
    <row r="46" spans="1:22" x14ac:dyDescent="0.25">
      <c r="A46" s="13" t="s">
        <v>118</v>
      </c>
      <c r="B46" s="22" t="s">
        <v>219</v>
      </c>
      <c r="C46" s="23" t="s">
        <v>180</v>
      </c>
      <c r="D46" s="23" t="s">
        <v>185</v>
      </c>
      <c r="E46" s="23" t="s">
        <v>185</v>
      </c>
      <c r="F46" s="23" t="s">
        <v>185</v>
      </c>
      <c r="G46" s="23" t="s">
        <v>185</v>
      </c>
      <c r="H46" s="13">
        <v>0</v>
      </c>
      <c r="I46" s="26">
        <v>445548878.34723097</v>
      </c>
      <c r="L46" s="13">
        <v>0</v>
      </c>
      <c r="M46" s="13">
        <v>0</v>
      </c>
      <c r="N46" s="13">
        <v>0</v>
      </c>
      <c r="P46" s="8"/>
      <c r="Q46" s="8"/>
      <c r="R46" s="38"/>
      <c r="S46" s="8"/>
      <c r="T46" s="8"/>
      <c r="U46" s="8"/>
      <c r="V46" s="8"/>
    </row>
    <row r="47" spans="1:22" x14ac:dyDescent="0.25">
      <c r="A47" s="13" t="s">
        <v>118</v>
      </c>
      <c r="B47" s="22" t="s">
        <v>219</v>
      </c>
      <c r="C47" s="23" t="s">
        <v>232</v>
      </c>
      <c r="D47" s="23" t="s">
        <v>185</v>
      </c>
      <c r="E47" s="23" t="s">
        <v>185</v>
      </c>
      <c r="F47" s="23" t="s">
        <v>185</v>
      </c>
      <c r="G47" s="23" t="s">
        <v>185</v>
      </c>
      <c r="H47" s="13">
        <v>3.6999999999999998E-2</v>
      </c>
      <c r="I47" s="26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118</v>
      </c>
      <c r="B48" s="22" t="s">
        <v>219</v>
      </c>
      <c r="C48" s="23" t="s">
        <v>229</v>
      </c>
      <c r="D48" s="23" t="s">
        <v>186</v>
      </c>
      <c r="E48" s="23" t="s">
        <v>186</v>
      </c>
      <c r="F48" s="23" t="s">
        <v>185</v>
      </c>
      <c r="G48" s="23" t="s">
        <v>185</v>
      </c>
      <c r="H48" s="13">
        <f>0.017/2</f>
        <v>8.5000000000000006E-3</v>
      </c>
      <c r="I48" s="26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118</v>
      </c>
      <c r="B49" s="22" t="s">
        <v>219</v>
      </c>
      <c r="C49" s="23" t="s">
        <v>187</v>
      </c>
      <c r="D49" s="23" t="s">
        <v>186</v>
      </c>
      <c r="E49" s="23" t="s">
        <v>186</v>
      </c>
      <c r="F49" s="23" t="s">
        <v>185</v>
      </c>
      <c r="G49" s="23" t="s">
        <v>185</v>
      </c>
      <c r="H49" s="13">
        <f>0.017/2</f>
        <v>8.5000000000000006E-3</v>
      </c>
      <c r="I49" s="26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118</v>
      </c>
      <c r="B50" s="22" t="s">
        <v>219</v>
      </c>
      <c r="C50" s="23" t="s">
        <v>241</v>
      </c>
      <c r="D50" s="23" t="s">
        <v>186</v>
      </c>
      <c r="E50" s="23" t="s">
        <v>186</v>
      </c>
      <c r="F50" s="23" t="s">
        <v>186</v>
      </c>
      <c r="G50" s="23" t="s">
        <v>185</v>
      </c>
      <c r="H50" s="13">
        <v>0</v>
      </c>
      <c r="I50" s="26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118</v>
      </c>
      <c r="B51" s="22" t="s">
        <v>219</v>
      </c>
      <c r="C51" s="23" t="s">
        <v>233</v>
      </c>
      <c r="D51" s="23" t="s">
        <v>186</v>
      </c>
      <c r="E51" s="23" t="s">
        <v>186</v>
      </c>
      <c r="F51" s="23" t="s">
        <v>186</v>
      </c>
      <c r="G51" s="23" t="s">
        <v>185</v>
      </c>
      <c r="H51" s="13">
        <v>0</v>
      </c>
      <c r="I51" s="26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118</v>
      </c>
      <c r="B52" s="22" t="s">
        <v>219</v>
      </c>
      <c r="C52" s="23" t="s">
        <v>190</v>
      </c>
      <c r="D52" s="23" t="s">
        <v>186</v>
      </c>
      <c r="E52" s="23" t="s">
        <v>185</v>
      </c>
      <c r="F52" s="23" t="s">
        <v>186</v>
      </c>
      <c r="G52" s="23" t="s">
        <v>186</v>
      </c>
      <c r="H52" s="13">
        <v>0</v>
      </c>
      <c r="I52" s="26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1">
        <f>Technologies!$S$10+Technologies!$F$10*Technologies!$T$10</f>
        <v>37.709974656020385</v>
      </c>
    </row>
    <row r="53" spans="1:22" x14ac:dyDescent="0.25">
      <c r="A53" s="13" t="s">
        <v>118</v>
      </c>
      <c r="B53" s="22" t="s">
        <v>219</v>
      </c>
      <c r="C53" s="23" t="s">
        <v>227</v>
      </c>
      <c r="D53" s="23" t="s">
        <v>186</v>
      </c>
      <c r="E53" s="23" t="s">
        <v>185</v>
      </c>
      <c r="F53" s="23" t="s">
        <v>186</v>
      </c>
      <c r="G53" s="23" t="s">
        <v>186</v>
      </c>
      <c r="H53" s="13">
        <v>0</v>
      </c>
      <c r="I53" s="26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1">
        <f>Technologies!$S$12+Technologies!$F$12*Technologies!$T$12</f>
        <v>86.459937216050506</v>
      </c>
    </row>
    <row r="54" spans="1:22" x14ac:dyDescent="0.25">
      <c r="A54" s="13" t="s">
        <v>118</v>
      </c>
      <c r="B54" s="22" t="s">
        <v>219</v>
      </c>
      <c r="C54" s="23" t="s">
        <v>242</v>
      </c>
      <c r="D54" s="23" t="s">
        <v>186</v>
      </c>
      <c r="E54" s="23" t="s">
        <v>186</v>
      </c>
      <c r="F54" s="23" t="s">
        <v>185</v>
      </c>
      <c r="G54" s="23" t="s">
        <v>186</v>
      </c>
      <c r="H54" s="13">
        <v>0</v>
      </c>
      <c r="I54" s="26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1">
        <f>Technologies!$S$10+Technologies!$F$10*Technologies!$T$10</f>
        <v>37.709974656020385</v>
      </c>
    </row>
    <row r="55" spans="1:22" x14ac:dyDescent="0.25">
      <c r="A55" s="13" t="s">
        <v>118</v>
      </c>
      <c r="B55" s="22" t="s">
        <v>219</v>
      </c>
      <c r="C55" s="23" t="s">
        <v>234</v>
      </c>
      <c r="D55" s="23" t="s">
        <v>186</v>
      </c>
      <c r="E55" s="23" t="s">
        <v>186</v>
      </c>
      <c r="F55" s="23" t="s">
        <v>185</v>
      </c>
      <c r="G55" s="23" t="s">
        <v>186</v>
      </c>
      <c r="H55" s="13">
        <v>0</v>
      </c>
      <c r="I55" s="26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1">
        <f>Technologies!$S$10+Technologies!$F$10*Technologies!$T$10</f>
        <v>37.709974656020385</v>
      </c>
    </row>
    <row r="56" spans="1:22" x14ac:dyDescent="0.25">
      <c r="A56" s="13" t="s">
        <v>118</v>
      </c>
      <c r="B56" s="22" t="s">
        <v>220</v>
      </c>
      <c r="C56" s="23" t="s">
        <v>180</v>
      </c>
      <c r="D56" s="23" t="s">
        <v>185</v>
      </c>
      <c r="E56" s="23" t="s">
        <v>185</v>
      </c>
      <c r="F56" s="23" t="s">
        <v>185</v>
      </c>
      <c r="G56" s="23" t="s">
        <v>185</v>
      </c>
      <c r="H56" s="13">
        <v>0</v>
      </c>
      <c r="I56" s="26">
        <v>229580374.06622201</v>
      </c>
      <c r="L56" s="13">
        <v>0</v>
      </c>
      <c r="M56" s="13">
        <v>0</v>
      </c>
      <c r="N56" s="13">
        <v>0</v>
      </c>
      <c r="P56" s="8"/>
      <c r="Q56" s="8"/>
      <c r="R56" s="38"/>
      <c r="S56" s="8"/>
      <c r="T56" s="8"/>
      <c r="U56" s="8"/>
      <c r="V56" s="8"/>
    </row>
    <row r="57" spans="1:22" x14ac:dyDescent="0.25">
      <c r="A57" s="13" t="s">
        <v>118</v>
      </c>
      <c r="B57" s="22" t="s">
        <v>220</v>
      </c>
      <c r="C57" s="23" t="s">
        <v>232</v>
      </c>
      <c r="D57" s="23" t="s">
        <v>185</v>
      </c>
      <c r="E57" s="23" t="s">
        <v>185</v>
      </c>
      <c r="F57" s="23" t="s">
        <v>185</v>
      </c>
      <c r="G57" s="23" t="s">
        <v>185</v>
      </c>
      <c r="H57" s="13">
        <v>2.5000000000000001E-2</v>
      </c>
      <c r="I57" s="26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118</v>
      </c>
      <c r="B58" s="22" t="s">
        <v>220</v>
      </c>
      <c r="C58" s="23" t="s">
        <v>229</v>
      </c>
      <c r="D58" s="23" t="s">
        <v>186</v>
      </c>
      <c r="E58" s="23" t="s">
        <v>186</v>
      </c>
      <c r="F58" s="23" t="s">
        <v>185</v>
      </c>
      <c r="G58" s="23" t="s">
        <v>185</v>
      </c>
      <c r="H58" s="13">
        <v>0</v>
      </c>
      <c r="I58" s="26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118</v>
      </c>
      <c r="B59" s="22" t="s">
        <v>220</v>
      </c>
      <c r="C59" s="23" t="s">
        <v>187</v>
      </c>
      <c r="D59" s="23" t="s">
        <v>186</v>
      </c>
      <c r="E59" s="23" t="s">
        <v>186</v>
      </c>
      <c r="F59" s="23" t="s">
        <v>185</v>
      </c>
      <c r="G59" s="23" t="s">
        <v>185</v>
      </c>
      <c r="H59" s="13">
        <v>0</v>
      </c>
      <c r="I59" s="26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118</v>
      </c>
      <c r="B60" s="22" t="s">
        <v>220</v>
      </c>
      <c r="C60" s="23" t="s">
        <v>241</v>
      </c>
      <c r="D60" s="23" t="s">
        <v>186</v>
      </c>
      <c r="E60" s="23" t="s">
        <v>186</v>
      </c>
      <c r="F60" s="23" t="s">
        <v>186</v>
      </c>
      <c r="G60" s="23" t="s">
        <v>185</v>
      </c>
      <c r="H60" s="13">
        <v>0</v>
      </c>
      <c r="I60" s="26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118</v>
      </c>
      <c r="B61" s="22" t="s">
        <v>220</v>
      </c>
      <c r="C61" s="23" t="s">
        <v>233</v>
      </c>
      <c r="D61" s="23" t="s">
        <v>186</v>
      </c>
      <c r="E61" s="23" t="s">
        <v>186</v>
      </c>
      <c r="F61" s="23" t="s">
        <v>186</v>
      </c>
      <c r="G61" s="23" t="s">
        <v>185</v>
      </c>
      <c r="H61" s="13">
        <v>0</v>
      </c>
      <c r="I61" s="26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118</v>
      </c>
      <c r="B62" s="22" t="s">
        <v>220</v>
      </c>
      <c r="C62" s="23" t="s">
        <v>190</v>
      </c>
      <c r="D62" s="23" t="s">
        <v>186</v>
      </c>
      <c r="E62" s="23" t="s">
        <v>185</v>
      </c>
      <c r="F62" s="23" t="s">
        <v>186</v>
      </c>
      <c r="G62" s="23" t="s">
        <v>186</v>
      </c>
      <c r="H62" s="13">
        <v>0</v>
      </c>
      <c r="I62" s="26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1">
        <f>Technologies!$S$10+Technologies!$F$10*Technologies!$T$10</f>
        <v>37.709974656020385</v>
      </c>
    </row>
    <row r="63" spans="1:22" x14ac:dyDescent="0.25">
      <c r="A63" s="13" t="s">
        <v>118</v>
      </c>
      <c r="B63" s="22" t="s">
        <v>220</v>
      </c>
      <c r="C63" s="23" t="s">
        <v>227</v>
      </c>
      <c r="D63" s="23" t="s">
        <v>186</v>
      </c>
      <c r="E63" s="23" t="s">
        <v>185</v>
      </c>
      <c r="F63" s="23" t="s">
        <v>186</v>
      </c>
      <c r="G63" s="23" t="s">
        <v>186</v>
      </c>
      <c r="H63" s="13">
        <v>0</v>
      </c>
      <c r="I63" s="26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1">
        <f>Technologies!$S$12+Technologies!$F$12*Technologies!$T$12</f>
        <v>86.459937216050506</v>
      </c>
    </row>
    <row r="64" spans="1:22" x14ac:dyDescent="0.25">
      <c r="A64" s="13" t="s">
        <v>118</v>
      </c>
      <c r="B64" s="22" t="s">
        <v>220</v>
      </c>
      <c r="C64" s="23" t="s">
        <v>242</v>
      </c>
      <c r="D64" s="23" t="s">
        <v>186</v>
      </c>
      <c r="E64" s="23" t="s">
        <v>186</v>
      </c>
      <c r="F64" s="23" t="s">
        <v>185</v>
      </c>
      <c r="G64" s="23" t="s">
        <v>186</v>
      </c>
      <c r="H64" s="13">
        <v>0</v>
      </c>
      <c r="I64" s="26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1">
        <f>Technologies!$S$10+Technologies!$F$10*Technologies!$T$10</f>
        <v>37.709974656020385</v>
      </c>
    </row>
    <row r="65" spans="1:22" x14ac:dyDescent="0.25">
      <c r="A65" s="13" t="s">
        <v>118</v>
      </c>
      <c r="B65" s="22" t="s">
        <v>220</v>
      </c>
      <c r="C65" s="23" t="s">
        <v>234</v>
      </c>
      <c r="D65" s="23" t="s">
        <v>186</v>
      </c>
      <c r="E65" s="23" t="s">
        <v>186</v>
      </c>
      <c r="F65" s="23" t="s">
        <v>185</v>
      </c>
      <c r="G65" s="23" t="s">
        <v>186</v>
      </c>
      <c r="H65" s="13">
        <v>0</v>
      </c>
      <c r="I65" s="26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1">
        <f>Technologies!$S$10+Technologies!$F$10*Technologies!$T$10</f>
        <v>37.709974656020385</v>
      </c>
    </row>
    <row r="66" spans="1:22" x14ac:dyDescent="0.25">
      <c r="A66" s="13" t="s">
        <v>118</v>
      </c>
      <c r="B66" s="22" t="s">
        <v>221</v>
      </c>
      <c r="C66" s="23" t="s">
        <v>180</v>
      </c>
      <c r="D66" s="23" t="s">
        <v>185</v>
      </c>
      <c r="E66" s="23" t="s">
        <v>185</v>
      </c>
      <c r="F66" s="23" t="s">
        <v>185</v>
      </c>
      <c r="G66" s="23" t="s">
        <v>185</v>
      </c>
      <c r="H66" s="13">
        <v>0</v>
      </c>
      <c r="I66" s="26">
        <v>528310626.16344601</v>
      </c>
      <c r="L66" s="13">
        <v>0</v>
      </c>
      <c r="M66" s="13">
        <v>0</v>
      </c>
      <c r="N66" s="13">
        <v>0</v>
      </c>
      <c r="P66" s="8"/>
      <c r="Q66" s="8"/>
      <c r="R66" s="38"/>
      <c r="S66" s="8"/>
      <c r="T66" s="8"/>
      <c r="U66" s="8"/>
      <c r="V66" s="8"/>
    </row>
    <row r="67" spans="1:22" x14ac:dyDescent="0.25">
      <c r="A67" s="13" t="s">
        <v>118</v>
      </c>
      <c r="B67" s="22" t="s">
        <v>221</v>
      </c>
      <c r="C67" s="23" t="s">
        <v>232</v>
      </c>
      <c r="D67" s="23" t="s">
        <v>185</v>
      </c>
      <c r="E67" s="23" t="s">
        <v>185</v>
      </c>
      <c r="F67" s="23" t="s">
        <v>185</v>
      </c>
      <c r="G67" s="23" t="s">
        <v>185</v>
      </c>
      <c r="H67" s="13">
        <v>1.2999999999999999E-2</v>
      </c>
      <c r="I67" s="26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118</v>
      </c>
      <c r="B68" s="22" t="s">
        <v>221</v>
      </c>
      <c r="C68" s="23" t="s">
        <v>229</v>
      </c>
      <c r="D68" s="23" t="s">
        <v>186</v>
      </c>
      <c r="E68" s="23" t="s">
        <v>186</v>
      </c>
      <c r="F68" s="23" t="s">
        <v>185</v>
      </c>
      <c r="G68" s="23" t="s">
        <v>185</v>
      </c>
      <c r="H68" s="13">
        <f>0.061/2</f>
        <v>3.0499999999999999E-2</v>
      </c>
      <c r="I68" s="26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118</v>
      </c>
      <c r="B69" s="22" t="s">
        <v>221</v>
      </c>
      <c r="C69" s="23" t="s">
        <v>187</v>
      </c>
      <c r="D69" s="23" t="s">
        <v>186</v>
      </c>
      <c r="E69" s="23" t="s">
        <v>186</v>
      </c>
      <c r="F69" s="23" t="s">
        <v>185</v>
      </c>
      <c r="G69" s="23" t="s">
        <v>185</v>
      </c>
      <c r="H69" s="13">
        <f>0.061/2</f>
        <v>3.0499999999999999E-2</v>
      </c>
      <c r="I69" s="26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118</v>
      </c>
      <c r="B70" s="22" t="s">
        <v>221</v>
      </c>
      <c r="C70" s="23" t="s">
        <v>241</v>
      </c>
      <c r="D70" s="23" t="s">
        <v>186</v>
      </c>
      <c r="E70" s="23" t="s">
        <v>186</v>
      </c>
      <c r="F70" s="23" t="s">
        <v>186</v>
      </c>
      <c r="G70" s="23" t="s">
        <v>185</v>
      </c>
      <c r="H70" s="13">
        <v>0</v>
      </c>
      <c r="I70" s="26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118</v>
      </c>
      <c r="B71" s="22" t="s">
        <v>221</v>
      </c>
      <c r="C71" s="23" t="s">
        <v>233</v>
      </c>
      <c r="D71" s="23" t="s">
        <v>186</v>
      </c>
      <c r="E71" s="23" t="s">
        <v>186</v>
      </c>
      <c r="F71" s="23" t="s">
        <v>186</v>
      </c>
      <c r="G71" s="23" t="s">
        <v>185</v>
      </c>
      <c r="H71" s="13">
        <v>0</v>
      </c>
      <c r="I71" s="26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118</v>
      </c>
      <c r="B72" s="22" t="s">
        <v>221</v>
      </c>
      <c r="C72" s="23" t="s">
        <v>190</v>
      </c>
      <c r="D72" s="23" t="s">
        <v>186</v>
      </c>
      <c r="E72" s="23" t="s">
        <v>185</v>
      </c>
      <c r="F72" s="23" t="s">
        <v>186</v>
      </c>
      <c r="G72" s="23" t="s">
        <v>186</v>
      </c>
      <c r="H72" s="13">
        <v>0</v>
      </c>
      <c r="I72" s="26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1">
        <f>Technologies!$S$10+Technologies!$F$10*Technologies!$T$10</f>
        <v>37.709974656020385</v>
      </c>
    </row>
    <row r="73" spans="1:22" x14ac:dyDescent="0.25">
      <c r="A73" s="13" t="s">
        <v>118</v>
      </c>
      <c r="B73" s="22" t="s">
        <v>221</v>
      </c>
      <c r="C73" s="23" t="s">
        <v>227</v>
      </c>
      <c r="D73" s="23" t="s">
        <v>186</v>
      </c>
      <c r="E73" s="23" t="s">
        <v>185</v>
      </c>
      <c r="F73" s="23" t="s">
        <v>186</v>
      </c>
      <c r="G73" s="23" t="s">
        <v>186</v>
      </c>
      <c r="H73" s="13">
        <v>0</v>
      </c>
      <c r="I73" s="26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1">
        <f>Technologies!$S$12+Technologies!$F$12*Technologies!$T$12</f>
        <v>86.459937216050506</v>
      </c>
    </row>
    <row r="74" spans="1:22" x14ac:dyDescent="0.25">
      <c r="A74" s="13" t="s">
        <v>118</v>
      </c>
      <c r="B74" s="22" t="s">
        <v>221</v>
      </c>
      <c r="C74" s="23" t="s">
        <v>242</v>
      </c>
      <c r="D74" s="23" t="s">
        <v>186</v>
      </c>
      <c r="E74" s="23" t="s">
        <v>186</v>
      </c>
      <c r="F74" s="23" t="s">
        <v>185</v>
      </c>
      <c r="G74" s="23" t="s">
        <v>186</v>
      </c>
      <c r="H74" s="13">
        <v>0</v>
      </c>
      <c r="I74" s="26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1">
        <f>Technologies!$S$10+Technologies!$F$10*Technologies!$T$10</f>
        <v>37.709974656020385</v>
      </c>
    </row>
    <row r="75" spans="1:22" x14ac:dyDescent="0.25">
      <c r="A75" s="13" t="s">
        <v>118</v>
      </c>
      <c r="B75" s="22" t="s">
        <v>221</v>
      </c>
      <c r="C75" s="23" t="s">
        <v>234</v>
      </c>
      <c r="D75" s="23" t="s">
        <v>186</v>
      </c>
      <c r="E75" s="23" t="s">
        <v>186</v>
      </c>
      <c r="F75" s="23" t="s">
        <v>185</v>
      </c>
      <c r="G75" s="23" t="s">
        <v>186</v>
      </c>
      <c r="H75" s="13">
        <v>0</v>
      </c>
      <c r="I75" s="26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1">
        <f>Technologies!$S$10+Technologies!$F$10*Technologies!$T$10</f>
        <v>37.709974656020385</v>
      </c>
    </row>
    <row r="76" spans="1:22" x14ac:dyDescent="0.25">
      <c r="A76" s="13" t="s">
        <v>118</v>
      </c>
      <c r="B76" s="22" t="s">
        <v>222</v>
      </c>
      <c r="C76" s="23" t="s">
        <v>180</v>
      </c>
      <c r="D76" s="23" t="s">
        <v>185</v>
      </c>
      <c r="E76" s="23" t="s">
        <v>185</v>
      </c>
      <c r="F76" s="23" t="s">
        <v>185</v>
      </c>
      <c r="G76" s="23" t="s">
        <v>185</v>
      </c>
      <c r="H76" s="13">
        <v>0</v>
      </c>
      <c r="I76" s="26">
        <v>239175323.517645</v>
      </c>
      <c r="L76" s="13">
        <v>0</v>
      </c>
      <c r="M76" s="13">
        <v>0</v>
      </c>
      <c r="N76" s="13">
        <v>0</v>
      </c>
      <c r="P76" s="8"/>
      <c r="Q76" s="8"/>
      <c r="R76" s="38"/>
      <c r="S76" s="8"/>
      <c r="T76" s="8"/>
      <c r="U76" s="8"/>
      <c r="V76" s="8"/>
    </row>
    <row r="77" spans="1:22" x14ac:dyDescent="0.25">
      <c r="A77" s="13" t="s">
        <v>118</v>
      </c>
      <c r="B77" s="22" t="s">
        <v>222</v>
      </c>
      <c r="C77" s="23" t="s">
        <v>232</v>
      </c>
      <c r="D77" s="23" t="s">
        <v>185</v>
      </c>
      <c r="E77" s="23" t="s">
        <v>185</v>
      </c>
      <c r="F77" s="23" t="s">
        <v>185</v>
      </c>
      <c r="G77" s="23" t="s">
        <v>185</v>
      </c>
      <c r="H77" s="13">
        <v>4.0000000000000001E-3</v>
      </c>
      <c r="I77" s="26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118</v>
      </c>
      <c r="B78" s="22" t="s">
        <v>222</v>
      </c>
      <c r="C78" s="23" t="s">
        <v>229</v>
      </c>
      <c r="D78" s="23" t="s">
        <v>186</v>
      </c>
      <c r="E78" s="23" t="s">
        <v>186</v>
      </c>
      <c r="F78" s="23" t="s">
        <v>185</v>
      </c>
      <c r="G78" s="23" t="s">
        <v>185</v>
      </c>
      <c r="H78" s="13">
        <f>0.014/2</f>
        <v>7.0000000000000001E-3</v>
      </c>
      <c r="I78" s="26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118</v>
      </c>
      <c r="B79" s="22" t="s">
        <v>222</v>
      </c>
      <c r="C79" s="23" t="s">
        <v>187</v>
      </c>
      <c r="D79" s="23" t="s">
        <v>186</v>
      </c>
      <c r="E79" s="23" t="s">
        <v>186</v>
      </c>
      <c r="F79" s="23" t="s">
        <v>185</v>
      </c>
      <c r="G79" s="23" t="s">
        <v>185</v>
      </c>
      <c r="H79" s="13">
        <f>0.014/2</f>
        <v>7.0000000000000001E-3</v>
      </c>
      <c r="I79" s="26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118</v>
      </c>
      <c r="B80" s="22" t="s">
        <v>222</v>
      </c>
      <c r="C80" s="23" t="s">
        <v>241</v>
      </c>
      <c r="D80" s="23" t="s">
        <v>186</v>
      </c>
      <c r="E80" s="23" t="s">
        <v>186</v>
      </c>
      <c r="F80" s="23" t="s">
        <v>186</v>
      </c>
      <c r="G80" s="23" t="s">
        <v>185</v>
      </c>
      <c r="H80" s="13">
        <v>0</v>
      </c>
      <c r="I80" s="26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118</v>
      </c>
      <c r="B81" s="22" t="s">
        <v>222</v>
      </c>
      <c r="C81" s="23" t="s">
        <v>233</v>
      </c>
      <c r="D81" s="23" t="s">
        <v>186</v>
      </c>
      <c r="E81" s="23" t="s">
        <v>186</v>
      </c>
      <c r="F81" s="23" t="s">
        <v>186</v>
      </c>
      <c r="G81" s="23" t="s">
        <v>185</v>
      </c>
      <c r="H81" s="13">
        <v>0</v>
      </c>
      <c r="I81" s="26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118</v>
      </c>
      <c r="B82" s="22" t="s">
        <v>222</v>
      </c>
      <c r="C82" s="23" t="s">
        <v>190</v>
      </c>
      <c r="D82" s="23" t="s">
        <v>186</v>
      </c>
      <c r="E82" s="23" t="s">
        <v>185</v>
      </c>
      <c r="F82" s="23" t="s">
        <v>186</v>
      </c>
      <c r="G82" s="23" t="s">
        <v>186</v>
      </c>
      <c r="H82" s="13">
        <v>0</v>
      </c>
      <c r="I82" s="26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1">
        <f>Technologies!$S$10+Technologies!$F$10*Technologies!$T$10</f>
        <v>37.709974656020385</v>
      </c>
    </row>
    <row r="83" spans="1:22" x14ac:dyDescent="0.25">
      <c r="A83" s="13" t="s">
        <v>118</v>
      </c>
      <c r="B83" s="22" t="s">
        <v>222</v>
      </c>
      <c r="C83" s="23" t="s">
        <v>227</v>
      </c>
      <c r="D83" s="23" t="s">
        <v>186</v>
      </c>
      <c r="E83" s="23" t="s">
        <v>185</v>
      </c>
      <c r="F83" s="23" t="s">
        <v>186</v>
      </c>
      <c r="G83" s="23" t="s">
        <v>186</v>
      </c>
      <c r="H83" s="13">
        <v>0</v>
      </c>
      <c r="I83" s="26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1">
        <f>Technologies!$S$12+Technologies!$F$12*Technologies!$T$12</f>
        <v>86.459937216050506</v>
      </c>
    </row>
    <row r="84" spans="1:22" x14ac:dyDescent="0.25">
      <c r="A84" s="13" t="s">
        <v>118</v>
      </c>
      <c r="B84" s="22" t="s">
        <v>222</v>
      </c>
      <c r="C84" s="23" t="s">
        <v>242</v>
      </c>
      <c r="D84" s="23" t="s">
        <v>186</v>
      </c>
      <c r="E84" s="23" t="s">
        <v>186</v>
      </c>
      <c r="F84" s="23" t="s">
        <v>185</v>
      </c>
      <c r="G84" s="23" t="s">
        <v>186</v>
      </c>
      <c r="H84" s="13">
        <v>0</v>
      </c>
      <c r="I84" s="26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1">
        <f>Technologies!$S$10+Technologies!$F$10*Technologies!$T$10</f>
        <v>37.709974656020385</v>
      </c>
    </row>
    <row r="85" spans="1:22" x14ac:dyDescent="0.25">
      <c r="A85" s="13" t="s">
        <v>118</v>
      </c>
      <c r="B85" s="22" t="s">
        <v>222</v>
      </c>
      <c r="C85" s="23" t="s">
        <v>234</v>
      </c>
      <c r="D85" s="23" t="s">
        <v>186</v>
      </c>
      <c r="E85" s="23" t="s">
        <v>186</v>
      </c>
      <c r="F85" s="23" t="s">
        <v>185</v>
      </c>
      <c r="G85" s="23" t="s">
        <v>186</v>
      </c>
      <c r="H85" s="13">
        <v>0</v>
      </c>
      <c r="I85" s="26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1">
        <f>Technologies!$S$10+Technologies!$F$10*Technologies!$T$10</f>
        <v>37.709974656020385</v>
      </c>
    </row>
    <row r="86" spans="1:22" x14ac:dyDescent="0.25">
      <c r="A86" s="13" t="s">
        <v>118</v>
      </c>
      <c r="B86" s="22" t="s">
        <v>223</v>
      </c>
      <c r="C86" s="23" t="s">
        <v>180</v>
      </c>
      <c r="D86" s="23" t="s">
        <v>185</v>
      </c>
      <c r="E86" s="23" t="s">
        <v>185</v>
      </c>
      <c r="F86" s="23" t="s">
        <v>185</v>
      </c>
      <c r="G86" s="23" t="s">
        <v>185</v>
      </c>
      <c r="H86" s="13">
        <v>0</v>
      </c>
      <c r="I86" s="26">
        <v>305541810.62207299</v>
      </c>
      <c r="L86" s="13">
        <v>0</v>
      </c>
      <c r="M86" s="13">
        <v>0</v>
      </c>
      <c r="N86" s="13">
        <v>0</v>
      </c>
      <c r="P86" s="8"/>
      <c r="Q86" s="8"/>
      <c r="R86" s="38"/>
      <c r="S86" s="8"/>
      <c r="T86" s="8"/>
      <c r="U86" s="8"/>
      <c r="V86" s="8"/>
    </row>
    <row r="87" spans="1:22" x14ac:dyDescent="0.25">
      <c r="A87" s="13" t="s">
        <v>118</v>
      </c>
      <c r="B87" s="22" t="s">
        <v>223</v>
      </c>
      <c r="C87" s="23" t="s">
        <v>232</v>
      </c>
      <c r="D87" s="23" t="s">
        <v>185</v>
      </c>
      <c r="E87" s="23" t="s">
        <v>185</v>
      </c>
      <c r="F87" s="23" t="s">
        <v>185</v>
      </c>
      <c r="G87" s="23" t="s">
        <v>185</v>
      </c>
      <c r="H87" s="13">
        <v>0</v>
      </c>
      <c r="I87" s="26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118</v>
      </c>
      <c r="B88" s="22" t="s">
        <v>223</v>
      </c>
      <c r="C88" s="23" t="s">
        <v>229</v>
      </c>
      <c r="D88" s="23" t="s">
        <v>186</v>
      </c>
      <c r="E88" s="23" t="s">
        <v>186</v>
      </c>
      <c r="F88" s="23" t="s">
        <v>185</v>
      </c>
      <c r="G88" s="23" t="s">
        <v>185</v>
      </c>
      <c r="H88" s="13">
        <f>0.34*0.76</f>
        <v>0.25840000000000002</v>
      </c>
      <c r="I88" s="26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118</v>
      </c>
      <c r="B89" s="22" t="s">
        <v>223</v>
      </c>
      <c r="C89" s="23" t="s">
        <v>187</v>
      </c>
      <c r="D89" s="23" t="s">
        <v>186</v>
      </c>
      <c r="E89" s="23" t="s">
        <v>186</v>
      </c>
      <c r="F89" s="23" t="s">
        <v>185</v>
      </c>
      <c r="G89" s="23" t="s">
        <v>185</v>
      </c>
      <c r="H89" s="13">
        <f>0.34*0.24</f>
        <v>8.1600000000000006E-2</v>
      </c>
      <c r="I89" s="26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118</v>
      </c>
      <c r="B90" s="22" t="s">
        <v>223</v>
      </c>
      <c r="C90" s="23" t="s">
        <v>241</v>
      </c>
      <c r="D90" s="23" t="s">
        <v>186</v>
      </c>
      <c r="E90" s="23" t="s">
        <v>186</v>
      </c>
      <c r="F90" s="23" t="s">
        <v>186</v>
      </c>
      <c r="G90" s="23" t="s">
        <v>185</v>
      </c>
      <c r="H90" s="13">
        <v>0</v>
      </c>
      <c r="I90" s="26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118</v>
      </c>
      <c r="B91" s="22" t="s">
        <v>223</v>
      </c>
      <c r="C91" s="23" t="s">
        <v>233</v>
      </c>
      <c r="D91" s="23" t="s">
        <v>186</v>
      </c>
      <c r="E91" s="23" t="s">
        <v>186</v>
      </c>
      <c r="F91" s="23" t="s">
        <v>186</v>
      </c>
      <c r="G91" s="23" t="s">
        <v>185</v>
      </c>
      <c r="H91" s="13">
        <v>0</v>
      </c>
      <c r="I91" s="26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118</v>
      </c>
      <c r="B92" s="22" t="s">
        <v>223</v>
      </c>
      <c r="C92" s="23" t="s">
        <v>190</v>
      </c>
      <c r="D92" s="23" t="s">
        <v>186</v>
      </c>
      <c r="E92" s="23" t="s">
        <v>185</v>
      </c>
      <c r="F92" s="23" t="s">
        <v>186</v>
      </c>
      <c r="G92" s="23" t="s">
        <v>186</v>
      </c>
      <c r="H92" s="13">
        <v>0</v>
      </c>
      <c r="I92" s="26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1">
        <f>Technologies!$S$10+Technologies!$F$10*Technologies!$T$10</f>
        <v>37.709974656020385</v>
      </c>
    </row>
    <row r="93" spans="1:22" x14ac:dyDescent="0.25">
      <c r="A93" s="13" t="s">
        <v>118</v>
      </c>
      <c r="B93" s="22" t="s">
        <v>223</v>
      </c>
      <c r="C93" s="23" t="s">
        <v>227</v>
      </c>
      <c r="D93" s="23" t="s">
        <v>186</v>
      </c>
      <c r="E93" s="23" t="s">
        <v>185</v>
      </c>
      <c r="F93" s="23" t="s">
        <v>186</v>
      </c>
      <c r="G93" s="23" t="s">
        <v>186</v>
      </c>
      <c r="H93" s="13">
        <v>0</v>
      </c>
      <c r="I93" s="26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1">
        <f>Technologies!$S$12+Technologies!$F$12*Technologies!$T$12</f>
        <v>86.459937216050506</v>
      </c>
    </row>
    <row r="94" spans="1:22" x14ac:dyDescent="0.25">
      <c r="A94" s="13" t="s">
        <v>118</v>
      </c>
      <c r="B94" s="22" t="s">
        <v>223</v>
      </c>
      <c r="C94" s="23" t="s">
        <v>242</v>
      </c>
      <c r="D94" s="23" t="s">
        <v>186</v>
      </c>
      <c r="E94" s="23" t="s">
        <v>186</v>
      </c>
      <c r="F94" s="23" t="s">
        <v>185</v>
      </c>
      <c r="G94" s="23" t="s">
        <v>186</v>
      </c>
      <c r="H94" s="13">
        <v>0</v>
      </c>
      <c r="I94" s="26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1">
        <f>Technologies!$S$10+Technologies!$F$10*Technologies!$T$10</f>
        <v>37.709974656020385</v>
      </c>
    </row>
    <row r="95" spans="1:22" x14ac:dyDescent="0.25">
      <c r="A95" s="13" t="s">
        <v>118</v>
      </c>
      <c r="B95" s="22" t="s">
        <v>223</v>
      </c>
      <c r="C95" s="23" t="s">
        <v>234</v>
      </c>
      <c r="D95" s="23" t="s">
        <v>186</v>
      </c>
      <c r="E95" s="23" t="s">
        <v>186</v>
      </c>
      <c r="F95" s="23" t="s">
        <v>185</v>
      </c>
      <c r="G95" s="23" t="s">
        <v>186</v>
      </c>
      <c r="H95" s="13">
        <v>0</v>
      </c>
      <c r="I95" s="26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1">
        <f>Technologies!$S$10+Technologies!$F$10*Technologies!$T$10</f>
        <v>37.709974656020385</v>
      </c>
    </row>
    <row r="96" spans="1:22" x14ac:dyDescent="0.25">
      <c r="A96" s="13" t="s">
        <v>118</v>
      </c>
      <c r="B96" s="22" t="s">
        <v>224</v>
      </c>
      <c r="C96" s="23" t="s">
        <v>180</v>
      </c>
      <c r="D96" s="23" t="s">
        <v>185</v>
      </c>
      <c r="E96" s="23" t="s">
        <v>185</v>
      </c>
      <c r="F96" s="23" t="s">
        <v>185</v>
      </c>
      <c r="G96" s="23" t="s">
        <v>185</v>
      </c>
      <c r="H96" s="13">
        <v>0</v>
      </c>
      <c r="I96" s="26">
        <v>180986042.07918999</v>
      </c>
      <c r="L96" s="13">
        <v>0</v>
      </c>
      <c r="M96" s="13">
        <v>0</v>
      </c>
      <c r="N96" s="13">
        <v>0</v>
      </c>
      <c r="P96" s="8"/>
      <c r="Q96" s="8"/>
      <c r="R96" s="38"/>
      <c r="S96" s="8"/>
      <c r="T96" s="8"/>
      <c r="U96" s="8"/>
      <c r="V96" s="8"/>
    </row>
    <row r="97" spans="1:22" x14ac:dyDescent="0.25">
      <c r="A97" s="13" t="s">
        <v>118</v>
      </c>
      <c r="B97" s="22" t="s">
        <v>224</v>
      </c>
      <c r="C97" s="23" t="s">
        <v>232</v>
      </c>
      <c r="D97" s="23" t="s">
        <v>185</v>
      </c>
      <c r="E97" s="23" t="s">
        <v>185</v>
      </c>
      <c r="F97" s="23" t="s">
        <v>185</v>
      </c>
      <c r="G97" s="23" t="s">
        <v>185</v>
      </c>
      <c r="H97" s="13">
        <v>0</v>
      </c>
      <c r="I97" s="26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118</v>
      </c>
      <c r="B98" s="22" t="s">
        <v>224</v>
      </c>
      <c r="C98" s="23" t="s">
        <v>229</v>
      </c>
      <c r="D98" s="23" t="s">
        <v>186</v>
      </c>
      <c r="E98" s="23" t="s">
        <v>186</v>
      </c>
      <c r="F98" s="23" t="s">
        <v>185</v>
      </c>
      <c r="G98" s="23" t="s">
        <v>185</v>
      </c>
      <c r="H98" s="13">
        <f>0.16*0.76</f>
        <v>0.1216</v>
      </c>
      <c r="I98" s="26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118</v>
      </c>
      <c r="B99" s="22" t="s">
        <v>224</v>
      </c>
      <c r="C99" s="23" t="s">
        <v>187</v>
      </c>
      <c r="D99" s="23" t="s">
        <v>186</v>
      </c>
      <c r="E99" s="23" t="s">
        <v>186</v>
      </c>
      <c r="F99" s="23" t="s">
        <v>185</v>
      </c>
      <c r="G99" s="23" t="s">
        <v>185</v>
      </c>
      <c r="H99" s="13">
        <f>0.16*0.24</f>
        <v>3.8399999999999997E-2</v>
      </c>
      <c r="I99" s="26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118</v>
      </c>
      <c r="B100" s="22" t="s">
        <v>224</v>
      </c>
      <c r="C100" s="23" t="s">
        <v>241</v>
      </c>
      <c r="D100" s="23" t="s">
        <v>186</v>
      </c>
      <c r="E100" s="23" t="s">
        <v>186</v>
      </c>
      <c r="F100" s="23" t="s">
        <v>186</v>
      </c>
      <c r="G100" s="23" t="s">
        <v>185</v>
      </c>
      <c r="H100" s="13">
        <v>0</v>
      </c>
      <c r="I100" s="26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118</v>
      </c>
      <c r="B101" s="22" t="s">
        <v>224</v>
      </c>
      <c r="C101" s="23" t="s">
        <v>233</v>
      </c>
      <c r="D101" s="23" t="s">
        <v>186</v>
      </c>
      <c r="E101" s="23" t="s">
        <v>186</v>
      </c>
      <c r="F101" s="23" t="s">
        <v>186</v>
      </c>
      <c r="G101" s="23" t="s">
        <v>185</v>
      </c>
      <c r="H101" s="13">
        <v>0</v>
      </c>
      <c r="I101" s="26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118</v>
      </c>
      <c r="B102" s="22" t="s">
        <v>224</v>
      </c>
      <c r="C102" s="23" t="s">
        <v>190</v>
      </c>
      <c r="D102" s="23" t="s">
        <v>186</v>
      </c>
      <c r="E102" s="23" t="s">
        <v>185</v>
      </c>
      <c r="F102" s="23" t="s">
        <v>186</v>
      </c>
      <c r="G102" s="23" t="s">
        <v>186</v>
      </c>
      <c r="H102" s="13">
        <v>0</v>
      </c>
      <c r="I102" s="26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1">
        <f>Technologies!$S$10+Technologies!$F$10*Technologies!$T$10</f>
        <v>37.709974656020385</v>
      </c>
    </row>
    <row r="103" spans="1:22" x14ac:dyDescent="0.25">
      <c r="A103" s="13" t="s">
        <v>118</v>
      </c>
      <c r="B103" s="22" t="s">
        <v>224</v>
      </c>
      <c r="C103" s="23" t="s">
        <v>227</v>
      </c>
      <c r="D103" s="23" t="s">
        <v>186</v>
      </c>
      <c r="E103" s="23" t="s">
        <v>185</v>
      </c>
      <c r="F103" s="23" t="s">
        <v>186</v>
      </c>
      <c r="G103" s="23" t="s">
        <v>186</v>
      </c>
      <c r="H103" s="13">
        <v>0</v>
      </c>
      <c r="I103" s="26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1">
        <f>Technologies!$S$12+Technologies!$F$12*Technologies!$T$12</f>
        <v>86.459937216050506</v>
      </c>
    </row>
    <row r="104" spans="1:22" x14ac:dyDescent="0.25">
      <c r="A104" s="13" t="s">
        <v>118</v>
      </c>
      <c r="B104" s="22" t="s">
        <v>224</v>
      </c>
      <c r="C104" s="23" t="s">
        <v>242</v>
      </c>
      <c r="D104" s="23" t="s">
        <v>186</v>
      </c>
      <c r="E104" s="23" t="s">
        <v>186</v>
      </c>
      <c r="F104" s="23" t="s">
        <v>185</v>
      </c>
      <c r="G104" s="23" t="s">
        <v>186</v>
      </c>
      <c r="H104" s="13">
        <v>0</v>
      </c>
      <c r="I104" s="26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1">
        <f>Technologies!$S$10+Technologies!$F$10*Technologies!$T$10</f>
        <v>37.709974656020385</v>
      </c>
    </row>
    <row r="105" spans="1:22" x14ac:dyDescent="0.25">
      <c r="A105" s="13" t="s">
        <v>118</v>
      </c>
      <c r="B105" s="22" t="s">
        <v>224</v>
      </c>
      <c r="C105" s="23" t="s">
        <v>234</v>
      </c>
      <c r="D105" s="23" t="s">
        <v>186</v>
      </c>
      <c r="E105" s="23" t="s">
        <v>186</v>
      </c>
      <c r="F105" s="23" t="s">
        <v>185</v>
      </c>
      <c r="G105" s="23" t="s">
        <v>186</v>
      </c>
      <c r="H105" s="13">
        <v>0</v>
      </c>
      <c r="I105" s="26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1">
        <f>Technologies!$S$10+Technologies!$F$10*Technologies!$T$10</f>
        <v>37.709974656020385</v>
      </c>
    </row>
    <row r="106" spans="1:22" x14ac:dyDescent="0.25">
      <c r="A106" s="13" t="s">
        <v>118</v>
      </c>
      <c r="B106" s="22" t="s">
        <v>225</v>
      </c>
      <c r="C106" s="23" t="s">
        <v>180</v>
      </c>
      <c r="D106" s="23" t="s">
        <v>185</v>
      </c>
      <c r="E106" s="23" t="s">
        <v>185</v>
      </c>
      <c r="F106" s="23" t="s">
        <v>185</v>
      </c>
      <c r="G106" s="23" t="s">
        <v>185</v>
      </c>
      <c r="H106" s="13">
        <v>0</v>
      </c>
      <c r="I106" s="26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8"/>
      <c r="S106" s="8"/>
      <c r="T106" s="8"/>
      <c r="U106" s="8"/>
      <c r="V106" s="8"/>
    </row>
    <row r="107" spans="1:22" x14ac:dyDescent="0.25">
      <c r="A107" s="13" t="s">
        <v>118</v>
      </c>
      <c r="B107" s="22" t="s">
        <v>225</v>
      </c>
      <c r="C107" s="23" t="s">
        <v>232</v>
      </c>
      <c r="D107" s="23" t="s">
        <v>185</v>
      </c>
      <c r="E107" s="23" t="s">
        <v>185</v>
      </c>
      <c r="F107" s="23" t="s">
        <v>185</v>
      </c>
      <c r="G107" s="23" t="s">
        <v>185</v>
      </c>
      <c r="H107" s="13">
        <v>0</v>
      </c>
      <c r="I107" s="26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118</v>
      </c>
      <c r="B108" s="22" t="s">
        <v>225</v>
      </c>
      <c r="C108" s="23" t="s">
        <v>229</v>
      </c>
      <c r="D108" s="23" t="s">
        <v>186</v>
      </c>
      <c r="E108" s="23" t="s">
        <v>186</v>
      </c>
      <c r="F108" s="23" t="s">
        <v>185</v>
      </c>
      <c r="G108" s="23" t="s">
        <v>185</v>
      </c>
      <c r="H108" s="13">
        <f>0.34*0.76</f>
        <v>0.25840000000000002</v>
      </c>
      <c r="I108" s="26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118</v>
      </c>
      <c r="B109" s="22" t="s">
        <v>225</v>
      </c>
      <c r="C109" s="23" t="s">
        <v>187</v>
      </c>
      <c r="D109" s="23" t="s">
        <v>186</v>
      </c>
      <c r="E109" s="23" t="s">
        <v>186</v>
      </c>
      <c r="F109" s="23" t="s">
        <v>185</v>
      </c>
      <c r="G109" s="23" t="s">
        <v>185</v>
      </c>
      <c r="H109" s="13">
        <f>0.34*0.24</f>
        <v>8.1600000000000006E-2</v>
      </c>
      <c r="I109" s="26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118</v>
      </c>
      <c r="B110" s="22" t="s">
        <v>225</v>
      </c>
      <c r="C110" s="23" t="s">
        <v>241</v>
      </c>
      <c r="D110" s="23" t="s">
        <v>186</v>
      </c>
      <c r="E110" s="23" t="s">
        <v>186</v>
      </c>
      <c r="F110" s="23" t="s">
        <v>186</v>
      </c>
      <c r="G110" s="23" t="s">
        <v>185</v>
      </c>
      <c r="H110" s="13">
        <v>0</v>
      </c>
      <c r="I110" s="26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118</v>
      </c>
      <c r="B111" s="22" t="s">
        <v>225</v>
      </c>
      <c r="C111" s="23" t="s">
        <v>233</v>
      </c>
      <c r="D111" s="23" t="s">
        <v>186</v>
      </c>
      <c r="E111" s="23" t="s">
        <v>186</v>
      </c>
      <c r="F111" s="23" t="s">
        <v>186</v>
      </c>
      <c r="G111" s="23" t="s">
        <v>185</v>
      </c>
      <c r="H111" s="13">
        <v>0</v>
      </c>
      <c r="I111" s="26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118</v>
      </c>
      <c r="B112" s="22" t="s">
        <v>225</v>
      </c>
      <c r="C112" s="23" t="s">
        <v>190</v>
      </c>
      <c r="D112" s="23" t="s">
        <v>186</v>
      </c>
      <c r="E112" s="23" t="s">
        <v>185</v>
      </c>
      <c r="F112" s="23" t="s">
        <v>186</v>
      </c>
      <c r="G112" s="23" t="s">
        <v>186</v>
      </c>
      <c r="H112" s="13">
        <v>0</v>
      </c>
      <c r="I112" s="26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1">
        <f>Technologies!$S$10+Technologies!$F$10*Technologies!$T$10</f>
        <v>37.709974656020385</v>
      </c>
    </row>
    <row r="113" spans="1:22" x14ac:dyDescent="0.25">
      <c r="A113" s="13" t="s">
        <v>118</v>
      </c>
      <c r="B113" s="22" t="s">
        <v>225</v>
      </c>
      <c r="C113" s="23" t="s">
        <v>227</v>
      </c>
      <c r="D113" s="23" t="s">
        <v>186</v>
      </c>
      <c r="E113" s="23" t="s">
        <v>185</v>
      </c>
      <c r="F113" s="23" t="s">
        <v>186</v>
      </c>
      <c r="G113" s="23" t="s">
        <v>186</v>
      </c>
      <c r="H113" s="13">
        <v>0</v>
      </c>
      <c r="I113" s="26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1">
        <f>Technologies!$S$12+Technologies!$F$12*Technologies!$T$12</f>
        <v>86.459937216050506</v>
      </c>
    </row>
    <row r="114" spans="1:22" x14ac:dyDescent="0.25">
      <c r="A114" s="13" t="s">
        <v>118</v>
      </c>
      <c r="B114" s="22" t="s">
        <v>225</v>
      </c>
      <c r="C114" s="23" t="s">
        <v>242</v>
      </c>
      <c r="D114" s="23" t="s">
        <v>186</v>
      </c>
      <c r="E114" s="23" t="s">
        <v>186</v>
      </c>
      <c r="F114" s="23" t="s">
        <v>185</v>
      </c>
      <c r="G114" s="23" t="s">
        <v>186</v>
      </c>
      <c r="H114" s="13">
        <v>0</v>
      </c>
      <c r="I114" s="26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1">
        <f>Technologies!$S$10+Technologies!$F$10*Technologies!$T$10</f>
        <v>37.709974656020385</v>
      </c>
    </row>
    <row r="115" spans="1:22" x14ac:dyDescent="0.25">
      <c r="A115" s="13" t="s">
        <v>118</v>
      </c>
      <c r="B115" s="22" t="s">
        <v>225</v>
      </c>
      <c r="C115" s="23" t="s">
        <v>234</v>
      </c>
      <c r="D115" s="23" t="s">
        <v>186</v>
      </c>
      <c r="E115" s="23" t="s">
        <v>186</v>
      </c>
      <c r="F115" s="23" t="s">
        <v>185</v>
      </c>
      <c r="G115" s="23" t="s">
        <v>186</v>
      </c>
      <c r="H115" s="13">
        <v>0</v>
      </c>
      <c r="I115" s="26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1">
        <f>Technologies!$S$10+Technologies!$F$10*Technologies!$T$10</f>
        <v>37.709974656020385</v>
      </c>
    </row>
    <row r="116" spans="1:22" x14ac:dyDescent="0.25">
      <c r="A116" s="13" t="s">
        <v>118</v>
      </c>
      <c r="B116" s="22" t="s">
        <v>226</v>
      </c>
      <c r="C116" s="23" t="s">
        <v>180</v>
      </c>
      <c r="D116" s="23" t="s">
        <v>185</v>
      </c>
      <c r="E116" s="23" t="s">
        <v>185</v>
      </c>
      <c r="F116" s="23" t="s">
        <v>185</v>
      </c>
      <c r="G116" s="23" t="s">
        <v>185</v>
      </c>
      <c r="H116" s="13">
        <v>0</v>
      </c>
      <c r="I116" s="26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8"/>
      <c r="S116" s="8"/>
      <c r="T116" s="8"/>
      <c r="U116" s="8"/>
      <c r="V116" s="8"/>
    </row>
    <row r="117" spans="1:22" x14ac:dyDescent="0.25">
      <c r="A117" s="13" t="s">
        <v>118</v>
      </c>
      <c r="B117" s="22" t="s">
        <v>226</v>
      </c>
      <c r="C117" s="23" t="s">
        <v>232</v>
      </c>
      <c r="D117" s="23" t="s">
        <v>185</v>
      </c>
      <c r="E117" s="23" t="s">
        <v>185</v>
      </c>
      <c r="F117" s="23" t="s">
        <v>185</v>
      </c>
      <c r="G117" s="23" t="s">
        <v>185</v>
      </c>
      <c r="H117" s="13">
        <v>0</v>
      </c>
      <c r="I117" s="26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118</v>
      </c>
      <c r="B118" s="22" t="s">
        <v>226</v>
      </c>
      <c r="C118" s="23" t="s">
        <v>229</v>
      </c>
      <c r="D118" s="23" t="s">
        <v>186</v>
      </c>
      <c r="E118" s="23" t="s">
        <v>186</v>
      </c>
      <c r="F118" s="23" t="s">
        <v>185</v>
      </c>
      <c r="G118" s="23" t="s">
        <v>185</v>
      </c>
      <c r="H118" s="13">
        <f>0.16*0.76</f>
        <v>0.1216</v>
      </c>
      <c r="I118" s="26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118</v>
      </c>
      <c r="B119" s="22" t="s">
        <v>226</v>
      </c>
      <c r="C119" s="23" t="s">
        <v>187</v>
      </c>
      <c r="D119" s="23" t="s">
        <v>186</v>
      </c>
      <c r="E119" s="23" t="s">
        <v>186</v>
      </c>
      <c r="F119" s="23" t="s">
        <v>185</v>
      </c>
      <c r="G119" s="23" t="s">
        <v>185</v>
      </c>
      <c r="H119" s="13">
        <f>0.16*0.24</f>
        <v>3.8399999999999997E-2</v>
      </c>
      <c r="I119" s="26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118</v>
      </c>
      <c r="B120" s="22" t="s">
        <v>226</v>
      </c>
      <c r="C120" s="23" t="s">
        <v>241</v>
      </c>
      <c r="D120" s="23" t="s">
        <v>186</v>
      </c>
      <c r="E120" s="23" t="s">
        <v>186</v>
      </c>
      <c r="F120" s="23" t="s">
        <v>186</v>
      </c>
      <c r="G120" s="23" t="s">
        <v>185</v>
      </c>
      <c r="H120" s="13">
        <v>0</v>
      </c>
      <c r="I120" s="26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118</v>
      </c>
      <c r="B121" s="22" t="s">
        <v>226</v>
      </c>
      <c r="C121" s="23" t="s">
        <v>233</v>
      </c>
      <c r="D121" s="23" t="s">
        <v>186</v>
      </c>
      <c r="E121" s="23" t="s">
        <v>186</v>
      </c>
      <c r="F121" s="23" t="s">
        <v>186</v>
      </c>
      <c r="G121" s="23" t="s">
        <v>185</v>
      </c>
      <c r="H121" s="13">
        <v>0</v>
      </c>
      <c r="I121" s="26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118</v>
      </c>
      <c r="B122" s="22" t="s">
        <v>226</v>
      </c>
      <c r="C122" s="23" t="s">
        <v>190</v>
      </c>
      <c r="D122" s="23" t="s">
        <v>186</v>
      </c>
      <c r="E122" s="23" t="s">
        <v>185</v>
      </c>
      <c r="F122" s="23" t="s">
        <v>186</v>
      </c>
      <c r="G122" s="23" t="s">
        <v>186</v>
      </c>
      <c r="H122" s="13">
        <v>0</v>
      </c>
      <c r="I122" s="26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1">
        <f>Technologies!$S$10+Technologies!$F$10*Technologies!$T$10</f>
        <v>37.709974656020385</v>
      </c>
    </row>
    <row r="123" spans="1:22" x14ac:dyDescent="0.25">
      <c r="A123" s="13" t="s">
        <v>118</v>
      </c>
      <c r="B123" s="22" t="s">
        <v>226</v>
      </c>
      <c r="C123" s="23" t="s">
        <v>227</v>
      </c>
      <c r="D123" s="23" t="s">
        <v>186</v>
      </c>
      <c r="E123" s="23" t="s">
        <v>185</v>
      </c>
      <c r="F123" s="23" t="s">
        <v>186</v>
      </c>
      <c r="G123" s="23" t="s">
        <v>186</v>
      </c>
      <c r="H123" s="13">
        <v>0</v>
      </c>
      <c r="I123" s="26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1">
        <f>Technologies!$S$12+Technologies!$F$12*Technologies!$T$12</f>
        <v>86.459937216050506</v>
      </c>
    </row>
    <row r="124" spans="1:22" x14ac:dyDescent="0.25">
      <c r="A124" s="13" t="s">
        <v>118</v>
      </c>
      <c r="B124" s="22" t="s">
        <v>226</v>
      </c>
      <c r="C124" s="23" t="s">
        <v>242</v>
      </c>
      <c r="D124" s="23" t="s">
        <v>186</v>
      </c>
      <c r="E124" s="23" t="s">
        <v>186</v>
      </c>
      <c r="F124" s="23" t="s">
        <v>185</v>
      </c>
      <c r="G124" s="23" t="s">
        <v>186</v>
      </c>
      <c r="H124" s="13">
        <v>0</v>
      </c>
      <c r="I124" s="26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1">
        <f>Technologies!$S$10+Technologies!$F$10*Technologies!$T$10</f>
        <v>37.709974656020385</v>
      </c>
    </row>
    <row r="125" spans="1:22" x14ac:dyDescent="0.25">
      <c r="A125" s="13" t="s">
        <v>118</v>
      </c>
      <c r="B125" s="22" t="s">
        <v>226</v>
      </c>
      <c r="C125" s="23" t="s">
        <v>234</v>
      </c>
      <c r="D125" s="23" t="s">
        <v>186</v>
      </c>
      <c r="E125" s="23" t="s">
        <v>186</v>
      </c>
      <c r="F125" s="23" t="s">
        <v>185</v>
      </c>
      <c r="G125" s="23" t="s">
        <v>186</v>
      </c>
      <c r="H125" s="13">
        <v>0</v>
      </c>
      <c r="I125" s="26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1">
        <f>Technologies!$S$10+Technologies!$F$10*Technologies!$T$10</f>
        <v>37.709974656020385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selection activeCell="D9" sqref="D9"/>
    </sheetView>
  </sheetViews>
  <sheetFormatPr defaultColWidth="11.42578125" defaultRowHeight="11.25" x14ac:dyDescent="0.25"/>
  <cols>
    <col min="1" max="1" width="3.42578125" style="8" customWidth="1"/>
    <col min="2" max="2" width="14" style="8" customWidth="1"/>
    <col min="3" max="3" width="61.85546875" style="42" customWidth="1"/>
    <col min="4" max="4" width="57.5703125" style="27" customWidth="1"/>
    <col min="5" max="5" width="41.28515625" style="42" customWidth="1"/>
    <col min="6" max="7" width="8.85546875" style="8" customWidth="1"/>
    <col min="8" max="8" width="7.7109375" style="8" customWidth="1"/>
    <col min="9" max="9" width="100" style="42" customWidth="1"/>
    <col min="10" max="10" width="11.42578125" style="42"/>
    <col min="11" max="16384" width="11.42578125" style="8"/>
  </cols>
  <sheetData>
    <row r="2" spans="2:10" x14ac:dyDescent="0.25">
      <c r="B2" s="30" t="s">
        <v>358</v>
      </c>
      <c r="C2" s="45" t="s">
        <v>359</v>
      </c>
      <c r="D2" s="46" t="s">
        <v>360</v>
      </c>
      <c r="E2" s="45" t="s">
        <v>361</v>
      </c>
      <c r="F2" s="30" t="s">
        <v>362</v>
      </c>
      <c r="G2" s="30" t="s">
        <v>363</v>
      </c>
      <c r="H2" s="30" t="s">
        <v>357</v>
      </c>
      <c r="I2" s="45" t="s">
        <v>372</v>
      </c>
      <c r="J2" s="45" t="s">
        <v>394</v>
      </c>
    </row>
    <row r="3" spans="2:10" ht="36.75" customHeight="1" x14ac:dyDescent="0.25">
      <c r="B3" s="8" t="s">
        <v>352</v>
      </c>
      <c r="C3" s="42" t="s">
        <v>353</v>
      </c>
      <c r="D3" s="27" t="s">
        <v>354</v>
      </c>
      <c r="E3" s="42" t="s">
        <v>355</v>
      </c>
      <c r="H3" s="8">
        <v>2013</v>
      </c>
      <c r="I3" s="43" t="s">
        <v>356</v>
      </c>
    </row>
    <row r="4" spans="2:10" ht="36.75" customHeight="1" x14ac:dyDescent="0.25">
      <c r="B4" s="8" t="s">
        <v>325</v>
      </c>
    </row>
    <row r="5" spans="2:10" ht="36.75" customHeight="1" x14ac:dyDescent="0.25">
      <c r="B5" s="8" t="s">
        <v>344</v>
      </c>
      <c r="C5" s="42" t="s">
        <v>346</v>
      </c>
      <c r="D5" s="27" t="s">
        <v>345</v>
      </c>
      <c r="H5" s="8">
        <v>2012</v>
      </c>
      <c r="I5" s="43" t="s">
        <v>347</v>
      </c>
    </row>
    <row r="6" spans="2:10" ht="36.75" customHeight="1" x14ac:dyDescent="0.25">
      <c r="B6" s="8" t="s">
        <v>337</v>
      </c>
      <c r="C6" s="42" t="s">
        <v>339</v>
      </c>
      <c r="D6" s="42" t="s">
        <v>338</v>
      </c>
      <c r="H6" s="8">
        <v>2012</v>
      </c>
      <c r="I6" s="43" t="s">
        <v>340</v>
      </c>
    </row>
    <row r="7" spans="2:10" ht="36.75" customHeight="1" x14ac:dyDescent="0.25">
      <c r="B7" s="8" t="s">
        <v>77</v>
      </c>
      <c r="C7" s="42" t="s">
        <v>365</v>
      </c>
      <c r="D7" s="27" t="s">
        <v>364</v>
      </c>
      <c r="E7" s="42" t="s">
        <v>366</v>
      </c>
      <c r="H7" s="8">
        <v>2014</v>
      </c>
      <c r="I7" s="43" t="s">
        <v>367</v>
      </c>
    </row>
    <row r="8" spans="2:10" ht="36.75" customHeight="1" x14ac:dyDescent="0.25">
      <c r="B8" s="8" t="s">
        <v>368</v>
      </c>
      <c r="C8" s="42" t="s">
        <v>376</v>
      </c>
      <c r="D8" s="27" t="s">
        <v>369</v>
      </c>
      <c r="E8" s="42" t="s">
        <v>370</v>
      </c>
      <c r="F8" s="8">
        <v>67</v>
      </c>
      <c r="G8" s="44" t="s">
        <v>371</v>
      </c>
      <c r="H8" s="8">
        <v>2014</v>
      </c>
      <c r="I8" s="42" t="s">
        <v>373</v>
      </c>
    </row>
    <row r="9" spans="2:10" ht="36.75" customHeight="1" x14ac:dyDescent="0.25">
      <c r="B9" s="8" t="s">
        <v>107</v>
      </c>
      <c r="C9" s="42" t="s">
        <v>383</v>
      </c>
      <c r="D9" s="27" t="s">
        <v>380</v>
      </c>
      <c r="E9" s="42" t="s">
        <v>381</v>
      </c>
      <c r="H9" s="8">
        <v>2014</v>
      </c>
      <c r="I9" s="43" t="s">
        <v>382</v>
      </c>
    </row>
    <row r="10" spans="2:10" ht="36.75" customHeight="1" x14ac:dyDescent="0.25">
      <c r="B10" s="8" t="s">
        <v>374</v>
      </c>
      <c r="C10" s="42" t="s">
        <v>375</v>
      </c>
      <c r="D10" s="27" t="s">
        <v>377</v>
      </c>
      <c r="E10" s="42" t="s">
        <v>378</v>
      </c>
      <c r="H10" s="8">
        <v>2007</v>
      </c>
      <c r="I10" s="43" t="s">
        <v>379</v>
      </c>
    </row>
    <row r="11" spans="2:10" ht="36.75" customHeight="1" x14ac:dyDescent="0.25">
      <c r="B11" s="8" t="s">
        <v>333</v>
      </c>
      <c r="C11" s="42" t="s">
        <v>335</v>
      </c>
      <c r="D11" s="27" t="s">
        <v>334</v>
      </c>
      <c r="E11" s="42" t="s">
        <v>329</v>
      </c>
      <c r="F11" s="8">
        <v>92</v>
      </c>
      <c r="H11" s="8">
        <v>2017</v>
      </c>
      <c r="I11" s="43" t="s">
        <v>336</v>
      </c>
    </row>
    <row r="12" spans="2:10" ht="36.75" customHeight="1" x14ac:dyDescent="0.25">
      <c r="B12" s="8" t="s">
        <v>406</v>
      </c>
      <c r="C12" s="42" t="s">
        <v>407</v>
      </c>
      <c r="D12" s="27" t="s">
        <v>408</v>
      </c>
      <c r="E12" s="42" t="s">
        <v>409</v>
      </c>
      <c r="H12" s="8">
        <v>2018</v>
      </c>
      <c r="I12" s="43" t="s">
        <v>410</v>
      </c>
    </row>
    <row r="13" spans="2:10" ht="36.75" customHeight="1" x14ac:dyDescent="0.25">
      <c r="B13" s="8" t="s">
        <v>348</v>
      </c>
      <c r="C13" s="42" t="s">
        <v>351</v>
      </c>
      <c r="D13" s="42" t="s">
        <v>349</v>
      </c>
      <c r="I13" s="43" t="s">
        <v>350</v>
      </c>
    </row>
    <row r="14" spans="2:10" ht="36.75" customHeight="1" x14ac:dyDescent="0.25">
      <c r="B14" s="8" t="s">
        <v>384</v>
      </c>
      <c r="C14" s="42" t="s">
        <v>388</v>
      </c>
      <c r="D14" s="27" t="s">
        <v>385</v>
      </c>
      <c r="E14" s="42" t="s">
        <v>386</v>
      </c>
      <c r="H14" s="8">
        <v>2014</v>
      </c>
      <c r="I14" s="43" t="s">
        <v>387</v>
      </c>
    </row>
    <row r="15" spans="2:10" ht="36.75" customHeight="1" x14ac:dyDescent="0.25">
      <c r="B15" s="8" t="s">
        <v>398</v>
      </c>
      <c r="C15" s="42" t="s">
        <v>396</v>
      </c>
      <c r="D15" s="27" t="s">
        <v>397</v>
      </c>
      <c r="I15" s="43" t="s">
        <v>400</v>
      </c>
      <c r="J15" s="42" t="s">
        <v>399</v>
      </c>
    </row>
    <row r="16" spans="2:10" ht="36.75" customHeight="1" x14ac:dyDescent="0.25">
      <c r="B16" s="8" t="s">
        <v>326</v>
      </c>
      <c r="C16" s="42" t="s">
        <v>327</v>
      </c>
      <c r="D16" s="27" t="s">
        <v>328</v>
      </c>
      <c r="E16" s="42" t="s">
        <v>330</v>
      </c>
      <c r="F16" s="8">
        <v>68</v>
      </c>
      <c r="H16" s="8">
        <v>2013</v>
      </c>
      <c r="I16" s="43" t="s">
        <v>331</v>
      </c>
    </row>
    <row r="17" spans="2:10" ht="36.75" customHeight="1" x14ac:dyDescent="0.25">
      <c r="B17" s="8" t="s">
        <v>40</v>
      </c>
      <c r="C17" s="42" t="s">
        <v>341</v>
      </c>
      <c r="D17" s="27" t="s">
        <v>342</v>
      </c>
      <c r="H17" s="8">
        <v>2012</v>
      </c>
      <c r="I17" s="43" t="s">
        <v>343</v>
      </c>
    </row>
    <row r="18" spans="2:10" ht="36.75" customHeight="1" x14ac:dyDescent="0.25">
      <c r="B18" s="8" t="s">
        <v>389</v>
      </c>
      <c r="C18" s="42" t="s">
        <v>390</v>
      </c>
      <c r="D18" s="27" t="s">
        <v>391</v>
      </c>
      <c r="E18" s="42" t="s">
        <v>392</v>
      </c>
      <c r="H18" s="8">
        <v>2013</v>
      </c>
      <c r="I18" s="43" t="s">
        <v>393</v>
      </c>
      <c r="J18" s="42" t="s">
        <v>395</v>
      </c>
    </row>
    <row r="19" spans="2:10" ht="42.75" customHeight="1" x14ac:dyDescent="0.25"/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</sheetData>
  <autoFilter ref="B2:J2"/>
  <sortState ref="B3:J19">
    <sortCondition ref="B3:B19"/>
  </sortState>
  <hyperlinks>
    <hyperlink ref="I16" r:id="rId1"/>
    <hyperlink ref="I11" r:id="rId2"/>
    <hyperlink ref="I6" r:id="rId3"/>
    <hyperlink ref="I17" r:id="rId4"/>
    <hyperlink ref="I5" r:id="rId5"/>
    <hyperlink ref="I13" r:id="rId6"/>
    <hyperlink ref="I3" r:id="rId7"/>
    <hyperlink ref="I7" r:id="rId8"/>
    <hyperlink ref="I10" r:id="rId9"/>
    <hyperlink ref="I9" r:id="rId10"/>
    <hyperlink ref="I14" r:id="rId11"/>
    <hyperlink ref="I18" r:id="rId12"/>
    <hyperlink ref="I15" r:id="rId13"/>
  </hyperlinks>
  <pageMargins left="0.7" right="0.7" top="0.78740157499999996" bottom="0.78740157499999996" header="0.3" footer="0.3"/>
  <pageSetup paperSize="9" orientation="portrait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sqref="A1:F1048576"/>
    </sheetView>
  </sheetViews>
  <sheetFormatPr defaultRowHeight="15" x14ac:dyDescent="0.25"/>
  <cols>
    <col min="1" max="1" width="30.42578125" bestFit="1" customWidth="1"/>
    <col min="2" max="2" width="12.7109375" bestFit="1" customWidth="1"/>
    <col min="3" max="3" width="8.140625" bestFit="1" customWidth="1"/>
    <col min="4" max="4" width="5.140625" bestFit="1" customWidth="1"/>
    <col min="5" max="5" width="5.28515625" bestFit="1" customWidth="1"/>
    <col min="6" max="6" width="5" bestFit="1" customWidth="1"/>
  </cols>
  <sheetData>
    <row r="1" spans="1:6" x14ac:dyDescent="0.25">
      <c r="A1" t="s">
        <v>431</v>
      </c>
      <c r="B1" t="s">
        <v>432</v>
      </c>
      <c r="C1" t="s">
        <v>433</v>
      </c>
      <c r="D1" t="s">
        <v>434</v>
      </c>
      <c r="E1" t="s">
        <v>435</v>
      </c>
      <c r="F1" t="s">
        <v>2</v>
      </c>
    </row>
    <row r="2" spans="1:6" x14ac:dyDescent="0.25">
      <c r="A2" t="s">
        <v>436</v>
      </c>
      <c r="B2" t="s">
        <v>437</v>
      </c>
      <c r="C2" t="s">
        <v>438</v>
      </c>
      <c r="D2">
        <v>0</v>
      </c>
      <c r="E2">
        <v>1</v>
      </c>
      <c r="F2" t="s">
        <v>439</v>
      </c>
    </row>
    <row r="3" spans="1:6" x14ac:dyDescent="0.25">
      <c r="A3" t="s">
        <v>440</v>
      </c>
      <c r="B3" t="s">
        <v>441</v>
      </c>
      <c r="C3" t="s">
        <v>442</v>
      </c>
      <c r="D3">
        <v>1</v>
      </c>
      <c r="E3">
        <v>0</v>
      </c>
      <c r="F3" t="s">
        <v>439</v>
      </c>
    </row>
    <row r="4" spans="1:6" x14ac:dyDescent="0.25">
      <c r="A4" t="s">
        <v>443</v>
      </c>
      <c r="B4" t="s">
        <v>441</v>
      </c>
      <c r="C4" t="s">
        <v>444</v>
      </c>
      <c r="D4">
        <v>0</v>
      </c>
      <c r="E4">
        <v>1</v>
      </c>
      <c r="F4" t="s">
        <v>439</v>
      </c>
    </row>
    <row r="5" spans="1:6" x14ac:dyDescent="0.25">
      <c r="A5" t="s">
        <v>445</v>
      </c>
      <c r="B5" t="s">
        <v>441</v>
      </c>
      <c r="C5" t="s">
        <v>446</v>
      </c>
      <c r="D5">
        <v>1</v>
      </c>
      <c r="E5">
        <v>0</v>
      </c>
      <c r="F5" t="s">
        <v>439</v>
      </c>
    </row>
    <row r="6" spans="1:6" x14ac:dyDescent="0.25">
      <c r="A6" t="s">
        <v>447</v>
      </c>
      <c r="B6" t="s">
        <v>441</v>
      </c>
      <c r="C6" t="s">
        <v>448</v>
      </c>
      <c r="D6">
        <v>1</v>
      </c>
      <c r="E6">
        <v>0</v>
      </c>
      <c r="F6" t="s">
        <v>439</v>
      </c>
    </row>
    <row r="7" spans="1:6" x14ac:dyDescent="0.25">
      <c r="A7" t="s">
        <v>449</v>
      </c>
      <c r="B7" t="s">
        <v>148</v>
      </c>
      <c r="C7" t="s">
        <v>442</v>
      </c>
      <c r="D7">
        <v>1</v>
      </c>
      <c r="E7">
        <v>0</v>
      </c>
      <c r="F7" t="s">
        <v>439</v>
      </c>
    </row>
    <row r="8" spans="1:6" x14ac:dyDescent="0.25">
      <c r="A8" t="s">
        <v>450</v>
      </c>
      <c r="B8" t="s">
        <v>148</v>
      </c>
      <c r="C8" t="s">
        <v>451</v>
      </c>
      <c r="D8">
        <v>0</v>
      </c>
      <c r="E8">
        <v>1</v>
      </c>
      <c r="F8" t="s">
        <v>439</v>
      </c>
    </row>
    <row r="9" spans="1:6" x14ac:dyDescent="0.25">
      <c r="A9" t="s">
        <v>127</v>
      </c>
      <c r="B9" t="s">
        <v>452</v>
      </c>
      <c r="C9" t="s">
        <v>442</v>
      </c>
      <c r="D9">
        <v>1</v>
      </c>
      <c r="E9">
        <v>0</v>
      </c>
      <c r="F9" t="s">
        <v>439</v>
      </c>
    </row>
    <row r="10" spans="1:6" x14ac:dyDescent="0.25">
      <c r="A10" t="s">
        <v>453</v>
      </c>
      <c r="B10" t="s">
        <v>452</v>
      </c>
      <c r="C10" t="s">
        <v>451</v>
      </c>
      <c r="D10">
        <v>0</v>
      </c>
      <c r="E10">
        <v>1</v>
      </c>
      <c r="F10" t="s">
        <v>439</v>
      </c>
    </row>
    <row r="11" spans="1:6" x14ac:dyDescent="0.25">
      <c r="A11" t="s">
        <v>454</v>
      </c>
      <c r="B11" t="s">
        <v>67</v>
      </c>
      <c r="C11" t="s">
        <v>442</v>
      </c>
      <c r="D11">
        <v>1</v>
      </c>
      <c r="E11">
        <v>0</v>
      </c>
      <c r="F11" t="s">
        <v>439</v>
      </c>
    </row>
    <row r="12" spans="1:6" x14ac:dyDescent="0.25">
      <c r="A12" t="s">
        <v>455</v>
      </c>
      <c r="B12" t="s">
        <v>67</v>
      </c>
      <c r="C12" t="s">
        <v>456</v>
      </c>
      <c r="D12">
        <v>0</v>
      </c>
      <c r="E12">
        <v>1</v>
      </c>
      <c r="F12" t="s">
        <v>439</v>
      </c>
    </row>
    <row r="13" spans="1:6" x14ac:dyDescent="0.25">
      <c r="A13" t="s">
        <v>457</v>
      </c>
      <c r="B13" t="s">
        <v>67</v>
      </c>
      <c r="C13" t="s">
        <v>448</v>
      </c>
      <c r="D13">
        <v>1</v>
      </c>
      <c r="E13">
        <v>0</v>
      </c>
      <c r="F13" t="s">
        <v>439</v>
      </c>
    </row>
    <row r="14" spans="1:6" x14ac:dyDescent="0.25">
      <c r="A14" t="s">
        <v>458</v>
      </c>
      <c r="B14" t="s">
        <v>437</v>
      </c>
      <c r="C14" t="s">
        <v>459</v>
      </c>
      <c r="D14">
        <v>1</v>
      </c>
      <c r="E14">
        <v>0</v>
      </c>
      <c r="F14" t="s">
        <v>439</v>
      </c>
    </row>
    <row r="15" spans="1:6" x14ac:dyDescent="0.25">
      <c r="A15" t="s">
        <v>460</v>
      </c>
      <c r="B15" t="s">
        <v>437</v>
      </c>
      <c r="C15" t="s">
        <v>461</v>
      </c>
      <c r="D15">
        <v>0</v>
      </c>
      <c r="E15">
        <v>1</v>
      </c>
      <c r="F15" t="s">
        <v>439</v>
      </c>
    </row>
    <row r="16" spans="1:6" x14ac:dyDescent="0.25">
      <c r="A16" t="s">
        <v>462</v>
      </c>
      <c r="B16" t="s">
        <v>97</v>
      </c>
      <c r="C16" t="s">
        <v>442</v>
      </c>
      <c r="D16">
        <v>1</v>
      </c>
      <c r="E16">
        <v>0</v>
      </c>
      <c r="F16" t="s">
        <v>439</v>
      </c>
    </row>
    <row r="17" spans="1:6" x14ac:dyDescent="0.25">
      <c r="A17" t="s">
        <v>463</v>
      </c>
      <c r="B17" t="s">
        <v>97</v>
      </c>
      <c r="C17" t="s">
        <v>451</v>
      </c>
      <c r="D17">
        <v>0</v>
      </c>
      <c r="E17">
        <v>1</v>
      </c>
      <c r="F17" t="s">
        <v>439</v>
      </c>
    </row>
    <row r="18" spans="1:6" x14ac:dyDescent="0.25">
      <c r="A18" t="s">
        <v>464</v>
      </c>
      <c r="B18" t="s">
        <v>465</v>
      </c>
      <c r="C18" t="s">
        <v>451</v>
      </c>
      <c r="D18">
        <v>0</v>
      </c>
      <c r="E18">
        <v>1</v>
      </c>
      <c r="F18" t="s">
        <v>439</v>
      </c>
    </row>
    <row r="19" spans="1:6" x14ac:dyDescent="0.25">
      <c r="A19" t="s">
        <v>466</v>
      </c>
      <c r="B19" t="s">
        <v>465</v>
      </c>
      <c r="C19" t="s">
        <v>467</v>
      </c>
      <c r="D19">
        <v>0</v>
      </c>
      <c r="E19">
        <v>1</v>
      </c>
      <c r="F19" t="s">
        <v>439</v>
      </c>
    </row>
    <row r="20" spans="1:6" x14ac:dyDescent="0.25">
      <c r="A20" t="s">
        <v>468</v>
      </c>
      <c r="B20" t="s">
        <v>468</v>
      </c>
      <c r="C20" t="s">
        <v>442</v>
      </c>
      <c r="D20">
        <v>1</v>
      </c>
      <c r="E20">
        <v>0</v>
      </c>
      <c r="F20" t="s">
        <v>439</v>
      </c>
    </row>
    <row r="21" spans="1:6" x14ac:dyDescent="0.25">
      <c r="A21" t="s">
        <v>469</v>
      </c>
      <c r="B21" t="s">
        <v>468</v>
      </c>
      <c r="C21" t="s">
        <v>470</v>
      </c>
      <c r="D21">
        <v>0</v>
      </c>
      <c r="E21">
        <v>1</v>
      </c>
      <c r="F21" t="s">
        <v>439</v>
      </c>
    </row>
    <row r="22" spans="1:6" x14ac:dyDescent="0.25">
      <c r="A22" t="s">
        <v>471</v>
      </c>
      <c r="B22" t="s">
        <v>468</v>
      </c>
      <c r="C22" t="s">
        <v>448</v>
      </c>
      <c r="D22">
        <v>1</v>
      </c>
      <c r="E22">
        <v>0</v>
      </c>
      <c r="F22" t="s">
        <v>439</v>
      </c>
    </row>
    <row r="23" spans="1:6" x14ac:dyDescent="0.25">
      <c r="A23" t="s">
        <v>472</v>
      </c>
      <c r="B23" t="s">
        <v>468</v>
      </c>
      <c r="C23" t="s">
        <v>446</v>
      </c>
      <c r="D23">
        <v>1</v>
      </c>
      <c r="E23">
        <v>0</v>
      </c>
      <c r="F23" t="s">
        <v>439</v>
      </c>
    </row>
    <row r="24" spans="1:6" x14ac:dyDescent="0.25">
      <c r="A24" t="s">
        <v>473</v>
      </c>
      <c r="B24" t="s">
        <v>468</v>
      </c>
      <c r="C24" t="s">
        <v>474</v>
      </c>
      <c r="D24">
        <v>1</v>
      </c>
      <c r="E24">
        <v>0</v>
      </c>
      <c r="F24" t="s">
        <v>439</v>
      </c>
    </row>
    <row r="25" spans="1:6" x14ac:dyDescent="0.25">
      <c r="A25" t="s">
        <v>475</v>
      </c>
      <c r="B25" t="s">
        <v>476</v>
      </c>
      <c r="C25" t="s">
        <v>442</v>
      </c>
      <c r="D25">
        <v>1</v>
      </c>
      <c r="E25">
        <v>0</v>
      </c>
      <c r="F25" t="s">
        <v>439</v>
      </c>
    </row>
    <row r="26" spans="1:6" x14ac:dyDescent="0.25">
      <c r="A26" t="s">
        <v>477</v>
      </c>
      <c r="B26" t="s">
        <v>476</v>
      </c>
      <c r="C26" t="s">
        <v>448</v>
      </c>
      <c r="D26">
        <v>1</v>
      </c>
      <c r="E26">
        <v>0</v>
      </c>
      <c r="F26" t="s">
        <v>439</v>
      </c>
    </row>
    <row r="27" spans="1:6" x14ac:dyDescent="0.25">
      <c r="A27" t="s">
        <v>478</v>
      </c>
      <c r="B27" t="s">
        <v>476</v>
      </c>
      <c r="C27" t="s">
        <v>446</v>
      </c>
      <c r="D27">
        <v>1</v>
      </c>
      <c r="E27">
        <v>0</v>
      </c>
      <c r="F27" t="s">
        <v>439</v>
      </c>
    </row>
    <row r="28" spans="1:6" x14ac:dyDescent="0.25">
      <c r="A28" t="s">
        <v>479</v>
      </c>
      <c r="B28" t="s">
        <v>476</v>
      </c>
      <c r="C28" t="s">
        <v>474</v>
      </c>
      <c r="D28">
        <v>1</v>
      </c>
      <c r="E28">
        <v>0</v>
      </c>
      <c r="F28" t="s">
        <v>439</v>
      </c>
    </row>
    <row r="29" spans="1:6" x14ac:dyDescent="0.25">
      <c r="A29" t="s">
        <v>480</v>
      </c>
      <c r="B29" t="s">
        <v>476</v>
      </c>
      <c r="C29" t="s">
        <v>481</v>
      </c>
      <c r="D29">
        <v>1</v>
      </c>
      <c r="E29">
        <v>0</v>
      </c>
      <c r="F29" t="s">
        <v>439</v>
      </c>
    </row>
    <row r="30" spans="1:6" x14ac:dyDescent="0.25">
      <c r="A30" t="s">
        <v>482</v>
      </c>
      <c r="B30" t="s">
        <v>476</v>
      </c>
      <c r="C30" t="s">
        <v>483</v>
      </c>
      <c r="D30">
        <v>1</v>
      </c>
      <c r="E30">
        <v>0</v>
      </c>
      <c r="F30" t="s">
        <v>439</v>
      </c>
    </row>
    <row r="31" spans="1:6" x14ac:dyDescent="0.25">
      <c r="A31" t="s">
        <v>484</v>
      </c>
      <c r="B31" t="s">
        <v>476</v>
      </c>
      <c r="C31" t="s">
        <v>485</v>
      </c>
      <c r="D31">
        <v>0</v>
      </c>
      <c r="E31">
        <v>1</v>
      </c>
      <c r="F31" t="s">
        <v>439</v>
      </c>
    </row>
    <row r="32" spans="1:6" x14ac:dyDescent="0.25">
      <c r="A32" t="s">
        <v>486</v>
      </c>
      <c r="B32" t="s">
        <v>441</v>
      </c>
      <c r="C32" t="s">
        <v>487</v>
      </c>
      <c r="D32">
        <v>4</v>
      </c>
      <c r="E32">
        <v>1</v>
      </c>
      <c r="F32" t="s">
        <v>488</v>
      </c>
    </row>
    <row r="33" spans="1:6" x14ac:dyDescent="0.25">
      <c r="A33" t="s">
        <v>489</v>
      </c>
      <c r="B33" t="s">
        <v>148</v>
      </c>
      <c r="C33" t="s">
        <v>487</v>
      </c>
      <c r="D33">
        <v>2</v>
      </c>
      <c r="E33">
        <v>1</v>
      </c>
      <c r="F33" t="s">
        <v>488</v>
      </c>
    </row>
    <row r="34" spans="1:6" x14ac:dyDescent="0.25">
      <c r="A34" t="s">
        <v>490</v>
      </c>
      <c r="B34" t="s">
        <v>452</v>
      </c>
      <c r="C34" t="s">
        <v>487</v>
      </c>
      <c r="D34">
        <v>2</v>
      </c>
      <c r="E34">
        <v>1</v>
      </c>
      <c r="F34" t="s">
        <v>488</v>
      </c>
    </row>
    <row r="35" spans="1:6" x14ac:dyDescent="0.25">
      <c r="A35" t="s">
        <v>491</v>
      </c>
      <c r="B35" t="s">
        <v>67</v>
      </c>
      <c r="C35" t="s">
        <v>487</v>
      </c>
      <c r="D35">
        <v>3</v>
      </c>
      <c r="E35">
        <v>1</v>
      </c>
      <c r="F35" t="s">
        <v>488</v>
      </c>
    </row>
    <row r="36" spans="1:6" x14ac:dyDescent="0.25">
      <c r="A36" t="s">
        <v>492</v>
      </c>
      <c r="B36" t="s">
        <v>437</v>
      </c>
      <c r="C36" t="s">
        <v>461</v>
      </c>
      <c r="D36">
        <v>1</v>
      </c>
      <c r="E36">
        <v>1</v>
      </c>
      <c r="F36" t="s">
        <v>488</v>
      </c>
    </row>
    <row r="37" spans="1:6" x14ac:dyDescent="0.25">
      <c r="A37" t="s">
        <v>493</v>
      </c>
      <c r="B37" t="s">
        <v>437</v>
      </c>
      <c r="C37" t="s">
        <v>494</v>
      </c>
      <c r="D37">
        <v>1</v>
      </c>
      <c r="E37">
        <v>1</v>
      </c>
      <c r="F37" t="s">
        <v>488</v>
      </c>
    </row>
    <row r="38" spans="1:6" x14ac:dyDescent="0.25">
      <c r="A38" t="s">
        <v>495</v>
      </c>
      <c r="B38" t="s">
        <v>97</v>
      </c>
      <c r="C38" t="s">
        <v>487</v>
      </c>
      <c r="D38">
        <v>2</v>
      </c>
      <c r="E38">
        <v>1</v>
      </c>
      <c r="F38" t="s">
        <v>488</v>
      </c>
    </row>
    <row r="39" spans="1:6" x14ac:dyDescent="0.25">
      <c r="A39" t="s">
        <v>496</v>
      </c>
      <c r="B39" t="s">
        <v>465</v>
      </c>
      <c r="C39" t="s">
        <v>487</v>
      </c>
      <c r="D39">
        <v>2</v>
      </c>
      <c r="E39">
        <v>1</v>
      </c>
      <c r="F39" t="s">
        <v>488</v>
      </c>
    </row>
    <row r="40" spans="1:6" x14ac:dyDescent="0.25">
      <c r="A40" t="s">
        <v>497</v>
      </c>
      <c r="B40" t="s">
        <v>465</v>
      </c>
      <c r="C40" t="s">
        <v>498</v>
      </c>
      <c r="D40">
        <v>2</v>
      </c>
      <c r="E40">
        <v>1</v>
      </c>
      <c r="F40" t="s">
        <v>488</v>
      </c>
    </row>
    <row r="41" spans="1:6" x14ac:dyDescent="0.25">
      <c r="A41" t="s">
        <v>499</v>
      </c>
      <c r="B41" t="s">
        <v>468</v>
      </c>
      <c r="C41" t="s">
        <v>487</v>
      </c>
      <c r="D41">
        <v>5</v>
      </c>
      <c r="E41">
        <v>1</v>
      </c>
      <c r="F41" t="s">
        <v>488</v>
      </c>
    </row>
    <row r="42" spans="1:6" x14ac:dyDescent="0.25">
      <c r="A42" t="s">
        <v>500</v>
      </c>
      <c r="B42" t="s">
        <v>476</v>
      </c>
      <c r="C42" t="s">
        <v>487</v>
      </c>
      <c r="D42">
        <v>7</v>
      </c>
      <c r="E42">
        <v>1</v>
      </c>
      <c r="F42" t="s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B2:Y40"/>
  <sheetViews>
    <sheetView workbookViewId="0">
      <selection activeCell="H36" sqref="H36"/>
    </sheetView>
  </sheetViews>
  <sheetFormatPr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5" s="8" customFormat="1" ht="62.25" customHeight="1" x14ac:dyDescent="0.25">
      <c r="B2" s="8" t="s">
        <v>121</v>
      </c>
      <c r="C2" s="8" t="s">
        <v>6</v>
      </c>
      <c r="D2" s="8" t="s">
        <v>125</v>
      </c>
      <c r="E2" s="8" t="s">
        <v>126</v>
      </c>
      <c r="F2" s="8" t="s">
        <v>22</v>
      </c>
      <c r="G2" s="8" t="s">
        <v>35</v>
      </c>
      <c r="H2" s="8" t="s">
        <v>33</v>
      </c>
      <c r="I2" s="8" t="s">
        <v>36</v>
      </c>
      <c r="J2" s="11" t="s">
        <v>216</v>
      </c>
      <c r="K2" s="9"/>
      <c r="L2" s="11"/>
      <c r="M2" s="8" t="s">
        <v>118</v>
      </c>
      <c r="O2" s="8" t="s">
        <v>196</v>
      </c>
      <c r="P2" s="8" t="s">
        <v>197</v>
      </c>
      <c r="Q2" s="8" t="s">
        <v>198</v>
      </c>
      <c r="R2" s="8" t="s">
        <v>199</v>
      </c>
      <c r="S2" s="8" t="s">
        <v>119</v>
      </c>
      <c r="T2" s="8" t="s">
        <v>120</v>
      </c>
      <c r="U2" s="8" t="s">
        <v>200</v>
      </c>
      <c r="V2" s="8" t="s">
        <v>201</v>
      </c>
      <c r="W2" s="8" t="s">
        <v>414</v>
      </c>
      <c r="X2" s="8" t="s">
        <v>416</v>
      </c>
      <c r="Y2" s="8" t="s">
        <v>418</v>
      </c>
    </row>
    <row r="3" spans="2:25" x14ac:dyDescent="0.2">
      <c r="B3" s="5" t="s">
        <v>202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5">
        <v>4500</v>
      </c>
      <c r="L3" s="12" t="s">
        <v>202</v>
      </c>
      <c r="M3" s="5">
        <v>1</v>
      </c>
      <c r="O3" s="5">
        <v>-1</v>
      </c>
    </row>
    <row r="4" spans="2:25" x14ac:dyDescent="0.2">
      <c r="J4" s="55"/>
    </row>
    <row r="5" spans="2:25" x14ac:dyDescent="0.2">
      <c r="B5" s="5" t="s">
        <v>203</v>
      </c>
      <c r="C5" s="5">
        <v>10000</v>
      </c>
      <c r="D5" s="5">
        <v>573</v>
      </c>
      <c r="E5" s="5">
        <v>6000</v>
      </c>
      <c r="F5" s="5">
        <v>0</v>
      </c>
      <c r="H5" s="5">
        <v>35</v>
      </c>
      <c r="I5" s="5">
        <v>0.04</v>
      </c>
      <c r="J5" s="55">
        <v>3592.5</v>
      </c>
      <c r="L5" s="12" t="s">
        <v>203</v>
      </c>
      <c r="M5" s="5">
        <v>1</v>
      </c>
      <c r="P5" s="5">
        <v>-1</v>
      </c>
    </row>
    <row r="6" spans="2:25" x14ac:dyDescent="0.2">
      <c r="B6" s="5" t="s">
        <v>204</v>
      </c>
      <c r="C6" s="5">
        <v>10000</v>
      </c>
      <c r="D6" s="5">
        <v>343</v>
      </c>
      <c r="E6" s="5">
        <v>6000</v>
      </c>
      <c r="F6" s="5">
        <v>0</v>
      </c>
      <c r="H6" s="5">
        <v>35</v>
      </c>
      <c r="I6" s="5">
        <v>0.04</v>
      </c>
      <c r="J6" s="55">
        <v>1000</v>
      </c>
      <c r="L6" s="12" t="s">
        <v>204</v>
      </c>
      <c r="M6" s="5">
        <v>1</v>
      </c>
      <c r="Q6" s="5">
        <v>-1</v>
      </c>
    </row>
    <row r="7" spans="2:25" x14ac:dyDescent="0.2">
      <c r="B7" s="5" t="s">
        <v>205</v>
      </c>
      <c r="C7" s="5">
        <v>10000</v>
      </c>
      <c r="D7" s="5">
        <v>326</v>
      </c>
      <c r="E7" s="5">
        <v>6000</v>
      </c>
      <c r="F7" s="5">
        <v>0</v>
      </c>
      <c r="H7" s="5">
        <v>35</v>
      </c>
      <c r="I7" s="5">
        <v>0.04</v>
      </c>
      <c r="J7" s="55">
        <v>5000</v>
      </c>
      <c r="L7" s="12" t="s">
        <v>205</v>
      </c>
      <c r="M7" s="5">
        <v>1</v>
      </c>
      <c r="R7" s="5">
        <v>-1</v>
      </c>
    </row>
    <row r="8" spans="2:25" x14ac:dyDescent="0.2">
      <c r="B8" s="5" t="s">
        <v>122</v>
      </c>
      <c r="C8" s="5">
        <v>10000</v>
      </c>
      <c r="D8" s="5">
        <v>659</v>
      </c>
      <c r="E8" s="5">
        <v>6000</v>
      </c>
      <c r="F8" s="5">
        <v>0</v>
      </c>
      <c r="H8" s="5">
        <v>35</v>
      </c>
      <c r="I8" s="5">
        <v>0.04</v>
      </c>
      <c r="J8" s="55">
        <v>2500</v>
      </c>
      <c r="L8" s="12" t="s">
        <v>122</v>
      </c>
      <c r="M8" s="5">
        <v>1</v>
      </c>
      <c r="S8" s="5">
        <v>-1</v>
      </c>
    </row>
    <row r="9" spans="2:25" x14ac:dyDescent="0.2">
      <c r="B9" s="5" t="s">
        <v>123</v>
      </c>
      <c r="C9" s="5">
        <v>10000</v>
      </c>
      <c r="D9" s="5">
        <v>399</v>
      </c>
      <c r="E9" s="5">
        <v>6000</v>
      </c>
      <c r="F9" s="5">
        <v>0</v>
      </c>
      <c r="H9" s="5">
        <v>35</v>
      </c>
      <c r="I9" s="5">
        <v>0.04</v>
      </c>
      <c r="J9" s="55">
        <v>2300</v>
      </c>
      <c r="L9" s="12" t="s">
        <v>123</v>
      </c>
      <c r="M9" s="5">
        <v>1</v>
      </c>
      <c r="T9" s="5">
        <v>-1</v>
      </c>
    </row>
    <row r="10" spans="2:25" x14ac:dyDescent="0.2">
      <c r="B10" s="5" t="s">
        <v>206</v>
      </c>
      <c r="C10" s="5">
        <v>10000</v>
      </c>
      <c r="D10" s="5">
        <v>464</v>
      </c>
      <c r="E10" s="5">
        <v>6000</v>
      </c>
      <c r="F10" s="5">
        <v>0</v>
      </c>
      <c r="H10" s="5">
        <v>35</v>
      </c>
      <c r="I10" s="5">
        <v>0.04</v>
      </c>
      <c r="J10" s="55">
        <v>7500</v>
      </c>
      <c r="L10" s="12" t="s">
        <v>206</v>
      </c>
      <c r="M10" s="5">
        <v>1</v>
      </c>
      <c r="U10" s="5">
        <v>-1</v>
      </c>
    </row>
    <row r="11" spans="2:25" x14ac:dyDescent="0.2">
      <c r="B11" s="5" t="s">
        <v>207</v>
      </c>
      <c r="C11" s="5">
        <v>10000</v>
      </c>
      <c r="D11" s="5">
        <v>466</v>
      </c>
      <c r="E11" s="5">
        <v>6000</v>
      </c>
      <c r="F11" s="5">
        <v>0</v>
      </c>
      <c r="H11" s="5">
        <v>35</v>
      </c>
      <c r="I11" s="5">
        <v>0.04</v>
      </c>
      <c r="J11" s="55">
        <v>4450</v>
      </c>
      <c r="L11" s="12" t="s">
        <v>207</v>
      </c>
      <c r="M11" s="5">
        <v>1</v>
      </c>
      <c r="V11" s="5">
        <v>-1</v>
      </c>
    </row>
    <row r="12" spans="2:25" x14ac:dyDescent="0.2">
      <c r="B12" s="5" t="s">
        <v>208</v>
      </c>
      <c r="C12" s="5">
        <v>10000</v>
      </c>
      <c r="D12" s="5">
        <v>443</v>
      </c>
      <c r="E12" s="5">
        <v>6000</v>
      </c>
      <c r="F12" s="5">
        <v>0</v>
      </c>
      <c r="H12" s="5">
        <v>35</v>
      </c>
      <c r="I12" s="5">
        <v>0.04</v>
      </c>
      <c r="J12" s="55">
        <v>3550</v>
      </c>
      <c r="L12" s="12" t="s">
        <v>208</v>
      </c>
      <c r="O12" s="5">
        <v>1</v>
      </c>
      <c r="Q12" s="5">
        <v>-1</v>
      </c>
    </row>
    <row r="13" spans="2:25" x14ac:dyDescent="0.2">
      <c r="B13" s="5" t="s">
        <v>209</v>
      </c>
      <c r="C13" s="5">
        <v>10000</v>
      </c>
      <c r="D13" s="5">
        <v>168</v>
      </c>
      <c r="E13" s="5">
        <v>6000</v>
      </c>
      <c r="F13" s="5">
        <v>0</v>
      </c>
      <c r="H13" s="5">
        <v>35</v>
      </c>
      <c r="I13" s="5">
        <v>0.04</v>
      </c>
      <c r="J13" s="55">
        <v>3400</v>
      </c>
      <c r="L13" s="12" t="s">
        <v>209</v>
      </c>
      <c r="Q13" s="5">
        <v>1</v>
      </c>
      <c r="R13" s="5">
        <v>-1</v>
      </c>
    </row>
    <row r="14" spans="2:25" x14ac:dyDescent="0.2">
      <c r="B14" s="5" t="s">
        <v>124</v>
      </c>
      <c r="C14" s="5">
        <v>10000</v>
      </c>
      <c r="D14" s="5">
        <v>332</v>
      </c>
      <c r="E14" s="5">
        <v>6000</v>
      </c>
      <c r="F14" s="5">
        <v>0</v>
      </c>
      <c r="H14" s="5">
        <v>35</v>
      </c>
      <c r="I14" s="5">
        <v>0.04</v>
      </c>
      <c r="J14" s="55">
        <v>600</v>
      </c>
      <c r="L14" s="12" t="s">
        <v>124</v>
      </c>
      <c r="S14" s="5">
        <v>1</v>
      </c>
      <c r="T14" s="5">
        <v>-1</v>
      </c>
    </row>
    <row r="15" spans="2:25" x14ac:dyDescent="0.2">
      <c r="B15" s="5" t="s">
        <v>210</v>
      </c>
      <c r="C15" s="5">
        <v>10000</v>
      </c>
      <c r="D15" s="5">
        <v>599</v>
      </c>
      <c r="E15" s="5">
        <v>6000</v>
      </c>
      <c r="F15" s="5">
        <v>0</v>
      </c>
      <c r="H15" s="5">
        <v>35</v>
      </c>
      <c r="I15" s="5">
        <v>0.04</v>
      </c>
      <c r="J15" s="55">
        <v>1100</v>
      </c>
      <c r="L15" s="12" t="s">
        <v>210</v>
      </c>
      <c r="T15" s="5">
        <v>1</v>
      </c>
      <c r="U15" s="5">
        <v>-1</v>
      </c>
    </row>
    <row r="16" spans="2:25" x14ac:dyDescent="0.2">
      <c r="B16" s="5" t="s">
        <v>211</v>
      </c>
      <c r="C16" s="5">
        <v>10000</v>
      </c>
      <c r="D16" s="5">
        <v>395</v>
      </c>
      <c r="E16" s="5">
        <v>6000</v>
      </c>
      <c r="F16" s="5">
        <v>0</v>
      </c>
      <c r="H16" s="5">
        <v>35</v>
      </c>
      <c r="I16" s="5">
        <v>0.04</v>
      </c>
      <c r="J16" s="55">
        <v>1700</v>
      </c>
      <c r="L16" s="12" t="s">
        <v>211</v>
      </c>
      <c r="U16" s="5">
        <v>1</v>
      </c>
      <c r="V16" s="5">
        <v>-1</v>
      </c>
    </row>
    <row r="17" spans="2:25" x14ac:dyDescent="0.2">
      <c r="B17" s="5" t="s">
        <v>212</v>
      </c>
      <c r="C17" s="5">
        <v>10000</v>
      </c>
      <c r="D17" s="50">
        <v>1000</v>
      </c>
      <c r="E17" s="5">
        <v>6000</v>
      </c>
      <c r="F17" s="5">
        <v>0</v>
      </c>
      <c r="H17" s="5">
        <v>35</v>
      </c>
      <c r="I17" s="5">
        <v>0.04</v>
      </c>
      <c r="J17" s="55">
        <v>2500</v>
      </c>
      <c r="L17" s="12" t="s">
        <v>212</v>
      </c>
      <c r="O17" s="5">
        <v>1</v>
      </c>
      <c r="V17" s="5">
        <v>-1</v>
      </c>
    </row>
    <row r="18" spans="2:25" x14ac:dyDescent="0.2">
      <c r="B18" s="5" t="s">
        <v>413</v>
      </c>
      <c r="C18" s="5">
        <v>10000</v>
      </c>
      <c r="D18" s="50">
        <v>1000</v>
      </c>
      <c r="E18" s="5">
        <v>6000</v>
      </c>
      <c r="F18" s="5">
        <v>0</v>
      </c>
      <c r="H18" s="5">
        <v>35</v>
      </c>
      <c r="I18" s="5">
        <v>0.04</v>
      </c>
      <c r="J18" s="55">
        <v>5000</v>
      </c>
      <c r="L18" s="12" t="s">
        <v>413</v>
      </c>
      <c r="O18" s="5">
        <v>1</v>
      </c>
      <c r="W18" s="5">
        <v>-1</v>
      </c>
    </row>
    <row r="19" spans="2:25" x14ac:dyDescent="0.2">
      <c r="B19" s="5" t="s">
        <v>415</v>
      </c>
      <c r="C19" s="5">
        <v>10000</v>
      </c>
      <c r="D19" s="50">
        <v>1000</v>
      </c>
      <c r="E19" s="5">
        <v>6000</v>
      </c>
      <c r="F19" s="5">
        <v>0</v>
      </c>
      <c r="H19" s="5">
        <v>35</v>
      </c>
      <c r="I19" s="5">
        <v>0.04</v>
      </c>
      <c r="J19" s="55">
        <v>3255</v>
      </c>
      <c r="L19" s="12" t="s">
        <v>415</v>
      </c>
      <c r="O19" s="5">
        <v>1</v>
      </c>
      <c r="X19" s="5">
        <v>-1</v>
      </c>
    </row>
    <row r="20" spans="2:25" x14ac:dyDescent="0.2">
      <c r="B20" s="5" t="s">
        <v>417</v>
      </c>
      <c r="C20" s="5">
        <v>10000</v>
      </c>
      <c r="D20" s="50">
        <v>1000</v>
      </c>
      <c r="E20" s="5">
        <v>6000</v>
      </c>
      <c r="F20" s="5">
        <v>0</v>
      </c>
      <c r="H20" s="5">
        <v>35</v>
      </c>
      <c r="I20" s="5">
        <v>0.04</v>
      </c>
      <c r="J20" s="55">
        <v>3850</v>
      </c>
      <c r="L20" s="12" t="s">
        <v>417</v>
      </c>
      <c r="W20" s="5">
        <v>1</v>
      </c>
      <c r="Y20" s="5">
        <v>-1</v>
      </c>
    </row>
    <row r="21" spans="2:25" x14ac:dyDescent="0.2">
      <c r="B21" s="5" t="s">
        <v>419</v>
      </c>
      <c r="C21" s="5">
        <v>10000</v>
      </c>
      <c r="D21" s="50">
        <v>1000</v>
      </c>
      <c r="E21" s="5">
        <v>6000</v>
      </c>
      <c r="F21" s="5">
        <v>0</v>
      </c>
      <c r="H21" s="5">
        <v>35</v>
      </c>
      <c r="I21" s="5">
        <v>0.04</v>
      </c>
      <c r="J21" s="55">
        <v>950</v>
      </c>
      <c r="L21" s="12" t="s">
        <v>419</v>
      </c>
      <c r="U21" s="5">
        <v>1</v>
      </c>
      <c r="X21" s="5">
        <v>-1</v>
      </c>
    </row>
    <row r="22" spans="2:25" x14ac:dyDescent="0.2">
      <c r="B22" s="5" t="s">
        <v>420</v>
      </c>
      <c r="C22" s="5">
        <v>10000</v>
      </c>
      <c r="D22" s="50">
        <v>1000</v>
      </c>
      <c r="E22" s="5">
        <v>6000</v>
      </c>
      <c r="F22" s="5">
        <v>0</v>
      </c>
      <c r="H22" s="5">
        <v>35</v>
      </c>
      <c r="I22" s="5">
        <v>0.04</v>
      </c>
      <c r="J22" s="55">
        <v>4850</v>
      </c>
      <c r="L22" s="12" t="s">
        <v>420</v>
      </c>
      <c r="V22" s="5">
        <v>1</v>
      </c>
      <c r="X22" s="5">
        <v>-1</v>
      </c>
    </row>
    <row r="27" spans="2:25" x14ac:dyDescent="0.2">
      <c r="J27" s="5"/>
    </row>
    <row r="28" spans="2:25" x14ac:dyDescent="0.2">
      <c r="J28" s="5"/>
    </row>
    <row r="29" spans="2:25" x14ac:dyDescent="0.2">
      <c r="J29" s="5"/>
    </row>
    <row r="30" spans="2:25" x14ac:dyDescent="0.2">
      <c r="J30" s="5"/>
    </row>
    <row r="31" spans="2:25" x14ac:dyDescent="0.2">
      <c r="J31" s="5"/>
    </row>
    <row r="32" spans="2:25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  <row r="40" spans="10:10" x14ac:dyDescent="0.2">
      <c r="J40" s="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V149"/>
  <sheetViews>
    <sheetView zoomScaleNormal="100" workbookViewId="0">
      <pane xSplit="3" topLeftCell="D1" activePane="topRight" state="frozen"/>
      <selection pane="topRight" activeCell="A4" sqref="A4"/>
    </sheetView>
  </sheetViews>
  <sheetFormatPr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2" s="8" customFormat="1" ht="55.5" customHeight="1" x14ac:dyDescent="0.25">
      <c r="A1" s="8" t="s">
        <v>25</v>
      </c>
      <c r="D1" s="28"/>
      <c r="E1" s="11" t="s">
        <v>24</v>
      </c>
      <c r="F1" s="8" t="s">
        <v>332</v>
      </c>
      <c r="G1" s="11" t="s">
        <v>24</v>
      </c>
      <c r="H1" s="8" t="s">
        <v>24</v>
      </c>
      <c r="I1" s="8" t="s">
        <v>24</v>
      </c>
      <c r="J1" s="11" t="s">
        <v>24</v>
      </c>
      <c r="K1" s="11" t="s">
        <v>24</v>
      </c>
      <c r="L1" s="8" t="s">
        <v>37</v>
      </c>
      <c r="M1" s="8" t="s">
        <v>38</v>
      </c>
      <c r="N1" s="8" t="s">
        <v>39</v>
      </c>
      <c r="O1" s="8" t="s">
        <v>38</v>
      </c>
      <c r="P1" s="8" t="s">
        <v>38</v>
      </c>
      <c r="Q1" s="8" t="s">
        <v>38</v>
      </c>
      <c r="R1" s="8" t="s">
        <v>40</v>
      </c>
      <c r="S1" s="11" t="s">
        <v>42</v>
      </c>
      <c r="T1" s="11" t="s">
        <v>38</v>
      </c>
      <c r="U1" s="11" t="s">
        <v>38</v>
      </c>
      <c r="V1" s="11" t="s">
        <v>411</v>
      </c>
    </row>
    <row r="2" spans="1:22" s="8" customFormat="1" ht="55.5" customHeight="1" x14ac:dyDescent="0.25">
      <c r="A2" s="8" t="s">
        <v>26</v>
      </c>
      <c r="B2" s="8" t="s">
        <v>270</v>
      </c>
      <c r="C2" s="8" t="s">
        <v>271</v>
      </c>
      <c r="D2" s="28" t="s">
        <v>272</v>
      </c>
      <c r="E2" s="15" t="s">
        <v>247</v>
      </c>
      <c r="F2" s="15" t="s">
        <v>246</v>
      </c>
      <c r="G2" s="8" t="s">
        <v>31</v>
      </c>
      <c r="H2" s="8" t="s">
        <v>5</v>
      </c>
      <c r="I2" s="8" t="s">
        <v>29</v>
      </c>
      <c r="J2" s="8" t="s">
        <v>30</v>
      </c>
      <c r="K2" s="8" t="s">
        <v>34</v>
      </c>
      <c r="L2" s="8" t="s">
        <v>248</v>
      </c>
      <c r="M2" s="8" t="s">
        <v>249</v>
      </c>
      <c r="N2" s="8" t="s">
        <v>250</v>
      </c>
      <c r="O2" s="8" t="s">
        <v>251</v>
      </c>
      <c r="P2" s="8" t="s">
        <v>252</v>
      </c>
      <c r="Q2" s="8" t="s">
        <v>253</v>
      </c>
      <c r="R2" s="8" t="s">
        <v>254</v>
      </c>
      <c r="S2" s="11" t="s">
        <v>255</v>
      </c>
      <c r="T2" s="11" t="s">
        <v>256</v>
      </c>
      <c r="U2" s="11" t="s">
        <v>257</v>
      </c>
      <c r="V2" s="11" t="s">
        <v>245</v>
      </c>
    </row>
    <row r="3" spans="1:22" x14ac:dyDescent="0.2">
      <c r="S3" s="12"/>
      <c r="T3" s="12"/>
      <c r="U3" s="12"/>
      <c r="V3" s="12"/>
    </row>
    <row r="4" spans="1:22" x14ac:dyDescent="0.2">
      <c r="A4" s="1" t="s">
        <v>27</v>
      </c>
      <c r="E4" s="5" t="s">
        <v>262</v>
      </c>
      <c r="F4" s="5" t="s">
        <v>261</v>
      </c>
      <c r="G4" s="5" t="s">
        <v>260</v>
      </c>
      <c r="H4" s="5" t="s">
        <v>263</v>
      </c>
      <c r="I4" s="5" t="s">
        <v>263</v>
      </c>
      <c r="J4" s="5" t="s">
        <v>260</v>
      </c>
      <c r="K4" s="5" t="s">
        <v>264</v>
      </c>
      <c r="L4" s="5" t="s">
        <v>264</v>
      </c>
      <c r="M4" s="5" t="s">
        <v>1</v>
      </c>
      <c r="N4" s="5" t="s">
        <v>265</v>
      </c>
      <c r="O4" s="5" t="s">
        <v>266</v>
      </c>
      <c r="P4" s="5" t="s">
        <v>260</v>
      </c>
      <c r="Q4" s="5" t="s">
        <v>260</v>
      </c>
      <c r="R4" s="5" t="s">
        <v>267</v>
      </c>
      <c r="S4" s="12" t="s">
        <v>268</v>
      </c>
      <c r="T4" s="12" t="s">
        <v>269</v>
      </c>
      <c r="U4" s="12" t="s">
        <v>263</v>
      </c>
      <c r="V4" s="12" t="s">
        <v>265</v>
      </c>
    </row>
    <row r="5" spans="1:22" s="3" customFormat="1" x14ac:dyDescent="0.2">
      <c r="A5" s="3" t="s">
        <v>52</v>
      </c>
      <c r="B5" s="3" t="s">
        <v>20</v>
      </c>
      <c r="C5" s="3" t="s">
        <v>2</v>
      </c>
      <c r="D5" s="4" t="s">
        <v>3</v>
      </c>
      <c r="E5" s="6" t="s">
        <v>4</v>
      </c>
      <c r="F5" s="6" t="s">
        <v>21</v>
      </c>
      <c r="G5" s="6" t="s">
        <v>22</v>
      </c>
      <c r="H5" s="6" t="s">
        <v>23</v>
      </c>
      <c r="I5" s="6" t="s">
        <v>28</v>
      </c>
      <c r="J5" s="6" t="s">
        <v>32</v>
      </c>
      <c r="K5" s="6" t="s">
        <v>33</v>
      </c>
      <c r="L5" s="6" t="s">
        <v>35</v>
      </c>
      <c r="M5" s="6" t="s">
        <v>36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66</v>
      </c>
      <c r="S5" s="49" t="s">
        <v>10</v>
      </c>
      <c r="T5" s="49" t="s">
        <v>134</v>
      </c>
      <c r="U5" s="49" t="s">
        <v>41</v>
      </c>
      <c r="V5" s="49" t="s">
        <v>213</v>
      </c>
    </row>
    <row r="6" spans="1:22" x14ac:dyDescent="0.2">
      <c r="A6" s="1" t="s">
        <v>118</v>
      </c>
      <c r="B6" s="1" t="s">
        <v>11</v>
      </c>
      <c r="C6" s="1" t="s">
        <v>12</v>
      </c>
      <c r="D6" s="2" t="s">
        <v>114</v>
      </c>
      <c r="E6" s="51">
        <v>0.9</v>
      </c>
      <c r="F6" s="50">
        <v>0</v>
      </c>
      <c r="G6" s="50">
        <v>60000</v>
      </c>
      <c r="H6" s="50">
        <v>0</v>
      </c>
      <c r="I6" s="50">
        <v>0</v>
      </c>
      <c r="J6" s="52">
        <v>3000000</v>
      </c>
      <c r="K6" s="50">
        <v>60</v>
      </c>
      <c r="L6" s="50"/>
      <c r="M6" s="50">
        <v>0.04</v>
      </c>
      <c r="N6" s="50">
        <v>1000000</v>
      </c>
      <c r="O6" s="50">
        <v>1000000000</v>
      </c>
      <c r="P6" s="50">
        <v>0</v>
      </c>
      <c r="Q6" s="50">
        <v>0</v>
      </c>
      <c r="R6" s="50">
        <v>0</v>
      </c>
      <c r="S6" s="50">
        <v>0</v>
      </c>
      <c r="T6" s="50">
        <v>0</v>
      </c>
      <c r="U6" s="50">
        <v>0</v>
      </c>
      <c r="V6" s="50">
        <v>5600</v>
      </c>
    </row>
    <row r="7" spans="1:22" x14ac:dyDescent="0.2">
      <c r="A7" s="1" t="s">
        <v>118</v>
      </c>
      <c r="B7" s="1" t="s">
        <v>13</v>
      </c>
      <c r="C7" s="1" t="s">
        <v>116</v>
      </c>
      <c r="D7" s="2" t="s">
        <v>115</v>
      </c>
      <c r="E7" s="51">
        <v>0.33700000000000002</v>
      </c>
      <c r="F7" s="50">
        <v>0</v>
      </c>
      <c r="G7" s="50">
        <v>0</v>
      </c>
      <c r="H7" s="50">
        <v>0</v>
      </c>
      <c r="I7" s="50">
        <v>0</v>
      </c>
      <c r="J7" s="50">
        <v>6000000</v>
      </c>
      <c r="K7" s="50">
        <v>45</v>
      </c>
      <c r="L7" s="50"/>
      <c r="M7" s="50">
        <v>0.04</v>
      </c>
      <c r="N7" s="50">
        <v>0</v>
      </c>
      <c r="O7" s="50">
        <v>0</v>
      </c>
      <c r="P7" s="50">
        <v>50</v>
      </c>
      <c r="Q7" s="50">
        <v>50</v>
      </c>
      <c r="R7" s="50">
        <v>0.04</v>
      </c>
      <c r="S7" s="50">
        <v>1.6919986464010888</v>
      </c>
      <c r="T7" s="50">
        <v>0</v>
      </c>
      <c r="U7" s="50">
        <v>0</v>
      </c>
      <c r="V7" s="50">
        <v>0</v>
      </c>
    </row>
    <row r="8" spans="1:22" x14ac:dyDescent="0.2">
      <c r="A8" s="1" t="s">
        <v>118</v>
      </c>
      <c r="B8" s="1" t="s">
        <v>14</v>
      </c>
      <c r="C8" s="1" t="s">
        <v>116</v>
      </c>
      <c r="D8" s="2" t="s">
        <v>115</v>
      </c>
      <c r="E8" s="51">
        <v>0.44700000000000001</v>
      </c>
      <c r="F8" s="50">
        <v>0.39900000000000002</v>
      </c>
      <c r="G8" s="50">
        <v>30000</v>
      </c>
      <c r="H8" s="50">
        <v>0</v>
      </c>
      <c r="I8" s="50">
        <v>0</v>
      </c>
      <c r="J8" s="50">
        <v>1500000</v>
      </c>
      <c r="K8" s="50">
        <v>40</v>
      </c>
      <c r="L8" s="50"/>
      <c r="M8" s="50">
        <v>0.04</v>
      </c>
      <c r="N8" s="50">
        <v>1000000</v>
      </c>
      <c r="O8" s="50">
        <v>1000000000</v>
      </c>
      <c r="P8" s="50">
        <v>30</v>
      </c>
      <c r="Q8" s="50">
        <v>30</v>
      </c>
      <c r="R8" s="50">
        <v>0.04</v>
      </c>
      <c r="S8" s="50">
        <v>3.9599968320025485</v>
      </c>
      <c r="T8" s="50">
        <v>30</v>
      </c>
      <c r="U8" s="50">
        <v>0</v>
      </c>
      <c r="V8" s="50">
        <v>9300</v>
      </c>
    </row>
    <row r="9" spans="1:22" x14ac:dyDescent="0.2">
      <c r="A9" s="1" t="s">
        <v>118</v>
      </c>
      <c r="B9" s="1" t="s">
        <v>15</v>
      </c>
      <c r="C9" s="1" t="s">
        <v>116</v>
      </c>
      <c r="D9" s="2" t="s">
        <v>115</v>
      </c>
      <c r="E9" s="51">
        <v>0.46400000000000002</v>
      </c>
      <c r="F9" s="50">
        <v>0.33700000000000002</v>
      </c>
      <c r="G9" s="50">
        <v>25000</v>
      </c>
      <c r="H9" s="50">
        <v>0</v>
      </c>
      <c r="I9" s="50">
        <v>0</v>
      </c>
      <c r="J9" s="50">
        <v>1300000</v>
      </c>
      <c r="K9" s="50">
        <v>40</v>
      </c>
      <c r="L9" s="50"/>
      <c r="M9" s="50">
        <v>0.04</v>
      </c>
      <c r="N9" s="50">
        <v>1000000</v>
      </c>
      <c r="O9" s="50">
        <v>1000000000</v>
      </c>
      <c r="P9" s="50">
        <v>30</v>
      </c>
      <c r="Q9" s="50">
        <v>30</v>
      </c>
      <c r="R9" s="50">
        <v>0.06</v>
      </c>
      <c r="S9" s="50">
        <v>9.7199922240062548</v>
      </c>
      <c r="T9" s="50">
        <v>30</v>
      </c>
      <c r="U9" s="50">
        <v>0</v>
      </c>
      <c r="V9" s="50">
        <v>9800</v>
      </c>
    </row>
    <row r="10" spans="1:22" x14ac:dyDescent="0.2">
      <c r="A10" s="1" t="s">
        <v>118</v>
      </c>
      <c r="B10" s="1" t="s">
        <v>16</v>
      </c>
      <c r="C10" s="1" t="s">
        <v>116</v>
      </c>
      <c r="D10" s="2" t="s">
        <v>115</v>
      </c>
      <c r="E10" s="51">
        <v>0.61</v>
      </c>
      <c r="F10" s="50">
        <v>0.20100000000000001</v>
      </c>
      <c r="G10" s="50">
        <v>20000</v>
      </c>
      <c r="H10" s="50">
        <v>0</v>
      </c>
      <c r="I10" s="50">
        <v>0</v>
      </c>
      <c r="J10" s="50">
        <v>800000</v>
      </c>
      <c r="K10" s="50">
        <v>30</v>
      </c>
      <c r="L10" s="50"/>
      <c r="M10" s="50">
        <v>0.04</v>
      </c>
      <c r="N10" s="50">
        <v>1000000</v>
      </c>
      <c r="O10" s="50">
        <v>1000000000</v>
      </c>
      <c r="P10" s="50">
        <v>20</v>
      </c>
      <c r="Q10" s="50">
        <v>20</v>
      </c>
      <c r="R10" s="50">
        <v>0.08</v>
      </c>
      <c r="S10" s="50">
        <v>31.679974656020388</v>
      </c>
      <c r="T10" s="50">
        <v>30</v>
      </c>
      <c r="U10" s="50">
        <v>0</v>
      </c>
      <c r="V10" s="50">
        <f>35200/2</f>
        <v>17600</v>
      </c>
    </row>
    <row r="11" spans="1:22" x14ac:dyDescent="0.2">
      <c r="A11" s="1" t="s">
        <v>118</v>
      </c>
      <c r="B11" s="1" t="s">
        <v>193</v>
      </c>
      <c r="C11" s="1" t="s">
        <v>116</v>
      </c>
      <c r="D11" s="2" t="s">
        <v>115</v>
      </c>
      <c r="E11" s="51">
        <v>0.39300000000000002</v>
      </c>
      <c r="F11" s="50">
        <v>0.20100000000000001</v>
      </c>
      <c r="G11" s="50">
        <v>15000</v>
      </c>
      <c r="H11" s="50">
        <v>0</v>
      </c>
      <c r="I11" s="50">
        <v>0</v>
      </c>
      <c r="J11" s="50">
        <v>400000</v>
      </c>
      <c r="K11" s="50">
        <v>30</v>
      </c>
      <c r="L11" s="50"/>
      <c r="M11" s="50">
        <v>0.04</v>
      </c>
      <c r="N11" s="50">
        <v>1000000</v>
      </c>
      <c r="O11" s="50">
        <v>1000000000</v>
      </c>
      <c r="P11" s="50">
        <v>15</v>
      </c>
      <c r="Q11" s="50">
        <v>15</v>
      </c>
      <c r="R11" s="50">
        <v>0.15</v>
      </c>
      <c r="S11" s="50">
        <v>31.679974656020388</v>
      </c>
      <c r="T11" s="50">
        <v>30</v>
      </c>
      <c r="U11" s="50">
        <v>0</v>
      </c>
      <c r="V11" s="50">
        <f>35200/2</f>
        <v>17600</v>
      </c>
    </row>
    <row r="12" spans="1:22" x14ac:dyDescent="0.2">
      <c r="A12" s="1" t="s">
        <v>118</v>
      </c>
      <c r="B12" s="1" t="s">
        <v>194</v>
      </c>
      <c r="C12" s="1" t="s">
        <v>116</v>
      </c>
      <c r="D12" s="2" t="s">
        <v>115</v>
      </c>
      <c r="E12" s="51">
        <v>0.41</v>
      </c>
      <c r="F12" s="50">
        <v>0.26600000000000001</v>
      </c>
      <c r="G12" s="50">
        <v>6000</v>
      </c>
      <c r="H12" s="50">
        <v>0</v>
      </c>
      <c r="I12" s="50">
        <v>0</v>
      </c>
      <c r="J12" s="50">
        <v>400000</v>
      </c>
      <c r="K12" s="50">
        <v>30</v>
      </c>
      <c r="L12" s="50"/>
      <c r="M12" s="50">
        <v>0.04</v>
      </c>
      <c r="N12" s="50">
        <v>1000000</v>
      </c>
      <c r="O12" s="50">
        <v>1000000000</v>
      </c>
      <c r="P12" s="50">
        <v>15</v>
      </c>
      <c r="Q12" s="50">
        <v>15</v>
      </c>
      <c r="R12" s="50">
        <v>0.15</v>
      </c>
      <c r="S12" s="50">
        <v>78.479937216050502</v>
      </c>
      <c r="T12" s="50">
        <v>30</v>
      </c>
      <c r="U12" s="50">
        <v>0</v>
      </c>
      <c r="V12" s="50">
        <f>1200+2000</f>
        <v>3200</v>
      </c>
    </row>
    <row r="13" spans="1:22" s="47" customFormat="1" x14ac:dyDescent="0.2">
      <c r="A13" s="47" t="s">
        <v>118</v>
      </c>
      <c r="B13" s="47" t="s">
        <v>195</v>
      </c>
      <c r="C13" s="47" t="s">
        <v>116</v>
      </c>
      <c r="D13" s="48" t="s">
        <v>115</v>
      </c>
      <c r="E13" s="51">
        <f t="shared" ref="E13" si="0">AVERAGE(E9:E10)</f>
        <v>0.53700000000000003</v>
      </c>
      <c r="F13" s="50">
        <f t="shared" ref="F13:K13" si="1">AVERAGE(F9:F10)</f>
        <v>0.26900000000000002</v>
      </c>
      <c r="G13" s="50">
        <f t="shared" si="1"/>
        <v>22500</v>
      </c>
      <c r="H13" s="50">
        <f t="shared" si="1"/>
        <v>0</v>
      </c>
      <c r="I13" s="50">
        <f t="shared" si="1"/>
        <v>0</v>
      </c>
      <c r="J13" s="50">
        <f t="shared" si="1"/>
        <v>1050000</v>
      </c>
      <c r="K13" s="50">
        <f t="shared" si="1"/>
        <v>35</v>
      </c>
      <c r="L13" s="50"/>
      <c r="M13" s="50">
        <f t="shared" ref="M13:R13" si="2">AVERAGE(M9:M10)</f>
        <v>0.04</v>
      </c>
      <c r="N13" s="50">
        <f t="shared" si="2"/>
        <v>1000000</v>
      </c>
      <c r="O13" s="50">
        <f t="shared" si="2"/>
        <v>1000000000</v>
      </c>
      <c r="P13" s="50">
        <f t="shared" si="2"/>
        <v>25</v>
      </c>
      <c r="Q13" s="50">
        <f t="shared" si="2"/>
        <v>25</v>
      </c>
      <c r="R13" s="50">
        <f t="shared" si="2"/>
        <v>7.0000000000000007E-2</v>
      </c>
      <c r="S13" s="50">
        <v>18.054000000000002</v>
      </c>
      <c r="T13" s="50">
        <v>30</v>
      </c>
      <c r="U13" s="50">
        <v>0</v>
      </c>
      <c r="V13" s="50">
        <v>4100</v>
      </c>
    </row>
    <row r="14" spans="1:22" x14ac:dyDescent="0.2">
      <c r="A14" s="1" t="s">
        <v>118</v>
      </c>
      <c r="B14" s="1" t="s">
        <v>17</v>
      </c>
      <c r="C14" s="1" t="s">
        <v>12</v>
      </c>
      <c r="D14" s="2" t="s">
        <v>115</v>
      </c>
      <c r="E14" s="51">
        <v>0.46800000000000003</v>
      </c>
      <c r="F14" s="50">
        <v>0</v>
      </c>
      <c r="G14" s="50">
        <v>100000</v>
      </c>
      <c r="H14" s="50">
        <v>0</v>
      </c>
      <c r="I14" s="50">
        <v>0</v>
      </c>
      <c r="J14" s="50">
        <v>2209000</v>
      </c>
      <c r="K14" s="50">
        <v>30</v>
      </c>
      <c r="L14" s="50"/>
      <c r="M14" s="50">
        <v>0.04</v>
      </c>
      <c r="N14" s="50">
        <v>1000000</v>
      </c>
      <c r="O14" s="50">
        <f>V14*7500</f>
        <v>54750000</v>
      </c>
      <c r="P14" s="50">
        <v>25</v>
      </c>
      <c r="Q14" s="50">
        <v>25</v>
      </c>
      <c r="R14" s="50">
        <v>0.15</v>
      </c>
      <c r="S14" s="50">
        <v>10</v>
      </c>
      <c r="T14" s="50">
        <v>0</v>
      </c>
      <c r="U14" s="50">
        <v>0</v>
      </c>
      <c r="V14" s="50">
        <f>6000+1300</f>
        <v>7300</v>
      </c>
    </row>
    <row r="15" spans="1:22" x14ac:dyDescent="0.2">
      <c r="A15" s="1" t="s">
        <v>118</v>
      </c>
      <c r="B15" s="1" t="s">
        <v>18</v>
      </c>
      <c r="C15" s="1" t="s">
        <v>12</v>
      </c>
      <c r="D15" s="2" t="s">
        <v>114</v>
      </c>
      <c r="E15" s="51">
        <v>1</v>
      </c>
      <c r="F15" s="50">
        <v>0</v>
      </c>
      <c r="G15" s="50">
        <v>35000</v>
      </c>
      <c r="H15" s="50">
        <v>0</v>
      </c>
      <c r="I15" s="50">
        <v>0</v>
      </c>
      <c r="J15" s="50">
        <v>1182000</v>
      </c>
      <c r="K15" s="50">
        <v>25</v>
      </c>
      <c r="L15" s="50"/>
      <c r="M15" s="50">
        <v>0.04</v>
      </c>
      <c r="N15" s="50">
        <v>1000000</v>
      </c>
      <c r="O15" s="50">
        <v>1000000000</v>
      </c>
      <c r="P15" s="50">
        <v>0</v>
      </c>
      <c r="Q15" s="50">
        <v>0</v>
      </c>
      <c r="R15" s="50"/>
      <c r="S15" s="50">
        <v>0</v>
      </c>
      <c r="T15" s="50">
        <v>0</v>
      </c>
      <c r="U15" s="50">
        <v>0</v>
      </c>
      <c r="V15" s="50">
        <v>81500</v>
      </c>
    </row>
    <row r="16" spans="1:22" x14ac:dyDescent="0.2">
      <c r="A16" s="1" t="s">
        <v>118</v>
      </c>
      <c r="B16" s="1" t="s">
        <v>19</v>
      </c>
      <c r="C16" s="1" t="s">
        <v>12</v>
      </c>
      <c r="D16" s="2" t="s">
        <v>114</v>
      </c>
      <c r="E16" s="51">
        <v>1</v>
      </c>
      <c r="F16" s="50">
        <v>0</v>
      </c>
      <c r="G16" s="50">
        <v>80000</v>
      </c>
      <c r="H16" s="50">
        <v>0</v>
      </c>
      <c r="I16" s="50">
        <v>0</v>
      </c>
      <c r="J16" s="50">
        <v>2506000</v>
      </c>
      <c r="K16" s="50">
        <v>25</v>
      </c>
      <c r="L16" s="50"/>
      <c r="M16" s="50">
        <v>0.04</v>
      </c>
      <c r="N16" s="50">
        <v>1000000</v>
      </c>
      <c r="O16" s="50">
        <v>1000000000</v>
      </c>
      <c r="P16" s="50">
        <v>0</v>
      </c>
      <c r="Q16" s="50">
        <v>0</v>
      </c>
      <c r="R16" s="50"/>
      <c r="S16" s="50">
        <v>0</v>
      </c>
      <c r="T16" s="50">
        <v>0</v>
      </c>
      <c r="U16" s="50">
        <v>0</v>
      </c>
      <c r="V16" s="50">
        <v>17000</v>
      </c>
    </row>
    <row r="17" spans="1:22" x14ac:dyDescent="0.2">
      <c r="A17" s="1" t="s">
        <v>118</v>
      </c>
      <c r="B17" s="1" t="s">
        <v>117</v>
      </c>
      <c r="C17" s="1" t="s">
        <v>12</v>
      </c>
      <c r="D17" s="2" t="s">
        <v>114</v>
      </c>
      <c r="E17" s="51">
        <v>1</v>
      </c>
      <c r="F17" s="50">
        <v>0</v>
      </c>
      <c r="G17" s="50">
        <v>25000</v>
      </c>
      <c r="H17" s="50">
        <v>0</v>
      </c>
      <c r="I17" s="50">
        <v>0</v>
      </c>
      <c r="J17" s="50">
        <v>600000</v>
      </c>
      <c r="K17" s="50">
        <v>25</v>
      </c>
      <c r="L17" s="50"/>
      <c r="M17" s="50">
        <v>0.04</v>
      </c>
      <c r="N17" s="50">
        <v>1000000</v>
      </c>
      <c r="O17" s="50">
        <v>1000000000</v>
      </c>
      <c r="P17" s="50">
        <v>0</v>
      </c>
      <c r="Q17" s="50">
        <v>0</v>
      </c>
      <c r="R17" s="50"/>
      <c r="S17" s="50">
        <v>0</v>
      </c>
      <c r="T17" s="50">
        <v>0</v>
      </c>
      <c r="U17" s="50">
        <v>0</v>
      </c>
      <c r="V17" s="50">
        <v>91300</v>
      </c>
    </row>
    <row r="18" spans="1:22" x14ac:dyDescent="0.2">
      <c r="A18" s="1" t="s">
        <v>196</v>
      </c>
      <c r="B18" s="1" t="s">
        <v>11</v>
      </c>
      <c r="C18" s="1" t="s">
        <v>12</v>
      </c>
      <c r="D18" s="2" t="s">
        <v>114</v>
      </c>
      <c r="E18" s="51">
        <v>0.9</v>
      </c>
      <c r="F18" s="50">
        <v>0</v>
      </c>
      <c r="G18" s="50">
        <v>60000</v>
      </c>
      <c r="H18" s="50">
        <v>0</v>
      </c>
      <c r="I18" s="50">
        <v>0</v>
      </c>
      <c r="J18" s="52">
        <v>3000000</v>
      </c>
      <c r="K18" s="50">
        <v>60</v>
      </c>
      <c r="L18" s="50"/>
      <c r="M18" s="50">
        <v>0.04</v>
      </c>
      <c r="N18" s="50">
        <v>1000000</v>
      </c>
      <c r="O18" s="50">
        <v>53399955.02000799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13600</v>
      </c>
    </row>
    <row r="19" spans="1:22" x14ac:dyDescent="0.2">
      <c r="A19" s="1" t="s">
        <v>196</v>
      </c>
      <c r="B19" s="1" t="s">
        <v>13</v>
      </c>
      <c r="C19" s="1" t="s">
        <v>116</v>
      </c>
      <c r="D19" s="2" t="s">
        <v>115</v>
      </c>
      <c r="E19" s="51">
        <v>0.33700000000000002</v>
      </c>
      <c r="F19" s="50">
        <v>0</v>
      </c>
      <c r="G19" s="50">
        <v>0</v>
      </c>
      <c r="H19" s="50">
        <v>0</v>
      </c>
      <c r="I19" s="50">
        <v>0</v>
      </c>
      <c r="J19" s="50">
        <v>6000000</v>
      </c>
      <c r="K19" s="50">
        <v>45</v>
      </c>
      <c r="L19" s="50"/>
      <c r="M19" s="50">
        <v>0.04</v>
      </c>
      <c r="N19" s="50">
        <v>1000000</v>
      </c>
      <c r="O19" s="50">
        <v>53399955.02000799</v>
      </c>
      <c r="P19" s="50">
        <v>50</v>
      </c>
      <c r="Q19" s="50">
        <v>50</v>
      </c>
      <c r="R19" s="50">
        <v>0.04</v>
      </c>
      <c r="S19" s="50">
        <v>1.6919986464010888</v>
      </c>
      <c r="T19" s="50">
        <v>0</v>
      </c>
      <c r="U19" s="50">
        <v>0</v>
      </c>
      <c r="V19" s="50">
        <v>37640</v>
      </c>
    </row>
    <row r="20" spans="1:22" x14ac:dyDescent="0.2">
      <c r="A20" s="1" t="s">
        <v>196</v>
      </c>
      <c r="B20" s="1" t="s">
        <v>14</v>
      </c>
      <c r="C20" s="1" t="s">
        <v>116</v>
      </c>
      <c r="D20" s="2" t="s">
        <v>115</v>
      </c>
      <c r="E20" s="51">
        <v>0.44700000000000001</v>
      </c>
      <c r="F20" s="50">
        <v>0.39900000000000002</v>
      </c>
      <c r="G20" s="50">
        <v>30000</v>
      </c>
      <c r="H20" s="50">
        <v>0</v>
      </c>
      <c r="I20" s="50">
        <v>0</v>
      </c>
      <c r="J20" s="50">
        <v>1500000</v>
      </c>
      <c r="K20" s="50">
        <v>40</v>
      </c>
      <c r="L20" s="50"/>
      <c r="M20" s="50">
        <v>0.04</v>
      </c>
      <c r="N20" s="50">
        <v>0</v>
      </c>
      <c r="O20" s="50">
        <v>0</v>
      </c>
      <c r="P20" s="50">
        <v>30</v>
      </c>
      <c r="Q20" s="50">
        <v>30</v>
      </c>
      <c r="R20" s="50">
        <v>0.04</v>
      </c>
      <c r="S20" s="50">
        <v>3.9599968320025485</v>
      </c>
      <c r="T20" s="50">
        <v>30</v>
      </c>
      <c r="U20" s="50">
        <v>0</v>
      </c>
      <c r="V20" s="50">
        <v>0</v>
      </c>
    </row>
    <row r="21" spans="1:22" x14ac:dyDescent="0.2">
      <c r="A21" s="1" t="s">
        <v>196</v>
      </c>
      <c r="B21" s="1" t="s">
        <v>15</v>
      </c>
      <c r="C21" s="1" t="s">
        <v>116</v>
      </c>
      <c r="D21" s="2" t="s">
        <v>115</v>
      </c>
      <c r="E21" s="51">
        <v>0.46400000000000002</v>
      </c>
      <c r="F21" s="50">
        <v>0.33700000000000002</v>
      </c>
      <c r="G21" s="50">
        <v>25000</v>
      </c>
      <c r="H21" s="50">
        <v>0</v>
      </c>
      <c r="I21" s="50">
        <v>0</v>
      </c>
      <c r="J21" s="50">
        <v>1300000</v>
      </c>
      <c r="K21" s="50">
        <v>40</v>
      </c>
      <c r="L21" s="50"/>
      <c r="M21" s="50">
        <v>0.04</v>
      </c>
      <c r="N21" s="50">
        <v>0</v>
      </c>
      <c r="O21" s="50">
        <v>0</v>
      </c>
      <c r="P21" s="50">
        <v>30</v>
      </c>
      <c r="Q21" s="50">
        <v>30</v>
      </c>
      <c r="R21" s="50">
        <v>0.06</v>
      </c>
      <c r="S21" s="50">
        <v>9.7199922240062548</v>
      </c>
      <c r="T21" s="50">
        <v>30</v>
      </c>
      <c r="U21" s="50">
        <v>0</v>
      </c>
      <c r="V21" s="50">
        <v>0</v>
      </c>
    </row>
    <row r="22" spans="1:22" x14ac:dyDescent="0.2">
      <c r="A22" s="1" t="s">
        <v>196</v>
      </c>
      <c r="B22" s="1" t="s">
        <v>16</v>
      </c>
      <c r="C22" s="1" t="s">
        <v>116</v>
      </c>
      <c r="D22" s="2" t="s">
        <v>115</v>
      </c>
      <c r="E22" s="51">
        <v>0.61</v>
      </c>
      <c r="F22" s="50">
        <v>0.20100000000000001</v>
      </c>
      <c r="G22" s="50">
        <v>20000</v>
      </c>
      <c r="H22" s="50">
        <v>0</v>
      </c>
      <c r="I22" s="50">
        <v>0</v>
      </c>
      <c r="J22" s="50">
        <v>800000</v>
      </c>
      <c r="K22" s="50">
        <v>30</v>
      </c>
      <c r="L22" s="50"/>
      <c r="M22" s="50">
        <v>0.04</v>
      </c>
      <c r="N22" s="50">
        <v>1000000</v>
      </c>
      <c r="O22" s="50">
        <v>53399955.02000799</v>
      </c>
      <c r="P22" s="50">
        <v>20</v>
      </c>
      <c r="Q22" s="50">
        <v>20</v>
      </c>
      <c r="R22" s="50">
        <v>0.08</v>
      </c>
      <c r="S22" s="50">
        <v>31.679974656020388</v>
      </c>
      <c r="T22" s="50">
        <v>30</v>
      </c>
      <c r="U22" s="50">
        <v>0</v>
      </c>
      <c r="V22" s="50">
        <v>5748</v>
      </c>
    </row>
    <row r="23" spans="1:22" x14ac:dyDescent="0.2">
      <c r="A23" s="1" t="s">
        <v>196</v>
      </c>
      <c r="B23" s="1" t="s">
        <v>193</v>
      </c>
      <c r="C23" s="1" t="s">
        <v>116</v>
      </c>
      <c r="D23" s="2" t="s">
        <v>115</v>
      </c>
      <c r="E23" s="51">
        <v>0.39300000000000002</v>
      </c>
      <c r="F23" s="50">
        <v>0.20100000000000001</v>
      </c>
      <c r="G23" s="50">
        <v>15000</v>
      </c>
      <c r="H23" s="50">
        <v>0</v>
      </c>
      <c r="I23" s="50">
        <v>0</v>
      </c>
      <c r="J23" s="50">
        <v>400000</v>
      </c>
      <c r="K23" s="50">
        <v>30</v>
      </c>
      <c r="L23" s="50"/>
      <c r="M23" s="50">
        <v>0.04</v>
      </c>
      <c r="N23" s="50">
        <v>1000000</v>
      </c>
      <c r="O23" s="50">
        <v>53399955.02000799</v>
      </c>
      <c r="P23" s="50">
        <v>15</v>
      </c>
      <c r="Q23" s="50">
        <v>15</v>
      </c>
      <c r="R23" s="50">
        <v>0.15</v>
      </c>
      <c r="S23" s="50">
        <v>31.679974656020388</v>
      </c>
      <c r="T23" s="50">
        <v>30</v>
      </c>
      <c r="U23" s="50">
        <v>0</v>
      </c>
      <c r="V23" s="50">
        <v>5748</v>
      </c>
    </row>
    <row r="24" spans="1:22" x14ac:dyDescent="0.2">
      <c r="A24" s="1" t="s">
        <v>196</v>
      </c>
      <c r="B24" s="1" t="s">
        <v>194</v>
      </c>
      <c r="C24" s="1" t="s">
        <v>116</v>
      </c>
      <c r="D24" s="2" t="s">
        <v>115</v>
      </c>
      <c r="E24" s="51">
        <v>0.41</v>
      </c>
      <c r="F24" s="50">
        <v>0.26600000000000001</v>
      </c>
      <c r="G24" s="50">
        <v>6000</v>
      </c>
      <c r="H24" s="50">
        <v>0</v>
      </c>
      <c r="I24" s="50">
        <v>0</v>
      </c>
      <c r="J24" s="50">
        <v>400000</v>
      </c>
      <c r="K24" s="50">
        <v>30</v>
      </c>
      <c r="L24" s="50"/>
      <c r="M24" s="50">
        <v>0.04</v>
      </c>
      <c r="N24" s="50">
        <v>1000000</v>
      </c>
      <c r="O24" s="50">
        <v>8760000000</v>
      </c>
      <c r="P24" s="50">
        <v>15</v>
      </c>
      <c r="Q24" s="50">
        <v>15</v>
      </c>
      <c r="R24" s="50">
        <v>0.15</v>
      </c>
      <c r="S24" s="50">
        <v>78.479937216050502</v>
      </c>
      <c r="T24" s="50">
        <v>30</v>
      </c>
      <c r="U24" s="50">
        <v>0</v>
      </c>
      <c r="V24" s="50">
        <v>990</v>
      </c>
    </row>
    <row r="25" spans="1:22" x14ac:dyDescent="0.2">
      <c r="A25" s="1" t="s">
        <v>196</v>
      </c>
      <c r="B25" s="1" t="s">
        <v>195</v>
      </c>
      <c r="C25" s="1" t="s">
        <v>116</v>
      </c>
      <c r="D25" s="2" t="s">
        <v>115</v>
      </c>
      <c r="E25" s="51">
        <f t="shared" ref="E25:K25" si="3">AVERAGE(E21:E22)</f>
        <v>0.53700000000000003</v>
      </c>
      <c r="F25" s="50">
        <f t="shared" si="3"/>
        <v>0.26900000000000002</v>
      </c>
      <c r="G25" s="50">
        <f t="shared" si="3"/>
        <v>22500</v>
      </c>
      <c r="H25" s="50">
        <f t="shared" si="3"/>
        <v>0</v>
      </c>
      <c r="I25" s="50">
        <f t="shared" si="3"/>
        <v>0</v>
      </c>
      <c r="J25" s="50">
        <f t="shared" si="3"/>
        <v>1050000</v>
      </c>
      <c r="K25" s="50">
        <f t="shared" si="3"/>
        <v>35</v>
      </c>
      <c r="L25" s="50"/>
      <c r="M25" s="50">
        <f t="shared" ref="M25" si="4">AVERAGE(M21:M22)</f>
        <v>0.04</v>
      </c>
      <c r="N25" s="50">
        <v>1000000</v>
      </c>
      <c r="O25" s="50">
        <v>8760000000</v>
      </c>
      <c r="P25" s="50">
        <f t="shared" ref="P25:R25" si="5">AVERAGE(P21:P22)</f>
        <v>25</v>
      </c>
      <c r="Q25" s="50">
        <f t="shared" si="5"/>
        <v>25</v>
      </c>
      <c r="R25" s="50">
        <f t="shared" si="5"/>
        <v>7.0000000000000007E-2</v>
      </c>
      <c r="S25" s="50">
        <v>18.054000000000002</v>
      </c>
      <c r="T25" s="50">
        <v>30</v>
      </c>
      <c r="U25" s="50">
        <v>0</v>
      </c>
      <c r="V25" s="50">
        <v>0</v>
      </c>
    </row>
    <row r="26" spans="1:22" x14ac:dyDescent="0.2">
      <c r="A26" s="1" t="s">
        <v>196</v>
      </c>
      <c r="B26" s="1" t="s">
        <v>17</v>
      </c>
      <c r="C26" s="1" t="s">
        <v>12</v>
      </c>
      <c r="D26" s="2" t="s">
        <v>115</v>
      </c>
      <c r="E26" s="51">
        <v>0.46800000000000003</v>
      </c>
      <c r="F26" s="50">
        <v>0</v>
      </c>
      <c r="G26" s="50">
        <v>100000</v>
      </c>
      <c r="H26" s="50">
        <v>0</v>
      </c>
      <c r="I26" s="50">
        <v>0</v>
      </c>
      <c r="J26" s="50">
        <v>2209000</v>
      </c>
      <c r="K26" s="50">
        <v>30</v>
      </c>
      <c r="L26" s="50"/>
      <c r="M26" s="50">
        <v>0.04</v>
      </c>
      <c r="N26" s="50">
        <v>1000000</v>
      </c>
      <c r="O26" s="50">
        <f>V26*7500</f>
        <v>26932500</v>
      </c>
      <c r="P26" s="50">
        <v>25</v>
      </c>
      <c r="Q26" s="50">
        <v>25</v>
      </c>
      <c r="R26" s="50">
        <v>0.15</v>
      </c>
      <c r="S26" s="50">
        <v>10</v>
      </c>
      <c r="T26" s="50">
        <v>0</v>
      </c>
      <c r="U26" s="50">
        <v>0</v>
      </c>
      <c r="V26" s="50">
        <v>3591</v>
      </c>
    </row>
    <row r="27" spans="1:22" x14ac:dyDescent="0.2">
      <c r="A27" s="1" t="s">
        <v>196</v>
      </c>
      <c r="B27" s="1" t="s">
        <v>18</v>
      </c>
      <c r="C27" s="1" t="s">
        <v>12</v>
      </c>
      <c r="D27" s="2" t="s">
        <v>114</v>
      </c>
      <c r="E27" s="51">
        <v>1</v>
      </c>
      <c r="F27" s="50">
        <v>0</v>
      </c>
      <c r="G27" s="50">
        <v>35000</v>
      </c>
      <c r="H27" s="50">
        <v>0</v>
      </c>
      <c r="I27" s="50">
        <v>0</v>
      </c>
      <c r="J27" s="50">
        <v>1182000</v>
      </c>
      <c r="K27" s="50">
        <v>25</v>
      </c>
      <c r="L27" s="50"/>
      <c r="M27" s="50">
        <v>0.04</v>
      </c>
      <c r="N27" s="50">
        <v>1000000</v>
      </c>
      <c r="O27" s="50">
        <v>8760000000</v>
      </c>
      <c r="P27" s="50">
        <v>0</v>
      </c>
      <c r="Q27" s="50">
        <v>0</v>
      </c>
      <c r="R27" s="50"/>
      <c r="S27" s="50">
        <v>0</v>
      </c>
      <c r="T27" s="50">
        <v>0</v>
      </c>
      <c r="U27" s="50">
        <v>0</v>
      </c>
      <c r="V27" s="50">
        <v>36300</v>
      </c>
    </row>
    <row r="28" spans="1:22" x14ac:dyDescent="0.2">
      <c r="A28" s="1" t="s">
        <v>196</v>
      </c>
      <c r="B28" s="1" t="s">
        <v>19</v>
      </c>
      <c r="C28" s="1" t="s">
        <v>12</v>
      </c>
      <c r="D28" s="2" t="s">
        <v>114</v>
      </c>
      <c r="E28" s="51">
        <v>1</v>
      </c>
      <c r="F28" s="50">
        <v>0</v>
      </c>
      <c r="G28" s="50">
        <v>80000</v>
      </c>
      <c r="H28" s="50">
        <v>0</v>
      </c>
      <c r="I28" s="50">
        <v>0</v>
      </c>
      <c r="J28" s="50">
        <v>2506000</v>
      </c>
      <c r="K28" s="50">
        <v>25</v>
      </c>
      <c r="L28" s="50"/>
      <c r="M28" s="50">
        <v>0.04</v>
      </c>
      <c r="N28" s="50">
        <v>1000000</v>
      </c>
      <c r="O28" s="50">
        <v>8760000000</v>
      </c>
      <c r="P28" s="50">
        <v>0</v>
      </c>
      <c r="Q28" s="50">
        <v>0</v>
      </c>
      <c r="R28" s="50"/>
      <c r="S28" s="50">
        <v>0</v>
      </c>
      <c r="T28" s="50">
        <v>0</v>
      </c>
      <c r="U28" s="50">
        <v>0</v>
      </c>
      <c r="V28" s="50">
        <v>7000</v>
      </c>
    </row>
    <row r="29" spans="1:22" x14ac:dyDescent="0.2">
      <c r="A29" s="1" t="s">
        <v>196</v>
      </c>
      <c r="B29" s="1" t="s">
        <v>117</v>
      </c>
      <c r="C29" s="1" t="s">
        <v>12</v>
      </c>
      <c r="D29" s="2" t="s">
        <v>114</v>
      </c>
      <c r="E29" s="51">
        <v>1</v>
      </c>
      <c r="F29" s="50">
        <v>0</v>
      </c>
      <c r="G29" s="50">
        <v>25000</v>
      </c>
      <c r="H29" s="50">
        <v>0</v>
      </c>
      <c r="I29" s="50">
        <v>0</v>
      </c>
      <c r="J29" s="50">
        <v>600000</v>
      </c>
      <c r="K29" s="50">
        <v>25</v>
      </c>
      <c r="L29" s="50"/>
      <c r="M29" s="50">
        <v>0.04</v>
      </c>
      <c r="N29" s="50">
        <v>1000000</v>
      </c>
      <c r="O29" s="50">
        <v>8760000000</v>
      </c>
      <c r="P29" s="50">
        <v>0</v>
      </c>
      <c r="Q29" s="50">
        <v>0</v>
      </c>
      <c r="R29" s="50"/>
      <c r="S29" s="50">
        <v>0</v>
      </c>
      <c r="T29" s="50">
        <v>0</v>
      </c>
      <c r="U29" s="50">
        <v>0</v>
      </c>
      <c r="V29" s="50">
        <v>31400</v>
      </c>
    </row>
    <row r="30" spans="1:22" x14ac:dyDescent="0.2">
      <c r="A30" s="1" t="s">
        <v>197</v>
      </c>
      <c r="B30" s="1" t="s">
        <v>11</v>
      </c>
      <c r="C30" s="1" t="s">
        <v>12</v>
      </c>
      <c r="D30" s="2" t="s">
        <v>114</v>
      </c>
      <c r="E30" s="51">
        <v>0.9</v>
      </c>
      <c r="F30" s="50">
        <v>0</v>
      </c>
      <c r="G30" s="50">
        <v>60000</v>
      </c>
      <c r="H30" s="50">
        <v>0</v>
      </c>
      <c r="I30" s="50">
        <v>0</v>
      </c>
      <c r="J30" s="52">
        <v>3000000</v>
      </c>
      <c r="K30" s="50">
        <v>60</v>
      </c>
      <c r="L30" s="50"/>
      <c r="M30" s="50">
        <v>0.04</v>
      </c>
      <c r="N30" s="50">
        <v>1000000</v>
      </c>
      <c r="O30" s="50">
        <v>8760000000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6.6</v>
      </c>
    </row>
    <row r="31" spans="1:22" x14ac:dyDescent="0.2">
      <c r="A31" s="1" t="s">
        <v>197</v>
      </c>
      <c r="B31" s="1" t="s">
        <v>13</v>
      </c>
      <c r="C31" s="1" t="s">
        <v>116</v>
      </c>
      <c r="D31" s="2" t="s">
        <v>115</v>
      </c>
      <c r="E31" s="51">
        <v>0.33700000000000002</v>
      </c>
      <c r="F31" s="50">
        <v>0</v>
      </c>
      <c r="G31" s="50">
        <v>0</v>
      </c>
      <c r="H31" s="50">
        <v>0</v>
      </c>
      <c r="I31" s="50">
        <v>0</v>
      </c>
      <c r="J31" s="50">
        <v>6000000</v>
      </c>
      <c r="K31" s="50">
        <v>45</v>
      </c>
      <c r="L31" s="50"/>
      <c r="M31" s="50">
        <v>0.04</v>
      </c>
      <c r="N31" s="50">
        <v>0</v>
      </c>
      <c r="O31" s="50">
        <v>0</v>
      </c>
      <c r="P31" s="50">
        <v>50</v>
      </c>
      <c r="Q31" s="50">
        <v>50</v>
      </c>
      <c r="R31" s="50">
        <v>0.04</v>
      </c>
      <c r="S31" s="50">
        <v>1.6919986464010888</v>
      </c>
      <c r="T31" s="50">
        <v>0</v>
      </c>
      <c r="U31" s="50">
        <v>0</v>
      </c>
      <c r="V31" s="50">
        <v>0</v>
      </c>
    </row>
    <row r="32" spans="1:22" x14ac:dyDescent="0.2">
      <c r="A32" s="1" t="s">
        <v>197</v>
      </c>
      <c r="B32" s="1" t="s">
        <v>14</v>
      </c>
      <c r="C32" s="1" t="s">
        <v>116</v>
      </c>
      <c r="D32" s="2" t="s">
        <v>115</v>
      </c>
      <c r="E32" s="51">
        <v>0.44700000000000001</v>
      </c>
      <c r="F32" s="50">
        <v>0.39900000000000002</v>
      </c>
      <c r="G32" s="50">
        <v>30000</v>
      </c>
      <c r="H32" s="50">
        <v>0</v>
      </c>
      <c r="I32" s="50">
        <v>0</v>
      </c>
      <c r="J32" s="50">
        <v>1500000</v>
      </c>
      <c r="K32" s="50">
        <v>40</v>
      </c>
      <c r="L32" s="50"/>
      <c r="M32" s="50">
        <v>0.04</v>
      </c>
      <c r="N32" s="50">
        <v>0</v>
      </c>
      <c r="O32" s="50">
        <v>0</v>
      </c>
      <c r="P32" s="50">
        <v>30</v>
      </c>
      <c r="Q32" s="50">
        <v>30</v>
      </c>
      <c r="R32" s="50">
        <v>0.04</v>
      </c>
      <c r="S32" s="50">
        <v>3.9599968320025485</v>
      </c>
      <c r="T32" s="50">
        <v>30</v>
      </c>
      <c r="U32" s="50">
        <v>0</v>
      </c>
      <c r="V32" s="50">
        <v>0</v>
      </c>
    </row>
    <row r="33" spans="1:22" x14ac:dyDescent="0.2">
      <c r="A33" s="1" t="s">
        <v>197</v>
      </c>
      <c r="B33" s="1" t="s">
        <v>15</v>
      </c>
      <c r="C33" s="1" t="s">
        <v>116</v>
      </c>
      <c r="D33" s="2" t="s">
        <v>115</v>
      </c>
      <c r="E33" s="51">
        <v>0.46400000000000002</v>
      </c>
      <c r="F33" s="50">
        <v>0.33700000000000002</v>
      </c>
      <c r="G33" s="50">
        <v>25000</v>
      </c>
      <c r="H33" s="50">
        <v>0</v>
      </c>
      <c r="I33" s="50">
        <v>0</v>
      </c>
      <c r="J33" s="50">
        <v>1300000</v>
      </c>
      <c r="K33" s="50">
        <v>40</v>
      </c>
      <c r="L33" s="50"/>
      <c r="M33" s="50">
        <v>0.04</v>
      </c>
      <c r="N33" s="50">
        <v>1000000</v>
      </c>
      <c r="O33" s="50">
        <v>8760000000</v>
      </c>
      <c r="P33" s="50">
        <v>30</v>
      </c>
      <c r="Q33" s="50">
        <v>30</v>
      </c>
      <c r="R33" s="50">
        <v>0.06</v>
      </c>
      <c r="S33" s="50">
        <v>9.7199922240062548</v>
      </c>
      <c r="T33" s="50">
        <v>30</v>
      </c>
      <c r="U33" s="50">
        <v>0</v>
      </c>
      <c r="V33" s="50">
        <v>410</v>
      </c>
    </row>
    <row r="34" spans="1:22" x14ac:dyDescent="0.2">
      <c r="A34" s="1" t="s">
        <v>197</v>
      </c>
      <c r="B34" s="1" t="s">
        <v>16</v>
      </c>
      <c r="C34" s="1" t="s">
        <v>116</v>
      </c>
      <c r="D34" s="2" t="s">
        <v>115</v>
      </c>
      <c r="E34" s="51">
        <v>0.61</v>
      </c>
      <c r="F34" s="50">
        <v>0.20100000000000001</v>
      </c>
      <c r="G34" s="50">
        <v>20000</v>
      </c>
      <c r="H34" s="50">
        <v>0</v>
      </c>
      <c r="I34" s="50">
        <v>0</v>
      </c>
      <c r="J34" s="50">
        <v>800000</v>
      </c>
      <c r="K34" s="50">
        <v>30</v>
      </c>
      <c r="L34" s="50"/>
      <c r="M34" s="50">
        <v>0.04</v>
      </c>
      <c r="N34" s="50">
        <v>1000000</v>
      </c>
      <c r="O34" s="50">
        <v>8760000000</v>
      </c>
      <c r="P34" s="50">
        <v>20</v>
      </c>
      <c r="Q34" s="50">
        <v>20</v>
      </c>
      <c r="R34" s="50">
        <v>0.08</v>
      </c>
      <c r="S34" s="50">
        <v>31.679974656020388</v>
      </c>
      <c r="T34" s="50">
        <v>30</v>
      </c>
      <c r="U34" s="50">
        <v>0</v>
      </c>
      <c r="V34" s="50">
        <v>215</v>
      </c>
    </row>
    <row r="35" spans="1:22" x14ac:dyDescent="0.2">
      <c r="A35" s="1" t="s">
        <v>197</v>
      </c>
      <c r="B35" s="1" t="s">
        <v>193</v>
      </c>
      <c r="C35" s="1" t="s">
        <v>116</v>
      </c>
      <c r="D35" s="2" t="s">
        <v>115</v>
      </c>
      <c r="E35" s="51">
        <v>0.39300000000000002</v>
      </c>
      <c r="F35" s="50">
        <v>0.20100000000000001</v>
      </c>
      <c r="G35" s="50">
        <v>15000</v>
      </c>
      <c r="H35" s="50">
        <v>0</v>
      </c>
      <c r="I35" s="50">
        <v>0</v>
      </c>
      <c r="J35" s="50">
        <v>400000</v>
      </c>
      <c r="K35" s="50">
        <v>30</v>
      </c>
      <c r="L35" s="50"/>
      <c r="M35" s="50">
        <v>0.04</v>
      </c>
      <c r="N35" s="50">
        <v>1000000</v>
      </c>
      <c r="O35" s="50">
        <v>8760000000</v>
      </c>
      <c r="P35" s="50">
        <v>15</v>
      </c>
      <c r="Q35" s="50">
        <v>15</v>
      </c>
      <c r="R35" s="50">
        <v>0.15</v>
      </c>
      <c r="S35" s="50">
        <v>31.679974656020388</v>
      </c>
      <c r="T35" s="50">
        <v>30</v>
      </c>
      <c r="U35" s="50">
        <v>0</v>
      </c>
      <c r="V35" s="50">
        <v>215</v>
      </c>
    </row>
    <row r="36" spans="1:22" x14ac:dyDescent="0.2">
      <c r="A36" s="1" t="s">
        <v>197</v>
      </c>
      <c r="B36" s="1" t="s">
        <v>194</v>
      </c>
      <c r="C36" s="1" t="s">
        <v>116</v>
      </c>
      <c r="D36" s="2" t="s">
        <v>115</v>
      </c>
      <c r="E36" s="51">
        <v>0.41</v>
      </c>
      <c r="F36" s="50">
        <v>0.26600000000000001</v>
      </c>
      <c r="G36" s="50">
        <v>6000</v>
      </c>
      <c r="H36" s="50">
        <v>0</v>
      </c>
      <c r="I36" s="50">
        <v>0</v>
      </c>
      <c r="J36" s="50">
        <v>400000</v>
      </c>
      <c r="K36" s="50">
        <v>30</v>
      </c>
      <c r="L36" s="50"/>
      <c r="M36" s="50">
        <v>0.04</v>
      </c>
      <c r="N36" s="50">
        <v>1000000</v>
      </c>
      <c r="O36" s="50">
        <v>8760000000</v>
      </c>
      <c r="P36" s="50">
        <v>15</v>
      </c>
      <c r="Q36" s="50">
        <v>15</v>
      </c>
      <c r="R36" s="50">
        <v>0.15</v>
      </c>
      <c r="S36" s="50">
        <v>78.479937216050502</v>
      </c>
      <c r="T36" s="50">
        <v>30</v>
      </c>
      <c r="U36" s="50">
        <v>0</v>
      </c>
      <c r="V36" s="50">
        <v>817</v>
      </c>
    </row>
    <row r="37" spans="1:22" x14ac:dyDescent="0.2">
      <c r="A37" s="1" t="s">
        <v>197</v>
      </c>
      <c r="B37" s="1" t="s">
        <v>195</v>
      </c>
      <c r="C37" s="1" t="s">
        <v>116</v>
      </c>
      <c r="D37" s="2" t="s">
        <v>115</v>
      </c>
      <c r="E37" s="51">
        <f t="shared" ref="E37:K37" si="6">AVERAGE(E33:E34)</f>
        <v>0.53700000000000003</v>
      </c>
      <c r="F37" s="50">
        <f t="shared" si="6"/>
        <v>0.26900000000000002</v>
      </c>
      <c r="G37" s="50">
        <f t="shared" si="6"/>
        <v>22500</v>
      </c>
      <c r="H37" s="50">
        <f t="shared" si="6"/>
        <v>0</v>
      </c>
      <c r="I37" s="50">
        <f t="shared" si="6"/>
        <v>0</v>
      </c>
      <c r="J37" s="50">
        <f t="shared" si="6"/>
        <v>1050000</v>
      </c>
      <c r="K37" s="50">
        <f t="shared" si="6"/>
        <v>35</v>
      </c>
      <c r="L37" s="50"/>
      <c r="M37" s="50">
        <f t="shared" ref="M37" si="7">AVERAGE(M33:M34)</f>
        <v>0.04</v>
      </c>
      <c r="N37" s="50">
        <v>1000000</v>
      </c>
      <c r="O37" s="50">
        <v>8760000000</v>
      </c>
      <c r="P37" s="50">
        <f t="shared" ref="P37:R37" si="8">AVERAGE(P33:P34)</f>
        <v>25</v>
      </c>
      <c r="Q37" s="50">
        <f t="shared" si="8"/>
        <v>25</v>
      </c>
      <c r="R37" s="50">
        <f t="shared" si="8"/>
        <v>7.0000000000000007E-2</v>
      </c>
      <c r="S37" s="50">
        <v>18.054000000000002</v>
      </c>
      <c r="T37" s="50">
        <v>30</v>
      </c>
      <c r="U37" s="50">
        <v>0</v>
      </c>
      <c r="V37" s="50">
        <v>99.1</v>
      </c>
    </row>
    <row r="38" spans="1:22" x14ac:dyDescent="0.2">
      <c r="A38" s="1" t="s">
        <v>197</v>
      </c>
      <c r="B38" s="1" t="s">
        <v>17</v>
      </c>
      <c r="C38" s="1" t="s">
        <v>12</v>
      </c>
      <c r="D38" s="2" t="s">
        <v>115</v>
      </c>
      <c r="E38" s="51">
        <v>0.46800000000000003</v>
      </c>
      <c r="F38" s="50">
        <v>0</v>
      </c>
      <c r="G38" s="50">
        <v>100000</v>
      </c>
      <c r="H38" s="50">
        <v>0</v>
      </c>
      <c r="I38" s="50">
        <v>0</v>
      </c>
      <c r="J38" s="50">
        <v>2209000</v>
      </c>
      <c r="K38" s="50">
        <v>30</v>
      </c>
      <c r="L38" s="50"/>
      <c r="M38" s="50">
        <v>0.04</v>
      </c>
      <c r="N38" s="50">
        <v>1000000</v>
      </c>
      <c r="O38" s="50">
        <f>V38*7500</f>
        <v>14140500</v>
      </c>
      <c r="P38" s="50">
        <v>25</v>
      </c>
      <c r="Q38" s="50">
        <v>25</v>
      </c>
      <c r="R38" s="50">
        <v>0.15</v>
      </c>
      <c r="S38" s="50">
        <v>10</v>
      </c>
      <c r="T38" s="50">
        <v>0</v>
      </c>
      <c r="U38" s="50">
        <v>0</v>
      </c>
      <c r="V38" s="50">
        <v>1885.4</v>
      </c>
    </row>
    <row r="39" spans="1:22" x14ac:dyDescent="0.2">
      <c r="A39" s="1" t="s">
        <v>197</v>
      </c>
      <c r="B39" s="1" t="s">
        <v>18</v>
      </c>
      <c r="C39" s="1" t="s">
        <v>12</v>
      </c>
      <c r="D39" s="2" t="s">
        <v>114</v>
      </c>
      <c r="E39" s="51">
        <v>1</v>
      </c>
      <c r="F39" s="50">
        <v>0</v>
      </c>
      <c r="G39" s="50">
        <v>35000</v>
      </c>
      <c r="H39" s="50">
        <v>0</v>
      </c>
      <c r="I39" s="50">
        <v>0</v>
      </c>
      <c r="J39" s="50">
        <v>1182000</v>
      </c>
      <c r="K39" s="50">
        <v>25</v>
      </c>
      <c r="L39" s="50"/>
      <c r="M39" s="50">
        <v>0.04</v>
      </c>
      <c r="N39" s="50">
        <v>1000000</v>
      </c>
      <c r="O39" s="50">
        <v>8760000000</v>
      </c>
      <c r="P39" s="50">
        <v>0</v>
      </c>
      <c r="Q39" s="50">
        <v>0</v>
      </c>
      <c r="R39" s="50"/>
      <c r="S39" s="50">
        <v>0</v>
      </c>
      <c r="T39" s="50">
        <v>0</v>
      </c>
      <c r="U39" s="50">
        <v>0</v>
      </c>
      <c r="V39" s="50">
        <v>5596</v>
      </c>
    </row>
    <row r="40" spans="1:22" x14ac:dyDescent="0.2">
      <c r="A40" s="1" t="s">
        <v>197</v>
      </c>
      <c r="B40" s="1" t="s">
        <v>19</v>
      </c>
      <c r="C40" s="1" t="s">
        <v>12</v>
      </c>
      <c r="D40" s="2" t="s">
        <v>114</v>
      </c>
      <c r="E40" s="51">
        <v>1</v>
      </c>
      <c r="F40" s="50">
        <v>0</v>
      </c>
      <c r="G40" s="50">
        <v>80000</v>
      </c>
      <c r="H40" s="50">
        <v>0</v>
      </c>
      <c r="I40" s="50">
        <v>0</v>
      </c>
      <c r="J40" s="50">
        <v>2506000</v>
      </c>
      <c r="K40" s="50">
        <v>25</v>
      </c>
      <c r="L40" s="50"/>
      <c r="M40" s="50">
        <v>0.04</v>
      </c>
      <c r="N40" s="50">
        <v>1000000</v>
      </c>
      <c r="O40" s="50">
        <v>8760000000</v>
      </c>
      <c r="P40" s="50">
        <v>0</v>
      </c>
      <c r="Q40" s="50">
        <v>0</v>
      </c>
      <c r="R40" s="50"/>
      <c r="S40" s="50">
        <v>0</v>
      </c>
      <c r="T40" s="50">
        <v>0</v>
      </c>
      <c r="U40" s="50">
        <v>0</v>
      </c>
      <c r="V40" s="50">
        <v>2905</v>
      </c>
    </row>
    <row r="41" spans="1:22" x14ac:dyDescent="0.2">
      <c r="A41" s="1" t="s">
        <v>197</v>
      </c>
      <c r="B41" s="1" t="s">
        <v>117</v>
      </c>
      <c r="C41" s="1" t="s">
        <v>12</v>
      </c>
      <c r="D41" s="2" t="s">
        <v>114</v>
      </c>
      <c r="E41" s="51">
        <v>1</v>
      </c>
      <c r="F41" s="50">
        <v>0</v>
      </c>
      <c r="G41" s="50">
        <v>25000</v>
      </c>
      <c r="H41" s="50">
        <v>0</v>
      </c>
      <c r="I41" s="50">
        <v>0</v>
      </c>
      <c r="J41" s="50">
        <v>600000</v>
      </c>
      <c r="K41" s="50">
        <v>25</v>
      </c>
      <c r="L41" s="50"/>
      <c r="M41" s="50">
        <v>0.04</v>
      </c>
      <c r="N41" s="50">
        <v>1000000</v>
      </c>
      <c r="O41" s="50">
        <v>8760000000</v>
      </c>
      <c r="P41" s="50">
        <v>0</v>
      </c>
      <c r="Q41" s="50">
        <v>0</v>
      </c>
      <c r="R41" s="50"/>
      <c r="S41" s="50">
        <v>0</v>
      </c>
      <c r="T41" s="50">
        <v>0</v>
      </c>
      <c r="U41" s="50">
        <v>0</v>
      </c>
      <c r="V41" s="50">
        <v>2939</v>
      </c>
    </row>
    <row r="42" spans="1:22" x14ac:dyDescent="0.2">
      <c r="A42" s="1" t="s">
        <v>198</v>
      </c>
      <c r="B42" s="1" t="s">
        <v>11</v>
      </c>
      <c r="C42" s="1" t="s">
        <v>12</v>
      </c>
      <c r="D42" s="2" t="s">
        <v>114</v>
      </c>
      <c r="E42" s="51">
        <v>0.9</v>
      </c>
      <c r="F42" s="50">
        <v>0</v>
      </c>
      <c r="G42" s="50">
        <v>60000</v>
      </c>
      <c r="H42" s="50">
        <v>0</v>
      </c>
      <c r="I42" s="50">
        <v>0</v>
      </c>
      <c r="J42" s="52">
        <v>3000000</v>
      </c>
      <c r="K42" s="50">
        <v>60</v>
      </c>
      <c r="L42" s="50"/>
      <c r="M42" s="50">
        <v>0.04</v>
      </c>
      <c r="N42" s="50">
        <v>1000000</v>
      </c>
      <c r="O42" s="50">
        <v>8760000000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117</v>
      </c>
    </row>
    <row r="43" spans="1:22" x14ac:dyDescent="0.2">
      <c r="A43" s="1" t="s">
        <v>198</v>
      </c>
      <c r="B43" s="1" t="s">
        <v>13</v>
      </c>
      <c r="C43" s="1" t="s">
        <v>116</v>
      </c>
      <c r="D43" s="2" t="s">
        <v>115</v>
      </c>
      <c r="E43" s="51">
        <v>0.33700000000000002</v>
      </c>
      <c r="F43" s="50">
        <v>0</v>
      </c>
      <c r="G43" s="50">
        <v>0</v>
      </c>
      <c r="H43" s="50">
        <v>0</v>
      </c>
      <c r="I43" s="50">
        <v>0</v>
      </c>
      <c r="J43" s="50">
        <v>6000000</v>
      </c>
      <c r="K43" s="50">
        <v>45</v>
      </c>
      <c r="L43" s="50"/>
      <c r="M43" s="50">
        <v>0.04</v>
      </c>
      <c r="N43" s="50">
        <v>0</v>
      </c>
      <c r="O43" s="50">
        <v>0</v>
      </c>
      <c r="P43" s="50">
        <v>50</v>
      </c>
      <c r="Q43" s="50">
        <v>50</v>
      </c>
      <c r="R43" s="50">
        <v>0.04</v>
      </c>
      <c r="S43" s="50">
        <v>1.6919986464010888</v>
      </c>
      <c r="T43" s="50">
        <v>0</v>
      </c>
      <c r="U43" s="50">
        <v>0</v>
      </c>
      <c r="V43" s="50">
        <v>0</v>
      </c>
    </row>
    <row r="44" spans="1:22" x14ac:dyDescent="0.2">
      <c r="A44" s="1" t="s">
        <v>198</v>
      </c>
      <c r="B44" s="1" t="s">
        <v>14</v>
      </c>
      <c r="C44" s="1" t="s">
        <v>116</v>
      </c>
      <c r="D44" s="2" t="s">
        <v>115</v>
      </c>
      <c r="E44" s="51">
        <v>0.44700000000000001</v>
      </c>
      <c r="F44" s="50">
        <v>0.39900000000000002</v>
      </c>
      <c r="G44" s="50">
        <v>30000</v>
      </c>
      <c r="H44" s="50">
        <v>0</v>
      </c>
      <c r="I44" s="50">
        <v>0</v>
      </c>
      <c r="J44" s="50">
        <v>1500000</v>
      </c>
      <c r="K44" s="50">
        <v>40</v>
      </c>
      <c r="L44" s="50"/>
      <c r="M44" s="50">
        <v>0.04</v>
      </c>
      <c r="N44" s="50">
        <v>0</v>
      </c>
      <c r="O44" s="50">
        <v>0</v>
      </c>
      <c r="P44" s="50">
        <v>30</v>
      </c>
      <c r="Q44" s="50">
        <v>30</v>
      </c>
      <c r="R44" s="50">
        <v>0.04</v>
      </c>
      <c r="S44" s="50">
        <v>3.9599968320025485</v>
      </c>
      <c r="T44" s="50">
        <v>30</v>
      </c>
      <c r="U44" s="50">
        <v>0</v>
      </c>
      <c r="V44" s="50">
        <v>0</v>
      </c>
    </row>
    <row r="45" spans="1:22" x14ac:dyDescent="0.2">
      <c r="A45" s="1" t="s">
        <v>198</v>
      </c>
      <c r="B45" s="1" t="s">
        <v>15</v>
      </c>
      <c r="C45" s="1" t="s">
        <v>116</v>
      </c>
      <c r="D45" s="2" t="s">
        <v>115</v>
      </c>
      <c r="E45" s="51">
        <v>0.46400000000000002</v>
      </c>
      <c r="F45" s="50">
        <v>0.33700000000000002</v>
      </c>
      <c r="G45" s="50">
        <v>25000</v>
      </c>
      <c r="H45" s="50">
        <v>0</v>
      </c>
      <c r="I45" s="50">
        <v>0</v>
      </c>
      <c r="J45" s="50">
        <v>1300000</v>
      </c>
      <c r="K45" s="50">
        <v>40</v>
      </c>
      <c r="L45" s="50"/>
      <c r="M45" s="50">
        <v>0.04</v>
      </c>
      <c r="N45" s="50">
        <v>0</v>
      </c>
      <c r="O45" s="50">
        <v>0</v>
      </c>
      <c r="P45" s="50">
        <v>30</v>
      </c>
      <c r="Q45" s="50">
        <v>30</v>
      </c>
      <c r="R45" s="50">
        <v>0.06</v>
      </c>
      <c r="S45" s="50">
        <v>9.7199922240062548</v>
      </c>
      <c r="T45" s="50">
        <v>30</v>
      </c>
      <c r="U45" s="50">
        <v>0</v>
      </c>
      <c r="V45" s="50">
        <v>0</v>
      </c>
    </row>
    <row r="46" spans="1:22" x14ac:dyDescent="0.2">
      <c r="A46" s="1" t="s">
        <v>198</v>
      </c>
      <c r="B46" s="1" t="s">
        <v>16</v>
      </c>
      <c r="C46" s="1" t="s">
        <v>116</v>
      </c>
      <c r="D46" s="2" t="s">
        <v>115</v>
      </c>
      <c r="E46" s="51">
        <v>0.61</v>
      </c>
      <c r="F46" s="50">
        <v>0.20100000000000001</v>
      </c>
      <c r="G46" s="50">
        <v>20000</v>
      </c>
      <c r="H46" s="50">
        <v>0</v>
      </c>
      <c r="I46" s="50">
        <v>0</v>
      </c>
      <c r="J46" s="50">
        <v>800000</v>
      </c>
      <c r="K46" s="50">
        <v>30</v>
      </c>
      <c r="L46" s="50"/>
      <c r="M46" s="50">
        <v>0.04</v>
      </c>
      <c r="N46" s="50">
        <v>1000000</v>
      </c>
      <c r="O46" s="50">
        <v>8760000000</v>
      </c>
      <c r="P46" s="50">
        <v>20</v>
      </c>
      <c r="Q46" s="50">
        <v>20</v>
      </c>
      <c r="R46" s="50">
        <v>0.08</v>
      </c>
      <c r="S46" s="50">
        <v>31.679974656020388</v>
      </c>
      <c r="T46" s="50">
        <v>30</v>
      </c>
      <c r="U46" s="50">
        <v>0</v>
      </c>
      <c r="V46" s="50">
        <v>3176</v>
      </c>
    </row>
    <row r="47" spans="1:22" x14ac:dyDescent="0.2">
      <c r="A47" s="1" t="s">
        <v>198</v>
      </c>
      <c r="B47" s="1" t="s">
        <v>193</v>
      </c>
      <c r="C47" s="1" t="s">
        <v>116</v>
      </c>
      <c r="D47" s="2" t="s">
        <v>115</v>
      </c>
      <c r="E47" s="51">
        <v>0.39300000000000002</v>
      </c>
      <c r="F47" s="50">
        <v>0.20100000000000001</v>
      </c>
      <c r="G47" s="50">
        <v>15000</v>
      </c>
      <c r="H47" s="50">
        <v>0</v>
      </c>
      <c r="I47" s="50">
        <v>0</v>
      </c>
      <c r="J47" s="50">
        <v>400000</v>
      </c>
      <c r="K47" s="50">
        <v>30</v>
      </c>
      <c r="L47" s="50"/>
      <c r="M47" s="50">
        <v>0.04</v>
      </c>
      <c r="N47" s="50">
        <v>1000000</v>
      </c>
      <c r="O47" s="50">
        <v>8760000000</v>
      </c>
      <c r="P47" s="50">
        <v>15</v>
      </c>
      <c r="Q47" s="50">
        <v>15</v>
      </c>
      <c r="R47" s="50">
        <v>0.15</v>
      </c>
      <c r="S47" s="50">
        <v>31.679974656020388</v>
      </c>
      <c r="T47" s="50">
        <v>30</v>
      </c>
      <c r="U47" s="50">
        <v>0</v>
      </c>
      <c r="V47" s="50">
        <v>3176</v>
      </c>
    </row>
    <row r="48" spans="1:22" x14ac:dyDescent="0.2">
      <c r="A48" s="1" t="s">
        <v>198</v>
      </c>
      <c r="B48" s="1" t="s">
        <v>194</v>
      </c>
      <c r="C48" s="1" t="s">
        <v>116</v>
      </c>
      <c r="D48" s="2" t="s">
        <v>115</v>
      </c>
      <c r="E48" s="51">
        <v>0.41</v>
      </c>
      <c r="F48" s="50">
        <v>0.26600000000000001</v>
      </c>
      <c r="G48" s="50">
        <v>6000</v>
      </c>
      <c r="H48" s="50">
        <v>0</v>
      </c>
      <c r="I48" s="50">
        <v>0</v>
      </c>
      <c r="J48" s="50">
        <v>400000</v>
      </c>
      <c r="K48" s="50">
        <v>30</v>
      </c>
      <c r="L48" s="50"/>
      <c r="M48" s="50">
        <v>0.04</v>
      </c>
      <c r="N48" s="50">
        <v>1000000</v>
      </c>
      <c r="O48" s="50">
        <v>8760000000</v>
      </c>
      <c r="P48" s="50">
        <v>15</v>
      </c>
      <c r="Q48" s="50">
        <v>15</v>
      </c>
      <c r="R48" s="50">
        <v>0.15</v>
      </c>
      <c r="S48" s="50">
        <v>78.479937216050502</v>
      </c>
      <c r="T48" s="50">
        <v>30</v>
      </c>
      <c r="U48" s="50">
        <v>0</v>
      </c>
      <c r="V48" s="50">
        <v>0</v>
      </c>
    </row>
    <row r="49" spans="1:22" x14ac:dyDescent="0.2">
      <c r="A49" s="1" t="s">
        <v>198</v>
      </c>
      <c r="B49" s="1" t="s">
        <v>195</v>
      </c>
      <c r="C49" s="1" t="s">
        <v>116</v>
      </c>
      <c r="D49" s="2" t="s">
        <v>115</v>
      </c>
      <c r="E49" s="51">
        <f t="shared" ref="E49:K49" si="9">AVERAGE(E45:E46)</f>
        <v>0.53700000000000003</v>
      </c>
      <c r="F49" s="50">
        <f t="shared" si="9"/>
        <v>0.26900000000000002</v>
      </c>
      <c r="G49" s="50">
        <f t="shared" si="9"/>
        <v>22500</v>
      </c>
      <c r="H49" s="50">
        <f t="shared" si="9"/>
        <v>0</v>
      </c>
      <c r="I49" s="50">
        <f t="shared" si="9"/>
        <v>0</v>
      </c>
      <c r="J49" s="50">
        <f t="shared" si="9"/>
        <v>1050000</v>
      </c>
      <c r="K49" s="50">
        <f t="shared" si="9"/>
        <v>35</v>
      </c>
      <c r="L49" s="50"/>
      <c r="M49" s="50">
        <f t="shared" ref="M49" si="10">AVERAGE(M45:M46)</f>
        <v>0.04</v>
      </c>
      <c r="N49" s="50">
        <v>1000000</v>
      </c>
      <c r="O49" s="50">
        <v>8760000000</v>
      </c>
      <c r="P49" s="50">
        <f t="shared" ref="P49:R49" si="11">AVERAGE(P45:P46)</f>
        <v>25</v>
      </c>
      <c r="Q49" s="50">
        <f t="shared" si="11"/>
        <v>25</v>
      </c>
      <c r="R49" s="50">
        <f t="shared" si="11"/>
        <v>7.0000000000000007E-2</v>
      </c>
      <c r="S49" s="50">
        <v>18.054000000000002</v>
      </c>
      <c r="T49" s="50">
        <v>30</v>
      </c>
      <c r="U49" s="50">
        <v>0</v>
      </c>
      <c r="V49" s="50">
        <v>1157</v>
      </c>
    </row>
    <row r="50" spans="1:22" x14ac:dyDescent="0.2">
      <c r="A50" s="1" t="s">
        <v>198</v>
      </c>
      <c r="B50" s="1" t="s">
        <v>17</v>
      </c>
      <c r="C50" s="1" t="s">
        <v>12</v>
      </c>
      <c r="D50" s="2" t="s">
        <v>115</v>
      </c>
      <c r="E50" s="51">
        <v>0.46800000000000003</v>
      </c>
      <c r="F50" s="50">
        <v>0</v>
      </c>
      <c r="G50" s="50">
        <v>100000</v>
      </c>
      <c r="H50" s="50">
        <v>0</v>
      </c>
      <c r="I50" s="50">
        <v>0</v>
      </c>
      <c r="J50" s="50">
        <v>2209000</v>
      </c>
      <c r="K50" s="50">
        <v>30</v>
      </c>
      <c r="L50" s="50"/>
      <c r="M50" s="50">
        <v>0.04</v>
      </c>
      <c r="N50" s="50">
        <v>1000000</v>
      </c>
      <c r="O50" s="50">
        <f>V50*7500</f>
        <v>9799500</v>
      </c>
      <c r="P50" s="50">
        <v>25</v>
      </c>
      <c r="Q50" s="50">
        <v>25</v>
      </c>
      <c r="R50" s="50">
        <v>0.15</v>
      </c>
      <c r="S50" s="50">
        <v>10</v>
      </c>
      <c r="T50" s="50">
        <v>0</v>
      </c>
      <c r="U50" s="50">
        <v>0</v>
      </c>
      <c r="V50" s="50">
        <v>1306.5999999999999</v>
      </c>
    </row>
    <row r="51" spans="1:22" x14ac:dyDescent="0.2">
      <c r="A51" s="1" t="s">
        <v>198</v>
      </c>
      <c r="B51" s="1" t="s">
        <v>18</v>
      </c>
      <c r="C51" s="1" t="s">
        <v>12</v>
      </c>
      <c r="D51" s="2" t="s">
        <v>114</v>
      </c>
      <c r="E51" s="51">
        <v>1</v>
      </c>
      <c r="F51" s="50">
        <v>0</v>
      </c>
      <c r="G51" s="50">
        <v>35000</v>
      </c>
      <c r="H51" s="50">
        <v>0</v>
      </c>
      <c r="I51" s="50">
        <v>0</v>
      </c>
      <c r="J51" s="50">
        <v>1182000</v>
      </c>
      <c r="K51" s="50">
        <v>25</v>
      </c>
      <c r="L51" s="50"/>
      <c r="M51" s="50">
        <v>0.04</v>
      </c>
      <c r="N51" s="50">
        <v>1000000</v>
      </c>
      <c r="O51" s="50">
        <v>8760000000</v>
      </c>
      <c r="P51" s="50">
        <v>0</v>
      </c>
      <c r="Q51" s="50">
        <v>0</v>
      </c>
      <c r="R51" s="50"/>
      <c r="S51" s="50">
        <v>0</v>
      </c>
      <c r="T51" s="50">
        <v>0</v>
      </c>
      <c r="U51" s="50">
        <v>0</v>
      </c>
      <c r="V51" s="50">
        <v>3298</v>
      </c>
    </row>
    <row r="52" spans="1:22" x14ac:dyDescent="0.2">
      <c r="A52" s="1" t="s">
        <v>198</v>
      </c>
      <c r="B52" s="1" t="s">
        <v>19</v>
      </c>
      <c r="C52" s="1" t="s">
        <v>12</v>
      </c>
      <c r="D52" s="2" t="s">
        <v>114</v>
      </c>
      <c r="E52" s="51">
        <v>1</v>
      </c>
      <c r="F52" s="50">
        <v>0</v>
      </c>
      <c r="G52" s="50">
        <v>80000</v>
      </c>
      <c r="H52" s="50">
        <v>0</v>
      </c>
      <c r="I52" s="50">
        <v>0</v>
      </c>
      <c r="J52" s="50">
        <v>2506000</v>
      </c>
      <c r="K52" s="50">
        <v>25</v>
      </c>
      <c r="L52" s="50"/>
      <c r="M52" s="50">
        <v>0.04</v>
      </c>
      <c r="N52" s="50">
        <v>1000000</v>
      </c>
      <c r="O52" s="50">
        <v>8760000000</v>
      </c>
      <c r="P52" s="50">
        <v>0</v>
      </c>
      <c r="Q52" s="50">
        <v>0</v>
      </c>
      <c r="R52" s="50"/>
      <c r="S52" s="50">
        <v>0</v>
      </c>
      <c r="T52" s="50">
        <v>0</v>
      </c>
      <c r="U52" s="50">
        <v>0</v>
      </c>
      <c r="V52" s="50">
        <v>2310</v>
      </c>
    </row>
    <row r="53" spans="1:22" x14ac:dyDescent="0.2">
      <c r="A53" s="1" t="s">
        <v>198</v>
      </c>
      <c r="B53" s="1" t="s">
        <v>117</v>
      </c>
      <c r="C53" s="1" t="s">
        <v>12</v>
      </c>
      <c r="D53" s="2" t="s">
        <v>114</v>
      </c>
      <c r="E53" s="51">
        <v>1</v>
      </c>
      <c r="F53" s="50">
        <v>0</v>
      </c>
      <c r="G53" s="50">
        <v>25000</v>
      </c>
      <c r="H53" s="50">
        <v>0</v>
      </c>
      <c r="I53" s="50">
        <v>0</v>
      </c>
      <c r="J53" s="50">
        <v>600000</v>
      </c>
      <c r="K53" s="50">
        <v>25</v>
      </c>
      <c r="L53" s="50"/>
      <c r="M53" s="50">
        <v>0.04</v>
      </c>
      <c r="N53" s="50">
        <v>1000000</v>
      </c>
      <c r="O53" s="50">
        <v>8760000000</v>
      </c>
      <c r="P53" s="50">
        <v>0</v>
      </c>
      <c r="Q53" s="50">
        <v>0</v>
      </c>
      <c r="R53" s="50"/>
      <c r="S53" s="50">
        <v>0</v>
      </c>
      <c r="T53" s="50">
        <v>0</v>
      </c>
      <c r="U53" s="50">
        <v>0</v>
      </c>
      <c r="V53" s="50">
        <v>5050.5</v>
      </c>
    </row>
    <row r="54" spans="1:22" x14ac:dyDescent="0.2">
      <c r="A54" s="1" t="s">
        <v>199</v>
      </c>
      <c r="B54" s="1" t="s">
        <v>11</v>
      </c>
      <c r="C54" s="1" t="s">
        <v>12</v>
      </c>
      <c r="D54" s="2" t="s">
        <v>114</v>
      </c>
      <c r="E54" s="51">
        <v>0.9</v>
      </c>
      <c r="F54" s="50">
        <v>0</v>
      </c>
      <c r="G54" s="50">
        <v>60000</v>
      </c>
      <c r="H54" s="50">
        <v>0</v>
      </c>
      <c r="I54" s="50">
        <v>0</v>
      </c>
      <c r="J54" s="52">
        <v>3000000</v>
      </c>
      <c r="K54" s="50">
        <v>60</v>
      </c>
      <c r="L54" s="50"/>
      <c r="M54" s="50">
        <v>0.04</v>
      </c>
      <c r="N54" s="50">
        <v>1000000</v>
      </c>
      <c r="O54" s="50">
        <v>8760000000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38</v>
      </c>
    </row>
    <row r="55" spans="1:22" x14ac:dyDescent="0.2">
      <c r="A55" s="1" t="s">
        <v>199</v>
      </c>
      <c r="B55" s="1" t="s">
        <v>13</v>
      </c>
      <c r="C55" s="1" t="s">
        <v>116</v>
      </c>
      <c r="D55" s="2" t="s">
        <v>115</v>
      </c>
      <c r="E55" s="51">
        <v>0.33700000000000002</v>
      </c>
      <c r="F55" s="50">
        <v>0</v>
      </c>
      <c r="G55" s="50">
        <v>0</v>
      </c>
      <c r="H55" s="50">
        <v>0</v>
      </c>
      <c r="I55" s="50">
        <v>0</v>
      </c>
      <c r="J55" s="50">
        <v>6000000</v>
      </c>
      <c r="K55" s="50">
        <v>45</v>
      </c>
      <c r="L55" s="50"/>
      <c r="M55" s="50">
        <v>0.04</v>
      </c>
      <c r="N55" s="50">
        <v>1000000</v>
      </c>
      <c r="O55" s="50">
        <v>8760000000</v>
      </c>
      <c r="P55" s="50">
        <v>50</v>
      </c>
      <c r="Q55" s="50">
        <v>50</v>
      </c>
      <c r="R55" s="50">
        <v>0.04</v>
      </c>
      <c r="S55" s="50">
        <v>1.6919986464010888</v>
      </c>
      <c r="T55" s="50">
        <v>0</v>
      </c>
      <c r="U55" s="50">
        <v>0</v>
      </c>
      <c r="V55" s="50">
        <v>486</v>
      </c>
    </row>
    <row r="56" spans="1:22" x14ac:dyDescent="0.2">
      <c r="A56" s="1" t="s">
        <v>199</v>
      </c>
      <c r="B56" s="1" t="s">
        <v>14</v>
      </c>
      <c r="C56" s="1" t="s">
        <v>116</v>
      </c>
      <c r="D56" s="2" t="s">
        <v>115</v>
      </c>
      <c r="E56" s="51">
        <v>0.44700000000000001</v>
      </c>
      <c r="F56" s="50">
        <v>0.39900000000000002</v>
      </c>
      <c r="G56" s="50">
        <v>30000</v>
      </c>
      <c r="H56" s="50">
        <v>0</v>
      </c>
      <c r="I56" s="50">
        <v>0</v>
      </c>
      <c r="J56" s="50">
        <v>1500000</v>
      </c>
      <c r="K56" s="50">
        <v>40</v>
      </c>
      <c r="L56" s="50"/>
      <c r="M56" s="50">
        <v>0.04</v>
      </c>
      <c r="N56" s="50">
        <v>0</v>
      </c>
      <c r="O56" s="50">
        <v>0</v>
      </c>
      <c r="P56" s="50">
        <v>30</v>
      </c>
      <c r="Q56" s="50">
        <v>30</v>
      </c>
      <c r="R56" s="50">
        <v>0.04</v>
      </c>
      <c r="S56" s="50">
        <v>3.9599968320025485</v>
      </c>
      <c r="T56" s="50">
        <v>30</v>
      </c>
      <c r="U56" s="50">
        <v>0</v>
      </c>
      <c r="V56" s="50">
        <v>0</v>
      </c>
    </row>
    <row r="57" spans="1:22" x14ac:dyDescent="0.2">
      <c r="A57" s="1" t="s">
        <v>199</v>
      </c>
      <c r="B57" s="1" t="s">
        <v>15</v>
      </c>
      <c r="C57" s="1" t="s">
        <v>116</v>
      </c>
      <c r="D57" s="2" t="s">
        <v>115</v>
      </c>
      <c r="E57" s="51">
        <v>0.46400000000000002</v>
      </c>
      <c r="F57" s="50">
        <v>0.33700000000000002</v>
      </c>
      <c r="G57" s="50">
        <v>25000</v>
      </c>
      <c r="H57" s="50">
        <v>0</v>
      </c>
      <c r="I57" s="50">
        <v>0</v>
      </c>
      <c r="J57" s="50">
        <v>1300000</v>
      </c>
      <c r="K57" s="50">
        <v>40</v>
      </c>
      <c r="L57" s="50"/>
      <c r="M57" s="50">
        <v>0.04</v>
      </c>
      <c r="N57" s="50">
        <v>1000000</v>
      </c>
      <c r="O57" s="50">
        <v>8760000000</v>
      </c>
      <c r="P57" s="50">
        <v>30</v>
      </c>
      <c r="Q57" s="50">
        <v>30</v>
      </c>
      <c r="R57" s="50">
        <v>0.06</v>
      </c>
      <c r="S57" s="50">
        <v>9.7199922240062548</v>
      </c>
      <c r="T57" s="50">
        <v>30</v>
      </c>
      <c r="U57" s="50">
        <v>0</v>
      </c>
      <c r="V57" s="50">
        <v>4608</v>
      </c>
    </row>
    <row r="58" spans="1:22" x14ac:dyDescent="0.2">
      <c r="A58" s="1" t="s">
        <v>199</v>
      </c>
      <c r="B58" s="1" t="s">
        <v>16</v>
      </c>
      <c r="C58" s="1" t="s">
        <v>116</v>
      </c>
      <c r="D58" s="2" t="s">
        <v>115</v>
      </c>
      <c r="E58" s="51">
        <v>0.61</v>
      </c>
      <c r="F58" s="50">
        <v>0.20100000000000001</v>
      </c>
      <c r="G58" s="50">
        <v>20000</v>
      </c>
      <c r="H58" s="50">
        <v>0</v>
      </c>
      <c r="I58" s="50">
        <v>0</v>
      </c>
      <c r="J58" s="50">
        <v>800000</v>
      </c>
      <c r="K58" s="50">
        <v>30</v>
      </c>
      <c r="L58" s="50"/>
      <c r="M58" s="50">
        <v>0.04</v>
      </c>
      <c r="N58" s="50">
        <v>1000000</v>
      </c>
      <c r="O58" s="50">
        <v>8760000000</v>
      </c>
      <c r="P58" s="50">
        <v>20</v>
      </c>
      <c r="Q58" s="50">
        <v>20</v>
      </c>
      <c r="R58" s="50">
        <v>0.08</v>
      </c>
      <c r="S58" s="50">
        <v>31.679974656020388</v>
      </c>
      <c r="T58" s="50">
        <v>30</v>
      </c>
      <c r="U58" s="50">
        <v>0</v>
      </c>
      <c r="V58" s="50">
        <v>3796.4</v>
      </c>
    </row>
    <row r="59" spans="1:22" x14ac:dyDescent="0.2">
      <c r="A59" s="1" t="s">
        <v>199</v>
      </c>
      <c r="B59" s="1" t="s">
        <v>193</v>
      </c>
      <c r="C59" s="1" t="s">
        <v>116</v>
      </c>
      <c r="D59" s="2" t="s">
        <v>115</v>
      </c>
      <c r="E59" s="51">
        <v>0.39300000000000002</v>
      </c>
      <c r="F59" s="50">
        <v>0.20100000000000001</v>
      </c>
      <c r="G59" s="50">
        <v>15000</v>
      </c>
      <c r="H59" s="50">
        <v>0</v>
      </c>
      <c r="I59" s="50">
        <v>0</v>
      </c>
      <c r="J59" s="50">
        <v>400000</v>
      </c>
      <c r="K59" s="50">
        <v>30</v>
      </c>
      <c r="L59" s="50"/>
      <c r="M59" s="50">
        <v>0.04</v>
      </c>
      <c r="N59" s="50">
        <v>1000000</v>
      </c>
      <c r="O59" s="50">
        <v>8760000000</v>
      </c>
      <c r="P59" s="50">
        <v>15</v>
      </c>
      <c r="Q59" s="50">
        <v>15</v>
      </c>
      <c r="R59" s="50">
        <v>0.15</v>
      </c>
      <c r="S59" s="50">
        <v>31.679974656020388</v>
      </c>
      <c r="T59" s="50">
        <v>30</v>
      </c>
      <c r="U59" s="50">
        <v>0</v>
      </c>
      <c r="V59" s="50">
        <v>3796.4</v>
      </c>
    </row>
    <row r="60" spans="1:22" x14ac:dyDescent="0.2">
      <c r="A60" s="1" t="s">
        <v>199</v>
      </c>
      <c r="B60" s="1" t="s">
        <v>194</v>
      </c>
      <c r="C60" s="1" t="s">
        <v>116</v>
      </c>
      <c r="D60" s="2" t="s">
        <v>115</v>
      </c>
      <c r="E60" s="51">
        <v>0.41</v>
      </c>
      <c r="F60" s="50">
        <v>0.26600000000000001</v>
      </c>
      <c r="G60" s="50">
        <v>6000</v>
      </c>
      <c r="H60" s="50">
        <v>0</v>
      </c>
      <c r="I60" s="50">
        <v>0</v>
      </c>
      <c r="J60" s="50">
        <v>400000</v>
      </c>
      <c r="K60" s="50">
        <v>30</v>
      </c>
      <c r="L60" s="50"/>
      <c r="M60" s="50">
        <v>0.04</v>
      </c>
      <c r="N60" s="50">
        <v>1000000</v>
      </c>
      <c r="O60" s="50">
        <v>8760000000</v>
      </c>
      <c r="P60" s="50">
        <v>15</v>
      </c>
      <c r="Q60" s="50">
        <v>15</v>
      </c>
      <c r="R60" s="50">
        <v>0.15</v>
      </c>
      <c r="S60" s="50">
        <v>78.479937216050502</v>
      </c>
      <c r="T60" s="50">
        <v>30</v>
      </c>
      <c r="U60" s="50">
        <v>0</v>
      </c>
      <c r="V60" s="50">
        <v>0</v>
      </c>
    </row>
    <row r="61" spans="1:22" x14ac:dyDescent="0.2">
      <c r="A61" s="1" t="s">
        <v>199</v>
      </c>
      <c r="B61" s="1" t="s">
        <v>195</v>
      </c>
      <c r="C61" s="1" t="s">
        <v>116</v>
      </c>
      <c r="D61" s="2" t="s">
        <v>115</v>
      </c>
      <c r="E61" s="51">
        <f t="shared" ref="E61:K61" si="12">AVERAGE(E57:E58)</f>
        <v>0.53700000000000003</v>
      </c>
      <c r="F61" s="50">
        <f t="shared" si="12"/>
        <v>0.26900000000000002</v>
      </c>
      <c r="G61" s="50">
        <f t="shared" si="12"/>
        <v>22500</v>
      </c>
      <c r="H61" s="50">
        <f t="shared" si="12"/>
        <v>0</v>
      </c>
      <c r="I61" s="50">
        <f t="shared" si="12"/>
        <v>0</v>
      </c>
      <c r="J61" s="50">
        <f t="shared" si="12"/>
        <v>1050000</v>
      </c>
      <c r="K61" s="50">
        <f t="shared" si="12"/>
        <v>35</v>
      </c>
      <c r="L61" s="50"/>
      <c r="M61" s="50">
        <f t="shared" ref="M61" si="13">AVERAGE(M57:M58)</f>
        <v>0.04</v>
      </c>
      <c r="N61" s="50">
        <v>1000000</v>
      </c>
      <c r="O61" s="50">
        <v>8760000000</v>
      </c>
      <c r="P61" s="50">
        <f t="shared" ref="P61:R61" si="14">AVERAGE(P57:P58)</f>
        <v>25</v>
      </c>
      <c r="Q61" s="50">
        <f t="shared" si="14"/>
        <v>25</v>
      </c>
      <c r="R61" s="50">
        <f t="shared" si="14"/>
        <v>7.0000000000000007E-2</v>
      </c>
      <c r="S61" s="50">
        <v>18.054000000000002</v>
      </c>
      <c r="T61" s="50">
        <v>30</v>
      </c>
      <c r="U61" s="50">
        <v>0</v>
      </c>
      <c r="V61" s="50">
        <v>3539</v>
      </c>
    </row>
    <row r="62" spans="1:22" x14ac:dyDescent="0.2">
      <c r="A62" s="1" t="s">
        <v>199</v>
      </c>
      <c r="B62" s="1" t="s">
        <v>17</v>
      </c>
      <c r="C62" s="1" t="s">
        <v>12</v>
      </c>
      <c r="D62" s="2" t="s">
        <v>115</v>
      </c>
      <c r="E62" s="51">
        <v>0.46800000000000003</v>
      </c>
      <c r="F62" s="50">
        <v>0</v>
      </c>
      <c r="G62" s="50">
        <v>100000</v>
      </c>
      <c r="H62" s="50">
        <v>0</v>
      </c>
      <c r="I62" s="50">
        <v>0</v>
      </c>
      <c r="J62" s="50">
        <v>2209000</v>
      </c>
      <c r="K62" s="50">
        <v>30</v>
      </c>
      <c r="L62" s="50"/>
      <c r="M62" s="50">
        <v>0.04</v>
      </c>
      <c r="N62" s="50">
        <v>1000000</v>
      </c>
      <c r="O62" s="50">
        <f>V62*7500</f>
        <v>3802500</v>
      </c>
      <c r="P62" s="50">
        <v>25</v>
      </c>
      <c r="Q62" s="50">
        <v>25</v>
      </c>
      <c r="R62" s="50">
        <v>0.15</v>
      </c>
      <c r="S62" s="50">
        <v>10</v>
      </c>
      <c r="T62" s="50">
        <v>0</v>
      </c>
      <c r="U62" s="50">
        <v>0</v>
      </c>
      <c r="V62" s="50">
        <v>507</v>
      </c>
    </row>
    <row r="63" spans="1:22" x14ac:dyDescent="0.2">
      <c r="A63" s="1" t="s">
        <v>199</v>
      </c>
      <c r="B63" s="1" t="s">
        <v>18</v>
      </c>
      <c r="C63" s="1" t="s">
        <v>12</v>
      </c>
      <c r="D63" s="2" t="s">
        <v>114</v>
      </c>
      <c r="E63" s="51">
        <v>1</v>
      </c>
      <c r="F63" s="50">
        <v>0</v>
      </c>
      <c r="G63" s="50">
        <v>35000</v>
      </c>
      <c r="H63" s="50">
        <v>0</v>
      </c>
      <c r="I63" s="50">
        <v>0</v>
      </c>
      <c r="J63" s="50">
        <v>1182000</v>
      </c>
      <c r="K63" s="50">
        <v>25</v>
      </c>
      <c r="L63" s="50"/>
      <c r="M63" s="50">
        <v>0.04</v>
      </c>
      <c r="N63" s="50">
        <v>1000000</v>
      </c>
      <c r="O63" s="50">
        <v>8760000000</v>
      </c>
      <c r="P63" s="50">
        <v>0</v>
      </c>
      <c r="Q63" s="50">
        <v>0</v>
      </c>
      <c r="R63" s="50"/>
      <c r="S63" s="50">
        <v>0</v>
      </c>
      <c r="T63" s="50">
        <v>0</v>
      </c>
      <c r="U63" s="50">
        <v>0</v>
      </c>
      <c r="V63" s="50">
        <v>6723</v>
      </c>
    </row>
    <row r="64" spans="1:22" x14ac:dyDescent="0.2">
      <c r="A64" s="1" t="s">
        <v>199</v>
      </c>
      <c r="B64" s="1" t="s">
        <v>19</v>
      </c>
      <c r="C64" s="1" t="s">
        <v>12</v>
      </c>
      <c r="D64" s="2" t="s">
        <v>114</v>
      </c>
      <c r="E64" s="51">
        <v>1</v>
      </c>
      <c r="F64" s="50">
        <v>0</v>
      </c>
      <c r="G64" s="50">
        <v>80000</v>
      </c>
      <c r="H64" s="50">
        <v>0</v>
      </c>
      <c r="I64" s="50">
        <v>0</v>
      </c>
      <c r="J64" s="50">
        <v>2506000</v>
      </c>
      <c r="K64" s="50">
        <v>25</v>
      </c>
      <c r="L64" s="50"/>
      <c r="M64" s="50">
        <v>0.04</v>
      </c>
      <c r="N64" s="50">
        <v>1000000</v>
      </c>
      <c r="O64" s="50">
        <v>8760000000</v>
      </c>
      <c r="P64" s="50">
        <v>0</v>
      </c>
      <c r="Q64" s="50">
        <v>0</v>
      </c>
      <c r="R64" s="50"/>
      <c r="S64" s="50">
        <v>0</v>
      </c>
      <c r="T64" s="50">
        <v>0</v>
      </c>
      <c r="U64" s="50">
        <v>0</v>
      </c>
      <c r="V64" s="50">
        <v>11500</v>
      </c>
    </row>
    <row r="65" spans="1:22" x14ac:dyDescent="0.2">
      <c r="A65" s="1" t="s">
        <v>199</v>
      </c>
      <c r="B65" s="1" t="s">
        <v>117</v>
      </c>
      <c r="C65" s="1" t="s">
        <v>12</v>
      </c>
      <c r="D65" s="2" t="s">
        <v>114</v>
      </c>
      <c r="E65" s="51">
        <v>1</v>
      </c>
      <c r="F65" s="50">
        <v>0</v>
      </c>
      <c r="G65" s="50">
        <v>25000</v>
      </c>
      <c r="H65" s="50">
        <v>0</v>
      </c>
      <c r="I65" s="50">
        <v>0</v>
      </c>
      <c r="J65" s="50">
        <v>600000</v>
      </c>
      <c r="K65" s="50">
        <v>25</v>
      </c>
      <c r="L65" s="50"/>
      <c r="M65" s="50">
        <v>0.04</v>
      </c>
      <c r="N65" s="50">
        <v>1000000</v>
      </c>
      <c r="O65" s="50">
        <v>8760000000</v>
      </c>
      <c r="P65" s="50">
        <v>0</v>
      </c>
      <c r="Q65" s="50">
        <v>0</v>
      </c>
      <c r="R65" s="50"/>
      <c r="S65" s="50">
        <v>0</v>
      </c>
      <c r="T65" s="50">
        <v>0</v>
      </c>
      <c r="U65" s="50">
        <v>0</v>
      </c>
      <c r="V65" s="50">
        <v>11439</v>
      </c>
    </row>
    <row r="66" spans="1:22" x14ac:dyDescent="0.2">
      <c r="A66" s="1" t="s">
        <v>119</v>
      </c>
      <c r="B66" s="1" t="s">
        <v>11</v>
      </c>
      <c r="C66" s="1" t="s">
        <v>12</v>
      </c>
      <c r="D66" s="2" t="s">
        <v>114</v>
      </c>
      <c r="E66" s="51">
        <v>0.9</v>
      </c>
      <c r="F66" s="50">
        <v>0</v>
      </c>
      <c r="G66" s="50">
        <v>60000</v>
      </c>
      <c r="H66" s="50">
        <v>0</v>
      </c>
      <c r="I66" s="50">
        <v>0</v>
      </c>
      <c r="J66" s="52">
        <v>3000000</v>
      </c>
      <c r="K66" s="50">
        <v>60</v>
      </c>
      <c r="L66" s="50"/>
      <c r="M66" s="50">
        <v>0.04</v>
      </c>
      <c r="N66" s="50">
        <v>1000000</v>
      </c>
      <c r="O66" s="50">
        <v>8760000000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1033</v>
      </c>
    </row>
    <row r="67" spans="1:22" x14ac:dyDescent="0.2">
      <c r="A67" s="1" t="s">
        <v>119</v>
      </c>
      <c r="B67" s="1" t="s">
        <v>13</v>
      </c>
      <c r="C67" s="1" t="s">
        <v>116</v>
      </c>
      <c r="D67" s="2" t="s">
        <v>115</v>
      </c>
      <c r="E67" s="51">
        <v>0.33700000000000002</v>
      </c>
      <c r="F67" s="50">
        <v>0</v>
      </c>
      <c r="G67" s="50">
        <v>0</v>
      </c>
      <c r="H67" s="50">
        <v>0</v>
      </c>
      <c r="I67" s="50">
        <v>0</v>
      </c>
      <c r="J67" s="50">
        <v>6000000</v>
      </c>
      <c r="K67" s="50">
        <v>45</v>
      </c>
      <c r="L67" s="50"/>
      <c r="M67" s="50">
        <v>0.04</v>
      </c>
      <c r="N67" s="50">
        <v>1000000</v>
      </c>
      <c r="O67" s="50">
        <v>8760000000</v>
      </c>
      <c r="P67" s="50">
        <v>50</v>
      </c>
      <c r="Q67" s="50">
        <v>50</v>
      </c>
      <c r="R67" s="50">
        <v>0.04</v>
      </c>
      <c r="S67" s="50">
        <v>1.6919986464010888</v>
      </c>
      <c r="T67" s="50">
        <v>0</v>
      </c>
      <c r="U67" s="50">
        <v>0</v>
      </c>
      <c r="V67" s="50">
        <v>3000</v>
      </c>
    </row>
    <row r="68" spans="1:22" x14ac:dyDescent="0.2">
      <c r="A68" s="1" t="s">
        <v>119</v>
      </c>
      <c r="B68" s="1" t="s">
        <v>14</v>
      </c>
      <c r="C68" s="1" t="s">
        <v>116</v>
      </c>
      <c r="D68" s="2" t="s">
        <v>115</v>
      </c>
      <c r="E68" s="51">
        <v>0.44700000000000001</v>
      </c>
      <c r="F68" s="50">
        <v>0.39900000000000002</v>
      </c>
      <c r="G68" s="50">
        <v>30000</v>
      </c>
      <c r="H68" s="50">
        <v>0</v>
      </c>
      <c r="I68" s="50">
        <v>0</v>
      </c>
      <c r="J68" s="50">
        <v>1500000</v>
      </c>
      <c r="K68" s="50">
        <v>40</v>
      </c>
      <c r="L68" s="50"/>
      <c r="M68" s="50">
        <v>0.04</v>
      </c>
      <c r="N68" s="50">
        <v>1000000</v>
      </c>
      <c r="O68" s="50">
        <v>8760000000</v>
      </c>
      <c r="P68" s="50">
        <v>30</v>
      </c>
      <c r="Q68" s="50">
        <v>30</v>
      </c>
      <c r="R68" s="50">
        <v>0.04</v>
      </c>
      <c r="S68" s="50">
        <v>3.9599968320025485</v>
      </c>
      <c r="T68" s="50">
        <v>30</v>
      </c>
      <c r="U68" s="50">
        <v>0</v>
      </c>
      <c r="V68" s="50">
        <v>7405</v>
      </c>
    </row>
    <row r="69" spans="1:22" x14ac:dyDescent="0.2">
      <c r="A69" s="1" t="s">
        <v>119</v>
      </c>
      <c r="B69" s="1" t="s">
        <v>15</v>
      </c>
      <c r="C69" s="1" t="s">
        <v>116</v>
      </c>
      <c r="D69" s="2" t="s">
        <v>115</v>
      </c>
      <c r="E69" s="51">
        <v>0.46400000000000002</v>
      </c>
      <c r="F69" s="50">
        <v>0.33700000000000002</v>
      </c>
      <c r="G69" s="50">
        <v>25000</v>
      </c>
      <c r="H69" s="50">
        <v>0</v>
      </c>
      <c r="I69" s="50">
        <v>0</v>
      </c>
      <c r="J69" s="50">
        <v>1300000</v>
      </c>
      <c r="K69" s="50">
        <v>40</v>
      </c>
      <c r="L69" s="50"/>
      <c r="M69" s="50">
        <v>0.04</v>
      </c>
      <c r="N69" s="50">
        <v>1000000</v>
      </c>
      <c r="O69" s="50">
        <v>8760000000</v>
      </c>
      <c r="P69" s="50">
        <v>30</v>
      </c>
      <c r="Q69" s="50">
        <v>30</v>
      </c>
      <c r="R69" s="50">
        <v>0.06</v>
      </c>
      <c r="S69" s="50">
        <v>9.7199922240062548</v>
      </c>
      <c r="T69" s="50">
        <v>30</v>
      </c>
      <c r="U69" s="50">
        <v>0</v>
      </c>
      <c r="V69" s="50">
        <v>13771</v>
      </c>
    </row>
    <row r="70" spans="1:22" x14ac:dyDescent="0.2">
      <c r="A70" s="1" t="s">
        <v>119</v>
      </c>
      <c r="B70" s="1" t="s">
        <v>16</v>
      </c>
      <c r="C70" s="1" t="s">
        <v>116</v>
      </c>
      <c r="D70" s="2" t="s">
        <v>115</v>
      </c>
      <c r="E70" s="51">
        <v>0.61</v>
      </c>
      <c r="F70" s="50">
        <v>0.20100000000000001</v>
      </c>
      <c r="G70" s="50">
        <v>20000</v>
      </c>
      <c r="H70" s="50">
        <v>0</v>
      </c>
      <c r="I70" s="50">
        <v>0</v>
      </c>
      <c r="J70" s="50">
        <v>800000</v>
      </c>
      <c r="K70" s="50">
        <v>30</v>
      </c>
      <c r="L70" s="50"/>
      <c r="M70" s="50">
        <v>0.04</v>
      </c>
      <c r="N70" s="50">
        <v>1000000</v>
      </c>
      <c r="O70" s="50">
        <v>8760000000</v>
      </c>
      <c r="P70" s="50">
        <v>20</v>
      </c>
      <c r="Q70" s="50">
        <v>20</v>
      </c>
      <c r="R70" s="50">
        <v>0.08</v>
      </c>
      <c r="S70" s="50">
        <v>31.679974656020388</v>
      </c>
      <c r="T70" s="50">
        <v>30</v>
      </c>
      <c r="U70" s="50">
        <v>0</v>
      </c>
      <c r="V70" s="50">
        <v>2870.5</v>
      </c>
    </row>
    <row r="71" spans="1:22" x14ac:dyDescent="0.2">
      <c r="A71" s="1" t="s">
        <v>119</v>
      </c>
      <c r="B71" s="1" t="s">
        <v>193</v>
      </c>
      <c r="C71" s="1" t="s">
        <v>116</v>
      </c>
      <c r="D71" s="2" t="s">
        <v>115</v>
      </c>
      <c r="E71" s="51">
        <v>0.39300000000000002</v>
      </c>
      <c r="F71" s="50">
        <v>0.20100000000000001</v>
      </c>
      <c r="G71" s="50">
        <v>15000</v>
      </c>
      <c r="H71" s="50">
        <v>0</v>
      </c>
      <c r="I71" s="50">
        <v>0</v>
      </c>
      <c r="J71" s="50">
        <v>400000</v>
      </c>
      <c r="K71" s="50">
        <v>30</v>
      </c>
      <c r="L71" s="50"/>
      <c r="M71" s="50">
        <v>0.04</v>
      </c>
      <c r="N71" s="50">
        <v>1000000</v>
      </c>
      <c r="O71" s="50">
        <v>8760000000</v>
      </c>
      <c r="P71" s="50">
        <v>15</v>
      </c>
      <c r="Q71" s="50">
        <v>15</v>
      </c>
      <c r="R71" s="50">
        <v>0.15</v>
      </c>
      <c r="S71" s="50">
        <v>31.679974656020388</v>
      </c>
      <c r="T71" s="50">
        <v>30</v>
      </c>
      <c r="U71" s="50">
        <v>0</v>
      </c>
      <c r="V71" s="50">
        <v>2870.5</v>
      </c>
    </row>
    <row r="72" spans="1:22" x14ac:dyDescent="0.2">
      <c r="A72" s="1" t="s">
        <v>119</v>
      </c>
      <c r="B72" s="1" t="s">
        <v>194</v>
      </c>
      <c r="C72" s="1" t="s">
        <v>116</v>
      </c>
      <c r="D72" s="2" t="s">
        <v>115</v>
      </c>
      <c r="E72" s="51">
        <v>0.41</v>
      </c>
      <c r="F72" s="50">
        <v>0.26600000000000001</v>
      </c>
      <c r="G72" s="50">
        <v>6000</v>
      </c>
      <c r="H72" s="50">
        <v>0</v>
      </c>
      <c r="I72" s="50">
        <v>0</v>
      </c>
      <c r="J72" s="50">
        <v>400000</v>
      </c>
      <c r="K72" s="50">
        <v>30</v>
      </c>
      <c r="L72" s="50"/>
      <c r="M72" s="50">
        <v>0.04</v>
      </c>
      <c r="N72" s="50">
        <v>1000000</v>
      </c>
      <c r="O72" s="50">
        <v>8760000000</v>
      </c>
      <c r="P72" s="50">
        <v>15</v>
      </c>
      <c r="Q72" s="50">
        <v>15</v>
      </c>
      <c r="R72" s="50">
        <v>0.15</v>
      </c>
      <c r="S72" s="50">
        <v>78.479937216050502</v>
      </c>
      <c r="T72" s="50">
        <v>30</v>
      </c>
      <c r="U72" s="50">
        <v>0</v>
      </c>
      <c r="V72" s="50">
        <v>0</v>
      </c>
    </row>
    <row r="73" spans="1:22" x14ac:dyDescent="0.2">
      <c r="A73" s="1" t="s">
        <v>119</v>
      </c>
      <c r="B73" s="1" t="s">
        <v>195</v>
      </c>
      <c r="C73" s="1" t="s">
        <v>116</v>
      </c>
      <c r="D73" s="2" t="s">
        <v>115</v>
      </c>
      <c r="E73" s="51">
        <f t="shared" ref="E73:K73" si="15">AVERAGE(E69:E70)</f>
        <v>0.53700000000000003</v>
      </c>
      <c r="F73" s="50">
        <f t="shared" si="15"/>
        <v>0.26900000000000002</v>
      </c>
      <c r="G73" s="50">
        <f t="shared" si="15"/>
        <v>22500</v>
      </c>
      <c r="H73" s="50">
        <f t="shared" si="15"/>
        <v>0</v>
      </c>
      <c r="I73" s="50">
        <f t="shared" si="15"/>
        <v>0</v>
      </c>
      <c r="J73" s="50">
        <f t="shared" si="15"/>
        <v>1050000</v>
      </c>
      <c r="K73" s="50">
        <f t="shared" si="15"/>
        <v>35</v>
      </c>
      <c r="L73" s="50"/>
      <c r="M73" s="50">
        <f t="shared" ref="M73" si="16">AVERAGE(M69:M70)</f>
        <v>0.04</v>
      </c>
      <c r="N73" s="50">
        <v>1000000</v>
      </c>
      <c r="O73" s="50">
        <v>8760000000</v>
      </c>
      <c r="P73" s="50">
        <f t="shared" ref="P73:R73" si="17">AVERAGE(P69:P70)</f>
        <v>25</v>
      </c>
      <c r="Q73" s="50">
        <f t="shared" si="17"/>
        <v>25</v>
      </c>
      <c r="R73" s="50">
        <f t="shared" si="17"/>
        <v>7.0000000000000007E-2</v>
      </c>
      <c r="S73" s="50">
        <v>18.054000000000002</v>
      </c>
      <c r="T73" s="50">
        <v>30</v>
      </c>
      <c r="U73" s="50">
        <v>0</v>
      </c>
      <c r="V73" s="50">
        <v>7276</v>
      </c>
    </row>
    <row r="74" spans="1:22" x14ac:dyDescent="0.2">
      <c r="A74" s="1" t="s">
        <v>119</v>
      </c>
      <c r="B74" s="1" t="s">
        <v>17</v>
      </c>
      <c r="C74" s="1" t="s">
        <v>12</v>
      </c>
      <c r="D74" s="2" t="s">
        <v>115</v>
      </c>
      <c r="E74" s="51">
        <v>0.46800000000000003</v>
      </c>
      <c r="F74" s="50">
        <v>0</v>
      </c>
      <c r="G74" s="50">
        <v>100000</v>
      </c>
      <c r="H74" s="50">
        <v>0</v>
      </c>
      <c r="I74" s="50">
        <v>0</v>
      </c>
      <c r="J74" s="50">
        <v>2209000</v>
      </c>
      <c r="K74" s="50">
        <v>30</v>
      </c>
      <c r="L74" s="50"/>
      <c r="M74" s="50">
        <v>0.04</v>
      </c>
      <c r="N74" s="50">
        <v>1000000</v>
      </c>
      <c r="O74" s="50">
        <f>V74*7500</f>
        <v>13170000</v>
      </c>
      <c r="P74" s="50">
        <v>25</v>
      </c>
      <c r="Q74" s="50">
        <v>25</v>
      </c>
      <c r="R74" s="50">
        <v>0.15</v>
      </c>
      <c r="S74" s="50">
        <v>10</v>
      </c>
      <c r="T74" s="50">
        <v>0</v>
      </c>
      <c r="U74" s="50">
        <v>0</v>
      </c>
      <c r="V74" s="50">
        <v>1756</v>
      </c>
    </row>
    <row r="75" spans="1:22" x14ac:dyDescent="0.2">
      <c r="A75" s="1" t="s">
        <v>119</v>
      </c>
      <c r="B75" s="1" t="s">
        <v>18</v>
      </c>
      <c r="C75" s="1" t="s">
        <v>12</v>
      </c>
      <c r="D75" s="2" t="s">
        <v>114</v>
      </c>
      <c r="E75" s="51">
        <v>1</v>
      </c>
      <c r="F75" s="50">
        <v>0</v>
      </c>
      <c r="G75" s="50">
        <v>43842.794759825301</v>
      </c>
      <c r="H75" s="50">
        <v>0</v>
      </c>
      <c r="I75" s="50">
        <v>0</v>
      </c>
      <c r="J75" s="50">
        <v>1442174.6724890829</v>
      </c>
      <c r="K75" s="50">
        <v>25</v>
      </c>
      <c r="L75" s="50"/>
      <c r="M75" s="50">
        <v>0.04</v>
      </c>
      <c r="N75" s="50">
        <v>1000000</v>
      </c>
      <c r="O75" s="50">
        <v>8760000000</v>
      </c>
      <c r="P75" s="50">
        <v>0</v>
      </c>
      <c r="Q75" s="50">
        <v>0</v>
      </c>
      <c r="R75" s="50"/>
      <c r="S75" s="50">
        <v>0</v>
      </c>
      <c r="T75" s="50">
        <v>0</v>
      </c>
      <c r="U75" s="50">
        <v>0</v>
      </c>
      <c r="V75" s="50">
        <v>11450</v>
      </c>
    </row>
    <row r="76" spans="1:22" x14ac:dyDescent="0.2">
      <c r="A76" s="1" t="s">
        <v>119</v>
      </c>
      <c r="B76" s="1" t="s">
        <v>19</v>
      </c>
      <c r="C76" s="1" t="s">
        <v>12</v>
      </c>
      <c r="D76" s="2" t="s">
        <v>114</v>
      </c>
      <c r="E76" s="51">
        <v>1</v>
      </c>
      <c r="F76" s="50">
        <v>0</v>
      </c>
      <c r="G76" s="50">
        <v>80000</v>
      </c>
      <c r="H76" s="50">
        <v>0</v>
      </c>
      <c r="I76" s="50">
        <v>0</v>
      </c>
      <c r="J76" s="50">
        <v>2506000</v>
      </c>
      <c r="K76" s="50">
        <v>25</v>
      </c>
      <c r="L76" s="50"/>
      <c r="M76" s="50">
        <v>0.04</v>
      </c>
      <c r="N76" s="50">
        <v>0</v>
      </c>
      <c r="O76" s="50">
        <v>0</v>
      </c>
      <c r="P76" s="50">
        <v>0</v>
      </c>
      <c r="Q76" s="50">
        <v>0</v>
      </c>
      <c r="R76" s="50"/>
      <c r="S76" s="50">
        <v>0</v>
      </c>
      <c r="T76" s="50">
        <v>0</v>
      </c>
      <c r="U76" s="50">
        <v>0</v>
      </c>
      <c r="V76" s="50">
        <v>0</v>
      </c>
    </row>
    <row r="77" spans="1:22" x14ac:dyDescent="0.2">
      <c r="A77" s="1" t="s">
        <v>119</v>
      </c>
      <c r="B77" s="1" t="s">
        <v>117</v>
      </c>
      <c r="C77" s="1" t="s">
        <v>12</v>
      </c>
      <c r="D77" s="2" t="s">
        <v>114</v>
      </c>
      <c r="E77" s="51">
        <v>1</v>
      </c>
      <c r="F77" s="50">
        <v>0</v>
      </c>
      <c r="G77" s="50">
        <v>25000</v>
      </c>
      <c r="H77" s="50">
        <v>0</v>
      </c>
      <c r="I77" s="50">
        <v>0</v>
      </c>
      <c r="J77" s="50">
        <v>600000</v>
      </c>
      <c r="K77" s="50">
        <v>25</v>
      </c>
      <c r="L77" s="50"/>
      <c r="M77" s="50">
        <v>0.04</v>
      </c>
      <c r="N77" s="50">
        <v>1000000</v>
      </c>
      <c r="O77" s="50">
        <v>8760000000</v>
      </c>
      <c r="P77" s="50">
        <v>0</v>
      </c>
      <c r="Q77" s="50">
        <v>0</v>
      </c>
      <c r="R77" s="50"/>
      <c r="S77" s="50">
        <v>0</v>
      </c>
      <c r="T77" s="50">
        <v>0</v>
      </c>
      <c r="U77" s="50">
        <v>0</v>
      </c>
      <c r="V77" s="50">
        <v>1430</v>
      </c>
    </row>
    <row r="78" spans="1:22" x14ac:dyDescent="0.2">
      <c r="A78" s="1" t="s">
        <v>120</v>
      </c>
      <c r="B78" s="1" t="s">
        <v>11</v>
      </c>
      <c r="C78" s="1" t="s">
        <v>12</v>
      </c>
      <c r="D78" s="2" t="s">
        <v>114</v>
      </c>
      <c r="E78" s="51">
        <v>0.9</v>
      </c>
      <c r="F78" s="50">
        <v>0</v>
      </c>
      <c r="G78" s="50">
        <v>60000</v>
      </c>
      <c r="H78" s="50">
        <v>0</v>
      </c>
      <c r="I78" s="50">
        <v>0</v>
      </c>
      <c r="J78" s="52">
        <v>3000000</v>
      </c>
      <c r="K78" s="50">
        <v>60</v>
      </c>
      <c r="L78" s="50"/>
      <c r="M78" s="50">
        <v>0.04</v>
      </c>
      <c r="N78" s="50">
        <v>1000000</v>
      </c>
      <c r="O78" s="50">
        <v>8760000000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365</v>
      </c>
    </row>
    <row r="79" spans="1:22" x14ac:dyDescent="0.2">
      <c r="A79" s="1" t="s">
        <v>120</v>
      </c>
      <c r="B79" s="1" t="s">
        <v>13</v>
      </c>
      <c r="C79" s="1" t="s">
        <v>116</v>
      </c>
      <c r="D79" s="2" t="s">
        <v>115</v>
      </c>
      <c r="E79" s="51">
        <v>0.33700000000000002</v>
      </c>
      <c r="F79" s="50">
        <v>0</v>
      </c>
      <c r="G79" s="50">
        <v>0</v>
      </c>
      <c r="H79" s="50">
        <v>0</v>
      </c>
      <c r="I79" s="50">
        <v>0</v>
      </c>
      <c r="J79" s="50">
        <v>6000000</v>
      </c>
      <c r="K79" s="50">
        <v>45</v>
      </c>
      <c r="L79" s="50"/>
      <c r="M79" s="50">
        <v>0.04</v>
      </c>
      <c r="N79" s="50">
        <v>1000000</v>
      </c>
      <c r="O79" s="50">
        <v>8760000000</v>
      </c>
      <c r="P79" s="50">
        <v>50</v>
      </c>
      <c r="Q79" s="50">
        <v>50</v>
      </c>
      <c r="R79" s="50">
        <v>0.04</v>
      </c>
      <c r="S79" s="50">
        <v>1.6919986464010888</v>
      </c>
      <c r="T79" s="50">
        <v>0</v>
      </c>
      <c r="U79" s="50">
        <v>0</v>
      </c>
      <c r="V79" s="50">
        <v>4055</v>
      </c>
    </row>
    <row r="80" spans="1:22" x14ac:dyDescent="0.2">
      <c r="A80" s="1" t="s">
        <v>120</v>
      </c>
      <c r="B80" s="1" t="s">
        <v>14</v>
      </c>
      <c r="C80" s="1" t="s">
        <v>116</v>
      </c>
      <c r="D80" s="2" t="s">
        <v>115</v>
      </c>
      <c r="E80" s="51">
        <v>0.44700000000000001</v>
      </c>
      <c r="F80" s="50">
        <v>0.39900000000000002</v>
      </c>
      <c r="G80" s="50">
        <v>30000</v>
      </c>
      <c r="H80" s="50">
        <v>0</v>
      </c>
      <c r="I80" s="50">
        <v>0</v>
      </c>
      <c r="J80" s="50">
        <v>1500000</v>
      </c>
      <c r="K80" s="50">
        <v>40</v>
      </c>
      <c r="L80" s="50"/>
      <c r="M80" s="50">
        <v>0.04</v>
      </c>
      <c r="N80" s="50">
        <v>1000000</v>
      </c>
      <c r="O80" s="50">
        <v>8760000000</v>
      </c>
      <c r="P80" s="50">
        <v>30</v>
      </c>
      <c r="Q80" s="50">
        <v>30</v>
      </c>
      <c r="R80" s="50">
        <v>0.04</v>
      </c>
      <c r="S80" s="50">
        <v>3.9599968320025485</v>
      </c>
      <c r="T80" s="50">
        <v>30</v>
      </c>
      <c r="U80" s="50">
        <v>0</v>
      </c>
      <c r="V80" s="50">
        <v>4760</v>
      </c>
    </row>
    <row r="81" spans="1:22" x14ac:dyDescent="0.2">
      <c r="A81" s="1" t="s">
        <v>120</v>
      </c>
      <c r="B81" s="1" t="s">
        <v>15</v>
      </c>
      <c r="C81" s="1" t="s">
        <v>116</v>
      </c>
      <c r="D81" s="2" t="s">
        <v>115</v>
      </c>
      <c r="E81" s="51">
        <v>0.46400000000000002</v>
      </c>
      <c r="F81" s="50">
        <v>0.33700000000000002</v>
      </c>
      <c r="G81" s="50">
        <v>25000</v>
      </c>
      <c r="H81" s="50">
        <v>0</v>
      </c>
      <c r="I81" s="50">
        <v>0</v>
      </c>
      <c r="J81" s="50">
        <v>1300000</v>
      </c>
      <c r="K81" s="50">
        <v>40</v>
      </c>
      <c r="L81" s="50"/>
      <c r="M81" s="50">
        <v>0.04</v>
      </c>
      <c r="N81" s="50">
        <v>1000000</v>
      </c>
      <c r="O81" s="50">
        <v>8760000000</v>
      </c>
      <c r="P81" s="50">
        <v>30</v>
      </c>
      <c r="Q81" s="50">
        <v>30</v>
      </c>
      <c r="R81" s="50">
        <v>0.06</v>
      </c>
      <c r="S81" s="50">
        <v>9.7199922240062548</v>
      </c>
      <c r="T81" s="50">
        <v>30</v>
      </c>
      <c r="U81" s="50">
        <v>0</v>
      </c>
      <c r="V81" s="50">
        <v>251</v>
      </c>
    </row>
    <row r="82" spans="1:22" x14ac:dyDescent="0.2">
      <c r="A82" s="1" t="s">
        <v>120</v>
      </c>
      <c r="B82" s="1" t="s">
        <v>16</v>
      </c>
      <c r="C82" s="1" t="s">
        <v>116</v>
      </c>
      <c r="D82" s="2" t="s">
        <v>115</v>
      </c>
      <c r="E82" s="51">
        <v>0.61</v>
      </c>
      <c r="F82" s="50">
        <v>0.20100000000000001</v>
      </c>
      <c r="G82" s="50">
        <v>20000</v>
      </c>
      <c r="H82" s="50">
        <v>0</v>
      </c>
      <c r="I82" s="50">
        <v>0</v>
      </c>
      <c r="J82" s="50">
        <v>800000</v>
      </c>
      <c r="K82" s="50">
        <v>30</v>
      </c>
      <c r="L82" s="50"/>
      <c r="M82" s="50">
        <v>0.04</v>
      </c>
      <c r="N82" s="50">
        <v>1000000</v>
      </c>
      <c r="O82" s="50">
        <v>8760000000</v>
      </c>
      <c r="P82" s="50">
        <v>20</v>
      </c>
      <c r="Q82" s="50">
        <v>20</v>
      </c>
      <c r="R82" s="50">
        <v>0.08</v>
      </c>
      <c r="S82" s="50">
        <v>31.679974656020388</v>
      </c>
      <c r="T82" s="50">
        <v>30</v>
      </c>
      <c r="U82" s="50">
        <v>0</v>
      </c>
      <c r="V82" s="50">
        <v>698.5</v>
      </c>
    </row>
    <row r="83" spans="1:22" x14ac:dyDescent="0.2">
      <c r="A83" s="1" t="s">
        <v>120</v>
      </c>
      <c r="B83" s="1" t="s">
        <v>193</v>
      </c>
      <c r="C83" s="1" t="s">
        <v>116</v>
      </c>
      <c r="D83" s="2" t="s">
        <v>115</v>
      </c>
      <c r="E83" s="51">
        <v>0.39300000000000002</v>
      </c>
      <c r="F83" s="50">
        <v>0.20100000000000001</v>
      </c>
      <c r="G83" s="50">
        <v>15000</v>
      </c>
      <c r="H83" s="50">
        <v>0</v>
      </c>
      <c r="I83" s="50">
        <v>0</v>
      </c>
      <c r="J83" s="50">
        <v>400000</v>
      </c>
      <c r="K83" s="50">
        <v>30</v>
      </c>
      <c r="L83" s="50"/>
      <c r="M83" s="50">
        <v>0.04</v>
      </c>
      <c r="N83" s="50">
        <v>1000000</v>
      </c>
      <c r="O83" s="50">
        <v>8760000000</v>
      </c>
      <c r="P83" s="50">
        <v>15</v>
      </c>
      <c r="Q83" s="50">
        <v>15</v>
      </c>
      <c r="R83" s="50">
        <v>0.15</v>
      </c>
      <c r="S83" s="50">
        <v>31.679974656020388</v>
      </c>
      <c r="T83" s="50">
        <v>30</v>
      </c>
      <c r="U83" s="50">
        <v>0</v>
      </c>
      <c r="V83" s="50">
        <v>698.5</v>
      </c>
    </row>
    <row r="84" spans="1:22" x14ac:dyDescent="0.2">
      <c r="A84" s="1" t="s">
        <v>120</v>
      </c>
      <c r="B84" s="1" t="s">
        <v>194</v>
      </c>
      <c r="C84" s="1" t="s">
        <v>116</v>
      </c>
      <c r="D84" s="2" t="s">
        <v>115</v>
      </c>
      <c r="E84" s="51">
        <v>0.41</v>
      </c>
      <c r="F84" s="50">
        <v>0.26600000000000001</v>
      </c>
      <c r="G84" s="50">
        <v>6000</v>
      </c>
      <c r="H84" s="50">
        <v>0</v>
      </c>
      <c r="I84" s="50">
        <v>0</v>
      </c>
      <c r="J84" s="50">
        <v>400000</v>
      </c>
      <c r="K84" s="50">
        <v>30</v>
      </c>
      <c r="L84" s="50"/>
      <c r="M84" s="50">
        <v>0.04</v>
      </c>
      <c r="N84" s="50">
        <v>1000000</v>
      </c>
      <c r="O84" s="50">
        <v>8760000000</v>
      </c>
      <c r="P84" s="50">
        <v>15</v>
      </c>
      <c r="Q84" s="50">
        <v>15</v>
      </c>
      <c r="R84" s="50">
        <v>0.15</v>
      </c>
      <c r="S84" s="50">
        <v>78.479937216050502</v>
      </c>
      <c r="T84" s="50">
        <v>30</v>
      </c>
      <c r="U84" s="50">
        <v>0</v>
      </c>
      <c r="V84" s="50">
        <v>0</v>
      </c>
    </row>
    <row r="85" spans="1:22" x14ac:dyDescent="0.2">
      <c r="A85" s="1" t="s">
        <v>120</v>
      </c>
      <c r="B85" s="1" t="s">
        <v>195</v>
      </c>
      <c r="C85" s="1" t="s">
        <v>116</v>
      </c>
      <c r="D85" s="2" t="s">
        <v>115</v>
      </c>
      <c r="E85" s="51">
        <f t="shared" ref="E85:K85" si="18">AVERAGE(E81:E82)</f>
        <v>0.53700000000000003</v>
      </c>
      <c r="F85" s="50">
        <f t="shared" si="18"/>
        <v>0.26900000000000002</v>
      </c>
      <c r="G85" s="50">
        <f t="shared" si="18"/>
        <v>22500</v>
      </c>
      <c r="H85" s="50">
        <f t="shared" si="18"/>
        <v>0</v>
      </c>
      <c r="I85" s="50">
        <f t="shared" si="18"/>
        <v>0</v>
      </c>
      <c r="J85" s="50">
        <f t="shared" si="18"/>
        <v>1050000</v>
      </c>
      <c r="K85" s="50">
        <f t="shared" si="18"/>
        <v>35</v>
      </c>
      <c r="L85" s="50"/>
      <c r="M85" s="50">
        <f t="shared" ref="M85" si="19">AVERAGE(M81:M82)</f>
        <v>0.04</v>
      </c>
      <c r="N85" s="50">
        <v>1000000</v>
      </c>
      <c r="O85" s="50">
        <v>8760000000</v>
      </c>
      <c r="P85" s="50">
        <f t="shared" ref="P85:R85" si="20">AVERAGE(P81:P82)</f>
        <v>25</v>
      </c>
      <c r="Q85" s="50">
        <f t="shared" si="20"/>
        <v>25</v>
      </c>
      <c r="R85" s="50">
        <f t="shared" si="20"/>
        <v>7.0000000000000007E-2</v>
      </c>
      <c r="S85" s="50">
        <v>18.054000000000002</v>
      </c>
      <c r="T85" s="50">
        <v>30</v>
      </c>
      <c r="U85" s="50">
        <v>0</v>
      </c>
      <c r="V85" s="50">
        <v>1505</v>
      </c>
    </row>
    <row r="86" spans="1:22" x14ac:dyDescent="0.2">
      <c r="A86" s="1" t="s">
        <v>120</v>
      </c>
      <c r="B86" s="1" t="s">
        <v>17</v>
      </c>
      <c r="C86" s="1" t="s">
        <v>12</v>
      </c>
      <c r="D86" s="2" t="s">
        <v>115</v>
      </c>
      <c r="E86" s="51">
        <v>0.46800000000000003</v>
      </c>
      <c r="F86" s="50">
        <v>0</v>
      </c>
      <c r="G86" s="50">
        <v>100000</v>
      </c>
      <c r="H86" s="50">
        <v>0</v>
      </c>
      <c r="I86" s="50">
        <v>0</v>
      </c>
      <c r="J86" s="50">
        <v>2209000</v>
      </c>
      <c r="K86" s="50">
        <v>30</v>
      </c>
      <c r="L86" s="50"/>
      <c r="M86" s="50">
        <v>0.04</v>
      </c>
      <c r="N86" s="50">
        <v>1000000</v>
      </c>
      <c r="O86" s="50">
        <f>V86*7500</f>
        <v>8752500</v>
      </c>
      <c r="P86" s="50">
        <v>25</v>
      </c>
      <c r="Q86" s="50">
        <v>25</v>
      </c>
      <c r="R86" s="50">
        <v>0.15</v>
      </c>
      <c r="S86" s="50">
        <v>10</v>
      </c>
      <c r="T86" s="50">
        <v>0</v>
      </c>
      <c r="U86" s="50">
        <v>0</v>
      </c>
      <c r="V86" s="50">
        <v>1167</v>
      </c>
    </row>
    <row r="87" spans="1:22" x14ac:dyDescent="0.2">
      <c r="A87" s="1" t="s">
        <v>120</v>
      </c>
      <c r="B87" s="1" t="s">
        <v>18</v>
      </c>
      <c r="C87" s="1" t="s">
        <v>12</v>
      </c>
      <c r="D87" s="2" t="s">
        <v>114</v>
      </c>
      <c r="E87" s="51">
        <v>1</v>
      </c>
      <c r="F87" s="50">
        <v>0</v>
      </c>
      <c r="G87" s="50">
        <v>35000</v>
      </c>
      <c r="H87" s="50">
        <v>0</v>
      </c>
      <c r="I87" s="50">
        <v>0</v>
      </c>
      <c r="J87" s="50">
        <v>1182000</v>
      </c>
      <c r="K87" s="50">
        <v>25</v>
      </c>
      <c r="L87" s="50"/>
      <c r="M87" s="50">
        <v>0.04</v>
      </c>
      <c r="N87" s="50">
        <v>1000000</v>
      </c>
      <c r="O87" s="50">
        <v>8760000000</v>
      </c>
      <c r="P87" s="50">
        <v>0</v>
      </c>
      <c r="Q87" s="50">
        <v>0</v>
      </c>
      <c r="R87" s="50"/>
      <c r="S87" s="50">
        <v>0</v>
      </c>
      <c r="T87" s="50">
        <v>0</v>
      </c>
      <c r="U87" s="50">
        <v>0</v>
      </c>
      <c r="V87" s="50">
        <v>950</v>
      </c>
    </row>
    <row r="88" spans="1:22" x14ac:dyDescent="0.2">
      <c r="A88" s="1" t="s">
        <v>120</v>
      </c>
      <c r="B88" s="1" t="s">
        <v>19</v>
      </c>
      <c r="C88" s="1" t="s">
        <v>12</v>
      </c>
      <c r="D88" s="2" t="s">
        <v>114</v>
      </c>
      <c r="E88" s="51">
        <v>1</v>
      </c>
      <c r="F88" s="50">
        <v>0</v>
      </c>
      <c r="G88" s="50">
        <v>80000</v>
      </c>
      <c r="H88" s="50">
        <v>0</v>
      </c>
      <c r="I88" s="50">
        <v>0</v>
      </c>
      <c r="J88" s="50">
        <v>2506000</v>
      </c>
      <c r="K88" s="50">
        <v>25</v>
      </c>
      <c r="L88" s="50"/>
      <c r="M88" s="50">
        <v>0.04</v>
      </c>
      <c r="N88" s="50">
        <v>0</v>
      </c>
      <c r="O88" s="50">
        <v>0</v>
      </c>
      <c r="P88" s="50">
        <v>0</v>
      </c>
      <c r="Q88" s="50">
        <v>0</v>
      </c>
      <c r="R88" s="50"/>
      <c r="S88" s="50">
        <v>0</v>
      </c>
      <c r="T88" s="50">
        <v>0</v>
      </c>
      <c r="U88" s="50">
        <v>0</v>
      </c>
      <c r="V88" s="50">
        <v>0</v>
      </c>
    </row>
    <row r="89" spans="1:22" x14ac:dyDescent="0.2">
      <c r="A89" s="1" t="s">
        <v>120</v>
      </c>
      <c r="B89" s="1" t="s">
        <v>117</v>
      </c>
      <c r="C89" s="1" t="s">
        <v>12</v>
      </c>
      <c r="D89" s="2" t="s">
        <v>114</v>
      </c>
      <c r="E89" s="51">
        <v>1</v>
      </c>
      <c r="F89" s="50">
        <v>0</v>
      </c>
      <c r="G89" s="50">
        <v>25000</v>
      </c>
      <c r="H89" s="50">
        <v>0</v>
      </c>
      <c r="I89" s="50">
        <v>0</v>
      </c>
      <c r="J89" s="50">
        <v>600000</v>
      </c>
      <c r="K89" s="50">
        <v>25</v>
      </c>
      <c r="L89" s="50"/>
      <c r="M89" s="50">
        <v>0.04</v>
      </c>
      <c r="N89" s="50">
        <v>1000000</v>
      </c>
      <c r="O89" s="50">
        <v>8760000000</v>
      </c>
      <c r="P89" s="50">
        <v>0</v>
      </c>
      <c r="Q89" s="50">
        <v>0</v>
      </c>
      <c r="R89" s="50"/>
      <c r="S89" s="50">
        <v>0</v>
      </c>
      <c r="T89" s="50">
        <v>0</v>
      </c>
      <c r="U89" s="50">
        <v>0</v>
      </c>
      <c r="V89" s="50">
        <v>3540</v>
      </c>
    </row>
    <row r="90" spans="1:22" x14ac:dyDescent="0.2">
      <c r="A90" s="1" t="s">
        <v>200</v>
      </c>
      <c r="B90" s="1" t="s">
        <v>11</v>
      </c>
      <c r="C90" s="1" t="s">
        <v>12</v>
      </c>
      <c r="D90" s="2" t="s">
        <v>114</v>
      </c>
      <c r="E90" s="51">
        <v>0.9</v>
      </c>
      <c r="F90" s="50">
        <v>0</v>
      </c>
      <c r="G90" s="50">
        <v>60000</v>
      </c>
      <c r="H90" s="50">
        <v>0</v>
      </c>
      <c r="I90" s="50">
        <v>0</v>
      </c>
      <c r="J90" s="52">
        <v>3000000</v>
      </c>
      <c r="K90" s="50">
        <v>60</v>
      </c>
      <c r="L90" s="50"/>
      <c r="M90" s="50">
        <v>0.04</v>
      </c>
      <c r="N90" s="50">
        <v>1000000</v>
      </c>
      <c r="O90" s="50">
        <v>8760000000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4672</v>
      </c>
    </row>
    <row r="91" spans="1:22" x14ac:dyDescent="0.2">
      <c r="A91" s="1" t="s">
        <v>200</v>
      </c>
      <c r="B91" s="1" t="s">
        <v>13</v>
      </c>
      <c r="C91" s="1" t="s">
        <v>116</v>
      </c>
      <c r="D91" s="2" t="s">
        <v>115</v>
      </c>
      <c r="E91" s="51">
        <v>0.33700000000000002</v>
      </c>
      <c r="F91" s="50">
        <v>0</v>
      </c>
      <c r="G91" s="50">
        <v>0</v>
      </c>
      <c r="H91" s="50">
        <v>0</v>
      </c>
      <c r="I91" s="50">
        <v>0</v>
      </c>
      <c r="J91" s="50">
        <v>6000000</v>
      </c>
      <c r="K91" s="50">
        <v>45</v>
      </c>
      <c r="L91" s="50"/>
      <c r="M91" s="50">
        <v>0.04</v>
      </c>
      <c r="N91" s="50">
        <v>0</v>
      </c>
      <c r="O91" s="50">
        <v>0</v>
      </c>
      <c r="P91" s="50">
        <v>50</v>
      </c>
      <c r="Q91" s="50">
        <v>50</v>
      </c>
      <c r="R91" s="50">
        <v>0.04</v>
      </c>
      <c r="S91" s="50">
        <v>1.6919986464010888</v>
      </c>
      <c r="T91" s="50">
        <v>0</v>
      </c>
      <c r="U91" s="50">
        <v>0</v>
      </c>
      <c r="V91" s="50">
        <v>0</v>
      </c>
    </row>
    <row r="92" spans="1:22" x14ac:dyDescent="0.2">
      <c r="A92" s="1" t="s">
        <v>200</v>
      </c>
      <c r="B92" s="1" t="s">
        <v>14</v>
      </c>
      <c r="C92" s="1" t="s">
        <v>116</v>
      </c>
      <c r="D92" s="2" t="s">
        <v>115</v>
      </c>
      <c r="E92" s="51">
        <v>0.44700000000000001</v>
      </c>
      <c r="F92" s="50">
        <v>0.39900000000000002</v>
      </c>
      <c r="G92" s="50">
        <v>30000</v>
      </c>
      <c r="H92" s="50">
        <v>0</v>
      </c>
      <c r="I92" s="50">
        <v>0</v>
      </c>
      <c r="J92" s="50">
        <v>1500000</v>
      </c>
      <c r="K92" s="50">
        <v>40</v>
      </c>
      <c r="L92" s="50"/>
      <c r="M92" s="50">
        <v>0.04</v>
      </c>
      <c r="N92" s="50">
        <v>0</v>
      </c>
      <c r="O92" s="50">
        <v>0</v>
      </c>
      <c r="P92" s="50">
        <v>30</v>
      </c>
      <c r="Q92" s="50">
        <v>30</v>
      </c>
      <c r="R92" s="50">
        <v>0.04</v>
      </c>
      <c r="S92" s="50">
        <v>3.9599968320025485</v>
      </c>
      <c r="T92" s="50">
        <v>30</v>
      </c>
      <c r="U92" s="50">
        <v>0</v>
      </c>
      <c r="V92" s="50">
        <v>0</v>
      </c>
    </row>
    <row r="93" spans="1:22" x14ac:dyDescent="0.2">
      <c r="A93" s="1" t="s">
        <v>200</v>
      </c>
      <c r="B93" s="1" t="s">
        <v>15</v>
      </c>
      <c r="C93" s="1" t="s">
        <v>116</v>
      </c>
      <c r="D93" s="2" t="s">
        <v>115</v>
      </c>
      <c r="E93" s="51">
        <v>0.46400000000000002</v>
      </c>
      <c r="F93" s="50">
        <v>0.33700000000000002</v>
      </c>
      <c r="G93" s="50">
        <v>25000</v>
      </c>
      <c r="H93" s="50">
        <v>0</v>
      </c>
      <c r="I93" s="50">
        <v>0</v>
      </c>
      <c r="J93" s="50">
        <v>1300000</v>
      </c>
      <c r="K93" s="50">
        <v>40</v>
      </c>
      <c r="L93" s="50"/>
      <c r="M93" s="50">
        <v>0.04</v>
      </c>
      <c r="N93" s="50">
        <v>0</v>
      </c>
      <c r="O93" s="50">
        <v>0</v>
      </c>
      <c r="P93" s="50">
        <v>30</v>
      </c>
      <c r="Q93" s="50">
        <v>30</v>
      </c>
      <c r="R93" s="50">
        <v>0.06</v>
      </c>
      <c r="S93" s="50">
        <v>9.7199922240062548</v>
      </c>
      <c r="T93" s="50">
        <v>30</v>
      </c>
      <c r="U93" s="50">
        <v>0</v>
      </c>
      <c r="V93" s="50">
        <v>0</v>
      </c>
    </row>
    <row r="94" spans="1:22" x14ac:dyDescent="0.2">
      <c r="A94" s="1" t="s">
        <v>200</v>
      </c>
      <c r="B94" s="1" t="s">
        <v>16</v>
      </c>
      <c r="C94" s="1" t="s">
        <v>116</v>
      </c>
      <c r="D94" s="2" t="s">
        <v>115</v>
      </c>
      <c r="E94" s="51">
        <v>0.61</v>
      </c>
      <c r="F94" s="50">
        <v>0.20100000000000001</v>
      </c>
      <c r="G94" s="50">
        <v>20000</v>
      </c>
      <c r="H94" s="50">
        <v>0</v>
      </c>
      <c r="I94" s="50">
        <v>0</v>
      </c>
      <c r="J94" s="50">
        <v>800000</v>
      </c>
      <c r="K94" s="50">
        <v>30</v>
      </c>
      <c r="L94" s="50"/>
      <c r="M94" s="50">
        <v>0.04</v>
      </c>
      <c r="N94" s="50">
        <v>1000000</v>
      </c>
      <c r="O94" s="50">
        <v>8760000000</v>
      </c>
      <c r="P94" s="50">
        <v>20</v>
      </c>
      <c r="Q94" s="50">
        <v>20</v>
      </c>
      <c r="R94" s="50">
        <v>0.08</v>
      </c>
      <c r="S94" s="50">
        <v>31.679974656020388</v>
      </c>
      <c r="T94" s="50">
        <v>30</v>
      </c>
      <c r="U94" s="50">
        <v>0</v>
      </c>
      <c r="V94" s="50">
        <v>2082</v>
      </c>
    </row>
    <row r="95" spans="1:22" x14ac:dyDescent="0.2">
      <c r="A95" s="1" t="s">
        <v>200</v>
      </c>
      <c r="B95" s="1" t="s">
        <v>193</v>
      </c>
      <c r="C95" s="1" t="s">
        <v>116</v>
      </c>
      <c r="D95" s="2" t="s">
        <v>115</v>
      </c>
      <c r="E95" s="51">
        <v>0.39300000000000002</v>
      </c>
      <c r="F95" s="50">
        <v>0.20100000000000001</v>
      </c>
      <c r="G95" s="50">
        <v>15000</v>
      </c>
      <c r="H95" s="50">
        <v>0</v>
      </c>
      <c r="I95" s="50">
        <v>0</v>
      </c>
      <c r="J95" s="50">
        <v>400000</v>
      </c>
      <c r="K95" s="50">
        <v>30</v>
      </c>
      <c r="L95" s="50"/>
      <c r="M95" s="50">
        <v>0.04</v>
      </c>
      <c r="N95" s="50">
        <v>1000000</v>
      </c>
      <c r="O95" s="50">
        <v>8760000000</v>
      </c>
      <c r="P95" s="50">
        <v>15</v>
      </c>
      <c r="Q95" s="50">
        <v>15</v>
      </c>
      <c r="R95" s="50">
        <v>0.15</v>
      </c>
      <c r="S95" s="50">
        <v>31.679974656020388</v>
      </c>
      <c r="T95" s="50">
        <v>30</v>
      </c>
      <c r="U95" s="50">
        <v>0</v>
      </c>
      <c r="V95" s="50">
        <v>2082</v>
      </c>
    </row>
    <row r="96" spans="1:22" x14ac:dyDescent="0.2">
      <c r="A96" s="1" t="s">
        <v>200</v>
      </c>
      <c r="B96" s="1" t="s">
        <v>194</v>
      </c>
      <c r="C96" s="1" t="s">
        <v>116</v>
      </c>
      <c r="D96" s="2" t="s">
        <v>115</v>
      </c>
      <c r="E96" s="51">
        <v>0.41</v>
      </c>
      <c r="F96" s="50">
        <v>0.26600000000000001</v>
      </c>
      <c r="G96" s="50">
        <v>6000</v>
      </c>
      <c r="H96" s="50">
        <v>0</v>
      </c>
      <c r="I96" s="50">
        <v>0</v>
      </c>
      <c r="J96" s="50">
        <v>400000</v>
      </c>
      <c r="K96" s="50">
        <v>30</v>
      </c>
      <c r="L96" s="50"/>
      <c r="M96" s="50">
        <v>0.04</v>
      </c>
      <c r="N96" s="50">
        <v>1000000</v>
      </c>
      <c r="O96" s="50">
        <v>8760000000</v>
      </c>
      <c r="P96" s="50">
        <v>15</v>
      </c>
      <c r="Q96" s="50">
        <v>15</v>
      </c>
      <c r="R96" s="50">
        <v>0.15</v>
      </c>
      <c r="S96" s="50">
        <v>78.479937216050502</v>
      </c>
      <c r="T96" s="50">
        <v>30</v>
      </c>
      <c r="U96" s="50">
        <v>0</v>
      </c>
      <c r="V96" s="50">
        <v>174</v>
      </c>
    </row>
    <row r="97" spans="1:22" x14ac:dyDescent="0.2">
      <c r="A97" s="1" t="s">
        <v>200</v>
      </c>
      <c r="B97" s="1" t="s">
        <v>195</v>
      </c>
      <c r="C97" s="1" t="s">
        <v>116</v>
      </c>
      <c r="D97" s="2" t="s">
        <v>115</v>
      </c>
      <c r="E97" s="51">
        <f t="shared" ref="E97:K97" si="21">AVERAGE(E93:E94)</f>
        <v>0.53700000000000003</v>
      </c>
      <c r="F97" s="50">
        <f t="shared" si="21"/>
        <v>0.26900000000000002</v>
      </c>
      <c r="G97" s="50">
        <f t="shared" si="21"/>
        <v>22500</v>
      </c>
      <c r="H97" s="50">
        <f t="shared" si="21"/>
        <v>0</v>
      </c>
      <c r="I97" s="50">
        <f t="shared" si="21"/>
        <v>0</v>
      </c>
      <c r="J97" s="50">
        <f t="shared" si="21"/>
        <v>1050000</v>
      </c>
      <c r="K97" s="50">
        <f t="shared" si="21"/>
        <v>35</v>
      </c>
      <c r="L97" s="50"/>
      <c r="M97" s="50">
        <f t="shared" ref="M97" si="22">AVERAGE(M93:M94)</f>
        <v>0.04</v>
      </c>
      <c r="N97" s="50">
        <v>1000000</v>
      </c>
      <c r="O97" s="50">
        <v>8760000000</v>
      </c>
      <c r="P97" s="50">
        <f t="shared" ref="P97:R97" si="23">AVERAGE(P93:P94)</f>
        <v>25</v>
      </c>
      <c r="Q97" s="50">
        <f t="shared" si="23"/>
        <v>25</v>
      </c>
      <c r="R97" s="50">
        <f t="shared" si="23"/>
        <v>7.0000000000000007E-2</v>
      </c>
      <c r="S97" s="50">
        <v>18.054000000000002</v>
      </c>
      <c r="T97" s="50">
        <v>30</v>
      </c>
      <c r="U97" s="50">
        <v>0</v>
      </c>
      <c r="V97" s="50">
        <v>984</v>
      </c>
    </row>
    <row r="98" spans="1:22" x14ac:dyDescent="0.2">
      <c r="A98" s="1" t="s">
        <v>200</v>
      </c>
      <c r="B98" s="1" t="s">
        <v>17</v>
      </c>
      <c r="C98" s="1" t="s">
        <v>12</v>
      </c>
      <c r="D98" s="2" t="s">
        <v>115</v>
      </c>
      <c r="E98" s="51">
        <v>0.46800000000000003</v>
      </c>
      <c r="F98" s="50">
        <v>0</v>
      </c>
      <c r="G98" s="50">
        <v>100000</v>
      </c>
      <c r="H98" s="50">
        <v>0</v>
      </c>
      <c r="I98" s="50">
        <v>0</v>
      </c>
      <c r="J98" s="50">
        <v>2209000</v>
      </c>
      <c r="K98" s="50">
        <v>30</v>
      </c>
      <c r="L98" s="50"/>
      <c r="M98" s="50">
        <v>0.04</v>
      </c>
      <c r="N98" s="50">
        <v>1000000</v>
      </c>
      <c r="O98" s="50">
        <f>V98*7500</f>
        <v>4650000</v>
      </c>
      <c r="P98" s="50">
        <v>25</v>
      </c>
      <c r="Q98" s="50">
        <v>25</v>
      </c>
      <c r="R98" s="50">
        <v>0.15</v>
      </c>
      <c r="S98" s="50">
        <v>10</v>
      </c>
      <c r="T98" s="50">
        <v>0</v>
      </c>
      <c r="U98" s="50">
        <v>0</v>
      </c>
      <c r="V98" s="50">
        <v>620</v>
      </c>
    </row>
    <row r="99" spans="1:22" x14ac:dyDescent="0.2">
      <c r="A99" s="1" t="s">
        <v>200</v>
      </c>
      <c r="B99" s="1" t="s">
        <v>18</v>
      </c>
      <c r="C99" s="1" t="s">
        <v>12</v>
      </c>
      <c r="D99" s="2" t="s">
        <v>114</v>
      </c>
      <c r="E99" s="51">
        <v>1</v>
      </c>
      <c r="F99" s="50">
        <v>0</v>
      </c>
      <c r="G99" s="50">
        <v>35000</v>
      </c>
      <c r="H99" s="50">
        <v>0</v>
      </c>
      <c r="I99" s="50">
        <v>0</v>
      </c>
      <c r="J99" s="50">
        <v>1182000</v>
      </c>
      <c r="K99" s="50">
        <v>25</v>
      </c>
      <c r="L99" s="50"/>
      <c r="M99" s="50">
        <v>0.04</v>
      </c>
      <c r="N99" s="50">
        <v>1000000</v>
      </c>
      <c r="O99" s="50">
        <v>8760000000</v>
      </c>
      <c r="P99" s="50">
        <v>0</v>
      </c>
      <c r="Q99" s="50">
        <v>0</v>
      </c>
      <c r="R99" s="50"/>
      <c r="S99" s="50">
        <v>0</v>
      </c>
      <c r="T99" s="50">
        <v>0</v>
      </c>
      <c r="U99" s="50">
        <v>0</v>
      </c>
      <c r="V99" s="50">
        <v>5000</v>
      </c>
    </row>
    <row r="100" spans="1:22" x14ac:dyDescent="0.2">
      <c r="A100" s="1" t="s">
        <v>200</v>
      </c>
      <c r="B100" s="1" t="s">
        <v>19</v>
      </c>
      <c r="C100" s="1" t="s">
        <v>12</v>
      </c>
      <c r="D100" s="2" t="s">
        <v>114</v>
      </c>
      <c r="E100" s="51">
        <v>1</v>
      </c>
      <c r="F100" s="50">
        <v>0</v>
      </c>
      <c r="G100" s="50">
        <v>80000</v>
      </c>
      <c r="H100" s="50">
        <v>0</v>
      </c>
      <c r="I100" s="50">
        <v>0</v>
      </c>
      <c r="J100" s="50">
        <v>2506000</v>
      </c>
      <c r="K100" s="50">
        <v>25</v>
      </c>
      <c r="L100" s="50"/>
      <c r="M100" s="50">
        <v>0.04</v>
      </c>
      <c r="N100" s="50">
        <v>0</v>
      </c>
      <c r="O100" s="50">
        <v>0</v>
      </c>
      <c r="P100" s="50">
        <v>0</v>
      </c>
      <c r="Q100" s="50">
        <v>0</v>
      </c>
      <c r="R100" s="50"/>
      <c r="S100" s="50">
        <v>0</v>
      </c>
      <c r="T100" s="50">
        <v>0</v>
      </c>
      <c r="U100" s="50">
        <v>0</v>
      </c>
      <c r="V100" s="50">
        <v>0</v>
      </c>
    </row>
    <row r="101" spans="1:22" x14ac:dyDescent="0.2">
      <c r="A101" s="1" t="s">
        <v>200</v>
      </c>
      <c r="B101" s="1" t="s">
        <v>117</v>
      </c>
      <c r="C101" s="1" t="s">
        <v>12</v>
      </c>
      <c r="D101" s="2" t="s">
        <v>114</v>
      </c>
      <c r="E101" s="51">
        <v>1</v>
      </c>
      <c r="F101" s="50">
        <v>0</v>
      </c>
      <c r="G101" s="50">
        <v>25000</v>
      </c>
      <c r="H101" s="50">
        <v>0</v>
      </c>
      <c r="I101" s="50">
        <v>0</v>
      </c>
      <c r="J101" s="50">
        <v>600000</v>
      </c>
      <c r="K101" s="50">
        <v>25</v>
      </c>
      <c r="L101" s="50"/>
      <c r="M101" s="50">
        <v>0.04</v>
      </c>
      <c r="N101" s="50">
        <v>1000000</v>
      </c>
      <c r="O101" s="50">
        <v>8760000000</v>
      </c>
      <c r="P101" s="50">
        <v>0</v>
      </c>
      <c r="Q101" s="50">
        <v>0</v>
      </c>
      <c r="R101" s="50"/>
      <c r="S101" s="50">
        <v>0</v>
      </c>
      <c r="T101" s="50">
        <v>0</v>
      </c>
      <c r="U101" s="50">
        <v>0</v>
      </c>
      <c r="V101" s="50">
        <v>4500</v>
      </c>
    </row>
    <row r="102" spans="1:22" x14ac:dyDescent="0.2">
      <c r="A102" s="1" t="s">
        <v>201</v>
      </c>
      <c r="B102" s="1" t="s">
        <v>11</v>
      </c>
      <c r="C102" s="1" t="s">
        <v>12</v>
      </c>
      <c r="D102" s="2" t="s">
        <v>114</v>
      </c>
      <c r="E102" s="51">
        <v>0.9</v>
      </c>
      <c r="F102" s="50">
        <v>0</v>
      </c>
      <c r="G102" s="50">
        <v>60000</v>
      </c>
      <c r="H102" s="50">
        <v>0</v>
      </c>
      <c r="I102" s="50">
        <v>0</v>
      </c>
      <c r="J102" s="52">
        <v>3000000</v>
      </c>
      <c r="K102" s="50">
        <v>60</v>
      </c>
      <c r="L102" s="50"/>
      <c r="M102" s="50">
        <v>0.04</v>
      </c>
      <c r="N102" s="50">
        <v>1000000</v>
      </c>
      <c r="O102" s="50">
        <v>8760000000</v>
      </c>
      <c r="P102" s="50">
        <v>0</v>
      </c>
      <c r="Q102" s="50">
        <v>0</v>
      </c>
      <c r="R102" s="50">
        <v>0</v>
      </c>
      <c r="S102" s="50">
        <v>0</v>
      </c>
      <c r="T102" s="50">
        <v>0</v>
      </c>
      <c r="U102" s="50">
        <v>0</v>
      </c>
      <c r="V102" s="50">
        <v>4139</v>
      </c>
    </row>
    <row r="103" spans="1:22" x14ac:dyDescent="0.2">
      <c r="A103" s="1" t="s">
        <v>201</v>
      </c>
      <c r="B103" s="1" t="s">
        <v>13</v>
      </c>
      <c r="C103" s="1" t="s">
        <v>116</v>
      </c>
      <c r="D103" s="2" t="s">
        <v>115</v>
      </c>
      <c r="E103" s="51">
        <v>0.33700000000000002</v>
      </c>
      <c r="F103" s="50">
        <v>0</v>
      </c>
      <c r="G103" s="50">
        <v>0</v>
      </c>
      <c r="H103" s="50">
        <v>0</v>
      </c>
      <c r="I103" s="50">
        <v>0</v>
      </c>
      <c r="J103" s="50">
        <v>6000000</v>
      </c>
      <c r="K103" s="50">
        <v>45</v>
      </c>
      <c r="L103" s="50"/>
      <c r="M103" s="50">
        <v>0.04</v>
      </c>
      <c r="N103" s="50">
        <v>1000000</v>
      </c>
      <c r="O103" s="50">
        <v>8760000000</v>
      </c>
      <c r="P103" s="50">
        <v>50</v>
      </c>
      <c r="Q103" s="50">
        <v>50</v>
      </c>
      <c r="R103" s="50">
        <v>0.04</v>
      </c>
      <c r="S103" s="50">
        <v>1.6919986464010888</v>
      </c>
      <c r="T103" s="50">
        <v>0</v>
      </c>
      <c r="U103" s="50">
        <v>0</v>
      </c>
      <c r="V103" s="50">
        <v>1190</v>
      </c>
    </row>
    <row r="104" spans="1:22" x14ac:dyDescent="0.2">
      <c r="A104" s="1" t="s">
        <v>201</v>
      </c>
      <c r="B104" s="1" t="s">
        <v>14</v>
      </c>
      <c r="C104" s="1" t="s">
        <v>116</v>
      </c>
      <c r="D104" s="2" t="s">
        <v>115</v>
      </c>
      <c r="E104" s="51">
        <v>0.44700000000000001</v>
      </c>
      <c r="F104" s="50">
        <v>0.39900000000000002</v>
      </c>
      <c r="G104" s="50">
        <v>30000</v>
      </c>
      <c r="H104" s="50">
        <v>0</v>
      </c>
      <c r="I104" s="50">
        <v>0</v>
      </c>
      <c r="J104" s="50">
        <v>1500000</v>
      </c>
      <c r="K104" s="50">
        <v>40</v>
      </c>
      <c r="L104" s="50"/>
      <c r="M104" s="50">
        <v>0.04</v>
      </c>
      <c r="N104" s="50">
        <v>0</v>
      </c>
      <c r="O104" s="50">
        <v>0</v>
      </c>
      <c r="P104" s="50">
        <v>30</v>
      </c>
      <c r="Q104" s="50">
        <v>30</v>
      </c>
      <c r="R104" s="50">
        <v>0.04</v>
      </c>
      <c r="S104" s="50">
        <v>3.9599968320025485</v>
      </c>
      <c r="T104" s="50">
        <v>30</v>
      </c>
      <c r="U104" s="50">
        <v>0</v>
      </c>
      <c r="V104" s="50">
        <v>0</v>
      </c>
    </row>
    <row r="105" spans="1:22" x14ac:dyDescent="0.2">
      <c r="A105" s="1" t="s">
        <v>201</v>
      </c>
      <c r="B105" s="1" t="s">
        <v>15</v>
      </c>
      <c r="C105" s="1" t="s">
        <v>116</v>
      </c>
      <c r="D105" s="2" t="s">
        <v>115</v>
      </c>
      <c r="E105" s="51">
        <v>0.46400000000000002</v>
      </c>
      <c r="F105" s="50">
        <v>0.33700000000000002</v>
      </c>
      <c r="G105" s="50">
        <v>25000</v>
      </c>
      <c r="H105" s="50">
        <v>0</v>
      </c>
      <c r="I105" s="50">
        <v>0</v>
      </c>
      <c r="J105" s="50">
        <v>1300000</v>
      </c>
      <c r="K105" s="50">
        <v>40</v>
      </c>
      <c r="L105" s="50"/>
      <c r="M105" s="50">
        <v>0.04</v>
      </c>
      <c r="N105" s="50">
        <v>0</v>
      </c>
      <c r="O105" s="50">
        <v>0</v>
      </c>
      <c r="P105" s="50">
        <v>30</v>
      </c>
      <c r="Q105" s="50">
        <v>30</v>
      </c>
      <c r="R105" s="50">
        <v>0.06</v>
      </c>
      <c r="S105" s="50">
        <v>9.7199922240062548</v>
      </c>
      <c r="T105" s="50">
        <v>30</v>
      </c>
      <c r="U105" s="50">
        <v>0</v>
      </c>
      <c r="V105" s="50">
        <v>0</v>
      </c>
    </row>
    <row r="106" spans="1:22" x14ac:dyDescent="0.2">
      <c r="A106" s="1" t="s">
        <v>201</v>
      </c>
      <c r="B106" s="1" t="s">
        <v>16</v>
      </c>
      <c r="C106" s="1" t="s">
        <v>116</v>
      </c>
      <c r="D106" s="2" t="s">
        <v>115</v>
      </c>
      <c r="E106" s="51">
        <v>0.61</v>
      </c>
      <c r="F106" s="50">
        <v>0.20100000000000001</v>
      </c>
      <c r="G106" s="50">
        <v>20000</v>
      </c>
      <c r="H106" s="50">
        <v>0</v>
      </c>
      <c r="I106" s="50">
        <v>0</v>
      </c>
      <c r="J106" s="50">
        <v>800000</v>
      </c>
      <c r="K106" s="50">
        <v>30</v>
      </c>
      <c r="L106" s="50"/>
      <c r="M106" s="50">
        <v>0.04</v>
      </c>
      <c r="N106" s="50">
        <v>0</v>
      </c>
      <c r="O106" s="50">
        <v>0</v>
      </c>
      <c r="P106" s="50">
        <v>20</v>
      </c>
      <c r="Q106" s="50">
        <v>20</v>
      </c>
      <c r="R106" s="50">
        <v>0.08</v>
      </c>
      <c r="S106" s="50">
        <v>31.679974656020388</v>
      </c>
      <c r="T106" s="50">
        <v>30</v>
      </c>
      <c r="U106" s="50">
        <v>0</v>
      </c>
      <c r="V106" s="50">
        <v>0</v>
      </c>
    </row>
    <row r="107" spans="1:22" x14ac:dyDescent="0.2">
      <c r="A107" s="1" t="s">
        <v>201</v>
      </c>
      <c r="B107" s="1" t="s">
        <v>193</v>
      </c>
      <c r="C107" s="1" t="s">
        <v>116</v>
      </c>
      <c r="D107" s="2" t="s">
        <v>115</v>
      </c>
      <c r="E107" s="51">
        <v>0.39300000000000002</v>
      </c>
      <c r="F107" s="50">
        <v>0.20100000000000001</v>
      </c>
      <c r="G107" s="50">
        <v>15000</v>
      </c>
      <c r="H107" s="50">
        <v>0</v>
      </c>
      <c r="I107" s="50">
        <v>0</v>
      </c>
      <c r="J107" s="50">
        <v>400000</v>
      </c>
      <c r="K107" s="50">
        <v>30</v>
      </c>
      <c r="L107" s="50"/>
      <c r="M107" s="50">
        <v>0.04</v>
      </c>
      <c r="N107" s="50">
        <v>0</v>
      </c>
      <c r="O107" s="50">
        <v>0</v>
      </c>
      <c r="P107" s="50">
        <v>15</v>
      </c>
      <c r="Q107" s="50">
        <v>15</v>
      </c>
      <c r="R107" s="50">
        <v>0.15</v>
      </c>
      <c r="S107" s="50">
        <v>31.679974656020388</v>
      </c>
      <c r="T107" s="50">
        <v>30</v>
      </c>
      <c r="U107" s="50">
        <v>0</v>
      </c>
      <c r="V107" s="50">
        <v>0</v>
      </c>
    </row>
    <row r="108" spans="1:22" x14ac:dyDescent="0.2">
      <c r="A108" s="1" t="s">
        <v>201</v>
      </c>
      <c r="B108" s="1" t="s">
        <v>194</v>
      </c>
      <c r="C108" s="1" t="s">
        <v>116</v>
      </c>
      <c r="D108" s="2" t="s">
        <v>115</v>
      </c>
      <c r="E108" s="51">
        <v>0.41</v>
      </c>
      <c r="F108" s="50">
        <v>0.26600000000000001</v>
      </c>
      <c r="G108" s="50">
        <v>6000</v>
      </c>
      <c r="H108" s="50">
        <v>0</v>
      </c>
      <c r="I108" s="50">
        <v>0</v>
      </c>
      <c r="J108" s="50">
        <v>400000</v>
      </c>
      <c r="K108" s="50">
        <v>30</v>
      </c>
      <c r="L108" s="50"/>
      <c r="M108" s="50">
        <v>0.04</v>
      </c>
      <c r="N108" s="50">
        <v>1000000</v>
      </c>
      <c r="O108" s="50">
        <v>8760000000</v>
      </c>
      <c r="P108" s="50">
        <v>15</v>
      </c>
      <c r="Q108" s="50">
        <v>15</v>
      </c>
      <c r="R108" s="50">
        <v>0.15</v>
      </c>
      <c r="S108" s="50">
        <v>78.479937216050502</v>
      </c>
      <c r="T108" s="50">
        <v>30</v>
      </c>
      <c r="U108" s="50">
        <v>0</v>
      </c>
      <c r="V108" s="50">
        <v>0</v>
      </c>
    </row>
    <row r="109" spans="1:22" x14ac:dyDescent="0.2">
      <c r="A109" s="1" t="s">
        <v>201</v>
      </c>
      <c r="B109" s="1" t="s">
        <v>195</v>
      </c>
      <c r="C109" s="1" t="s">
        <v>116</v>
      </c>
      <c r="D109" s="2" t="s">
        <v>115</v>
      </c>
      <c r="E109" s="51">
        <f t="shared" ref="E109:K109" si="24">AVERAGE(E105:E106)</f>
        <v>0.53700000000000003</v>
      </c>
      <c r="F109" s="50">
        <f t="shared" si="24"/>
        <v>0.26900000000000002</v>
      </c>
      <c r="G109" s="50">
        <f t="shared" si="24"/>
        <v>22500</v>
      </c>
      <c r="H109" s="50">
        <f t="shared" si="24"/>
        <v>0</v>
      </c>
      <c r="I109" s="50">
        <f t="shared" si="24"/>
        <v>0</v>
      </c>
      <c r="J109" s="50">
        <f t="shared" si="24"/>
        <v>1050000</v>
      </c>
      <c r="K109" s="50">
        <f t="shared" si="24"/>
        <v>35</v>
      </c>
      <c r="L109" s="50"/>
      <c r="M109" s="50">
        <f t="shared" ref="M109" si="25">AVERAGE(M105:M106)</f>
        <v>0.04</v>
      </c>
      <c r="N109" s="50">
        <v>1000000</v>
      </c>
      <c r="O109" s="50">
        <v>8760000000</v>
      </c>
      <c r="P109" s="50">
        <f t="shared" ref="P109:R109" si="26">AVERAGE(P105:P106)</f>
        <v>25</v>
      </c>
      <c r="Q109" s="50">
        <f t="shared" si="26"/>
        <v>25</v>
      </c>
      <c r="R109" s="50">
        <f t="shared" si="26"/>
        <v>7.0000000000000007E-2</v>
      </c>
      <c r="S109" s="50">
        <v>18.054000000000002</v>
      </c>
      <c r="T109" s="50">
        <v>30</v>
      </c>
      <c r="U109" s="50">
        <v>0</v>
      </c>
      <c r="V109" s="50">
        <v>985</v>
      </c>
    </row>
    <row r="110" spans="1:22" x14ac:dyDescent="0.2">
      <c r="A110" s="1" t="s">
        <v>201</v>
      </c>
      <c r="B110" s="1" t="s">
        <v>17</v>
      </c>
      <c r="C110" s="1" t="s">
        <v>12</v>
      </c>
      <c r="D110" s="2" t="s">
        <v>115</v>
      </c>
      <c r="E110" s="51">
        <v>0.46800000000000003</v>
      </c>
      <c r="F110" s="50">
        <v>0</v>
      </c>
      <c r="G110" s="50">
        <v>100000</v>
      </c>
      <c r="H110" s="50">
        <v>0</v>
      </c>
      <c r="I110" s="50">
        <v>0</v>
      </c>
      <c r="J110" s="50">
        <v>2209000</v>
      </c>
      <c r="K110" s="50">
        <v>30</v>
      </c>
      <c r="L110" s="50"/>
      <c r="M110" s="50">
        <v>0.04</v>
      </c>
      <c r="N110" s="50">
        <v>1000000</v>
      </c>
      <c r="O110" s="50">
        <f>V110*7500</f>
        <v>9750000</v>
      </c>
      <c r="P110" s="50">
        <v>25</v>
      </c>
      <c r="Q110" s="50">
        <v>25</v>
      </c>
      <c r="R110" s="50">
        <v>0.15</v>
      </c>
      <c r="S110" s="50">
        <v>10</v>
      </c>
      <c r="T110" s="50">
        <v>0</v>
      </c>
      <c r="U110" s="50">
        <v>0</v>
      </c>
      <c r="V110" s="50">
        <v>1300</v>
      </c>
    </row>
    <row r="111" spans="1:22" x14ac:dyDescent="0.2">
      <c r="A111" s="1" t="s">
        <v>201</v>
      </c>
      <c r="B111" s="1" t="s">
        <v>18</v>
      </c>
      <c r="C111" s="1" t="s">
        <v>12</v>
      </c>
      <c r="D111" s="2" t="s">
        <v>114</v>
      </c>
      <c r="E111" s="51">
        <v>1</v>
      </c>
      <c r="F111" s="50">
        <v>0</v>
      </c>
      <c r="G111" s="50">
        <v>35000</v>
      </c>
      <c r="H111" s="50">
        <v>0</v>
      </c>
      <c r="I111" s="50">
        <v>0</v>
      </c>
      <c r="J111" s="50">
        <v>1182000</v>
      </c>
      <c r="K111" s="50">
        <v>25</v>
      </c>
      <c r="L111" s="50"/>
      <c r="M111" s="50">
        <v>0.04</v>
      </c>
      <c r="N111" s="50">
        <v>1000000</v>
      </c>
      <c r="O111" s="50">
        <v>8760000000</v>
      </c>
      <c r="P111" s="50">
        <v>0</v>
      </c>
      <c r="Q111" s="50">
        <v>0</v>
      </c>
      <c r="R111" s="50"/>
      <c r="S111" s="50">
        <v>0</v>
      </c>
      <c r="T111" s="50">
        <v>0</v>
      </c>
      <c r="U111" s="50">
        <v>0</v>
      </c>
      <c r="V111" s="50">
        <v>370</v>
      </c>
    </row>
    <row r="112" spans="1:22" x14ac:dyDescent="0.2">
      <c r="A112" s="1" t="s">
        <v>201</v>
      </c>
      <c r="B112" s="1" t="s">
        <v>19</v>
      </c>
      <c r="C112" s="1" t="s">
        <v>12</v>
      </c>
      <c r="D112" s="2" t="s">
        <v>114</v>
      </c>
      <c r="E112" s="51">
        <v>1</v>
      </c>
      <c r="F112" s="50">
        <v>0</v>
      </c>
      <c r="G112" s="50">
        <v>80000</v>
      </c>
      <c r="H112" s="50">
        <v>0</v>
      </c>
      <c r="I112" s="50">
        <v>0</v>
      </c>
      <c r="J112" s="50">
        <v>2506000</v>
      </c>
      <c r="K112" s="50">
        <v>25</v>
      </c>
      <c r="L112" s="50"/>
      <c r="M112" s="50">
        <v>0.04</v>
      </c>
      <c r="N112" s="50">
        <v>0</v>
      </c>
      <c r="O112" s="50">
        <v>0</v>
      </c>
      <c r="P112" s="50">
        <v>0</v>
      </c>
      <c r="Q112" s="50">
        <v>0</v>
      </c>
      <c r="R112" s="50"/>
      <c r="S112" s="50">
        <v>0</v>
      </c>
      <c r="T112" s="50">
        <v>0</v>
      </c>
      <c r="U112" s="50">
        <v>0</v>
      </c>
      <c r="V112" s="50">
        <v>0</v>
      </c>
    </row>
    <row r="113" spans="1:22" x14ac:dyDescent="0.2">
      <c r="A113" s="1" t="s">
        <v>201</v>
      </c>
      <c r="B113" s="1" t="s">
        <v>117</v>
      </c>
      <c r="C113" s="1" t="s">
        <v>12</v>
      </c>
      <c r="D113" s="2" t="s">
        <v>114</v>
      </c>
      <c r="E113" s="51">
        <v>1</v>
      </c>
      <c r="F113" s="50">
        <v>0</v>
      </c>
      <c r="G113" s="50">
        <v>25000</v>
      </c>
      <c r="H113" s="50">
        <v>0</v>
      </c>
      <c r="I113" s="50">
        <v>0</v>
      </c>
      <c r="J113" s="50">
        <v>600000</v>
      </c>
      <c r="K113" s="50">
        <v>25</v>
      </c>
      <c r="L113" s="50"/>
      <c r="M113" s="50">
        <v>0.04</v>
      </c>
      <c r="N113" s="50">
        <v>1000000</v>
      </c>
      <c r="O113" s="50">
        <v>8760000000</v>
      </c>
      <c r="P113" s="50">
        <v>0</v>
      </c>
      <c r="Q113" s="50">
        <v>0</v>
      </c>
      <c r="R113" s="50"/>
      <c r="S113" s="50">
        <v>0</v>
      </c>
      <c r="T113" s="50">
        <v>0</v>
      </c>
      <c r="U113" s="50">
        <v>0</v>
      </c>
      <c r="V113" s="50">
        <v>5600</v>
      </c>
    </row>
    <row r="114" spans="1:22" x14ac:dyDescent="0.2">
      <c r="A114" s="1" t="s">
        <v>414</v>
      </c>
      <c r="B114" s="1" t="s">
        <v>11</v>
      </c>
      <c r="C114" s="1" t="s">
        <v>12</v>
      </c>
      <c r="D114" s="2" t="s">
        <v>114</v>
      </c>
      <c r="E114" s="51">
        <v>0.9</v>
      </c>
      <c r="F114" s="50">
        <v>0</v>
      </c>
      <c r="G114" s="50">
        <v>60000</v>
      </c>
      <c r="H114" s="50">
        <v>0</v>
      </c>
      <c r="I114" s="50">
        <v>0</v>
      </c>
      <c r="J114" s="52">
        <v>3000000</v>
      </c>
      <c r="K114" s="50">
        <v>60</v>
      </c>
      <c r="L114" s="50"/>
      <c r="M114" s="50">
        <v>0.04</v>
      </c>
      <c r="N114" s="50">
        <v>1000000</v>
      </c>
      <c r="O114" s="50">
        <v>1000000000</v>
      </c>
      <c r="P114" s="50">
        <v>0</v>
      </c>
      <c r="Q114" s="50">
        <v>0</v>
      </c>
      <c r="R114" s="50">
        <v>0</v>
      </c>
      <c r="S114" s="50">
        <v>0</v>
      </c>
      <c r="T114" s="50">
        <v>0</v>
      </c>
      <c r="U114" s="50">
        <v>0</v>
      </c>
      <c r="V114" s="5">
        <v>3850</v>
      </c>
    </row>
    <row r="115" spans="1:22" x14ac:dyDescent="0.2">
      <c r="A115" s="1" t="s">
        <v>414</v>
      </c>
      <c r="B115" s="1" t="s">
        <v>13</v>
      </c>
      <c r="C115" s="1" t="s">
        <v>116</v>
      </c>
      <c r="D115" s="2" t="s">
        <v>115</v>
      </c>
      <c r="E115" s="51">
        <v>0.33700000000000002</v>
      </c>
      <c r="F115" s="50">
        <v>0</v>
      </c>
      <c r="G115" s="50">
        <v>0</v>
      </c>
      <c r="H115" s="50">
        <v>0</v>
      </c>
      <c r="I115" s="50">
        <v>0</v>
      </c>
      <c r="J115" s="50">
        <v>6000000</v>
      </c>
      <c r="K115" s="50">
        <v>45</v>
      </c>
      <c r="L115" s="50"/>
      <c r="M115" s="50">
        <v>0.04</v>
      </c>
      <c r="N115" s="50">
        <v>0</v>
      </c>
      <c r="O115" s="50">
        <v>0</v>
      </c>
      <c r="P115" s="50">
        <v>50</v>
      </c>
      <c r="Q115" s="50">
        <v>50</v>
      </c>
      <c r="R115" s="50">
        <v>0.04</v>
      </c>
      <c r="S115" s="50">
        <v>1.6919986464010888</v>
      </c>
      <c r="T115" s="50">
        <v>0</v>
      </c>
      <c r="U115" s="50">
        <v>0</v>
      </c>
      <c r="V115" s="5">
        <v>7117</v>
      </c>
    </row>
    <row r="116" spans="1:22" x14ac:dyDescent="0.2">
      <c r="A116" s="1" t="s">
        <v>414</v>
      </c>
      <c r="B116" s="1" t="s">
        <v>14</v>
      </c>
      <c r="C116" s="1" t="s">
        <v>116</v>
      </c>
      <c r="D116" s="2" t="s">
        <v>115</v>
      </c>
      <c r="E116" s="51">
        <v>0.44700000000000001</v>
      </c>
      <c r="F116" s="50">
        <v>0.39900000000000002</v>
      </c>
      <c r="G116" s="50">
        <v>30000</v>
      </c>
      <c r="H116" s="50">
        <v>0</v>
      </c>
      <c r="I116" s="50">
        <v>0</v>
      </c>
      <c r="J116" s="50">
        <v>1500000</v>
      </c>
      <c r="K116" s="50">
        <v>40</v>
      </c>
      <c r="L116" s="50"/>
      <c r="M116" s="50">
        <v>0.04</v>
      </c>
      <c r="N116" s="50">
        <v>1000000</v>
      </c>
      <c r="O116" s="50">
        <v>1000000000</v>
      </c>
      <c r="P116" s="50">
        <v>30</v>
      </c>
      <c r="Q116" s="50">
        <v>30</v>
      </c>
      <c r="R116" s="50">
        <v>0.04</v>
      </c>
      <c r="S116" s="50">
        <v>3.9599968320025485</v>
      </c>
      <c r="T116" s="50">
        <v>30</v>
      </c>
      <c r="U116" s="50">
        <v>0</v>
      </c>
      <c r="V116" s="5">
        <v>0</v>
      </c>
    </row>
    <row r="117" spans="1:22" x14ac:dyDescent="0.2">
      <c r="A117" s="1" t="s">
        <v>414</v>
      </c>
      <c r="B117" s="1" t="s">
        <v>15</v>
      </c>
      <c r="C117" s="1" t="s">
        <v>116</v>
      </c>
      <c r="D117" s="2" t="s">
        <v>115</v>
      </c>
      <c r="E117" s="51">
        <v>0.46400000000000002</v>
      </c>
      <c r="F117" s="50">
        <v>0.33700000000000002</v>
      </c>
      <c r="G117" s="50">
        <v>25000</v>
      </c>
      <c r="H117" s="50">
        <v>0</v>
      </c>
      <c r="I117" s="50">
        <v>0</v>
      </c>
      <c r="J117" s="50">
        <v>1300000</v>
      </c>
      <c r="K117" s="50">
        <v>40</v>
      </c>
      <c r="L117" s="50"/>
      <c r="M117" s="50">
        <v>0.04</v>
      </c>
      <c r="N117" s="50">
        <v>1000000</v>
      </c>
      <c r="O117" s="50">
        <v>1000000000</v>
      </c>
      <c r="P117" s="50">
        <v>30</v>
      </c>
      <c r="Q117" s="50">
        <v>30</v>
      </c>
      <c r="R117" s="50">
        <v>0.06</v>
      </c>
      <c r="S117" s="50">
        <v>9.7199922240062548</v>
      </c>
      <c r="T117" s="50">
        <v>30</v>
      </c>
      <c r="U117" s="50">
        <v>0</v>
      </c>
      <c r="V117" s="5">
        <v>4660</v>
      </c>
    </row>
    <row r="118" spans="1:22" x14ac:dyDescent="0.2">
      <c r="A118" s="1" t="s">
        <v>414</v>
      </c>
      <c r="B118" s="1" t="s">
        <v>16</v>
      </c>
      <c r="C118" s="1" t="s">
        <v>116</v>
      </c>
      <c r="D118" s="2" t="s">
        <v>115</v>
      </c>
      <c r="E118" s="51">
        <v>0.61</v>
      </c>
      <c r="F118" s="50">
        <v>0.20100000000000001</v>
      </c>
      <c r="G118" s="50">
        <v>20000</v>
      </c>
      <c r="H118" s="50">
        <v>0</v>
      </c>
      <c r="I118" s="50">
        <v>0</v>
      </c>
      <c r="J118" s="50">
        <v>800000</v>
      </c>
      <c r="K118" s="50">
        <v>30</v>
      </c>
      <c r="L118" s="50"/>
      <c r="M118" s="50">
        <v>0.04</v>
      </c>
      <c r="N118" s="50">
        <v>1000000</v>
      </c>
      <c r="O118" s="50">
        <v>1000000000</v>
      </c>
      <c r="P118" s="50">
        <v>20</v>
      </c>
      <c r="Q118" s="50">
        <v>20</v>
      </c>
      <c r="R118" s="50">
        <v>0.08</v>
      </c>
      <c r="S118" s="50">
        <v>31.679974656020388</v>
      </c>
      <c r="T118" s="50">
        <v>30</v>
      </c>
      <c r="U118" s="50">
        <v>0</v>
      </c>
      <c r="V118" s="5">
        <f>24560/2</f>
        <v>12280</v>
      </c>
    </row>
    <row r="119" spans="1:22" x14ac:dyDescent="0.2">
      <c r="A119" s="1" t="s">
        <v>414</v>
      </c>
      <c r="B119" s="1" t="s">
        <v>193</v>
      </c>
      <c r="C119" s="1" t="s">
        <v>116</v>
      </c>
      <c r="D119" s="2" t="s">
        <v>115</v>
      </c>
      <c r="E119" s="51">
        <v>0.39300000000000002</v>
      </c>
      <c r="F119" s="50">
        <v>0.20100000000000001</v>
      </c>
      <c r="G119" s="50">
        <v>15000</v>
      </c>
      <c r="H119" s="50">
        <v>0</v>
      </c>
      <c r="I119" s="50">
        <v>0</v>
      </c>
      <c r="J119" s="50">
        <v>400000</v>
      </c>
      <c r="K119" s="50">
        <v>30</v>
      </c>
      <c r="L119" s="50"/>
      <c r="M119" s="50">
        <v>0.04</v>
      </c>
      <c r="N119" s="50">
        <v>1000000</v>
      </c>
      <c r="O119" s="50">
        <v>1000000000</v>
      </c>
      <c r="P119" s="50">
        <v>15</v>
      </c>
      <c r="Q119" s="50">
        <v>15</v>
      </c>
      <c r="R119" s="50">
        <v>0.15</v>
      </c>
      <c r="S119" s="50">
        <v>31.679974656020388</v>
      </c>
      <c r="T119" s="50">
        <v>30</v>
      </c>
      <c r="U119" s="50">
        <v>0</v>
      </c>
      <c r="V119" s="5">
        <f>24560/2</f>
        <v>12280</v>
      </c>
    </row>
    <row r="120" spans="1:22" x14ac:dyDescent="0.2">
      <c r="A120" s="1" t="s">
        <v>414</v>
      </c>
      <c r="B120" s="1" t="s">
        <v>194</v>
      </c>
      <c r="C120" s="1" t="s">
        <v>116</v>
      </c>
      <c r="D120" s="2" t="s">
        <v>115</v>
      </c>
      <c r="E120" s="51">
        <v>0.41</v>
      </c>
      <c r="F120" s="50">
        <v>0.26600000000000001</v>
      </c>
      <c r="G120" s="50">
        <v>6000</v>
      </c>
      <c r="H120" s="50">
        <v>0</v>
      </c>
      <c r="I120" s="50">
        <v>0</v>
      </c>
      <c r="J120" s="50">
        <v>400000</v>
      </c>
      <c r="K120" s="50">
        <v>30</v>
      </c>
      <c r="L120" s="50"/>
      <c r="M120" s="50">
        <v>0.04</v>
      </c>
      <c r="N120" s="50">
        <v>1000000</v>
      </c>
      <c r="O120" s="50">
        <v>1000000000</v>
      </c>
      <c r="P120" s="50">
        <v>15</v>
      </c>
      <c r="Q120" s="50">
        <v>15</v>
      </c>
      <c r="R120" s="50">
        <v>0.15</v>
      </c>
      <c r="S120" s="50">
        <v>78.479937216050502</v>
      </c>
      <c r="T120" s="50">
        <v>30</v>
      </c>
      <c r="U120" s="50">
        <v>0</v>
      </c>
      <c r="V120" s="5">
        <v>0</v>
      </c>
    </row>
    <row r="121" spans="1:22" x14ac:dyDescent="0.2">
      <c r="A121" s="1" t="s">
        <v>414</v>
      </c>
      <c r="B121" s="47" t="s">
        <v>195</v>
      </c>
      <c r="C121" s="47" t="s">
        <v>116</v>
      </c>
      <c r="D121" s="48" t="s">
        <v>115</v>
      </c>
      <c r="E121" s="51">
        <f t="shared" ref="E121:K121" si="27">AVERAGE(E117:E118)</f>
        <v>0.53700000000000003</v>
      </c>
      <c r="F121" s="50">
        <f t="shared" si="27"/>
        <v>0.26900000000000002</v>
      </c>
      <c r="G121" s="50">
        <f t="shared" si="27"/>
        <v>22500</v>
      </c>
      <c r="H121" s="50">
        <f t="shared" si="27"/>
        <v>0</v>
      </c>
      <c r="I121" s="50">
        <f t="shared" si="27"/>
        <v>0</v>
      </c>
      <c r="J121" s="50">
        <f t="shared" si="27"/>
        <v>1050000</v>
      </c>
      <c r="K121" s="50">
        <f t="shared" si="27"/>
        <v>35</v>
      </c>
      <c r="L121" s="50"/>
      <c r="M121" s="50">
        <f t="shared" ref="M121:R121" si="28">AVERAGE(M117:M118)</f>
        <v>0.04</v>
      </c>
      <c r="N121" s="50">
        <f t="shared" si="28"/>
        <v>1000000</v>
      </c>
      <c r="O121" s="50">
        <f t="shared" si="28"/>
        <v>1000000000</v>
      </c>
      <c r="P121" s="50">
        <f t="shared" si="28"/>
        <v>25</v>
      </c>
      <c r="Q121" s="50">
        <f t="shared" si="28"/>
        <v>25</v>
      </c>
      <c r="R121" s="50">
        <f t="shared" si="28"/>
        <v>7.0000000000000007E-2</v>
      </c>
      <c r="S121" s="50">
        <v>18.054000000000002</v>
      </c>
      <c r="T121" s="50">
        <v>30</v>
      </c>
      <c r="U121" s="50">
        <v>0</v>
      </c>
      <c r="V121" s="5">
        <v>8500</v>
      </c>
    </row>
    <row r="122" spans="1:22" x14ac:dyDescent="0.2">
      <c r="A122" s="1" t="s">
        <v>414</v>
      </c>
      <c r="B122" s="1" t="s">
        <v>17</v>
      </c>
      <c r="C122" s="1" t="s">
        <v>12</v>
      </c>
      <c r="D122" s="2" t="s">
        <v>115</v>
      </c>
      <c r="E122" s="51">
        <v>0.46800000000000003</v>
      </c>
      <c r="F122" s="50">
        <v>0</v>
      </c>
      <c r="G122" s="50">
        <v>100000</v>
      </c>
      <c r="H122" s="50">
        <v>0</v>
      </c>
      <c r="I122" s="50">
        <v>0</v>
      </c>
      <c r="J122" s="50">
        <v>2209000</v>
      </c>
      <c r="K122" s="50">
        <v>30</v>
      </c>
      <c r="L122" s="50"/>
      <c r="M122" s="50">
        <v>0.04</v>
      </c>
      <c r="N122" s="50">
        <v>1000000</v>
      </c>
      <c r="O122" s="50">
        <f>V122*7500</f>
        <v>19125000</v>
      </c>
      <c r="P122" s="50">
        <v>25</v>
      </c>
      <c r="Q122" s="50">
        <v>25</v>
      </c>
      <c r="R122" s="50">
        <v>0.15</v>
      </c>
      <c r="S122" s="50">
        <v>10</v>
      </c>
      <c r="T122" s="50">
        <v>0</v>
      </c>
      <c r="U122" s="50">
        <v>0</v>
      </c>
      <c r="V122" s="5">
        <v>2550</v>
      </c>
    </row>
    <row r="123" spans="1:22" x14ac:dyDescent="0.2">
      <c r="A123" s="1" t="s">
        <v>414</v>
      </c>
      <c r="B123" s="1" t="s">
        <v>18</v>
      </c>
      <c r="C123" s="1" t="s">
        <v>12</v>
      </c>
      <c r="D123" s="2" t="s">
        <v>114</v>
      </c>
      <c r="E123" s="51">
        <v>1</v>
      </c>
      <c r="F123" s="50">
        <v>0</v>
      </c>
      <c r="G123" s="50">
        <v>35000</v>
      </c>
      <c r="H123" s="50">
        <v>0</v>
      </c>
      <c r="I123" s="50">
        <v>0</v>
      </c>
      <c r="J123" s="50">
        <v>1182000</v>
      </c>
      <c r="K123" s="50">
        <v>25</v>
      </c>
      <c r="L123" s="50"/>
      <c r="M123" s="50">
        <v>0.04</v>
      </c>
      <c r="N123" s="50">
        <v>1000000</v>
      </c>
      <c r="O123" s="50">
        <v>1000000000</v>
      </c>
      <c r="P123" s="50">
        <v>0</v>
      </c>
      <c r="Q123" s="50">
        <v>0</v>
      </c>
      <c r="R123" s="50"/>
      <c r="S123" s="50">
        <v>0</v>
      </c>
      <c r="T123" s="50">
        <v>0</v>
      </c>
      <c r="U123" s="50">
        <v>0</v>
      </c>
      <c r="V123" s="5">
        <v>31000</v>
      </c>
    </row>
    <row r="124" spans="1:22" x14ac:dyDescent="0.2">
      <c r="A124" s="1" t="s">
        <v>414</v>
      </c>
      <c r="B124" s="1" t="s">
        <v>19</v>
      </c>
      <c r="C124" s="1" t="s">
        <v>12</v>
      </c>
      <c r="D124" s="2" t="s">
        <v>114</v>
      </c>
      <c r="E124" s="51">
        <v>1</v>
      </c>
      <c r="F124" s="50">
        <v>0</v>
      </c>
      <c r="G124" s="50">
        <v>80000</v>
      </c>
      <c r="H124" s="50">
        <v>0</v>
      </c>
      <c r="I124" s="50">
        <v>0</v>
      </c>
      <c r="J124" s="50">
        <v>2506000</v>
      </c>
      <c r="K124" s="50">
        <v>25</v>
      </c>
      <c r="L124" s="50"/>
      <c r="M124" s="50">
        <v>0.04</v>
      </c>
      <c r="N124" s="50">
        <v>1000000</v>
      </c>
      <c r="O124" s="50">
        <v>1000000000</v>
      </c>
      <c r="P124" s="50">
        <v>0</v>
      </c>
      <c r="Q124" s="50">
        <v>0</v>
      </c>
      <c r="R124" s="50"/>
      <c r="S124" s="50">
        <v>0</v>
      </c>
      <c r="T124" s="50">
        <v>0</v>
      </c>
      <c r="U124" s="50">
        <v>0</v>
      </c>
      <c r="V124" s="5">
        <v>0</v>
      </c>
    </row>
    <row r="125" spans="1:22" x14ac:dyDescent="0.2">
      <c r="A125" s="1" t="s">
        <v>414</v>
      </c>
      <c r="B125" s="1" t="s">
        <v>117</v>
      </c>
      <c r="C125" s="1" t="s">
        <v>12</v>
      </c>
      <c r="D125" s="2" t="s">
        <v>114</v>
      </c>
      <c r="E125" s="51">
        <v>1</v>
      </c>
      <c r="F125" s="50">
        <v>0</v>
      </c>
      <c r="G125" s="50">
        <v>25000</v>
      </c>
      <c r="H125" s="50">
        <v>0</v>
      </c>
      <c r="I125" s="50">
        <v>0</v>
      </c>
      <c r="J125" s="50">
        <v>600000</v>
      </c>
      <c r="K125" s="50">
        <v>25</v>
      </c>
      <c r="L125" s="50"/>
      <c r="M125" s="50">
        <v>0.04</v>
      </c>
      <c r="N125" s="50">
        <v>1000000</v>
      </c>
      <c r="O125" s="50">
        <v>1000000000</v>
      </c>
      <c r="P125" s="50">
        <v>0</v>
      </c>
      <c r="Q125" s="50">
        <v>0</v>
      </c>
      <c r="R125" s="50"/>
      <c r="S125" s="50">
        <v>0</v>
      </c>
      <c r="T125" s="50">
        <v>0</v>
      </c>
      <c r="U125" s="50">
        <v>0</v>
      </c>
      <c r="V125" s="5">
        <f>40000+2300</f>
        <v>42300</v>
      </c>
    </row>
    <row r="126" spans="1:22" x14ac:dyDescent="0.2">
      <c r="A126" s="1" t="s">
        <v>416</v>
      </c>
      <c r="B126" s="1" t="s">
        <v>11</v>
      </c>
      <c r="C126" s="1" t="s">
        <v>12</v>
      </c>
      <c r="D126" s="2" t="s">
        <v>114</v>
      </c>
      <c r="E126" s="51">
        <v>0.9</v>
      </c>
      <c r="F126" s="50">
        <v>0</v>
      </c>
      <c r="G126" s="50">
        <v>60000</v>
      </c>
      <c r="H126" s="50">
        <v>0</v>
      </c>
      <c r="I126" s="50">
        <v>0</v>
      </c>
      <c r="J126" s="52">
        <v>3000000</v>
      </c>
      <c r="K126" s="50">
        <v>60</v>
      </c>
      <c r="L126" s="50"/>
      <c r="M126" s="50">
        <v>0.04</v>
      </c>
      <c r="N126" s="50">
        <v>1000000</v>
      </c>
      <c r="O126" s="50">
        <v>1000000000</v>
      </c>
      <c r="P126" s="50">
        <v>0</v>
      </c>
      <c r="Q126" s="50">
        <v>0</v>
      </c>
      <c r="R126" s="50">
        <v>0</v>
      </c>
      <c r="S126" s="50">
        <v>0</v>
      </c>
      <c r="T126" s="50">
        <v>0</v>
      </c>
      <c r="U126" s="50">
        <v>0</v>
      </c>
      <c r="V126" s="5">
        <v>5637</v>
      </c>
    </row>
    <row r="127" spans="1:22" x14ac:dyDescent="0.2">
      <c r="A127" s="1" t="s">
        <v>416</v>
      </c>
      <c r="B127" s="1" t="s">
        <v>13</v>
      </c>
      <c r="C127" s="1" t="s">
        <v>116</v>
      </c>
      <c r="D127" s="2" t="s">
        <v>115</v>
      </c>
      <c r="E127" s="51">
        <v>0.33700000000000002</v>
      </c>
      <c r="F127" s="50">
        <v>0</v>
      </c>
      <c r="G127" s="50">
        <v>0</v>
      </c>
      <c r="H127" s="50">
        <v>0</v>
      </c>
      <c r="I127" s="50">
        <v>0</v>
      </c>
      <c r="J127" s="50">
        <v>6000000</v>
      </c>
      <c r="K127" s="50">
        <v>45</v>
      </c>
      <c r="L127" s="50"/>
      <c r="M127" s="50">
        <v>0.04</v>
      </c>
      <c r="N127" s="50">
        <v>0</v>
      </c>
      <c r="O127" s="50">
        <v>0</v>
      </c>
      <c r="P127" s="50">
        <v>50</v>
      </c>
      <c r="Q127" s="50">
        <v>50</v>
      </c>
      <c r="R127" s="50">
        <v>0.04</v>
      </c>
      <c r="S127" s="50">
        <v>1.6919986464010888</v>
      </c>
      <c r="T127" s="50">
        <v>0</v>
      </c>
      <c r="U127" s="50">
        <v>0</v>
      </c>
      <c r="V127" s="5">
        <v>0</v>
      </c>
    </row>
    <row r="128" spans="1:22" x14ac:dyDescent="0.2">
      <c r="A128" s="1" t="s">
        <v>416</v>
      </c>
      <c r="B128" s="1" t="s">
        <v>14</v>
      </c>
      <c r="C128" s="1" t="s">
        <v>116</v>
      </c>
      <c r="D128" s="2" t="s">
        <v>115</v>
      </c>
      <c r="E128" s="51">
        <v>0.44700000000000001</v>
      </c>
      <c r="F128" s="50">
        <v>0.39900000000000002</v>
      </c>
      <c r="G128" s="50">
        <v>30000</v>
      </c>
      <c r="H128" s="50">
        <v>0</v>
      </c>
      <c r="I128" s="50">
        <v>0</v>
      </c>
      <c r="J128" s="50">
        <v>1500000</v>
      </c>
      <c r="K128" s="50">
        <v>40</v>
      </c>
      <c r="L128" s="50"/>
      <c r="M128" s="50">
        <v>0.04</v>
      </c>
      <c r="N128" s="50">
        <v>1000000</v>
      </c>
      <c r="O128" s="50">
        <v>1000000000</v>
      </c>
      <c r="P128" s="50">
        <v>30</v>
      </c>
      <c r="Q128" s="50">
        <v>30</v>
      </c>
      <c r="R128" s="50">
        <v>0.04</v>
      </c>
      <c r="S128" s="50">
        <v>3.9599968320025485</v>
      </c>
      <c r="T128" s="50">
        <v>30</v>
      </c>
      <c r="U128" s="50">
        <v>0</v>
      </c>
      <c r="V128" s="5">
        <v>0</v>
      </c>
    </row>
    <row r="129" spans="1:22" x14ac:dyDescent="0.2">
      <c r="A129" s="1" t="s">
        <v>416</v>
      </c>
      <c r="B129" s="1" t="s">
        <v>15</v>
      </c>
      <c r="C129" s="1" t="s">
        <v>116</v>
      </c>
      <c r="D129" s="2" t="s">
        <v>115</v>
      </c>
      <c r="E129" s="51">
        <v>0.46400000000000002</v>
      </c>
      <c r="F129" s="50">
        <v>0.33700000000000002</v>
      </c>
      <c r="G129" s="50">
        <v>25000</v>
      </c>
      <c r="H129" s="50">
        <v>0</v>
      </c>
      <c r="I129" s="50">
        <v>0</v>
      </c>
      <c r="J129" s="50">
        <v>1300000</v>
      </c>
      <c r="K129" s="50">
        <v>40</v>
      </c>
      <c r="L129" s="50"/>
      <c r="M129" s="50">
        <v>0.04</v>
      </c>
      <c r="N129" s="50">
        <v>1000000</v>
      </c>
      <c r="O129" s="50">
        <v>1000000000</v>
      </c>
      <c r="P129" s="50">
        <v>30</v>
      </c>
      <c r="Q129" s="50">
        <v>30</v>
      </c>
      <c r="R129" s="50">
        <v>0.06</v>
      </c>
      <c r="S129" s="50">
        <v>9.7199922240062548</v>
      </c>
      <c r="T129" s="50">
        <v>30</v>
      </c>
      <c r="U129" s="50">
        <v>0</v>
      </c>
      <c r="V129" s="5">
        <v>5186</v>
      </c>
    </row>
    <row r="130" spans="1:22" x14ac:dyDescent="0.2">
      <c r="A130" s="1" t="s">
        <v>416</v>
      </c>
      <c r="B130" s="1" t="s">
        <v>16</v>
      </c>
      <c r="C130" s="1" t="s">
        <v>116</v>
      </c>
      <c r="D130" s="2" t="s">
        <v>115</v>
      </c>
      <c r="E130" s="51">
        <v>0.61</v>
      </c>
      <c r="F130" s="50">
        <v>0.20100000000000001</v>
      </c>
      <c r="G130" s="50">
        <v>20000</v>
      </c>
      <c r="H130" s="50">
        <v>0</v>
      </c>
      <c r="I130" s="50">
        <v>0</v>
      </c>
      <c r="J130" s="50">
        <v>800000</v>
      </c>
      <c r="K130" s="50">
        <v>30</v>
      </c>
      <c r="L130" s="50"/>
      <c r="M130" s="50">
        <v>0.04</v>
      </c>
      <c r="N130" s="50">
        <v>1000000</v>
      </c>
      <c r="O130" s="50">
        <v>1000000000</v>
      </c>
      <c r="P130" s="50">
        <v>20</v>
      </c>
      <c r="Q130" s="50">
        <v>20</v>
      </c>
      <c r="R130" s="50">
        <v>0.08</v>
      </c>
      <c r="S130" s="50">
        <v>31.679974656020388</v>
      </c>
      <c r="T130" s="50">
        <v>30</v>
      </c>
      <c r="U130" s="50">
        <v>0</v>
      </c>
      <c r="V130" s="5">
        <f>32705/2</f>
        <v>16352.5</v>
      </c>
    </row>
    <row r="131" spans="1:22" x14ac:dyDescent="0.2">
      <c r="A131" s="1" t="s">
        <v>416</v>
      </c>
      <c r="B131" s="1" t="s">
        <v>193</v>
      </c>
      <c r="C131" s="1" t="s">
        <v>116</v>
      </c>
      <c r="D131" s="2" t="s">
        <v>115</v>
      </c>
      <c r="E131" s="51">
        <v>0.39300000000000002</v>
      </c>
      <c r="F131" s="50">
        <v>0.20100000000000001</v>
      </c>
      <c r="G131" s="50">
        <v>15000</v>
      </c>
      <c r="H131" s="50">
        <v>0</v>
      </c>
      <c r="I131" s="50">
        <v>0</v>
      </c>
      <c r="J131" s="50">
        <v>400000</v>
      </c>
      <c r="K131" s="50">
        <v>30</v>
      </c>
      <c r="L131" s="50"/>
      <c r="M131" s="50">
        <v>0.04</v>
      </c>
      <c r="N131" s="50">
        <v>1000000</v>
      </c>
      <c r="O131" s="50">
        <v>1000000000</v>
      </c>
      <c r="P131" s="50">
        <v>15</v>
      </c>
      <c r="Q131" s="50">
        <v>15</v>
      </c>
      <c r="R131" s="50">
        <v>0.15</v>
      </c>
      <c r="S131" s="50">
        <v>31.679974656020388</v>
      </c>
      <c r="T131" s="50">
        <v>30</v>
      </c>
      <c r="U131" s="50">
        <v>0</v>
      </c>
      <c r="V131" s="5">
        <f>32705/2</f>
        <v>16352.5</v>
      </c>
    </row>
    <row r="132" spans="1:22" x14ac:dyDescent="0.2">
      <c r="A132" s="1" t="s">
        <v>416</v>
      </c>
      <c r="B132" s="1" t="s">
        <v>194</v>
      </c>
      <c r="C132" s="1" t="s">
        <v>116</v>
      </c>
      <c r="D132" s="2" t="s">
        <v>115</v>
      </c>
      <c r="E132" s="51">
        <v>0.41</v>
      </c>
      <c r="F132" s="50">
        <v>0.26600000000000001</v>
      </c>
      <c r="G132" s="50">
        <v>6000</v>
      </c>
      <c r="H132" s="50">
        <v>0</v>
      </c>
      <c r="I132" s="50">
        <v>0</v>
      </c>
      <c r="J132" s="50">
        <v>400000</v>
      </c>
      <c r="K132" s="50">
        <v>30</v>
      </c>
      <c r="L132" s="50"/>
      <c r="M132" s="50">
        <v>0.04</v>
      </c>
      <c r="N132" s="50">
        <v>1000000</v>
      </c>
      <c r="O132" s="50">
        <v>1000000000</v>
      </c>
      <c r="P132" s="50">
        <v>15</v>
      </c>
      <c r="Q132" s="50">
        <v>15</v>
      </c>
      <c r="R132" s="50">
        <v>0.15</v>
      </c>
      <c r="S132" s="50">
        <v>78.479937216050502</v>
      </c>
      <c r="T132" s="50">
        <v>30</v>
      </c>
      <c r="U132" s="50">
        <v>0</v>
      </c>
      <c r="V132" s="5">
        <v>354</v>
      </c>
    </row>
    <row r="133" spans="1:22" x14ac:dyDescent="0.2">
      <c r="A133" s="1" t="s">
        <v>416</v>
      </c>
      <c r="B133" s="47" t="s">
        <v>195</v>
      </c>
      <c r="C133" s="47" t="s">
        <v>116</v>
      </c>
      <c r="D133" s="48" t="s">
        <v>115</v>
      </c>
      <c r="E133" s="51">
        <f t="shared" ref="E133:K133" si="29">AVERAGE(E129:E130)</f>
        <v>0.53700000000000003</v>
      </c>
      <c r="F133" s="50">
        <f t="shared" si="29"/>
        <v>0.26900000000000002</v>
      </c>
      <c r="G133" s="50">
        <f t="shared" si="29"/>
        <v>22500</v>
      </c>
      <c r="H133" s="50">
        <f t="shared" si="29"/>
        <v>0</v>
      </c>
      <c r="I133" s="50">
        <f t="shared" si="29"/>
        <v>0</v>
      </c>
      <c r="J133" s="50">
        <f t="shared" si="29"/>
        <v>1050000</v>
      </c>
      <c r="K133" s="50">
        <f t="shared" si="29"/>
        <v>35</v>
      </c>
      <c r="L133" s="50"/>
      <c r="M133" s="50">
        <f t="shared" ref="M133:R133" si="30">AVERAGE(M129:M130)</f>
        <v>0.04</v>
      </c>
      <c r="N133" s="50">
        <f t="shared" si="30"/>
        <v>1000000</v>
      </c>
      <c r="O133" s="50">
        <f t="shared" si="30"/>
        <v>1000000000</v>
      </c>
      <c r="P133" s="50">
        <f t="shared" si="30"/>
        <v>25</v>
      </c>
      <c r="Q133" s="50">
        <f t="shared" si="30"/>
        <v>25</v>
      </c>
      <c r="R133" s="50">
        <f t="shared" si="30"/>
        <v>7.0000000000000007E-2</v>
      </c>
      <c r="S133" s="50">
        <v>18.054000000000002</v>
      </c>
      <c r="T133" s="50">
        <v>30</v>
      </c>
      <c r="U133" s="50">
        <v>0</v>
      </c>
      <c r="V133" s="5">
        <v>5785</v>
      </c>
    </row>
    <row r="134" spans="1:22" x14ac:dyDescent="0.2">
      <c r="A134" s="1" t="s">
        <v>416</v>
      </c>
      <c r="B134" s="1" t="s">
        <v>17</v>
      </c>
      <c r="C134" s="1" t="s">
        <v>12</v>
      </c>
      <c r="D134" s="2" t="s">
        <v>115</v>
      </c>
      <c r="E134" s="51">
        <v>0.46800000000000003</v>
      </c>
      <c r="F134" s="50">
        <v>0</v>
      </c>
      <c r="G134" s="50">
        <v>100000</v>
      </c>
      <c r="H134" s="50">
        <v>0</v>
      </c>
      <c r="I134" s="50">
        <v>0</v>
      </c>
      <c r="J134" s="50">
        <v>2209000</v>
      </c>
      <c r="K134" s="50">
        <v>30</v>
      </c>
      <c r="L134" s="50"/>
      <c r="M134" s="50">
        <v>0.04</v>
      </c>
      <c r="N134" s="50">
        <v>1000000</v>
      </c>
      <c r="O134" s="50">
        <f>V134*7500</f>
        <v>39397500</v>
      </c>
      <c r="P134" s="50">
        <v>25</v>
      </c>
      <c r="Q134" s="50">
        <v>25</v>
      </c>
      <c r="R134" s="50">
        <v>0.15</v>
      </c>
      <c r="S134" s="50">
        <v>10</v>
      </c>
      <c r="T134" s="50">
        <v>0</v>
      </c>
      <c r="U134" s="50">
        <v>0</v>
      </c>
      <c r="V134" s="5">
        <v>5253</v>
      </c>
    </row>
    <row r="135" spans="1:22" x14ac:dyDescent="0.2">
      <c r="A135" s="1" t="s">
        <v>416</v>
      </c>
      <c r="B135" s="1" t="s">
        <v>18</v>
      </c>
      <c r="C135" s="1" t="s">
        <v>12</v>
      </c>
      <c r="D135" s="2" t="s">
        <v>114</v>
      </c>
      <c r="E135" s="51">
        <v>1</v>
      </c>
      <c r="F135" s="50">
        <v>0</v>
      </c>
      <c r="G135" s="50">
        <v>35000</v>
      </c>
      <c r="H135" s="50">
        <v>0</v>
      </c>
      <c r="I135" s="50">
        <v>0</v>
      </c>
      <c r="J135" s="50">
        <v>1182000</v>
      </c>
      <c r="K135" s="50">
        <v>25</v>
      </c>
      <c r="L135" s="50"/>
      <c r="M135" s="50">
        <v>0.04</v>
      </c>
      <c r="N135" s="50">
        <v>1000000</v>
      </c>
      <c r="O135" s="50">
        <v>1000000000</v>
      </c>
      <c r="P135" s="50">
        <v>0</v>
      </c>
      <c r="Q135" s="50">
        <v>0</v>
      </c>
      <c r="R135" s="50"/>
      <c r="S135" s="50">
        <v>0</v>
      </c>
      <c r="T135" s="50">
        <v>0</v>
      </c>
      <c r="U135" s="50">
        <v>0</v>
      </c>
      <c r="V135" s="5">
        <v>15575</v>
      </c>
    </row>
    <row r="136" spans="1:22" x14ac:dyDescent="0.2">
      <c r="A136" s="1" t="s">
        <v>416</v>
      </c>
      <c r="B136" s="1" t="s">
        <v>19</v>
      </c>
      <c r="C136" s="1" t="s">
        <v>12</v>
      </c>
      <c r="D136" s="2" t="s">
        <v>114</v>
      </c>
      <c r="E136" s="51">
        <v>1</v>
      </c>
      <c r="F136" s="50">
        <v>0</v>
      </c>
      <c r="G136" s="50">
        <v>80000</v>
      </c>
      <c r="H136" s="50">
        <v>0</v>
      </c>
      <c r="I136" s="50">
        <v>0</v>
      </c>
      <c r="J136" s="50">
        <v>2506000</v>
      </c>
      <c r="K136" s="50">
        <v>25</v>
      </c>
      <c r="L136" s="50"/>
      <c r="M136" s="50">
        <v>0.04</v>
      </c>
      <c r="N136" s="50">
        <v>1000000</v>
      </c>
      <c r="O136" s="50">
        <v>1000000000</v>
      </c>
      <c r="P136" s="50">
        <v>0</v>
      </c>
      <c r="Q136" s="50">
        <v>0</v>
      </c>
      <c r="R136" s="50"/>
      <c r="S136" s="50">
        <v>0</v>
      </c>
      <c r="T136" s="50">
        <v>0</v>
      </c>
      <c r="U136" s="50">
        <v>0</v>
      </c>
      <c r="V136" s="5">
        <v>655</v>
      </c>
    </row>
    <row r="137" spans="1:22" x14ac:dyDescent="0.2">
      <c r="A137" s="1" t="s">
        <v>416</v>
      </c>
      <c r="B137" s="1" t="s">
        <v>117</v>
      </c>
      <c r="C137" s="1" t="s">
        <v>12</v>
      </c>
      <c r="D137" s="2" t="s">
        <v>114</v>
      </c>
      <c r="E137" s="51">
        <v>1</v>
      </c>
      <c r="F137" s="50">
        <v>0</v>
      </c>
      <c r="G137" s="50">
        <v>25000</v>
      </c>
      <c r="H137" s="50">
        <v>0</v>
      </c>
      <c r="I137" s="50">
        <v>0</v>
      </c>
      <c r="J137" s="50">
        <v>600000</v>
      </c>
      <c r="K137" s="50">
        <v>25</v>
      </c>
      <c r="L137" s="50"/>
      <c r="M137" s="50">
        <v>0.04</v>
      </c>
      <c r="N137" s="50">
        <v>1000000</v>
      </c>
      <c r="O137" s="50">
        <v>1000000000</v>
      </c>
      <c r="P137" s="50">
        <v>0</v>
      </c>
      <c r="Q137" s="50">
        <v>0</v>
      </c>
      <c r="R137" s="50"/>
      <c r="S137" s="50">
        <v>0</v>
      </c>
      <c r="T137" s="50">
        <v>0</v>
      </c>
      <c r="U137" s="50">
        <v>0</v>
      </c>
      <c r="V137" s="5">
        <f>25190+230</f>
        <v>25420</v>
      </c>
    </row>
    <row r="138" spans="1:22" x14ac:dyDescent="0.2">
      <c r="A138" s="1" t="s">
        <v>418</v>
      </c>
      <c r="B138" s="1" t="s">
        <v>11</v>
      </c>
      <c r="C138" s="1" t="s">
        <v>12</v>
      </c>
      <c r="D138" s="2" t="s">
        <v>114</v>
      </c>
      <c r="E138" s="51">
        <v>0.9</v>
      </c>
      <c r="F138" s="50">
        <v>0</v>
      </c>
      <c r="G138" s="50">
        <v>60000</v>
      </c>
      <c r="H138" s="50">
        <v>0</v>
      </c>
      <c r="I138" s="50">
        <v>0</v>
      </c>
      <c r="J138" s="52">
        <v>3000000</v>
      </c>
      <c r="K138" s="50">
        <v>60</v>
      </c>
      <c r="L138" s="50"/>
      <c r="M138" s="50">
        <v>0.04</v>
      </c>
      <c r="N138" s="50">
        <v>1000000</v>
      </c>
      <c r="O138" s="50">
        <v>1000000000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">
        <v>735</v>
      </c>
    </row>
    <row r="139" spans="1:22" x14ac:dyDescent="0.2">
      <c r="A139" s="1" t="s">
        <v>418</v>
      </c>
      <c r="B139" s="1" t="s">
        <v>13</v>
      </c>
      <c r="C139" s="1" t="s">
        <v>116</v>
      </c>
      <c r="D139" s="2" t="s">
        <v>115</v>
      </c>
      <c r="E139" s="51">
        <v>0.33700000000000002</v>
      </c>
      <c r="F139" s="50">
        <v>0</v>
      </c>
      <c r="G139" s="50">
        <v>0</v>
      </c>
      <c r="H139" s="50">
        <v>0</v>
      </c>
      <c r="I139" s="50">
        <v>0</v>
      </c>
      <c r="J139" s="50">
        <v>6000000</v>
      </c>
      <c r="K139" s="50">
        <v>45</v>
      </c>
      <c r="L139" s="50"/>
      <c r="M139" s="50">
        <v>0.04</v>
      </c>
      <c r="N139" s="50">
        <v>0</v>
      </c>
      <c r="O139" s="50">
        <v>0</v>
      </c>
      <c r="P139" s="50">
        <v>50</v>
      </c>
      <c r="Q139" s="50">
        <v>50</v>
      </c>
      <c r="R139" s="50">
        <v>0.04</v>
      </c>
      <c r="S139" s="50">
        <v>1.6919986464010888</v>
      </c>
      <c r="T139" s="50">
        <v>0</v>
      </c>
      <c r="U139" s="50">
        <v>0</v>
      </c>
      <c r="V139" s="5">
        <v>0</v>
      </c>
    </row>
    <row r="140" spans="1:22" x14ac:dyDescent="0.2">
      <c r="A140" s="1" t="s">
        <v>418</v>
      </c>
      <c r="B140" s="1" t="s">
        <v>14</v>
      </c>
      <c r="C140" s="1" t="s">
        <v>116</v>
      </c>
      <c r="D140" s="2" t="s">
        <v>115</v>
      </c>
      <c r="E140" s="51">
        <v>0.44700000000000001</v>
      </c>
      <c r="F140" s="50">
        <v>0.39900000000000002</v>
      </c>
      <c r="G140" s="50">
        <v>30000</v>
      </c>
      <c r="H140" s="50">
        <v>0</v>
      </c>
      <c r="I140" s="50">
        <v>0</v>
      </c>
      <c r="J140" s="50">
        <v>1500000</v>
      </c>
      <c r="K140" s="50">
        <v>40</v>
      </c>
      <c r="L140" s="50"/>
      <c r="M140" s="50">
        <v>0.04</v>
      </c>
      <c r="N140" s="50">
        <v>1000000</v>
      </c>
      <c r="O140" s="50">
        <v>1000000000</v>
      </c>
      <c r="P140" s="50">
        <v>30</v>
      </c>
      <c r="Q140" s="50">
        <v>30</v>
      </c>
      <c r="R140" s="50">
        <v>0.04</v>
      </c>
      <c r="S140" s="50">
        <v>3.9599968320025485</v>
      </c>
      <c r="T140" s="50">
        <v>30</v>
      </c>
      <c r="U140" s="50">
        <v>0</v>
      </c>
      <c r="V140" s="5">
        <v>0</v>
      </c>
    </row>
    <row r="141" spans="1:22" x14ac:dyDescent="0.2">
      <c r="A141" s="1" t="s">
        <v>418</v>
      </c>
      <c r="B141" s="1" t="s">
        <v>15</v>
      </c>
      <c r="C141" s="1" t="s">
        <v>116</v>
      </c>
      <c r="D141" s="2" t="s">
        <v>115</v>
      </c>
      <c r="E141" s="51">
        <v>0.46400000000000002</v>
      </c>
      <c r="F141" s="50">
        <v>0.33700000000000002</v>
      </c>
      <c r="G141" s="50">
        <v>25000</v>
      </c>
      <c r="H141" s="50">
        <v>0</v>
      </c>
      <c r="I141" s="50">
        <v>0</v>
      </c>
      <c r="J141" s="50">
        <v>1300000</v>
      </c>
      <c r="K141" s="50">
        <v>40</v>
      </c>
      <c r="L141" s="50"/>
      <c r="M141" s="50">
        <v>0.04</v>
      </c>
      <c r="N141" s="50">
        <v>1000000</v>
      </c>
      <c r="O141" s="50">
        <v>1000000000</v>
      </c>
      <c r="P141" s="50">
        <v>30</v>
      </c>
      <c r="Q141" s="50">
        <v>30</v>
      </c>
      <c r="R141" s="50">
        <v>0.06</v>
      </c>
      <c r="S141" s="50">
        <v>9.7199922240062548</v>
      </c>
      <c r="T141" s="50">
        <v>30</v>
      </c>
      <c r="U141" s="50">
        <v>0</v>
      </c>
      <c r="V141" s="5">
        <v>0</v>
      </c>
    </row>
    <row r="142" spans="1:22" x14ac:dyDescent="0.2">
      <c r="A142" s="1" t="s">
        <v>418</v>
      </c>
      <c r="B142" s="1" t="s">
        <v>16</v>
      </c>
      <c r="C142" s="1" t="s">
        <v>116</v>
      </c>
      <c r="D142" s="2" t="s">
        <v>115</v>
      </c>
      <c r="E142" s="51">
        <v>0.61</v>
      </c>
      <c r="F142" s="50">
        <v>0.20100000000000001</v>
      </c>
      <c r="G142" s="50">
        <v>20000</v>
      </c>
      <c r="H142" s="50">
        <v>0</v>
      </c>
      <c r="I142" s="50">
        <v>0</v>
      </c>
      <c r="J142" s="50">
        <v>800000</v>
      </c>
      <c r="K142" s="50">
        <v>30</v>
      </c>
      <c r="L142" s="50"/>
      <c r="M142" s="50">
        <v>0.04</v>
      </c>
      <c r="N142" s="50">
        <v>1000000</v>
      </c>
      <c r="O142" s="50">
        <v>1000000000</v>
      </c>
      <c r="P142" s="50">
        <v>20</v>
      </c>
      <c r="Q142" s="50">
        <v>20</v>
      </c>
      <c r="R142" s="50">
        <v>0.08</v>
      </c>
      <c r="S142" s="50">
        <v>31.679974656020388</v>
      </c>
      <c r="T142" s="50">
        <v>30</v>
      </c>
      <c r="U142" s="50">
        <v>0</v>
      </c>
      <c r="V142" s="5">
        <f>3727/2</f>
        <v>1863.5</v>
      </c>
    </row>
    <row r="143" spans="1:22" x14ac:dyDescent="0.2">
      <c r="A143" s="1" t="s">
        <v>418</v>
      </c>
      <c r="B143" s="1" t="s">
        <v>193</v>
      </c>
      <c r="C143" s="1" t="s">
        <v>116</v>
      </c>
      <c r="D143" s="2" t="s">
        <v>115</v>
      </c>
      <c r="E143" s="51">
        <v>0.39300000000000002</v>
      </c>
      <c r="F143" s="50">
        <v>0.20100000000000001</v>
      </c>
      <c r="G143" s="50">
        <v>15000</v>
      </c>
      <c r="H143" s="50">
        <v>0</v>
      </c>
      <c r="I143" s="50">
        <v>0</v>
      </c>
      <c r="J143" s="50">
        <v>400000</v>
      </c>
      <c r="K143" s="50">
        <v>30</v>
      </c>
      <c r="L143" s="50"/>
      <c r="M143" s="50">
        <v>0.04</v>
      </c>
      <c r="N143" s="50">
        <v>1000000</v>
      </c>
      <c r="O143" s="50">
        <v>1000000000</v>
      </c>
      <c r="P143" s="50">
        <v>15</v>
      </c>
      <c r="Q143" s="50">
        <v>15</v>
      </c>
      <c r="R143" s="50">
        <v>0.15</v>
      </c>
      <c r="S143" s="50">
        <v>31.679974656020388</v>
      </c>
      <c r="T143" s="50">
        <v>30</v>
      </c>
      <c r="U143" s="50">
        <v>0</v>
      </c>
      <c r="V143" s="5">
        <f>3727/2</f>
        <v>1863.5</v>
      </c>
    </row>
    <row r="144" spans="1:22" x14ac:dyDescent="0.2">
      <c r="A144" s="1" t="s">
        <v>418</v>
      </c>
      <c r="B144" s="1" t="s">
        <v>194</v>
      </c>
      <c r="C144" s="1" t="s">
        <v>116</v>
      </c>
      <c r="D144" s="2" t="s">
        <v>115</v>
      </c>
      <c r="E144" s="51">
        <v>0.41</v>
      </c>
      <c r="F144" s="50">
        <v>0.26600000000000001</v>
      </c>
      <c r="G144" s="50">
        <v>6000</v>
      </c>
      <c r="H144" s="50">
        <v>0</v>
      </c>
      <c r="I144" s="50">
        <v>0</v>
      </c>
      <c r="J144" s="50">
        <v>400000</v>
      </c>
      <c r="K144" s="50">
        <v>30</v>
      </c>
      <c r="L144" s="50"/>
      <c r="M144" s="50">
        <v>0.04</v>
      </c>
      <c r="N144" s="50">
        <v>1000000</v>
      </c>
      <c r="O144" s="50">
        <v>1000000000</v>
      </c>
      <c r="P144" s="50">
        <v>15</v>
      </c>
      <c r="Q144" s="50">
        <v>15</v>
      </c>
      <c r="R144" s="50">
        <v>0.15</v>
      </c>
      <c r="S144" s="50">
        <v>78.479937216050502</v>
      </c>
      <c r="T144" s="50">
        <v>30</v>
      </c>
      <c r="U144" s="50">
        <v>0</v>
      </c>
      <c r="V144" s="5">
        <v>0</v>
      </c>
    </row>
    <row r="145" spans="1:22" x14ac:dyDescent="0.2">
      <c r="A145" s="1" t="s">
        <v>418</v>
      </c>
      <c r="B145" s="47" t="s">
        <v>195</v>
      </c>
      <c r="C145" s="47" t="s">
        <v>116</v>
      </c>
      <c r="D145" s="48" t="s">
        <v>115</v>
      </c>
      <c r="E145" s="51">
        <f t="shared" ref="E145:K145" si="31">AVERAGE(E141:E142)</f>
        <v>0.53700000000000003</v>
      </c>
      <c r="F145" s="50">
        <f t="shared" si="31"/>
        <v>0.26900000000000002</v>
      </c>
      <c r="G145" s="50">
        <f t="shared" si="31"/>
        <v>22500</v>
      </c>
      <c r="H145" s="50">
        <f t="shared" si="31"/>
        <v>0</v>
      </c>
      <c r="I145" s="50">
        <f t="shared" si="31"/>
        <v>0</v>
      </c>
      <c r="J145" s="50">
        <f t="shared" si="31"/>
        <v>1050000</v>
      </c>
      <c r="K145" s="50">
        <f t="shared" si="31"/>
        <v>35</v>
      </c>
      <c r="L145" s="50"/>
      <c r="M145" s="50">
        <f t="shared" ref="M145:R145" si="32">AVERAGE(M141:M142)</f>
        <v>0.04</v>
      </c>
      <c r="N145" s="50">
        <f t="shared" si="32"/>
        <v>1000000</v>
      </c>
      <c r="O145" s="50">
        <f t="shared" si="32"/>
        <v>1000000000</v>
      </c>
      <c r="P145" s="50">
        <f t="shared" si="32"/>
        <v>25</v>
      </c>
      <c r="Q145" s="50">
        <f t="shared" si="32"/>
        <v>25</v>
      </c>
      <c r="R145" s="50">
        <f t="shared" si="32"/>
        <v>7.0000000000000007E-2</v>
      </c>
      <c r="S145" s="50">
        <v>18.054000000000002</v>
      </c>
      <c r="T145" s="50">
        <v>30</v>
      </c>
      <c r="U145" s="50">
        <v>0</v>
      </c>
      <c r="V145" s="5">
        <v>1052</v>
      </c>
    </row>
    <row r="146" spans="1:22" x14ac:dyDescent="0.2">
      <c r="A146" s="1" t="s">
        <v>418</v>
      </c>
      <c r="B146" s="1" t="s">
        <v>17</v>
      </c>
      <c r="C146" s="1" t="s">
        <v>12</v>
      </c>
      <c r="D146" s="2" t="s">
        <v>115</v>
      </c>
      <c r="E146" s="51">
        <v>0.46800000000000003</v>
      </c>
      <c r="F146" s="50">
        <v>0</v>
      </c>
      <c r="G146" s="50">
        <v>100000</v>
      </c>
      <c r="H146" s="50">
        <v>0</v>
      </c>
      <c r="I146" s="50">
        <v>0</v>
      </c>
      <c r="J146" s="50">
        <v>2209000</v>
      </c>
      <c r="K146" s="50">
        <v>30</v>
      </c>
      <c r="L146" s="50"/>
      <c r="M146" s="50">
        <v>0.04</v>
      </c>
      <c r="N146" s="50">
        <v>1000000</v>
      </c>
      <c r="O146" s="50">
        <f>V146*7500</f>
        <v>6322500</v>
      </c>
      <c r="P146" s="50">
        <v>25</v>
      </c>
      <c r="Q146" s="50">
        <v>25</v>
      </c>
      <c r="R146" s="50">
        <v>0.15</v>
      </c>
      <c r="S146" s="50">
        <v>10</v>
      </c>
      <c r="T146" s="50">
        <v>0</v>
      </c>
      <c r="U146" s="50">
        <v>0</v>
      </c>
      <c r="V146" s="5">
        <v>843</v>
      </c>
    </row>
    <row r="147" spans="1:22" x14ac:dyDescent="0.2">
      <c r="A147" s="1" t="s">
        <v>418</v>
      </c>
      <c r="B147" s="1" t="s">
        <v>18</v>
      </c>
      <c r="C147" s="1" t="s">
        <v>12</v>
      </c>
      <c r="D147" s="2" t="s">
        <v>114</v>
      </c>
      <c r="E147" s="51">
        <v>1</v>
      </c>
      <c r="F147" s="50">
        <v>0</v>
      </c>
      <c r="G147" s="50">
        <v>35000</v>
      </c>
      <c r="H147" s="50">
        <v>0</v>
      </c>
      <c r="I147" s="50">
        <v>0</v>
      </c>
      <c r="J147" s="50">
        <v>1182000</v>
      </c>
      <c r="K147" s="50">
        <v>25</v>
      </c>
      <c r="L147" s="50"/>
      <c r="M147" s="50">
        <v>0.04</v>
      </c>
      <c r="N147" s="50">
        <v>1000000</v>
      </c>
      <c r="O147" s="50">
        <v>1000000000</v>
      </c>
      <c r="P147" s="50">
        <v>0</v>
      </c>
      <c r="Q147" s="50">
        <v>0</v>
      </c>
      <c r="R147" s="50"/>
      <c r="S147" s="50">
        <v>0</v>
      </c>
      <c r="T147" s="50">
        <v>0</v>
      </c>
      <c r="U147" s="50">
        <v>0</v>
      </c>
      <c r="V147" s="5">
        <v>5554</v>
      </c>
    </row>
    <row r="148" spans="1:22" x14ac:dyDescent="0.2">
      <c r="A148" s="1" t="s">
        <v>418</v>
      </c>
      <c r="B148" s="1" t="s">
        <v>19</v>
      </c>
      <c r="C148" s="1" t="s">
        <v>12</v>
      </c>
      <c r="D148" s="2" t="s">
        <v>114</v>
      </c>
      <c r="E148" s="51">
        <v>1</v>
      </c>
      <c r="F148" s="50">
        <v>0</v>
      </c>
      <c r="G148" s="50">
        <v>80000</v>
      </c>
      <c r="H148" s="50">
        <v>0</v>
      </c>
      <c r="I148" s="50">
        <v>0</v>
      </c>
      <c r="J148" s="50">
        <v>2506000</v>
      </c>
      <c r="K148" s="50">
        <v>25</v>
      </c>
      <c r="L148" s="50"/>
      <c r="M148" s="50">
        <v>0.04</v>
      </c>
      <c r="N148" s="50">
        <v>1000000</v>
      </c>
      <c r="O148" s="50">
        <v>1000000000</v>
      </c>
      <c r="P148" s="50">
        <v>0</v>
      </c>
      <c r="Q148" s="50">
        <v>0</v>
      </c>
      <c r="R148" s="50"/>
      <c r="S148" s="50">
        <v>0</v>
      </c>
      <c r="T148" s="50">
        <v>0</v>
      </c>
      <c r="U148" s="50">
        <v>0</v>
      </c>
      <c r="V148" s="5">
        <v>60</v>
      </c>
    </row>
    <row r="149" spans="1:22" x14ac:dyDescent="0.2">
      <c r="A149" s="1" t="s">
        <v>418</v>
      </c>
      <c r="B149" s="1" t="s">
        <v>117</v>
      </c>
      <c r="C149" s="1" t="s">
        <v>12</v>
      </c>
      <c r="D149" s="2" t="s">
        <v>114</v>
      </c>
      <c r="E149" s="51">
        <v>1</v>
      </c>
      <c r="F149" s="50">
        <v>0</v>
      </c>
      <c r="G149" s="50">
        <v>25000</v>
      </c>
      <c r="H149" s="50">
        <v>0</v>
      </c>
      <c r="I149" s="50">
        <v>0</v>
      </c>
      <c r="J149" s="50">
        <v>600000</v>
      </c>
      <c r="K149" s="50">
        <v>25</v>
      </c>
      <c r="L149" s="50"/>
      <c r="M149" s="50">
        <v>0.04</v>
      </c>
      <c r="N149" s="50">
        <v>1000000</v>
      </c>
      <c r="O149" s="50">
        <v>1000000000</v>
      </c>
      <c r="P149" s="50">
        <v>0</v>
      </c>
      <c r="Q149" s="50">
        <v>0</v>
      </c>
      <c r="R149" s="50"/>
      <c r="S149" s="50">
        <v>0</v>
      </c>
      <c r="T149" s="50">
        <v>0</v>
      </c>
      <c r="U149" s="50">
        <v>0</v>
      </c>
      <c r="V149" s="5">
        <v>1816</v>
      </c>
    </row>
  </sheetData>
  <autoFilter ref="A5:U113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O89"/>
  <sheetViews>
    <sheetView workbookViewId="0">
      <selection activeCell="P13" sqref="P13"/>
    </sheetView>
  </sheetViews>
  <sheetFormatPr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8" customFormat="1" ht="45.75" customHeight="1" x14ac:dyDescent="0.25">
      <c r="A1" s="8" t="s">
        <v>25</v>
      </c>
      <c r="B1" s="28"/>
      <c r="C1" s="8" t="s">
        <v>53</v>
      </c>
      <c r="D1" s="8" t="s">
        <v>55</v>
      </c>
      <c r="E1" s="8" t="s">
        <v>53</v>
      </c>
      <c r="F1" s="8" t="s">
        <v>55</v>
      </c>
      <c r="G1" s="8" t="s">
        <v>55</v>
      </c>
      <c r="H1" s="8" t="s">
        <v>60</v>
      </c>
      <c r="I1" s="8" t="s">
        <v>38</v>
      </c>
      <c r="J1" s="8" t="s">
        <v>38</v>
      </c>
      <c r="K1" s="8" t="s">
        <v>38</v>
      </c>
      <c r="L1" s="8" t="s">
        <v>38</v>
      </c>
      <c r="M1" s="8" t="s">
        <v>38</v>
      </c>
      <c r="N1" s="11" t="s">
        <v>411</v>
      </c>
      <c r="O1" s="8" t="s">
        <v>38</v>
      </c>
    </row>
    <row r="2" spans="1:15" s="8" customFormat="1" ht="45.75" customHeight="1" x14ac:dyDescent="0.25">
      <c r="A2" s="8" t="s">
        <v>26</v>
      </c>
      <c r="B2" s="28" t="s">
        <v>273</v>
      </c>
      <c r="C2" s="14" t="s">
        <v>258</v>
      </c>
      <c r="D2" s="15" t="s">
        <v>259</v>
      </c>
      <c r="E2" s="8" t="s">
        <v>31</v>
      </c>
      <c r="F2" s="8" t="s">
        <v>56</v>
      </c>
      <c r="G2" s="8" t="s">
        <v>58</v>
      </c>
      <c r="H2" s="8" t="s">
        <v>34</v>
      </c>
      <c r="I2" s="8" t="s">
        <v>249</v>
      </c>
      <c r="J2" s="8" t="s">
        <v>61</v>
      </c>
      <c r="K2" s="8" t="s">
        <v>62</v>
      </c>
      <c r="L2" s="8" t="s">
        <v>64</v>
      </c>
      <c r="M2" s="8" t="s">
        <v>136</v>
      </c>
      <c r="N2" s="8" t="s">
        <v>245</v>
      </c>
      <c r="O2" s="8" t="s">
        <v>245</v>
      </c>
    </row>
    <row r="4" spans="1:15" x14ac:dyDescent="0.2">
      <c r="A4" s="1" t="s">
        <v>27</v>
      </c>
      <c r="C4" s="5" t="s">
        <v>263</v>
      </c>
      <c r="D4" s="5" t="s">
        <v>262</v>
      </c>
      <c r="E4" s="5" t="s">
        <v>260</v>
      </c>
      <c r="F4" s="5" t="s">
        <v>263</v>
      </c>
      <c r="G4" s="5" t="s">
        <v>260</v>
      </c>
      <c r="H4" s="5" t="s">
        <v>264</v>
      </c>
      <c r="I4" s="5" t="s">
        <v>262</v>
      </c>
      <c r="J4" s="5" t="s">
        <v>274</v>
      </c>
      <c r="K4" s="5" t="s">
        <v>265</v>
      </c>
      <c r="L4" s="5" t="s">
        <v>262</v>
      </c>
      <c r="M4" s="13" t="s">
        <v>275</v>
      </c>
      <c r="N4" s="13" t="s">
        <v>265</v>
      </c>
      <c r="O4" s="13" t="s">
        <v>274</v>
      </c>
    </row>
    <row r="5" spans="1:15" s="3" customFormat="1" x14ac:dyDescent="0.2">
      <c r="A5" s="3" t="s">
        <v>52</v>
      </c>
      <c r="B5" s="4" t="s">
        <v>43</v>
      </c>
      <c r="C5" s="6" t="s">
        <v>44</v>
      </c>
      <c r="D5" s="6" t="s">
        <v>54</v>
      </c>
      <c r="E5" s="6" t="s">
        <v>22</v>
      </c>
      <c r="F5" s="6" t="s">
        <v>57</v>
      </c>
      <c r="G5" s="6" t="s">
        <v>59</v>
      </c>
      <c r="H5" s="6" t="s">
        <v>33</v>
      </c>
      <c r="I5" s="6" t="s">
        <v>36</v>
      </c>
      <c r="J5" s="6" t="s">
        <v>7</v>
      </c>
      <c r="K5" s="6" t="s">
        <v>63</v>
      </c>
      <c r="L5" s="6" t="s">
        <v>65</v>
      </c>
      <c r="M5" s="29" t="s">
        <v>135</v>
      </c>
      <c r="N5" s="29" t="s">
        <v>214</v>
      </c>
      <c r="O5" s="29" t="s">
        <v>215</v>
      </c>
    </row>
    <row r="6" spans="1:15" x14ac:dyDescent="0.2">
      <c r="A6" s="1" t="s">
        <v>118</v>
      </c>
      <c r="B6" s="7" t="s">
        <v>45</v>
      </c>
      <c r="C6" s="58">
        <v>9.9999999999999995E-7</v>
      </c>
      <c r="D6" s="50">
        <v>0.92</v>
      </c>
      <c r="E6" s="50">
        <v>0</v>
      </c>
      <c r="F6" s="50">
        <f>315315/1</f>
        <v>315315</v>
      </c>
      <c r="G6" s="50">
        <f>135135/1</f>
        <v>135135</v>
      </c>
      <c r="H6" s="50">
        <v>12</v>
      </c>
      <c r="I6" s="50">
        <v>0.04</v>
      </c>
      <c r="J6" s="50">
        <v>100000000</v>
      </c>
      <c r="K6" s="50">
        <v>100000</v>
      </c>
      <c r="L6" s="50">
        <v>0.5</v>
      </c>
      <c r="M6" s="53">
        <v>1000</v>
      </c>
      <c r="N6" s="53"/>
      <c r="O6" s="53"/>
    </row>
    <row r="7" spans="1:15" x14ac:dyDescent="0.2">
      <c r="A7" s="1" t="s">
        <v>118</v>
      </c>
      <c r="B7" s="7" t="s">
        <v>46</v>
      </c>
      <c r="C7" s="58">
        <v>9.9999999999999995E-7</v>
      </c>
      <c r="D7" s="50">
        <v>0.82</v>
      </c>
      <c r="E7" s="50">
        <v>0</v>
      </c>
      <c r="F7" s="50">
        <v>80000</v>
      </c>
      <c r="G7" s="50">
        <v>65000</v>
      </c>
      <c r="H7" s="50">
        <v>10</v>
      </c>
      <c r="I7" s="50">
        <v>0.04</v>
      </c>
      <c r="J7" s="50">
        <v>0</v>
      </c>
      <c r="K7" s="50">
        <v>0</v>
      </c>
      <c r="L7" s="50">
        <v>0.5</v>
      </c>
      <c r="M7" s="53">
        <v>1000</v>
      </c>
      <c r="N7" s="53"/>
      <c r="O7" s="53"/>
    </row>
    <row r="8" spans="1:15" x14ac:dyDescent="0.2">
      <c r="A8" s="1" t="s">
        <v>118</v>
      </c>
      <c r="B8" s="7" t="s">
        <v>47</v>
      </c>
      <c r="C8" s="58">
        <v>9.9999999999999995E-7</v>
      </c>
      <c r="D8" s="50">
        <v>0.84</v>
      </c>
      <c r="E8" s="50">
        <v>0</v>
      </c>
      <c r="F8" s="50">
        <v>150000</v>
      </c>
      <c r="G8" s="50">
        <v>65000</v>
      </c>
      <c r="H8" s="50">
        <v>15</v>
      </c>
      <c r="I8" s="50">
        <v>0.04</v>
      </c>
      <c r="J8" s="50">
        <v>0</v>
      </c>
      <c r="K8" s="50">
        <v>0</v>
      </c>
      <c r="L8" s="50">
        <v>0.5</v>
      </c>
      <c r="M8" s="53">
        <v>1000</v>
      </c>
      <c r="N8" s="53"/>
      <c r="O8" s="53"/>
    </row>
    <row r="9" spans="1:15" x14ac:dyDescent="0.2">
      <c r="A9" s="1" t="s">
        <v>118</v>
      </c>
      <c r="B9" s="7" t="s">
        <v>48</v>
      </c>
      <c r="C9" s="58">
        <v>9.9999999999999995E-7</v>
      </c>
      <c r="D9" s="50">
        <v>0.8</v>
      </c>
      <c r="E9" s="50">
        <v>0</v>
      </c>
      <c r="F9" s="50">
        <v>150000</v>
      </c>
      <c r="G9" s="50">
        <v>1000000</v>
      </c>
      <c r="H9" s="50">
        <v>25</v>
      </c>
      <c r="I9" s="50">
        <v>0.04</v>
      </c>
      <c r="J9" s="50">
        <v>0</v>
      </c>
      <c r="K9" s="50">
        <v>0</v>
      </c>
      <c r="L9" s="50">
        <v>0.5</v>
      </c>
      <c r="M9" s="53">
        <v>1000</v>
      </c>
      <c r="N9" s="53"/>
      <c r="O9" s="53"/>
    </row>
    <row r="10" spans="1:15" x14ac:dyDescent="0.2">
      <c r="A10" s="1" t="s">
        <v>118</v>
      </c>
      <c r="B10" s="7" t="s">
        <v>49</v>
      </c>
      <c r="C10" s="58">
        <v>9.9999999999999995E-7</v>
      </c>
      <c r="D10" s="50">
        <v>0.8</v>
      </c>
      <c r="E10" s="50">
        <v>0</v>
      </c>
      <c r="F10" s="50">
        <v>10000</v>
      </c>
      <c r="G10" s="50">
        <v>1100000</v>
      </c>
      <c r="H10" s="50">
        <v>80</v>
      </c>
      <c r="I10" s="50">
        <v>0.04</v>
      </c>
      <c r="J10" s="50">
        <f>2*O10</f>
        <v>133000</v>
      </c>
      <c r="K10" s="50">
        <f>2*N10</f>
        <v>19000</v>
      </c>
      <c r="L10" s="50">
        <v>0.5</v>
      </c>
      <c r="M10" s="53">
        <v>1000</v>
      </c>
      <c r="N10" s="56">
        <v>9500</v>
      </c>
      <c r="O10" s="53">
        <f>7*N10</f>
        <v>66500</v>
      </c>
    </row>
    <row r="11" spans="1:15" x14ac:dyDescent="0.2">
      <c r="A11" s="1" t="s">
        <v>118</v>
      </c>
      <c r="B11" s="7" t="s">
        <v>50</v>
      </c>
      <c r="C11" s="58">
        <v>9.9999999999999995E-7</v>
      </c>
      <c r="D11" s="50">
        <v>0.7</v>
      </c>
      <c r="E11" s="50">
        <v>0</v>
      </c>
      <c r="F11" s="50">
        <v>40000</v>
      </c>
      <c r="G11" s="50">
        <v>825000</v>
      </c>
      <c r="H11" s="50">
        <v>30</v>
      </c>
      <c r="I11" s="50">
        <v>0.04</v>
      </c>
      <c r="J11" s="50">
        <v>0</v>
      </c>
      <c r="K11" s="50">
        <v>0</v>
      </c>
      <c r="L11" s="50">
        <v>0.5</v>
      </c>
      <c r="M11" s="53">
        <v>1000</v>
      </c>
      <c r="N11" s="53"/>
      <c r="O11" s="53"/>
    </row>
    <row r="12" spans="1:15" x14ac:dyDescent="0.2">
      <c r="A12" s="1" t="s">
        <v>118</v>
      </c>
      <c r="B12" s="7" t="s">
        <v>51</v>
      </c>
      <c r="C12" s="58">
        <v>9.9999999999999995E-7</v>
      </c>
      <c r="D12" s="50">
        <v>0.41899999999999998</v>
      </c>
      <c r="E12" s="50">
        <v>0</v>
      </c>
      <c r="F12" s="50">
        <v>200</v>
      </c>
      <c r="G12" s="50">
        <v>1550000</v>
      </c>
      <c r="H12" s="50">
        <v>22.5</v>
      </c>
      <c r="I12" s="50">
        <v>0.04</v>
      </c>
      <c r="J12" s="50">
        <v>500000000</v>
      </c>
      <c r="K12" s="50">
        <v>100000</v>
      </c>
      <c r="L12" s="50">
        <v>0.5</v>
      </c>
      <c r="M12" s="53">
        <v>1000</v>
      </c>
      <c r="N12" s="53"/>
      <c r="O12" s="53"/>
    </row>
    <row r="13" spans="1:15" x14ac:dyDescent="0.2">
      <c r="A13" s="1" t="s">
        <v>196</v>
      </c>
      <c r="B13" s="7" t="s">
        <v>45</v>
      </c>
      <c r="C13" s="58">
        <v>9.9999999999999995E-7</v>
      </c>
      <c r="D13" s="50">
        <v>0.92</v>
      </c>
      <c r="E13" s="50">
        <v>0</v>
      </c>
      <c r="F13" s="50">
        <f>315315/1</f>
        <v>315315</v>
      </c>
      <c r="G13" s="50">
        <f>135135/1</f>
        <v>135135</v>
      </c>
      <c r="H13" s="50">
        <v>12</v>
      </c>
      <c r="I13" s="50">
        <v>0.04</v>
      </c>
      <c r="J13" s="50">
        <v>100000000</v>
      </c>
      <c r="K13" s="50">
        <v>100000</v>
      </c>
      <c r="L13" s="50">
        <v>0.5</v>
      </c>
      <c r="M13" s="53">
        <v>1000</v>
      </c>
      <c r="N13" s="53"/>
      <c r="O13" s="53"/>
    </row>
    <row r="14" spans="1:15" x14ac:dyDescent="0.2">
      <c r="A14" s="1" t="s">
        <v>196</v>
      </c>
      <c r="B14" s="7" t="s">
        <v>46</v>
      </c>
      <c r="C14" s="58">
        <v>9.9999999999999995E-7</v>
      </c>
      <c r="D14" s="50">
        <v>0.82</v>
      </c>
      <c r="E14" s="50">
        <v>0</v>
      </c>
      <c r="F14" s="50">
        <v>80000</v>
      </c>
      <c r="G14" s="50">
        <v>65000</v>
      </c>
      <c r="H14" s="50">
        <v>10</v>
      </c>
      <c r="I14" s="50">
        <v>0.04</v>
      </c>
      <c r="J14" s="50">
        <v>0</v>
      </c>
      <c r="K14" s="50">
        <v>0</v>
      </c>
      <c r="L14" s="50">
        <v>0.5</v>
      </c>
      <c r="M14" s="53">
        <v>1000</v>
      </c>
      <c r="N14" s="53"/>
      <c r="O14" s="53"/>
    </row>
    <row r="15" spans="1:15" x14ac:dyDescent="0.2">
      <c r="A15" s="1" t="s">
        <v>196</v>
      </c>
      <c r="B15" s="7" t="s">
        <v>47</v>
      </c>
      <c r="C15" s="58">
        <v>9.9999999999999995E-7</v>
      </c>
      <c r="D15" s="50">
        <v>0.84</v>
      </c>
      <c r="E15" s="50">
        <v>0</v>
      </c>
      <c r="F15" s="50">
        <v>150000</v>
      </c>
      <c r="G15" s="50">
        <v>65000</v>
      </c>
      <c r="H15" s="50">
        <v>15</v>
      </c>
      <c r="I15" s="50">
        <v>0.04</v>
      </c>
      <c r="J15" s="50">
        <v>0</v>
      </c>
      <c r="K15" s="50">
        <v>0</v>
      </c>
      <c r="L15" s="50">
        <v>0.5</v>
      </c>
      <c r="M15" s="53">
        <v>1000</v>
      </c>
      <c r="N15" s="53"/>
      <c r="O15" s="53"/>
    </row>
    <row r="16" spans="1:15" x14ac:dyDescent="0.2">
      <c r="A16" s="1" t="s">
        <v>196</v>
      </c>
      <c r="B16" s="7" t="s">
        <v>48</v>
      </c>
      <c r="C16" s="58">
        <v>9.9999999999999995E-7</v>
      </c>
      <c r="D16" s="50">
        <v>0.8</v>
      </c>
      <c r="E16" s="50">
        <v>0</v>
      </c>
      <c r="F16" s="50">
        <v>150000</v>
      </c>
      <c r="G16" s="50">
        <v>1000000</v>
      </c>
      <c r="H16" s="50">
        <v>25</v>
      </c>
      <c r="I16" s="50">
        <v>0.04</v>
      </c>
      <c r="J16" s="50">
        <v>0</v>
      </c>
      <c r="K16" s="50">
        <v>0</v>
      </c>
      <c r="L16" s="50">
        <v>0.5</v>
      </c>
      <c r="M16" s="53">
        <v>1000</v>
      </c>
      <c r="N16" s="53"/>
      <c r="O16" s="53"/>
    </row>
    <row r="17" spans="1:15" x14ac:dyDescent="0.2">
      <c r="A17" s="1" t="s">
        <v>196</v>
      </c>
      <c r="B17" s="7" t="s">
        <v>49</v>
      </c>
      <c r="C17" s="58">
        <v>9.9999999999999995E-7</v>
      </c>
      <c r="D17" s="50">
        <v>0.8</v>
      </c>
      <c r="E17" s="50">
        <v>0</v>
      </c>
      <c r="F17" s="50">
        <v>10000</v>
      </c>
      <c r="G17" s="50">
        <v>1100000</v>
      </c>
      <c r="H17" s="50">
        <v>80</v>
      </c>
      <c r="I17" s="50">
        <v>0.04</v>
      </c>
      <c r="J17" s="50">
        <f>O17*2</f>
        <v>77000</v>
      </c>
      <c r="K17" s="50">
        <f>2*N17</f>
        <v>11000</v>
      </c>
      <c r="L17" s="50">
        <v>0.5</v>
      </c>
      <c r="M17" s="53">
        <v>1000</v>
      </c>
      <c r="N17" s="56">
        <v>5500</v>
      </c>
      <c r="O17" s="53">
        <f>7*N17</f>
        <v>38500</v>
      </c>
    </row>
    <row r="18" spans="1:15" x14ac:dyDescent="0.2">
      <c r="A18" s="1" t="s">
        <v>196</v>
      </c>
      <c r="B18" s="7" t="s">
        <v>50</v>
      </c>
      <c r="C18" s="58">
        <v>9.9999999999999995E-7</v>
      </c>
      <c r="D18" s="50">
        <v>0.7</v>
      </c>
      <c r="E18" s="50">
        <v>0</v>
      </c>
      <c r="F18" s="50">
        <v>40000</v>
      </c>
      <c r="G18" s="50">
        <v>825000</v>
      </c>
      <c r="H18" s="50">
        <v>30</v>
      </c>
      <c r="I18" s="50">
        <v>0.04</v>
      </c>
      <c r="J18" s="50">
        <v>0</v>
      </c>
      <c r="K18" s="50">
        <v>0</v>
      </c>
      <c r="L18" s="50">
        <v>0.5</v>
      </c>
      <c r="M18" s="53">
        <v>1000</v>
      </c>
      <c r="N18" s="53"/>
      <c r="O18" s="53"/>
    </row>
    <row r="19" spans="1:15" x14ac:dyDescent="0.2">
      <c r="A19" s="1" t="s">
        <v>196</v>
      </c>
      <c r="B19" s="7" t="s">
        <v>51</v>
      </c>
      <c r="C19" s="58">
        <v>9.9999999999999995E-7</v>
      </c>
      <c r="D19" s="50">
        <v>0.41899999999999998</v>
      </c>
      <c r="E19" s="50">
        <v>0</v>
      </c>
      <c r="F19" s="50">
        <v>200</v>
      </c>
      <c r="G19" s="50">
        <v>1550000</v>
      </c>
      <c r="H19" s="50">
        <v>22.5</v>
      </c>
      <c r="I19" s="50">
        <v>0.04</v>
      </c>
      <c r="J19" s="50">
        <v>500000000</v>
      </c>
      <c r="K19" s="50">
        <v>100000</v>
      </c>
      <c r="L19" s="50">
        <v>0.5</v>
      </c>
      <c r="M19" s="53">
        <v>1000</v>
      </c>
      <c r="N19" s="53"/>
      <c r="O19" s="53"/>
    </row>
    <row r="20" spans="1:15" x14ac:dyDescent="0.2">
      <c r="A20" s="1" t="s">
        <v>197</v>
      </c>
      <c r="B20" s="7" t="s">
        <v>45</v>
      </c>
      <c r="C20" s="58">
        <v>9.9999999999999995E-7</v>
      </c>
      <c r="D20" s="50">
        <v>0.92</v>
      </c>
      <c r="E20" s="50">
        <v>0</v>
      </c>
      <c r="F20" s="50">
        <f>315315/1</f>
        <v>315315</v>
      </c>
      <c r="G20" s="50">
        <f>135135/1</f>
        <v>135135</v>
      </c>
      <c r="H20" s="50">
        <v>12</v>
      </c>
      <c r="I20" s="50">
        <v>0.04</v>
      </c>
      <c r="J20" s="50">
        <v>100000000</v>
      </c>
      <c r="K20" s="50">
        <v>100000</v>
      </c>
      <c r="L20" s="50">
        <v>0.5</v>
      </c>
      <c r="M20" s="53">
        <v>1000</v>
      </c>
      <c r="N20" s="53"/>
      <c r="O20" s="53"/>
    </row>
    <row r="21" spans="1:15" x14ac:dyDescent="0.2">
      <c r="A21" s="1" t="s">
        <v>197</v>
      </c>
      <c r="B21" s="7" t="s">
        <v>46</v>
      </c>
      <c r="C21" s="58">
        <v>9.9999999999999995E-7</v>
      </c>
      <c r="D21" s="50">
        <v>0.82</v>
      </c>
      <c r="E21" s="50">
        <v>0</v>
      </c>
      <c r="F21" s="50">
        <v>80000</v>
      </c>
      <c r="G21" s="50">
        <v>65000</v>
      </c>
      <c r="H21" s="50">
        <v>10</v>
      </c>
      <c r="I21" s="50">
        <v>0.04</v>
      </c>
      <c r="J21" s="50">
        <v>0</v>
      </c>
      <c r="K21" s="50">
        <v>0</v>
      </c>
      <c r="L21" s="50">
        <v>0.5</v>
      </c>
      <c r="M21" s="53">
        <v>1000</v>
      </c>
      <c r="N21" s="53"/>
      <c r="O21" s="53"/>
    </row>
    <row r="22" spans="1:15" x14ac:dyDescent="0.2">
      <c r="A22" s="1" t="s">
        <v>197</v>
      </c>
      <c r="B22" s="7" t="s">
        <v>47</v>
      </c>
      <c r="C22" s="58">
        <v>9.9999999999999995E-7</v>
      </c>
      <c r="D22" s="50">
        <v>0.84</v>
      </c>
      <c r="E22" s="50">
        <v>0</v>
      </c>
      <c r="F22" s="50">
        <v>150000</v>
      </c>
      <c r="G22" s="50">
        <v>65000</v>
      </c>
      <c r="H22" s="50">
        <v>15</v>
      </c>
      <c r="I22" s="50">
        <v>0.04</v>
      </c>
      <c r="J22" s="50">
        <v>0</v>
      </c>
      <c r="K22" s="50">
        <v>0</v>
      </c>
      <c r="L22" s="50">
        <v>0.5</v>
      </c>
      <c r="M22" s="53">
        <v>1000</v>
      </c>
      <c r="N22" s="53"/>
      <c r="O22" s="53"/>
    </row>
    <row r="23" spans="1:15" x14ac:dyDescent="0.2">
      <c r="A23" s="1" t="s">
        <v>197</v>
      </c>
      <c r="B23" s="7" t="s">
        <v>48</v>
      </c>
      <c r="C23" s="58">
        <v>9.9999999999999995E-7</v>
      </c>
      <c r="D23" s="50">
        <v>0.8</v>
      </c>
      <c r="E23" s="50">
        <v>0</v>
      </c>
      <c r="F23" s="50">
        <v>150000</v>
      </c>
      <c r="G23" s="50">
        <v>1000000</v>
      </c>
      <c r="H23" s="50">
        <v>25</v>
      </c>
      <c r="I23" s="50">
        <v>0.04</v>
      </c>
      <c r="J23" s="50">
        <v>0</v>
      </c>
      <c r="K23" s="50">
        <v>0</v>
      </c>
      <c r="L23" s="50">
        <v>0.5</v>
      </c>
      <c r="M23" s="53">
        <v>1000</v>
      </c>
      <c r="N23" s="53"/>
      <c r="O23" s="53"/>
    </row>
    <row r="24" spans="1:15" x14ac:dyDescent="0.2">
      <c r="A24" s="1" t="s">
        <v>197</v>
      </c>
      <c r="B24" s="7" t="s">
        <v>49</v>
      </c>
      <c r="C24" s="58">
        <v>9.9999999999999995E-7</v>
      </c>
      <c r="D24" s="50">
        <v>0.8</v>
      </c>
      <c r="E24" s="50">
        <v>0</v>
      </c>
      <c r="F24" s="50">
        <v>10000</v>
      </c>
      <c r="G24" s="50">
        <v>1100000</v>
      </c>
      <c r="H24" s="50">
        <v>80</v>
      </c>
      <c r="I24" s="50">
        <v>0.04</v>
      </c>
      <c r="J24" s="50">
        <f>O24*2</f>
        <v>0</v>
      </c>
      <c r="K24" s="50">
        <f>2*N24</f>
        <v>0</v>
      </c>
      <c r="L24" s="50">
        <v>0.5</v>
      </c>
      <c r="M24" s="53">
        <v>1000</v>
      </c>
      <c r="N24" s="56">
        <v>0</v>
      </c>
      <c r="O24" s="53">
        <f>7*N24</f>
        <v>0</v>
      </c>
    </row>
    <row r="25" spans="1:15" x14ac:dyDescent="0.2">
      <c r="A25" s="1" t="s">
        <v>197</v>
      </c>
      <c r="B25" s="7" t="s">
        <v>50</v>
      </c>
      <c r="C25" s="58">
        <v>9.9999999999999995E-7</v>
      </c>
      <c r="D25" s="50">
        <v>0.7</v>
      </c>
      <c r="E25" s="50">
        <v>0</v>
      </c>
      <c r="F25" s="50">
        <v>40000</v>
      </c>
      <c r="G25" s="50">
        <v>825000</v>
      </c>
      <c r="H25" s="50">
        <v>30</v>
      </c>
      <c r="I25" s="50">
        <v>0.04</v>
      </c>
      <c r="J25" s="50">
        <v>0</v>
      </c>
      <c r="K25" s="50">
        <v>0</v>
      </c>
      <c r="L25" s="50">
        <v>0.5</v>
      </c>
      <c r="M25" s="53">
        <v>1000</v>
      </c>
      <c r="N25" s="53"/>
      <c r="O25" s="53"/>
    </row>
    <row r="26" spans="1:15" x14ac:dyDescent="0.2">
      <c r="A26" s="1" t="s">
        <v>197</v>
      </c>
      <c r="B26" s="7" t="s">
        <v>51</v>
      </c>
      <c r="C26" s="58">
        <v>9.9999999999999995E-7</v>
      </c>
      <c r="D26" s="50">
        <v>0.41899999999999998</v>
      </c>
      <c r="E26" s="50">
        <v>0</v>
      </c>
      <c r="F26" s="50">
        <v>200</v>
      </c>
      <c r="G26" s="50">
        <v>1550000</v>
      </c>
      <c r="H26" s="50">
        <v>22.5</v>
      </c>
      <c r="I26" s="50">
        <v>0.04</v>
      </c>
      <c r="J26" s="50">
        <v>500000000</v>
      </c>
      <c r="K26" s="50">
        <v>100000</v>
      </c>
      <c r="L26" s="50">
        <v>0.5</v>
      </c>
      <c r="M26" s="53">
        <v>1000</v>
      </c>
      <c r="N26" s="53"/>
      <c r="O26" s="53"/>
    </row>
    <row r="27" spans="1:15" x14ac:dyDescent="0.2">
      <c r="A27" s="1" t="s">
        <v>198</v>
      </c>
      <c r="B27" s="7" t="s">
        <v>45</v>
      </c>
      <c r="C27" s="58">
        <v>9.9999999999999995E-7</v>
      </c>
      <c r="D27" s="50">
        <v>0.92</v>
      </c>
      <c r="E27" s="50">
        <v>0</v>
      </c>
      <c r="F27" s="50">
        <f>315315/1</f>
        <v>315315</v>
      </c>
      <c r="G27" s="50">
        <f>135135/1</f>
        <v>135135</v>
      </c>
      <c r="H27" s="50">
        <v>12</v>
      </c>
      <c r="I27" s="50">
        <v>0.04</v>
      </c>
      <c r="J27" s="50">
        <v>100000000</v>
      </c>
      <c r="K27" s="50">
        <v>100000</v>
      </c>
      <c r="L27" s="50">
        <v>0.5</v>
      </c>
      <c r="M27" s="53">
        <v>1000</v>
      </c>
      <c r="N27" s="53"/>
      <c r="O27" s="53"/>
    </row>
    <row r="28" spans="1:15" x14ac:dyDescent="0.2">
      <c r="A28" s="1" t="s">
        <v>198</v>
      </c>
      <c r="B28" s="7" t="s">
        <v>46</v>
      </c>
      <c r="C28" s="58">
        <v>9.9999999999999995E-7</v>
      </c>
      <c r="D28" s="50">
        <v>0.82</v>
      </c>
      <c r="E28" s="50">
        <v>0</v>
      </c>
      <c r="F28" s="50">
        <v>80000</v>
      </c>
      <c r="G28" s="50">
        <v>65000</v>
      </c>
      <c r="H28" s="50">
        <v>10</v>
      </c>
      <c r="I28" s="50">
        <v>0.04</v>
      </c>
      <c r="J28" s="50">
        <v>0</v>
      </c>
      <c r="K28" s="50">
        <v>0</v>
      </c>
      <c r="L28" s="50">
        <v>0.5</v>
      </c>
      <c r="M28" s="53">
        <v>1000</v>
      </c>
      <c r="N28" s="53"/>
      <c r="O28" s="53"/>
    </row>
    <row r="29" spans="1:15" x14ac:dyDescent="0.2">
      <c r="A29" s="1" t="s">
        <v>198</v>
      </c>
      <c r="B29" s="7" t="s">
        <v>47</v>
      </c>
      <c r="C29" s="58">
        <v>9.9999999999999995E-7</v>
      </c>
      <c r="D29" s="50">
        <v>0.84</v>
      </c>
      <c r="E29" s="50">
        <v>0</v>
      </c>
      <c r="F29" s="50">
        <v>150000</v>
      </c>
      <c r="G29" s="50">
        <v>65000</v>
      </c>
      <c r="H29" s="50">
        <v>15</v>
      </c>
      <c r="I29" s="50">
        <v>0.04</v>
      </c>
      <c r="J29" s="50">
        <v>0</v>
      </c>
      <c r="K29" s="50">
        <v>0</v>
      </c>
      <c r="L29" s="50">
        <v>0.5</v>
      </c>
      <c r="M29" s="53">
        <v>1000</v>
      </c>
      <c r="N29" s="53"/>
      <c r="O29" s="53"/>
    </row>
    <row r="30" spans="1:15" x14ac:dyDescent="0.2">
      <c r="A30" s="1" t="s">
        <v>198</v>
      </c>
      <c r="B30" s="7" t="s">
        <v>48</v>
      </c>
      <c r="C30" s="58">
        <v>9.9999999999999995E-7</v>
      </c>
      <c r="D30" s="50">
        <v>0.8</v>
      </c>
      <c r="E30" s="50">
        <v>0</v>
      </c>
      <c r="F30" s="50">
        <v>150000</v>
      </c>
      <c r="G30" s="50">
        <v>1000000</v>
      </c>
      <c r="H30" s="50">
        <v>25</v>
      </c>
      <c r="I30" s="50">
        <v>0.04</v>
      </c>
      <c r="J30" s="50">
        <v>0</v>
      </c>
      <c r="K30" s="50">
        <v>0</v>
      </c>
      <c r="L30" s="50">
        <v>0.5</v>
      </c>
      <c r="M30" s="53">
        <v>1000</v>
      </c>
      <c r="N30" s="53"/>
      <c r="O30" s="53"/>
    </row>
    <row r="31" spans="1:15" x14ac:dyDescent="0.2">
      <c r="A31" s="1" t="s">
        <v>198</v>
      </c>
      <c r="B31" s="7" t="s">
        <v>49</v>
      </c>
      <c r="C31" s="58">
        <v>9.9999999999999995E-7</v>
      </c>
      <c r="D31" s="50">
        <v>0.8</v>
      </c>
      <c r="E31" s="50">
        <v>0</v>
      </c>
      <c r="F31" s="50">
        <v>10000</v>
      </c>
      <c r="G31" s="50">
        <v>1100000</v>
      </c>
      <c r="H31" s="50">
        <v>80</v>
      </c>
      <c r="I31" s="50">
        <v>0.04</v>
      </c>
      <c r="J31" s="50">
        <f>O31*2</f>
        <v>18312</v>
      </c>
      <c r="K31" s="50">
        <f>2*N31</f>
        <v>2616</v>
      </c>
      <c r="L31" s="50">
        <v>0.5</v>
      </c>
      <c r="M31" s="53">
        <v>1000</v>
      </c>
      <c r="N31" s="56">
        <v>1308</v>
      </c>
      <c r="O31" s="53">
        <f>7*N31</f>
        <v>9156</v>
      </c>
    </row>
    <row r="32" spans="1:15" x14ac:dyDescent="0.2">
      <c r="A32" s="1" t="s">
        <v>198</v>
      </c>
      <c r="B32" s="7" t="s">
        <v>50</v>
      </c>
      <c r="C32" s="58">
        <v>9.9999999999999995E-7</v>
      </c>
      <c r="D32" s="50">
        <v>0.7</v>
      </c>
      <c r="E32" s="50">
        <v>0</v>
      </c>
      <c r="F32" s="50">
        <v>40000</v>
      </c>
      <c r="G32" s="50">
        <v>825000</v>
      </c>
      <c r="H32" s="50">
        <v>30</v>
      </c>
      <c r="I32" s="50">
        <v>0.04</v>
      </c>
      <c r="J32" s="50">
        <v>0</v>
      </c>
      <c r="K32" s="50">
        <v>0</v>
      </c>
      <c r="L32" s="50">
        <v>0.5</v>
      </c>
      <c r="M32" s="53">
        <v>1000</v>
      </c>
      <c r="N32" s="53"/>
      <c r="O32" s="53"/>
    </row>
    <row r="33" spans="1:15" x14ac:dyDescent="0.2">
      <c r="A33" s="1" t="s">
        <v>198</v>
      </c>
      <c r="B33" s="7" t="s">
        <v>51</v>
      </c>
      <c r="C33" s="58">
        <v>9.9999999999999995E-7</v>
      </c>
      <c r="D33" s="50">
        <v>0.41899999999999998</v>
      </c>
      <c r="E33" s="50">
        <v>0</v>
      </c>
      <c r="F33" s="50">
        <v>200</v>
      </c>
      <c r="G33" s="50">
        <v>1550000</v>
      </c>
      <c r="H33" s="50">
        <v>22.5</v>
      </c>
      <c r="I33" s="50">
        <v>0.04</v>
      </c>
      <c r="J33" s="50">
        <v>500000000</v>
      </c>
      <c r="K33" s="50">
        <v>100000</v>
      </c>
      <c r="L33" s="50">
        <v>0.5</v>
      </c>
      <c r="M33" s="53">
        <v>1000</v>
      </c>
      <c r="N33" s="53"/>
      <c r="O33" s="53"/>
    </row>
    <row r="34" spans="1:15" x14ac:dyDescent="0.2">
      <c r="A34" s="1" t="s">
        <v>199</v>
      </c>
      <c r="B34" s="7" t="s">
        <v>45</v>
      </c>
      <c r="C34" s="58">
        <v>9.9999999999999995E-7</v>
      </c>
      <c r="D34" s="50">
        <v>0.92</v>
      </c>
      <c r="E34" s="50">
        <v>0</v>
      </c>
      <c r="F34" s="50">
        <f>315315/1</f>
        <v>315315</v>
      </c>
      <c r="G34" s="50">
        <f>135135/1</f>
        <v>135135</v>
      </c>
      <c r="H34" s="50">
        <v>12</v>
      </c>
      <c r="I34" s="50">
        <v>0.04</v>
      </c>
      <c r="J34" s="50">
        <v>100000000</v>
      </c>
      <c r="K34" s="50">
        <v>100000</v>
      </c>
      <c r="L34" s="50">
        <v>0.5</v>
      </c>
      <c r="M34" s="53">
        <v>1000</v>
      </c>
      <c r="N34" s="53"/>
      <c r="O34" s="53"/>
    </row>
    <row r="35" spans="1:15" x14ac:dyDescent="0.2">
      <c r="A35" s="1" t="s">
        <v>199</v>
      </c>
      <c r="B35" s="7" t="s">
        <v>46</v>
      </c>
      <c r="C35" s="58">
        <v>9.9999999999999995E-7</v>
      </c>
      <c r="D35" s="50">
        <v>0.82</v>
      </c>
      <c r="E35" s="50">
        <v>0</v>
      </c>
      <c r="F35" s="50">
        <v>80000</v>
      </c>
      <c r="G35" s="50">
        <v>65000</v>
      </c>
      <c r="H35" s="50">
        <v>10</v>
      </c>
      <c r="I35" s="50">
        <v>0.04</v>
      </c>
      <c r="J35" s="50">
        <v>0</v>
      </c>
      <c r="K35" s="50">
        <v>0</v>
      </c>
      <c r="L35" s="50">
        <v>0.5</v>
      </c>
      <c r="M35" s="53">
        <v>1000</v>
      </c>
      <c r="N35" s="53"/>
      <c r="O35" s="53"/>
    </row>
    <row r="36" spans="1:15" x14ac:dyDescent="0.2">
      <c r="A36" s="1" t="s">
        <v>199</v>
      </c>
      <c r="B36" s="7" t="s">
        <v>47</v>
      </c>
      <c r="C36" s="58">
        <v>9.9999999999999995E-7</v>
      </c>
      <c r="D36" s="50">
        <v>0.84</v>
      </c>
      <c r="E36" s="50">
        <v>0</v>
      </c>
      <c r="F36" s="50">
        <v>150000</v>
      </c>
      <c r="G36" s="50">
        <v>65000</v>
      </c>
      <c r="H36" s="50">
        <v>15</v>
      </c>
      <c r="I36" s="50">
        <v>0.04</v>
      </c>
      <c r="J36" s="50">
        <v>0</v>
      </c>
      <c r="K36" s="50">
        <v>0</v>
      </c>
      <c r="L36" s="50">
        <v>0.5</v>
      </c>
      <c r="M36" s="53">
        <v>1000</v>
      </c>
      <c r="N36" s="53"/>
      <c r="O36" s="53"/>
    </row>
    <row r="37" spans="1:15" x14ac:dyDescent="0.2">
      <c r="A37" s="1" t="s">
        <v>199</v>
      </c>
      <c r="B37" s="7" t="s">
        <v>48</v>
      </c>
      <c r="C37" s="58">
        <v>9.9999999999999995E-7</v>
      </c>
      <c r="D37" s="50">
        <v>0.8</v>
      </c>
      <c r="E37" s="50">
        <v>0</v>
      </c>
      <c r="F37" s="50">
        <v>150000</v>
      </c>
      <c r="G37" s="50">
        <v>1000000</v>
      </c>
      <c r="H37" s="50">
        <v>25</v>
      </c>
      <c r="I37" s="50">
        <v>0.04</v>
      </c>
      <c r="J37" s="50">
        <v>0</v>
      </c>
      <c r="K37" s="50">
        <v>0</v>
      </c>
      <c r="L37" s="50">
        <v>0.5</v>
      </c>
      <c r="M37" s="53">
        <v>1000</v>
      </c>
      <c r="N37" s="53"/>
      <c r="O37" s="53"/>
    </row>
    <row r="38" spans="1:15" x14ac:dyDescent="0.2">
      <c r="A38" s="1" t="s">
        <v>199</v>
      </c>
      <c r="B38" s="7" t="s">
        <v>49</v>
      </c>
      <c r="C38" s="58">
        <v>9.9999999999999995E-7</v>
      </c>
      <c r="D38" s="50">
        <v>0.8</v>
      </c>
      <c r="E38" s="50">
        <v>0</v>
      </c>
      <c r="F38" s="50">
        <v>10000</v>
      </c>
      <c r="G38" s="50">
        <v>1100000</v>
      </c>
      <c r="H38" s="50">
        <v>80</v>
      </c>
      <c r="I38" s="50">
        <v>0.04</v>
      </c>
      <c r="J38" s="50">
        <f>O38*2</f>
        <v>0</v>
      </c>
      <c r="K38" s="50">
        <f>2*N38</f>
        <v>0</v>
      </c>
      <c r="L38" s="50">
        <v>0.5</v>
      </c>
      <c r="M38" s="53">
        <v>1000</v>
      </c>
      <c r="N38" s="56">
        <v>0</v>
      </c>
      <c r="O38" s="53">
        <f>7*N38</f>
        <v>0</v>
      </c>
    </row>
    <row r="39" spans="1:15" x14ac:dyDescent="0.2">
      <c r="A39" s="1" t="s">
        <v>199</v>
      </c>
      <c r="B39" s="7" t="s">
        <v>50</v>
      </c>
      <c r="C39" s="58">
        <v>9.9999999999999995E-7</v>
      </c>
      <c r="D39" s="50">
        <v>0.7</v>
      </c>
      <c r="E39" s="50">
        <v>0</v>
      </c>
      <c r="F39" s="50">
        <v>40000</v>
      </c>
      <c r="G39" s="50">
        <v>825000</v>
      </c>
      <c r="H39" s="50">
        <v>30</v>
      </c>
      <c r="I39" s="50">
        <v>0.04</v>
      </c>
      <c r="J39" s="50">
        <v>0</v>
      </c>
      <c r="K39" s="50">
        <v>0</v>
      </c>
      <c r="L39" s="50">
        <v>0.5</v>
      </c>
      <c r="M39" s="53">
        <v>1000</v>
      </c>
      <c r="N39" s="53"/>
      <c r="O39" s="53"/>
    </row>
    <row r="40" spans="1:15" x14ac:dyDescent="0.2">
      <c r="A40" s="1" t="s">
        <v>199</v>
      </c>
      <c r="B40" s="7" t="s">
        <v>51</v>
      </c>
      <c r="C40" s="58">
        <v>9.9999999999999995E-7</v>
      </c>
      <c r="D40" s="50">
        <v>0.41899999999999998</v>
      </c>
      <c r="E40" s="50">
        <v>0</v>
      </c>
      <c r="F40" s="50">
        <v>200</v>
      </c>
      <c r="G40" s="50">
        <v>1550000</v>
      </c>
      <c r="H40" s="50">
        <v>22.5</v>
      </c>
      <c r="I40" s="50">
        <v>0.04</v>
      </c>
      <c r="J40" s="50">
        <v>500000000</v>
      </c>
      <c r="K40" s="50">
        <v>100000</v>
      </c>
      <c r="L40" s="50">
        <v>0.5</v>
      </c>
      <c r="M40" s="53">
        <v>1000</v>
      </c>
      <c r="N40" s="53"/>
      <c r="O40" s="53"/>
    </row>
    <row r="41" spans="1:15" x14ac:dyDescent="0.2">
      <c r="A41" s="1" t="s">
        <v>119</v>
      </c>
      <c r="B41" s="7" t="s">
        <v>45</v>
      </c>
      <c r="C41" s="58">
        <v>9.9999999999999995E-7</v>
      </c>
      <c r="D41" s="50">
        <v>0.92</v>
      </c>
      <c r="E41" s="50">
        <v>0</v>
      </c>
      <c r="F41" s="50">
        <f>315315/1</f>
        <v>315315</v>
      </c>
      <c r="G41" s="50">
        <f>135135/1</f>
        <v>135135</v>
      </c>
      <c r="H41" s="50">
        <v>12</v>
      </c>
      <c r="I41" s="50">
        <v>0.04</v>
      </c>
      <c r="J41" s="50">
        <v>100000000</v>
      </c>
      <c r="K41" s="50">
        <v>100000</v>
      </c>
      <c r="L41" s="50">
        <v>0.5</v>
      </c>
      <c r="M41" s="53">
        <v>1000</v>
      </c>
      <c r="N41" s="53"/>
      <c r="O41" s="53"/>
    </row>
    <row r="42" spans="1:15" x14ac:dyDescent="0.2">
      <c r="A42" s="1" t="s">
        <v>119</v>
      </c>
      <c r="B42" s="7" t="s">
        <v>46</v>
      </c>
      <c r="C42" s="58">
        <v>9.9999999999999995E-7</v>
      </c>
      <c r="D42" s="50">
        <v>0.82</v>
      </c>
      <c r="E42" s="50">
        <v>0</v>
      </c>
      <c r="F42" s="50">
        <v>80000</v>
      </c>
      <c r="G42" s="50">
        <v>65000</v>
      </c>
      <c r="H42" s="50">
        <v>10</v>
      </c>
      <c r="I42" s="50">
        <v>0.04</v>
      </c>
      <c r="J42" s="50">
        <v>0</v>
      </c>
      <c r="K42" s="50">
        <v>0</v>
      </c>
      <c r="L42" s="50">
        <v>0.5</v>
      </c>
      <c r="M42" s="53">
        <v>1000</v>
      </c>
      <c r="N42" s="53"/>
      <c r="O42" s="53"/>
    </row>
    <row r="43" spans="1:15" x14ac:dyDescent="0.2">
      <c r="A43" s="1" t="s">
        <v>119</v>
      </c>
      <c r="B43" s="7" t="s">
        <v>47</v>
      </c>
      <c r="C43" s="58">
        <v>9.9999999999999995E-7</v>
      </c>
      <c r="D43" s="50">
        <v>0.84</v>
      </c>
      <c r="E43" s="50">
        <v>0</v>
      </c>
      <c r="F43" s="50">
        <v>150000</v>
      </c>
      <c r="G43" s="50">
        <v>65000</v>
      </c>
      <c r="H43" s="50">
        <v>15</v>
      </c>
      <c r="I43" s="50">
        <v>0.04</v>
      </c>
      <c r="J43" s="50">
        <v>0</v>
      </c>
      <c r="K43" s="50">
        <v>0</v>
      </c>
      <c r="L43" s="50">
        <v>0.5</v>
      </c>
      <c r="M43" s="53">
        <v>1000</v>
      </c>
      <c r="N43" s="53"/>
      <c r="O43" s="53"/>
    </row>
    <row r="44" spans="1:15" x14ac:dyDescent="0.2">
      <c r="A44" s="1" t="s">
        <v>119</v>
      </c>
      <c r="B44" s="7" t="s">
        <v>48</v>
      </c>
      <c r="C44" s="58">
        <v>9.9999999999999995E-7</v>
      </c>
      <c r="D44" s="50">
        <v>0.8</v>
      </c>
      <c r="E44" s="50">
        <v>0</v>
      </c>
      <c r="F44" s="50">
        <v>150000</v>
      </c>
      <c r="G44" s="50">
        <v>1000000</v>
      </c>
      <c r="H44" s="50">
        <v>25</v>
      </c>
      <c r="I44" s="50">
        <v>0.04</v>
      </c>
      <c r="J44" s="50">
        <v>0</v>
      </c>
      <c r="K44" s="50">
        <v>0</v>
      </c>
      <c r="L44" s="50">
        <v>0.5</v>
      </c>
      <c r="M44" s="53">
        <v>1000</v>
      </c>
      <c r="N44" s="53"/>
      <c r="O44" s="53"/>
    </row>
    <row r="45" spans="1:15" x14ac:dyDescent="0.2">
      <c r="A45" s="1" t="s">
        <v>119</v>
      </c>
      <c r="B45" s="7" t="s">
        <v>49</v>
      </c>
      <c r="C45" s="58">
        <v>9.9999999999999995E-7</v>
      </c>
      <c r="D45" s="50">
        <v>0.8</v>
      </c>
      <c r="E45" s="50">
        <v>0</v>
      </c>
      <c r="F45" s="50">
        <v>10000</v>
      </c>
      <c r="G45" s="50">
        <v>1100000</v>
      </c>
      <c r="H45" s="50">
        <v>80</v>
      </c>
      <c r="I45" s="50">
        <v>0.04</v>
      </c>
      <c r="J45" s="50">
        <f>O45*2</f>
        <v>20832</v>
      </c>
      <c r="K45" s="50">
        <f>2*N45</f>
        <v>2976</v>
      </c>
      <c r="L45" s="50">
        <v>0.5</v>
      </c>
      <c r="M45" s="53">
        <v>1000</v>
      </c>
      <c r="N45" s="56">
        <v>1488</v>
      </c>
      <c r="O45" s="53">
        <f>7*N45</f>
        <v>10416</v>
      </c>
    </row>
    <row r="46" spans="1:15" x14ac:dyDescent="0.2">
      <c r="A46" s="1" t="s">
        <v>119</v>
      </c>
      <c r="B46" s="7" t="s">
        <v>50</v>
      </c>
      <c r="C46" s="58">
        <v>9.9999999999999995E-7</v>
      </c>
      <c r="D46" s="50">
        <v>0.7</v>
      </c>
      <c r="E46" s="50">
        <v>0</v>
      </c>
      <c r="F46" s="50">
        <v>40000</v>
      </c>
      <c r="G46" s="50">
        <v>825000</v>
      </c>
      <c r="H46" s="50">
        <v>30</v>
      </c>
      <c r="I46" s="50">
        <v>0.04</v>
      </c>
      <c r="J46" s="50">
        <v>0</v>
      </c>
      <c r="K46" s="50">
        <v>0</v>
      </c>
      <c r="L46" s="50">
        <v>0.5</v>
      </c>
      <c r="M46" s="53">
        <v>1000</v>
      </c>
      <c r="N46" s="53"/>
      <c r="O46" s="53"/>
    </row>
    <row r="47" spans="1:15" x14ac:dyDescent="0.2">
      <c r="A47" s="1" t="s">
        <v>119</v>
      </c>
      <c r="B47" s="7" t="s">
        <v>51</v>
      </c>
      <c r="C47" s="58">
        <v>9.9999999999999995E-7</v>
      </c>
      <c r="D47" s="50">
        <v>0.41899999999999998</v>
      </c>
      <c r="E47" s="50">
        <v>0</v>
      </c>
      <c r="F47" s="50">
        <v>200</v>
      </c>
      <c r="G47" s="50">
        <v>1550000</v>
      </c>
      <c r="H47" s="50">
        <v>22.5</v>
      </c>
      <c r="I47" s="50">
        <v>0.04</v>
      </c>
      <c r="J47" s="50">
        <v>500000000</v>
      </c>
      <c r="K47" s="50">
        <v>100000</v>
      </c>
      <c r="L47" s="50">
        <v>0.5</v>
      </c>
      <c r="M47" s="53">
        <v>1000</v>
      </c>
      <c r="N47" s="53"/>
      <c r="O47" s="53"/>
    </row>
    <row r="48" spans="1:15" x14ac:dyDescent="0.2">
      <c r="A48" s="1" t="s">
        <v>120</v>
      </c>
      <c r="B48" s="7" t="s">
        <v>45</v>
      </c>
      <c r="C48" s="58">
        <v>9.9999999999999995E-7</v>
      </c>
      <c r="D48" s="50">
        <v>0.92</v>
      </c>
      <c r="E48" s="50">
        <v>0</v>
      </c>
      <c r="F48" s="50">
        <f>315315/1</f>
        <v>315315</v>
      </c>
      <c r="G48" s="50">
        <f>135135/1</f>
        <v>135135</v>
      </c>
      <c r="H48" s="50">
        <v>12</v>
      </c>
      <c r="I48" s="50">
        <v>0.04</v>
      </c>
      <c r="J48" s="50">
        <v>100000000</v>
      </c>
      <c r="K48" s="50">
        <v>100000</v>
      </c>
      <c r="L48" s="50">
        <v>0.5</v>
      </c>
      <c r="M48" s="53">
        <v>1000</v>
      </c>
      <c r="N48" s="53"/>
      <c r="O48" s="53"/>
    </row>
    <row r="49" spans="1:15" x14ac:dyDescent="0.2">
      <c r="A49" s="1" t="s">
        <v>120</v>
      </c>
      <c r="B49" s="7" t="s">
        <v>46</v>
      </c>
      <c r="C49" s="58">
        <v>9.9999999999999995E-7</v>
      </c>
      <c r="D49" s="50">
        <v>0.82</v>
      </c>
      <c r="E49" s="50">
        <v>0</v>
      </c>
      <c r="F49" s="50">
        <v>80000</v>
      </c>
      <c r="G49" s="50">
        <v>65000</v>
      </c>
      <c r="H49" s="50">
        <v>10</v>
      </c>
      <c r="I49" s="50">
        <v>0.04</v>
      </c>
      <c r="J49" s="50">
        <v>0</v>
      </c>
      <c r="K49" s="50">
        <v>0</v>
      </c>
      <c r="L49" s="50">
        <v>0.5</v>
      </c>
      <c r="M49" s="53">
        <v>1000</v>
      </c>
      <c r="N49" s="53"/>
      <c r="O49" s="53"/>
    </row>
    <row r="50" spans="1:15" x14ac:dyDescent="0.2">
      <c r="A50" s="1" t="s">
        <v>120</v>
      </c>
      <c r="B50" s="7" t="s">
        <v>47</v>
      </c>
      <c r="C50" s="58">
        <v>9.9999999999999995E-7</v>
      </c>
      <c r="D50" s="50">
        <v>0.84</v>
      </c>
      <c r="E50" s="50">
        <v>0</v>
      </c>
      <c r="F50" s="50">
        <v>150000</v>
      </c>
      <c r="G50" s="50">
        <v>65000</v>
      </c>
      <c r="H50" s="50">
        <v>15</v>
      </c>
      <c r="I50" s="50">
        <v>0.04</v>
      </c>
      <c r="J50" s="50">
        <v>0</v>
      </c>
      <c r="K50" s="50">
        <v>0</v>
      </c>
      <c r="L50" s="50">
        <v>0.5</v>
      </c>
      <c r="M50" s="53">
        <v>1000</v>
      </c>
      <c r="N50" s="53"/>
      <c r="O50" s="53"/>
    </row>
    <row r="51" spans="1:15" x14ac:dyDescent="0.2">
      <c r="A51" s="1" t="s">
        <v>120</v>
      </c>
      <c r="B51" s="7" t="s">
        <v>48</v>
      </c>
      <c r="C51" s="58">
        <v>9.9999999999999995E-7</v>
      </c>
      <c r="D51" s="50">
        <v>0.8</v>
      </c>
      <c r="E51" s="50">
        <v>0</v>
      </c>
      <c r="F51" s="50">
        <v>150000</v>
      </c>
      <c r="G51" s="50">
        <v>1000000</v>
      </c>
      <c r="H51" s="50">
        <v>25</v>
      </c>
      <c r="I51" s="50">
        <v>0.04</v>
      </c>
      <c r="J51" s="50">
        <v>0</v>
      </c>
      <c r="K51" s="50">
        <v>0</v>
      </c>
      <c r="L51" s="50">
        <v>0.5</v>
      </c>
      <c r="M51" s="53">
        <v>1000</v>
      </c>
      <c r="N51" s="53"/>
      <c r="O51" s="53"/>
    </row>
    <row r="52" spans="1:15" x14ac:dyDescent="0.2">
      <c r="A52" s="1" t="s">
        <v>120</v>
      </c>
      <c r="B52" s="7" t="s">
        <v>49</v>
      </c>
      <c r="C52" s="58">
        <v>9.9999999999999995E-7</v>
      </c>
      <c r="D52" s="50">
        <v>0.8</v>
      </c>
      <c r="E52" s="50">
        <v>0</v>
      </c>
      <c r="F52" s="50">
        <v>10000</v>
      </c>
      <c r="G52" s="50">
        <v>1100000</v>
      </c>
      <c r="H52" s="50">
        <v>80</v>
      </c>
      <c r="I52" s="50">
        <v>0.04</v>
      </c>
      <c r="J52" s="50">
        <f>O52*2</f>
        <v>14700</v>
      </c>
      <c r="K52" s="50">
        <f>2*N52</f>
        <v>2100</v>
      </c>
      <c r="L52" s="50">
        <v>0.5</v>
      </c>
      <c r="M52" s="53">
        <v>1000</v>
      </c>
      <c r="N52" s="56">
        <v>1050</v>
      </c>
      <c r="O52" s="53">
        <f>7*N52</f>
        <v>7350</v>
      </c>
    </row>
    <row r="53" spans="1:15" x14ac:dyDescent="0.2">
      <c r="A53" s="1" t="s">
        <v>120</v>
      </c>
      <c r="B53" s="7" t="s">
        <v>50</v>
      </c>
      <c r="C53" s="58">
        <v>9.9999999999999995E-7</v>
      </c>
      <c r="D53" s="50">
        <v>0.7</v>
      </c>
      <c r="E53" s="50">
        <v>0</v>
      </c>
      <c r="F53" s="50">
        <v>40000</v>
      </c>
      <c r="G53" s="50">
        <v>825000</v>
      </c>
      <c r="H53" s="50">
        <v>30</v>
      </c>
      <c r="I53" s="50">
        <v>0.04</v>
      </c>
      <c r="J53" s="50">
        <v>0</v>
      </c>
      <c r="K53" s="50">
        <v>0</v>
      </c>
      <c r="L53" s="50">
        <v>0.5</v>
      </c>
      <c r="M53" s="53">
        <v>1000</v>
      </c>
      <c r="N53" s="53"/>
      <c r="O53" s="53"/>
    </row>
    <row r="54" spans="1:15" x14ac:dyDescent="0.2">
      <c r="A54" s="1" t="s">
        <v>120</v>
      </c>
      <c r="B54" s="7" t="s">
        <v>51</v>
      </c>
      <c r="C54" s="58">
        <v>9.9999999999999995E-7</v>
      </c>
      <c r="D54" s="50">
        <v>0.41899999999999998</v>
      </c>
      <c r="E54" s="50">
        <v>0</v>
      </c>
      <c r="F54" s="50">
        <v>200</v>
      </c>
      <c r="G54" s="50">
        <v>1550000</v>
      </c>
      <c r="H54" s="50">
        <v>22.5</v>
      </c>
      <c r="I54" s="50">
        <v>0.04</v>
      </c>
      <c r="J54" s="50">
        <v>500000000</v>
      </c>
      <c r="K54" s="50">
        <v>100000</v>
      </c>
      <c r="L54" s="50">
        <v>0.5</v>
      </c>
      <c r="M54" s="53">
        <v>1000</v>
      </c>
      <c r="N54" s="53"/>
      <c r="O54" s="53"/>
    </row>
    <row r="55" spans="1:15" x14ac:dyDescent="0.2">
      <c r="A55" s="1" t="s">
        <v>200</v>
      </c>
      <c r="B55" s="7" t="s">
        <v>45</v>
      </c>
      <c r="C55" s="58">
        <v>9.9999999999999995E-7</v>
      </c>
      <c r="D55" s="50">
        <v>0.92</v>
      </c>
      <c r="E55" s="50">
        <v>0</v>
      </c>
      <c r="F55" s="50">
        <f>315315/1</f>
        <v>315315</v>
      </c>
      <c r="G55" s="50">
        <f>135135/1</f>
        <v>135135</v>
      </c>
      <c r="H55" s="50">
        <v>12</v>
      </c>
      <c r="I55" s="50">
        <v>0.04</v>
      </c>
      <c r="J55" s="50">
        <v>100000000</v>
      </c>
      <c r="K55" s="50">
        <v>100000</v>
      </c>
      <c r="L55" s="50">
        <v>0.5</v>
      </c>
      <c r="M55" s="53">
        <v>1000</v>
      </c>
      <c r="N55" s="53"/>
      <c r="O55" s="53"/>
    </row>
    <row r="56" spans="1:15" x14ac:dyDescent="0.2">
      <c r="A56" s="1" t="s">
        <v>200</v>
      </c>
      <c r="B56" s="7" t="s">
        <v>46</v>
      </c>
      <c r="C56" s="58">
        <v>9.9999999999999995E-7</v>
      </c>
      <c r="D56" s="50">
        <v>0.82</v>
      </c>
      <c r="E56" s="50">
        <v>0</v>
      </c>
      <c r="F56" s="50">
        <v>80000</v>
      </c>
      <c r="G56" s="50">
        <v>65000</v>
      </c>
      <c r="H56" s="50">
        <v>10</v>
      </c>
      <c r="I56" s="50">
        <v>0.04</v>
      </c>
      <c r="J56" s="50">
        <v>0</v>
      </c>
      <c r="K56" s="50">
        <v>0</v>
      </c>
      <c r="L56" s="50">
        <v>0.5</v>
      </c>
      <c r="M56" s="53">
        <v>1000</v>
      </c>
      <c r="N56" s="53"/>
      <c r="O56" s="53"/>
    </row>
    <row r="57" spans="1:15" x14ac:dyDescent="0.2">
      <c r="A57" s="1" t="s">
        <v>200</v>
      </c>
      <c r="B57" s="7" t="s">
        <v>47</v>
      </c>
      <c r="C57" s="58">
        <v>9.9999999999999995E-7</v>
      </c>
      <c r="D57" s="50">
        <v>0.84</v>
      </c>
      <c r="E57" s="50">
        <v>0</v>
      </c>
      <c r="F57" s="50">
        <v>150000</v>
      </c>
      <c r="G57" s="50">
        <v>65000</v>
      </c>
      <c r="H57" s="50">
        <v>15</v>
      </c>
      <c r="I57" s="50">
        <v>0.04</v>
      </c>
      <c r="J57" s="50">
        <v>0</v>
      </c>
      <c r="K57" s="50">
        <v>0</v>
      </c>
      <c r="L57" s="50">
        <v>0.5</v>
      </c>
      <c r="M57" s="53">
        <v>1000</v>
      </c>
      <c r="N57" s="53"/>
      <c r="O57" s="53"/>
    </row>
    <row r="58" spans="1:15" x14ac:dyDescent="0.2">
      <c r="A58" s="1" t="s">
        <v>200</v>
      </c>
      <c r="B58" s="7" t="s">
        <v>48</v>
      </c>
      <c r="C58" s="58">
        <v>9.9999999999999995E-7</v>
      </c>
      <c r="D58" s="50">
        <v>0.8</v>
      </c>
      <c r="E58" s="50">
        <v>0</v>
      </c>
      <c r="F58" s="50">
        <v>150000</v>
      </c>
      <c r="G58" s="50">
        <v>1000000</v>
      </c>
      <c r="H58" s="50">
        <v>25</v>
      </c>
      <c r="I58" s="50">
        <v>0.04</v>
      </c>
      <c r="J58" s="50">
        <v>0</v>
      </c>
      <c r="K58" s="50">
        <v>0</v>
      </c>
      <c r="L58" s="50">
        <v>0.5</v>
      </c>
      <c r="M58" s="53">
        <v>1000</v>
      </c>
      <c r="N58" s="53"/>
      <c r="O58" s="53"/>
    </row>
    <row r="59" spans="1:15" x14ac:dyDescent="0.2">
      <c r="A59" s="1" t="s">
        <v>200</v>
      </c>
      <c r="B59" s="7" t="s">
        <v>49</v>
      </c>
      <c r="C59" s="58">
        <v>9.9999999999999995E-7</v>
      </c>
      <c r="D59" s="50">
        <v>0.8</v>
      </c>
      <c r="E59" s="50">
        <v>0</v>
      </c>
      <c r="F59" s="50">
        <v>10000</v>
      </c>
      <c r="G59" s="50">
        <v>1100000</v>
      </c>
      <c r="H59" s="50">
        <v>80</v>
      </c>
      <c r="I59" s="50">
        <v>0.04</v>
      </c>
      <c r="J59" s="50">
        <f>O59*2</f>
        <v>84770</v>
      </c>
      <c r="K59" s="50">
        <f>2*N59</f>
        <v>12110</v>
      </c>
      <c r="L59" s="50">
        <v>0.5</v>
      </c>
      <c r="M59" s="53">
        <v>1000</v>
      </c>
      <c r="N59" s="56">
        <v>6055</v>
      </c>
      <c r="O59" s="53">
        <f>7*N59</f>
        <v>42385</v>
      </c>
    </row>
    <row r="60" spans="1:15" x14ac:dyDescent="0.2">
      <c r="A60" s="1" t="s">
        <v>200</v>
      </c>
      <c r="B60" s="7" t="s">
        <v>50</v>
      </c>
      <c r="C60" s="58">
        <v>9.9999999999999995E-7</v>
      </c>
      <c r="D60" s="50">
        <v>0.7</v>
      </c>
      <c r="E60" s="50">
        <v>0</v>
      </c>
      <c r="F60" s="50">
        <v>40000</v>
      </c>
      <c r="G60" s="50">
        <v>825000</v>
      </c>
      <c r="H60" s="50">
        <v>30</v>
      </c>
      <c r="I60" s="50">
        <v>0.04</v>
      </c>
      <c r="J60" s="50">
        <v>0</v>
      </c>
      <c r="K60" s="50">
        <v>0</v>
      </c>
      <c r="L60" s="50">
        <v>0.5</v>
      </c>
      <c r="M60" s="53">
        <v>1000</v>
      </c>
      <c r="N60" s="53"/>
      <c r="O60" s="53"/>
    </row>
    <row r="61" spans="1:15" x14ac:dyDescent="0.2">
      <c r="A61" s="1" t="s">
        <v>200</v>
      </c>
      <c r="B61" s="7" t="s">
        <v>51</v>
      </c>
      <c r="C61" s="58">
        <v>9.9999999999999995E-7</v>
      </c>
      <c r="D61" s="50">
        <v>0.41899999999999998</v>
      </c>
      <c r="E61" s="50">
        <v>0</v>
      </c>
      <c r="F61" s="50">
        <v>200</v>
      </c>
      <c r="G61" s="50">
        <v>1550000</v>
      </c>
      <c r="H61" s="50">
        <v>22.5</v>
      </c>
      <c r="I61" s="50">
        <v>0.04</v>
      </c>
      <c r="J61" s="50">
        <v>500000000</v>
      </c>
      <c r="K61" s="50">
        <v>100000</v>
      </c>
      <c r="L61" s="50">
        <v>0.5</v>
      </c>
      <c r="M61" s="53">
        <v>1000</v>
      </c>
      <c r="N61" s="53"/>
      <c r="O61" s="53"/>
    </row>
    <row r="62" spans="1:15" x14ac:dyDescent="0.2">
      <c r="A62" s="1" t="s">
        <v>201</v>
      </c>
      <c r="B62" s="7" t="s">
        <v>45</v>
      </c>
      <c r="C62" s="58">
        <v>9.9999999999999995E-7</v>
      </c>
      <c r="D62" s="50">
        <v>0.92</v>
      </c>
      <c r="E62" s="50">
        <v>0</v>
      </c>
      <c r="F62" s="50">
        <f>315315/1</f>
        <v>315315</v>
      </c>
      <c r="G62" s="50">
        <f>135135/1</f>
        <v>135135</v>
      </c>
      <c r="H62" s="50">
        <v>12</v>
      </c>
      <c r="I62" s="50">
        <v>0.04</v>
      </c>
      <c r="J62" s="50">
        <v>100000000</v>
      </c>
      <c r="K62" s="50">
        <v>100000</v>
      </c>
      <c r="L62" s="50">
        <v>0.5</v>
      </c>
      <c r="M62" s="53">
        <v>1000</v>
      </c>
      <c r="N62" s="53"/>
      <c r="O62" s="53"/>
    </row>
    <row r="63" spans="1:15" x14ac:dyDescent="0.2">
      <c r="A63" s="1" t="s">
        <v>201</v>
      </c>
      <c r="B63" s="7" t="s">
        <v>46</v>
      </c>
      <c r="C63" s="58">
        <v>9.9999999999999995E-7</v>
      </c>
      <c r="D63" s="50">
        <v>0.82</v>
      </c>
      <c r="E63" s="50">
        <v>0</v>
      </c>
      <c r="F63" s="50">
        <v>80000</v>
      </c>
      <c r="G63" s="50">
        <v>65000</v>
      </c>
      <c r="H63" s="50">
        <v>10</v>
      </c>
      <c r="I63" s="50">
        <v>0.04</v>
      </c>
      <c r="J63" s="50">
        <v>0</v>
      </c>
      <c r="K63" s="50">
        <v>0</v>
      </c>
      <c r="L63" s="50">
        <v>0.5</v>
      </c>
      <c r="M63" s="53">
        <v>1000</v>
      </c>
      <c r="N63" s="53"/>
      <c r="O63" s="53"/>
    </row>
    <row r="64" spans="1:15" x14ac:dyDescent="0.2">
      <c r="A64" s="1" t="s">
        <v>201</v>
      </c>
      <c r="B64" s="7" t="s">
        <v>47</v>
      </c>
      <c r="C64" s="58">
        <v>9.9999999999999995E-7</v>
      </c>
      <c r="D64" s="50">
        <v>0.84</v>
      </c>
      <c r="E64" s="50">
        <v>0</v>
      </c>
      <c r="F64" s="50">
        <v>150000</v>
      </c>
      <c r="G64" s="50">
        <v>65000</v>
      </c>
      <c r="H64" s="50">
        <v>15</v>
      </c>
      <c r="I64" s="50">
        <v>0.04</v>
      </c>
      <c r="J64" s="50">
        <v>0</v>
      </c>
      <c r="K64" s="50">
        <v>0</v>
      </c>
      <c r="L64" s="50">
        <v>0.5</v>
      </c>
      <c r="M64" s="53">
        <v>1000</v>
      </c>
      <c r="N64" s="53"/>
      <c r="O64" s="53"/>
    </row>
    <row r="65" spans="1:15" x14ac:dyDescent="0.2">
      <c r="A65" s="1" t="s">
        <v>201</v>
      </c>
      <c r="B65" s="7" t="s">
        <v>48</v>
      </c>
      <c r="C65" s="58">
        <v>9.9999999999999995E-7</v>
      </c>
      <c r="D65" s="50">
        <v>0.8</v>
      </c>
      <c r="E65" s="50">
        <v>0</v>
      </c>
      <c r="F65" s="50">
        <v>150000</v>
      </c>
      <c r="G65" s="50">
        <v>1000000</v>
      </c>
      <c r="H65" s="50">
        <v>25</v>
      </c>
      <c r="I65" s="50">
        <v>0.04</v>
      </c>
      <c r="J65" s="50">
        <v>0</v>
      </c>
      <c r="K65" s="50">
        <v>0</v>
      </c>
      <c r="L65" s="50">
        <v>0.5</v>
      </c>
      <c r="M65" s="53">
        <v>1000</v>
      </c>
      <c r="N65" s="53"/>
      <c r="O65" s="53"/>
    </row>
    <row r="66" spans="1:15" x14ac:dyDescent="0.2">
      <c r="A66" s="1" t="s">
        <v>201</v>
      </c>
      <c r="B66" s="7" t="s">
        <v>49</v>
      </c>
      <c r="C66" s="58">
        <v>9.9999999999999995E-7</v>
      </c>
      <c r="D66" s="50">
        <v>0.8</v>
      </c>
      <c r="E66" s="50">
        <v>0</v>
      </c>
      <c r="F66" s="50">
        <v>10000</v>
      </c>
      <c r="G66" s="50">
        <v>1100000</v>
      </c>
      <c r="H66" s="50">
        <v>80</v>
      </c>
      <c r="I66" s="50">
        <v>0.04</v>
      </c>
      <c r="J66" s="50">
        <f>O66*2</f>
        <v>64302</v>
      </c>
      <c r="K66" s="50">
        <f>2*N66</f>
        <v>9186</v>
      </c>
      <c r="L66" s="50">
        <v>0.5</v>
      </c>
      <c r="M66" s="53">
        <v>1000</v>
      </c>
      <c r="N66" s="56">
        <v>4593</v>
      </c>
      <c r="O66" s="53">
        <f>7*N66</f>
        <v>32151</v>
      </c>
    </row>
    <row r="67" spans="1:15" x14ac:dyDescent="0.2">
      <c r="A67" s="1" t="s">
        <v>201</v>
      </c>
      <c r="B67" s="7" t="s">
        <v>50</v>
      </c>
      <c r="C67" s="58">
        <v>9.9999999999999995E-7</v>
      </c>
      <c r="D67" s="50">
        <v>0.7</v>
      </c>
      <c r="E67" s="50">
        <v>0</v>
      </c>
      <c r="F67" s="50">
        <v>40000</v>
      </c>
      <c r="G67" s="50">
        <v>825000</v>
      </c>
      <c r="H67" s="50">
        <v>30</v>
      </c>
      <c r="I67" s="50">
        <v>0.04</v>
      </c>
      <c r="J67" s="50">
        <v>0</v>
      </c>
      <c r="K67" s="50">
        <v>0</v>
      </c>
      <c r="L67" s="50">
        <v>0.5</v>
      </c>
      <c r="M67" s="53">
        <v>1000</v>
      </c>
      <c r="N67" s="53"/>
      <c r="O67" s="53"/>
    </row>
    <row r="68" spans="1:15" x14ac:dyDescent="0.2">
      <c r="A68" s="1" t="s">
        <v>201</v>
      </c>
      <c r="B68" s="7" t="s">
        <v>51</v>
      </c>
      <c r="C68" s="58">
        <v>9.9999999999999995E-7</v>
      </c>
      <c r="D68" s="50">
        <v>0.41899999999999998</v>
      </c>
      <c r="E68" s="50">
        <v>0</v>
      </c>
      <c r="F68" s="50">
        <v>200</v>
      </c>
      <c r="G68" s="50">
        <v>1550000</v>
      </c>
      <c r="H68" s="50">
        <v>22.5</v>
      </c>
      <c r="I68" s="50">
        <v>0.04</v>
      </c>
      <c r="J68" s="50">
        <v>500000000</v>
      </c>
      <c r="K68" s="50">
        <v>100000</v>
      </c>
      <c r="L68" s="50">
        <v>0.5</v>
      </c>
      <c r="M68" s="53">
        <v>1000</v>
      </c>
      <c r="N68" s="53"/>
      <c r="O68" s="53"/>
    </row>
    <row r="69" spans="1:15" x14ac:dyDescent="0.2">
      <c r="A69" s="1" t="s">
        <v>414</v>
      </c>
      <c r="B69" s="7" t="s">
        <v>45</v>
      </c>
      <c r="C69" s="58">
        <v>9.9999999999999995E-7</v>
      </c>
      <c r="D69" s="50">
        <v>0.92</v>
      </c>
      <c r="E69" s="50">
        <v>0</v>
      </c>
      <c r="F69" s="50">
        <f>315315/1</f>
        <v>315315</v>
      </c>
      <c r="G69" s="50">
        <f>135135/1</f>
        <v>135135</v>
      </c>
      <c r="H69" s="50">
        <v>12</v>
      </c>
      <c r="I69" s="50">
        <v>0.04</v>
      </c>
      <c r="J69" s="50">
        <v>100000000</v>
      </c>
      <c r="K69" s="50">
        <v>100000</v>
      </c>
      <c r="L69" s="50">
        <v>0.5</v>
      </c>
      <c r="M69" s="53">
        <v>1000</v>
      </c>
    </row>
    <row r="70" spans="1:15" x14ac:dyDescent="0.2">
      <c r="A70" s="1" t="s">
        <v>414</v>
      </c>
      <c r="B70" s="7" t="s">
        <v>46</v>
      </c>
      <c r="C70" s="58">
        <v>9.9999999999999995E-7</v>
      </c>
      <c r="D70" s="50">
        <v>0.82</v>
      </c>
      <c r="E70" s="50">
        <v>0</v>
      </c>
      <c r="F70" s="50">
        <v>80000</v>
      </c>
      <c r="G70" s="50">
        <v>65000</v>
      </c>
      <c r="H70" s="50">
        <v>10</v>
      </c>
      <c r="I70" s="50">
        <v>0.04</v>
      </c>
      <c r="J70" s="50">
        <v>0</v>
      </c>
      <c r="K70" s="50">
        <v>0</v>
      </c>
      <c r="L70" s="50">
        <v>0.5</v>
      </c>
      <c r="M70" s="53">
        <v>1000</v>
      </c>
    </row>
    <row r="71" spans="1:15" x14ac:dyDescent="0.2">
      <c r="A71" s="1" t="s">
        <v>414</v>
      </c>
      <c r="B71" s="7" t="s">
        <v>47</v>
      </c>
      <c r="C71" s="58">
        <v>9.9999999999999995E-7</v>
      </c>
      <c r="D71" s="50">
        <v>0.84</v>
      </c>
      <c r="E71" s="50">
        <v>0</v>
      </c>
      <c r="F71" s="50">
        <v>150000</v>
      </c>
      <c r="G71" s="50">
        <v>65000</v>
      </c>
      <c r="H71" s="50">
        <v>15</v>
      </c>
      <c r="I71" s="50">
        <v>0.04</v>
      </c>
      <c r="J71" s="50">
        <v>0</v>
      </c>
      <c r="K71" s="50">
        <v>0</v>
      </c>
      <c r="L71" s="50">
        <v>0.5</v>
      </c>
      <c r="M71" s="53">
        <v>1000</v>
      </c>
    </row>
    <row r="72" spans="1:15" x14ac:dyDescent="0.2">
      <c r="A72" s="1" t="s">
        <v>414</v>
      </c>
      <c r="B72" s="7" t="s">
        <v>48</v>
      </c>
      <c r="C72" s="58">
        <v>9.9999999999999995E-7</v>
      </c>
      <c r="D72" s="50">
        <v>0.8</v>
      </c>
      <c r="E72" s="50">
        <v>0</v>
      </c>
      <c r="F72" s="50">
        <v>150000</v>
      </c>
      <c r="G72" s="50">
        <v>1000000</v>
      </c>
      <c r="H72" s="50">
        <v>25</v>
      </c>
      <c r="I72" s="50">
        <v>0.04</v>
      </c>
      <c r="J72" s="50">
        <v>0</v>
      </c>
      <c r="K72" s="50">
        <v>0</v>
      </c>
      <c r="L72" s="50">
        <v>0.5</v>
      </c>
      <c r="M72" s="53">
        <v>1000</v>
      </c>
    </row>
    <row r="73" spans="1:15" x14ac:dyDescent="0.2">
      <c r="A73" s="1" t="s">
        <v>414</v>
      </c>
      <c r="B73" s="7" t="s">
        <v>49</v>
      </c>
      <c r="C73" s="58">
        <v>9.9999999999999995E-7</v>
      </c>
      <c r="D73" s="50">
        <v>0.8</v>
      </c>
      <c r="E73" s="50">
        <v>0</v>
      </c>
      <c r="F73" s="50">
        <v>10000</v>
      </c>
      <c r="G73" s="50">
        <v>1100000</v>
      </c>
      <c r="H73" s="50">
        <v>80</v>
      </c>
      <c r="I73" s="50">
        <v>0.04</v>
      </c>
      <c r="J73" s="50">
        <f>2*O73</f>
        <v>115920</v>
      </c>
      <c r="K73" s="50">
        <f>2*N73</f>
        <v>16560</v>
      </c>
      <c r="L73" s="50">
        <v>0.5</v>
      </c>
      <c r="M73" s="53">
        <v>1000</v>
      </c>
      <c r="N73" s="56">
        <v>8280</v>
      </c>
      <c r="O73" s="53">
        <f>7*N73</f>
        <v>57960</v>
      </c>
    </row>
    <row r="74" spans="1:15" x14ac:dyDescent="0.2">
      <c r="A74" s="1" t="s">
        <v>414</v>
      </c>
      <c r="B74" s="7" t="s">
        <v>50</v>
      </c>
      <c r="C74" s="58">
        <v>9.9999999999999995E-7</v>
      </c>
      <c r="D74" s="50">
        <v>0.7</v>
      </c>
      <c r="E74" s="50">
        <v>0</v>
      </c>
      <c r="F74" s="50">
        <v>40000</v>
      </c>
      <c r="G74" s="50">
        <v>825000</v>
      </c>
      <c r="H74" s="50">
        <v>30</v>
      </c>
      <c r="I74" s="50">
        <v>0.04</v>
      </c>
      <c r="J74" s="50">
        <v>0</v>
      </c>
      <c r="K74" s="50">
        <v>0</v>
      </c>
      <c r="L74" s="50">
        <v>0.5</v>
      </c>
      <c r="M74" s="53">
        <v>1000</v>
      </c>
    </row>
    <row r="75" spans="1:15" x14ac:dyDescent="0.2">
      <c r="A75" s="1" t="s">
        <v>414</v>
      </c>
      <c r="B75" s="7" t="s">
        <v>51</v>
      </c>
      <c r="C75" s="58">
        <v>9.9999999999999995E-7</v>
      </c>
      <c r="D75" s="50">
        <v>0.41899999999999998</v>
      </c>
      <c r="E75" s="50">
        <v>0</v>
      </c>
      <c r="F75" s="50">
        <v>200</v>
      </c>
      <c r="G75" s="50">
        <v>1550000</v>
      </c>
      <c r="H75" s="50">
        <v>22.5</v>
      </c>
      <c r="I75" s="50">
        <v>0.04</v>
      </c>
      <c r="J75" s="50">
        <v>500000000</v>
      </c>
      <c r="K75" s="50">
        <v>100000</v>
      </c>
      <c r="L75" s="50">
        <v>0.5</v>
      </c>
      <c r="M75" s="53">
        <v>1000</v>
      </c>
    </row>
    <row r="76" spans="1:15" x14ac:dyDescent="0.2">
      <c r="A76" s="1" t="s">
        <v>416</v>
      </c>
      <c r="B76" s="7" t="s">
        <v>45</v>
      </c>
      <c r="C76" s="58">
        <v>9.9999999999999995E-7</v>
      </c>
      <c r="D76" s="50">
        <v>0.92</v>
      </c>
      <c r="E76" s="50">
        <v>0</v>
      </c>
      <c r="F76" s="50">
        <f>315315/1</f>
        <v>315315</v>
      </c>
      <c r="G76" s="50">
        <f>135135/1</f>
        <v>135135</v>
      </c>
      <c r="H76" s="50">
        <v>12</v>
      </c>
      <c r="I76" s="50">
        <v>0.04</v>
      </c>
      <c r="J76" s="50">
        <v>100000000</v>
      </c>
      <c r="K76" s="50">
        <v>100000</v>
      </c>
      <c r="L76" s="50">
        <v>0.5</v>
      </c>
      <c r="M76" s="53">
        <v>1000</v>
      </c>
    </row>
    <row r="77" spans="1:15" x14ac:dyDescent="0.2">
      <c r="A77" s="1" t="s">
        <v>416</v>
      </c>
      <c r="B77" s="7" t="s">
        <v>46</v>
      </c>
      <c r="C77" s="58">
        <v>9.9999999999999995E-7</v>
      </c>
      <c r="D77" s="50">
        <v>0.82</v>
      </c>
      <c r="E77" s="50">
        <v>0</v>
      </c>
      <c r="F77" s="50">
        <v>80000</v>
      </c>
      <c r="G77" s="50">
        <v>65000</v>
      </c>
      <c r="H77" s="50">
        <v>10</v>
      </c>
      <c r="I77" s="50">
        <v>0.04</v>
      </c>
      <c r="J77" s="50">
        <v>0</v>
      </c>
      <c r="K77" s="50">
        <v>0</v>
      </c>
      <c r="L77" s="50">
        <v>0.5</v>
      </c>
      <c r="M77" s="53">
        <v>1000</v>
      </c>
    </row>
    <row r="78" spans="1:15" x14ac:dyDescent="0.2">
      <c r="A78" s="1" t="s">
        <v>416</v>
      </c>
      <c r="B78" s="7" t="s">
        <v>47</v>
      </c>
      <c r="C78" s="58">
        <v>9.9999999999999995E-7</v>
      </c>
      <c r="D78" s="50">
        <v>0.84</v>
      </c>
      <c r="E78" s="50">
        <v>0</v>
      </c>
      <c r="F78" s="50">
        <v>150000</v>
      </c>
      <c r="G78" s="50">
        <v>65000</v>
      </c>
      <c r="H78" s="50">
        <v>15</v>
      </c>
      <c r="I78" s="50">
        <v>0.04</v>
      </c>
      <c r="J78" s="50">
        <v>0</v>
      </c>
      <c r="K78" s="50">
        <v>0</v>
      </c>
      <c r="L78" s="50">
        <v>0.5</v>
      </c>
      <c r="M78" s="53">
        <v>1000</v>
      </c>
    </row>
    <row r="79" spans="1:15" x14ac:dyDescent="0.2">
      <c r="A79" s="1" t="s">
        <v>416</v>
      </c>
      <c r="B79" s="7" t="s">
        <v>48</v>
      </c>
      <c r="C79" s="58">
        <v>9.9999999999999995E-7</v>
      </c>
      <c r="D79" s="50">
        <v>0.8</v>
      </c>
      <c r="E79" s="50">
        <v>0</v>
      </c>
      <c r="F79" s="50">
        <v>150000</v>
      </c>
      <c r="G79" s="50">
        <v>1000000</v>
      </c>
      <c r="H79" s="50">
        <v>25</v>
      </c>
      <c r="I79" s="50">
        <v>0.04</v>
      </c>
      <c r="J79" s="50">
        <v>0</v>
      </c>
      <c r="K79" s="50">
        <v>0</v>
      </c>
      <c r="L79" s="50">
        <v>0.5</v>
      </c>
      <c r="M79" s="53">
        <v>1000</v>
      </c>
    </row>
    <row r="80" spans="1:15" x14ac:dyDescent="0.2">
      <c r="A80" s="1" t="s">
        <v>416</v>
      </c>
      <c r="B80" s="7" t="s">
        <v>49</v>
      </c>
      <c r="C80" s="58">
        <v>9.9999999999999995E-7</v>
      </c>
      <c r="D80" s="50">
        <v>0.8</v>
      </c>
      <c r="E80" s="50">
        <v>0</v>
      </c>
      <c r="F80" s="50">
        <v>10000</v>
      </c>
      <c r="G80" s="50">
        <v>1100000</v>
      </c>
      <c r="H80" s="50">
        <v>80</v>
      </c>
      <c r="I80" s="50">
        <v>0.04</v>
      </c>
      <c r="J80" s="50">
        <f>2*O80</f>
        <v>80248</v>
      </c>
      <c r="K80" s="50">
        <f>2*N80</f>
        <v>11464</v>
      </c>
      <c r="L80" s="50">
        <v>0.5</v>
      </c>
      <c r="M80" s="53">
        <v>1000</v>
      </c>
      <c r="N80" s="56">
        <v>5732</v>
      </c>
      <c r="O80" s="53">
        <f>7*N80</f>
        <v>40124</v>
      </c>
    </row>
    <row r="81" spans="1:15" x14ac:dyDescent="0.2">
      <c r="A81" s="1" t="s">
        <v>416</v>
      </c>
      <c r="B81" s="7" t="s">
        <v>50</v>
      </c>
      <c r="C81" s="58">
        <v>9.9999999999999995E-7</v>
      </c>
      <c r="D81" s="50">
        <v>0.7</v>
      </c>
      <c r="E81" s="50">
        <v>0</v>
      </c>
      <c r="F81" s="50">
        <v>40000</v>
      </c>
      <c r="G81" s="50">
        <v>825000</v>
      </c>
      <c r="H81" s="50">
        <v>30</v>
      </c>
      <c r="I81" s="50">
        <v>0.04</v>
      </c>
      <c r="J81" s="50">
        <v>0</v>
      </c>
      <c r="K81" s="50">
        <v>0</v>
      </c>
      <c r="L81" s="50">
        <v>0.5</v>
      </c>
      <c r="M81" s="53">
        <v>1000</v>
      </c>
    </row>
    <row r="82" spans="1:15" x14ac:dyDescent="0.2">
      <c r="A82" s="1" t="s">
        <v>416</v>
      </c>
      <c r="B82" s="7" t="s">
        <v>51</v>
      </c>
      <c r="C82" s="58">
        <v>9.9999999999999995E-7</v>
      </c>
      <c r="D82" s="50">
        <v>0.41899999999999998</v>
      </c>
      <c r="E82" s="50">
        <v>0</v>
      </c>
      <c r="F82" s="50">
        <v>200</v>
      </c>
      <c r="G82" s="50">
        <v>1550000</v>
      </c>
      <c r="H82" s="50">
        <v>22.5</v>
      </c>
      <c r="I82" s="50">
        <v>0.04</v>
      </c>
      <c r="J82" s="50">
        <v>500000000</v>
      </c>
      <c r="K82" s="50">
        <v>100000</v>
      </c>
      <c r="L82" s="50">
        <v>0.5</v>
      </c>
      <c r="M82" s="53">
        <v>1000</v>
      </c>
    </row>
    <row r="83" spans="1:15" x14ac:dyDescent="0.2">
      <c r="A83" s="1" t="s">
        <v>418</v>
      </c>
      <c r="B83" s="7" t="s">
        <v>45</v>
      </c>
      <c r="C83" s="58">
        <v>9.9999999999999995E-7</v>
      </c>
      <c r="D83" s="50">
        <v>0.92</v>
      </c>
      <c r="E83" s="50">
        <v>0</v>
      </c>
      <c r="F83" s="50">
        <f>315315/1</f>
        <v>315315</v>
      </c>
      <c r="G83" s="50">
        <f>135135/1</f>
        <v>135135</v>
      </c>
      <c r="H83" s="50">
        <v>12</v>
      </c>
      <c r="I83" s="50">
        <v>0.04</v>
      </c>
      <c r="J83" s="50">
        <v>100000000</v>
      </c>
      <c r="K83" s="50">
        <v>100000</v>
      </c>
      <c r="L83" s="50">
        <v>0.5</v>
      </c>
      <c r="M83" s="53">
        <v>1000</v>
      </c>
    </row>
    <row r="84" spans="1:15" x14ac:dyDescent="0.2">
      <c r="A84" s="1" t="s">
        <v>418</v>
      </c>
      <c r="B84" s="7" t="s">
        <v>46</v>
      </c>
      <c r="C84" s="58">
        <v>9.9999999999999995E-7</v>
      </c>
      <c r="D84" s="50">
        <v>0.82</v>
      </c>
      <c r="E84" s="50">
        <v>0</v>
      </c>
      <c r="F84" s="50">
        <v>80000</v>
      </c>
      <c r="G84" s="50">
        <v>65000</v>
      </c>
      <c r="H84" s="50">
        <v>10</v>
      </c>
      <c r="I84" s="50">
        <v>0.04</v>
      </c>
      <c r="J84" s="50">
        <v>0</v>
      </c>
      <c r="K84" s="50">
        <v>0</v>
      </c>
      <c r="L84" s="50">
        <v>0.5</v>
      </c>
      <c r="M84" s="53">
        <v>1000</v>
      </c>
    </row>
    <row r="85" spans="1:15" x14ac:dyDescent="0.2">
      <c r="A85" s="1" t="s">
        <v>418</v>
      </c>
      <c r="B85" s="7" t="s">
        <v>47</v>
      </c>
      <c r="C85" s="58">
        <v>9.9999999999999995E-7</v>
      </c>
      <c r="D85" s="50">
        <v>0.84</v>
      </c>
      <c r="E85" s="50">
        <v>0</v>
      </c>
      <c r="F85" s="50">
        <v>150000</v>
      </c>
      <c r="G85" s="50">
        <v>65000</v>
      </c>
      <c r="H85" s="50">
        <v>15</v>
      </c>
      <c r="I85" s="50">
        <v>0.04</v>
      </c>
      <c r="J85" s="50">
        <v>0</v>
      </c>
      <c r="K85" s="50">
        <v>0</v>
      </c>
      <c r="L85" s="50">
        <v>0.5</v>
      </c>
      <c r="M85" s="53">
        <v>1000</v>
      </c>
    </row>
    <row r="86" spans="1:15" x14ac:dyDescent="0.2">
      <c r="A86" s="1" t="s">
        <v>418</v>
      </c>
      <c r="B86" s="7" t="s">
        <v>48</v>
      </c>
      <c r="C86" s="58">
        <v>9.9999999999999995E-7</v>
      </c>
      <c r="D86" s="50">
        <v>0.8</v>
      </c>
      <c r="E86" s="50">
        <v>0</v>
      </c>
      <c r="F86" s="50">
        <v>150000</v>
      </c>
      <c r="G86" s="50">
        <v>1000000</v>
      </c>
      <c r="H86" s="50">
        <v>25</v>
      </c>
      <c r="I86" s="50">
        <v>0.04</v>
      </c>
      <c r="J86" s="50">
        <v>0</v>
      </c>
      <c r="K86" s="50">
        <v>0</v>
      </c>
      <c r="L86" s="50">
        <v>0.5</v>
      </c>
      <c r="M86" s="53">
        <v>1000</v>
      </c>
    </row>
    <row r="87" spans="1:15" x14ac:dyDescent="0.2">
      <c r="A87" s="1" t="s">
        <v>418</v>
      </c>
      <c r="B87" s="7" t="s">
        <v>49</v>
      </c>
      <c r="C87" s="58">
        <v>9.9999999999999995E-7</v>
      </c>
      <c r="D87" s="50">
        <v>0.8</v>
      </c>
      <c r="E87" s="50">
        <v>0</v>
      </c>
      <c r="F87" s="50">
        <v>10000</v>
      </c>
      <c r="G87" s="50">
        <v>1100000</v>
      </c>
      <c r="H87" s="50">
        <v>80</v>
      </c>
      <c r="I87" s="50">
        <v>0.04</v>
      </c>
      <c r="J87" s="50">
        <f>2*O87</f>
        <v>57680</v>
      </c>
      <c r="K87" s="50">
        <f>2*N87</f>
        <v>8240</v>
      </c>
      <c r="L87" s="50">
        <v>0.5</v>
      </c>
      <c r="M87" s="53">
        <v>1000</v>
      </c>
      <c r="N87" s="56">
        <v>4120</v>
      </c>
      <c r="O87" s="53">
        <f>7*N87</f>
        <v>28840</v>
      </c>
    </row>
    <row r="88" spans="1:15" x14ac:dyDescent="0.2">
      <c r="A88" s="1" t="s">
        <v>418</v>
      </c>
      <c r="B88" s="7" t="s">
        <v>50</v>
      </c>
      <c r="C88" s="58">
        <v>9.9999999999999995E-7</v>
      </c>
      <c r="D88" s="50">
        <v>0.7</v>
      </c>
      <c r="E88" s="50">
        <v>0</v>
      </c>
      <c r="F88" s="50">
        <v>40000</v>
      </c>
      <c r="G88" s="50">
        <v>825000</v>
      </c>
      <c r="H88" s="50">
        <v>30</v>
      </c>
      <c r="I88" s="50">
        <v>0.04</v>
      </c>
      <c r="J88" s="50">
        <v>0</v>
      </c>
      <c r="K88" s="50">
        <v>0</v>
      </c>
      <c r="L88" s="50">
        <v>0.5</v>
      </c>
      <c r="M88" s="53">
        <v>1000</v>
      </c>
    </row>
    <row r="89" spans="1:15" x14ac:dyDescent="0.2">
      <c r="A89" s="1" t="s">
        <v>418</v>
      </c>
      <c r="B89" s="7" t="s">
        <v>51</v>
      </c>
      <c r="C89" s="58">
        <v>9.9999999999999995E-7</v>
      </c>
      <c r="D89" s="50">
        <v>0.41899999999999998</v>
      </c>
      <c r="E89" s="50">
        <v>0</v>
      </c>
      <c r="F89" s="50">
        <v>200</v>
      </c>
      <c r="G89" s="50">
        <v>1550000</v>
      </c>
      <c r="H89" s="50">
        <v>22.5</v>
      </c>
      <c r="I89" s="50">
        <v>0.04</v>
      </c>
      <c r="J89" s="50">
        <v>500000000</v>
      </c>
      <c r="K89" s="50">
        <v>100000</v>
      </c>
      <c r="L89" s="50">
        <v>0.5</v>
      </c>
      <c r="M89" s="53">
        <v>1000</v>
      </c>
    </row>
  </sheetData>
  <autoFilter ref="A5:M68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O34"/>
  <sheetViews>
    <sheetView workbookViewId="0">
      <selection activeCell="G35" sqref="G35"/>
    </sheetView>
  </sheetViews>
  <sheetFormatPr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5" s="8" customFormat="1" ht="44.25" customHeight="1" x14ac:dyDescent="0.25">
      <c r="A1" s="30" t="s">
        <v>25</v>
      </c>
      <c r="B1" s="28"/>
      <c r="C1" s="8" t="s">
        <v>53</v>
      </c>
      <c r="D1" s="8" t="s">
        <v>53</v>
      </c>
      <c r="E1" s="8" t="s">
        <v>24</v>
      </c>
      <c r="F1" s="8" t="s">
        <v>55</v>
      </c>
      <c r="G1" s="8" t="s">
        <v>24</v>
      </c>
      <c r="H1" s="8" t="s">
        <v>24</v>
      </c>
      <c r="I1" s="8" t="s">
        <v>38</v>
      </c>
      <c r="J1" s="8" t="s">
        <v>132</v>
      </c>
      <c r="K1" s="8" t="s">
        <v>133</v>
      </c>
      <c r="L1" s="8" t="s">
        <v>38</v>
      </c>
      <c r="M1" s="8" t="s">
        <v>38</v>
      </c>
      <c r="N1" s="8" t="s">
        <v>38</v>
      </c>
    </row>
    <row r="2" spans="1:15" s="8" customFormat="1" ht="44.25" customHeight="1" x14ac:dyDescent="0.25">
      <c r="A2" s="30" t="s">
        <v>26</v>
      </c>
      <c r="B2" s="28" t="s">
        <v>276</v>
      </c>
      <c r="C2" s="14" t="s">
        <v>128</v>
      </c>
      <c r="D2" s="15" t="s">
        <v>280</v>
      </c>
      <c r="E2" s="8" t="s">
        <v>31</v>
      </c>
      <c r="F2" s="8" t="s">
        <v>56</v>
      </c>
      <c r="G2" s="8" t="s">
        <v>58</v>
      </c>
      <c r="H2" s="8" t="s">
        <v>34</v>
      </c>
      <c r="I2" s="8" t="s">
        <v>249</v>
      </c>
      <c r="J2" s="8" t="s">
        <v>61</v>
      </c>
      <c r="K2" s="8" t="s">
        <v>62</v>
      </c>
      <c r="L2" s="8" t="s">
        <v>64</v>
      </c>
      <c r="M2" s="8" t="s">
        <v>174</v>
      </c>
      <c r="N2" s="8" t="s">
        <v>245</v>
      </c>
      <c r="O2" s="57" t="s">
        <v>422</v>
      </c>
    </row>
    <row r="3" spans="1:15" s="8" customFormat="1" ht="44.25" customHeight="1" x14ac:dyDescent="0.25">
      <c r="A3" s="30" t="s">
        <v>129</v>
      </c>
      <c r="B3" s="28"/>
      <c r="E3" s="8" t="s">
        <v>130</v>
      </c>
      <c r="F3" s="8" t="s">
        <v>131</v>
      </c>
      <c r="G3" s="8" t="s">
        <v>130</v>
      </c>
      <c r="J3" s="8" t="s">
        <v>401</v>
      </c>
    </row>
    <row r="4" spans="1:15" x14ac:dyDescent="0.2">
      <c r="A4" s="18" t="s">
        <v>27</v>
      </c>
      <c r="C4" s="5" t="s">
        <v>263</v>
      </c>
      <c r="D4" s="5" t="s">
        <v>262</v>
      </c>
      <c r="E4" s="5" t="s">
        <v>260</v>
      </c>
      <c r="F4" s="5" t="s">
        <v>263</v>
      </c>
      <c r="G4" s="5" t="s">
        <v>260</v>
      </c>
      <c r="H4" s="5" t="s">
        <v>264</v>
      </c>
      <c r="I4" s="5" t="s">
        <v>262</v>
      </c>
      <c r="J4" s="5" t="s">
        <v>274</v>
      </c>
      <c r="K4" s="5" t="s">
        <v>265</v>
      </c>
      <c r="L4" s="5" t="s">
        <v>262</v>
      </c>
      <c r="M4" s="5" t="s">
        <v>262</v>
      </c>
      <c r="N4" s="5" t="s">
        <v>265</v>
      </c>
      <c r="O4" s="5" t="s">
        <v>274</v>
      </c>
    </row>
    <row r="5" spans="1:15" s="6" customFormat="1" x14ac:dyDescent="0.2">
      <c r="A5" s="6" t="s">
        <v>52</v>
      </c>
      <c r="B5" s="17" t="s">
        <v>43</v>
      </c>
      <c r="C5" s="6" t="s">
        <v>44</v>
      </c>
      <c r="D5" s="6" t="s">
        <v>54</v>
      </c>
      <c r="E5" s="6" t="s">
        <v>22</v>
      </c>
      <c r="F5" s="6" t="s">
        <v>57</v>
      </c>
      <c r="G5" s="6" t="s">
        <v>59</v>
      </c>
      <c r="H5" s="6" t="s">
        <v>33</v>
      </c>
      <c r="I5" s="6" t="s">
        <v>36</v>
      </c>
      <c r="J5" s="6" t="s">
        <v>7</v>
      </c>
      <c r="K5" s="6" t="s">
        <v>63</v>
      </c>
      <c r="L5" s="6" t="s">
        <v>65</v>
      </c>
      <c r="M5" s="6" t="s">
        <v>175</v>
      </c>
      <c r="N5" s="6" t="s">
        <v>214</v>
      </c>
      <c r="O5" s="6" t="s">
        <v>215</v>
      </c>
    </row>
    <row r="6" spans="1:15" x14ac:dyDescent="0.2">
      <c r="A6" s="50" t="s">
        <v>118</v>
      </c>
      <c r="B6" s="54" t="s">
        <v>127</v>
      </c>
      <c r="C6" s="50">
        <v>0</v>
      </c>
      <c r="D6" s="50">
        <v>0.9</v>
      </c>
      <c r="E6" s="50">
        <v>30000</v>
      </c>
      <c r="F6" s="50">
        <v>10000</v>
      </c>
      <c r="G6" s="50">
        <v>200000</v>
      </c>
      <c r="H6" s="50">
        <v>50</v>
      </c>
      <c r="I6" s="50">
        <v>0.04</v>
      </c>
      <c r="J6" s="50">
        <v>0</v>
      </c>
      <c r="K6" s="50">
        <v>0</v>
      </c>
      <c r="L6" s="50">
        <v>0</v>
      </c>
      <c r="M6" s="50">
        <v>0</v>
      </c>
      <c r="N6" s="55">
        <v>0</v>
      </c>
      <c r="O6" s="55">
        <f>N6*500</f>
        <v>0</v>
      </c>
    </row>
    <row r="7" spans="1:15" x14ac:dyDescent="0.2">
      <c r="A7" s="50" t="s">
        <v>196</v>
      </c>
      <c r="B7" s="54" t="s">
        <v>127</v>
      </c>
      <c r="C7" s="50">
        <v>0</v>
      </c>
      <c r="D7" s="50">
        <v>0.9</v>
      </c>
      <c r="E7" s="50">
        <v>30000</v>
      </c>
      <c r="F7" s="50">
        <v>10000</v>
      </c>
      <c r="G7" s="50">
        <v>200000</v>
      </c>
      <c r="H7" s="50">
        <v>50</v>
      </c>
      <c r="I7" s="50">
        <v>0.04</v>
      </c>
      <c r="J7" s="50">
        <f>O7</f>
        <v>4000000</v>
      </c>
      <c r="K7" s="50">
        <f>N7</f>
        <v>8000</v>
      </c>
      <c r="L7" s="50">
        <v>0.5</v>
      </c>
      <c r="M7" s="50">
        <v>0.3</v>
      </c>
      <c r="N7" s="55">
        <v>8000</v>
      </c>
      <c r="O7" s="55">
        <f t="shared" ref="O7:O17" si="0">N7*500</f>
        <v>4000000</v>
      </c>
    </row>
    <row r="8" spans="1:15" x14ac:dyDescent="0.2">
      <c r="A8" s="50" t="s">
        <v>197</v>
      </c>
      <c r="B8" s="54" t="s">
        <v>127</v>
      </c>
      <c r="C8" s="50">
        <v>0</v>
      </c>
      <c r="D8" s="50">
        <v>0.9</v>
      </c>
      <c r="E8" s="50">
        <v>30000</v>
      </c>
      <c r="F8" s="50">
        <v>10000</v>
      </c>
      <c r="G8" s="50">
        <v>200000</v>
      </c>
      <c r="H8" s="50">
        <v>50</v>
      </c>
      <c r="I8" s="50">
        <v>0.04</v>
      </c>
      <c r="J8" s="50">
        <f t="shared" ref="J8:J14" si="1">O8</f>
        <v>0</v>
      </c>
      <c r="K8" s="50">
        <f t="shared" ref="K8:K14" si="2">N8</f>
        <v>0</v>
      </c>
      <c r="L8" s="50">
        <v>0</v>
      </c>
      <c r="M8" s="50">
        <v>0</v>
      </c>
      <c r="N8" s="55">
        <v>0</v>
      </c>
      <c r="O8" s="55">
        <f t="shared" si="0"/>
        <v>0</v>
      </c>
    </row>
    <row r="9" spans="1:15" x14ac:dyDescent="0.2">
      <c r="A9" s="50" t="s">
        <v>198</v>
      </c>
      <c r="B9" s="54" t="s">
        <v>127</v>
      </c>
      <c r="C9" s="50">
        <v>0</v>
      </c>
      <c r="D9" s="50">
        <v>0.9</v>
      </c>
      <c r="E9" s="50">
        <v>30000</v>
      </c>
      <c r="F9" s="50">
        <v>10000</v>
      </c>
      <c r="G9" s="50">
        <v>200000</v>
      </c>
      <c r="H9" s="50">
        <v>50</v>
      </c>
      <c r="I9" s="50">
        <v>0.04</v>
      </c>
      <c r="J9" s="50">
        <f t="shared" si="1"/>
        <v>0</v>
      </c>
      <c r="K9" s="50">
        <f t="shared" si="2"/>
        <v>0</v>
      </c>
      <c r="L9" s="50">
        <v>0</v>
      </c>
      <c r="M9" s="50">
        <v>0</v>
      </c>
      <c r="N9" s="55">
        <v>0</v>
      </c>
      <c r="O9" s="55">
        <f t="shared" si="0"/>
        <v>0</v>
      </c>
    </row>
    <row r="10" spans="1:15" x14ac:dyDescent="0.2">
      <c r="A10" s="50" t="s">
        <v>199</v>
      </c>
      <c r="B10" s="54" t="s">
        <v>127</v>
      </c>
      <c r="C10" s="50">
        <v>0</v>
      </c>
      <c r="D10" s="50">
        <v>0.9</v>
      </c>
      <c r="E10" s="50">
        <v>30000</v>
      </c>
      <c r="F10" s="50">
        <v>10000</v>
      </c>
      <c r="G10" s="50">
        <v>200000</v>
      </c>
      <c r="H10" s="50">
        <v>50</v>
      </c>
      <c r="I10" s="50">
        <v>0.04</v>
      </c>
      <c r="J10" s="50">
        <f t="shared" si="1"/>
        <v>0</v>
      </c>
      <c r="K10" s="50">
        <f t="shared" si="2"/>
        <v>0</v>
      </c>
      <c r="L10" s="50">
        <v>0</v>
      </c>
      <c r="M10" s="50">
        <v>0</v>
      </c>
      <c r="N10" s="55">
        <v>0</v>
      </c>
      <c r="O10" s="55">
        <f t="shared" si="0"/>
        <v>0</v>
      </c>
    </row>
    <row r="11" spans="1:15" x14ac:dyDescent="0.2">
      <c r="A11" s="50" t="s">
        <v>119</v>
      </c>
      <c r="B11" s="54" t="s">
        <v>127</v>
      </c>
      <c r="C11" s="50">
        <v>0</v>
      </c>
      <c r="D11" s="50">
        <v>0.9</v>
      </c>
      <c r="E11" s="50">
        <v>30000</v>
      </c>
      <c r="F11" s="50">
        <v>10000</v>
      </c>
      <c r="G11" s="50">
        <v>200000</v>
      </c>
      <c r="H11" s="50">
        <v>50</v>
      </c>
      <c r="I11" s="50">
        <v>0.04</v>
      </c>
      <c r="J11" s="50">
        <f t="shared" si="1"/>
        <v>0</v>
      </c>
      <c r="K11" s="50">
        <f t="shared" si="2"/>
        <v>0</v>
      </c>
      <c r="L11" s="50">
        <v>0</v>
      </c>
      <c r="M11" s="50">
        <v>0</v>
      </c>
      <c r="N11" s="55">
        <v>0</v>
      </c>
      <c r="O11" s="55">
        <f t="shared" si="0"/>
        <v>0</v>
      </c>
    </row>
    <row r="12" spans="1:15" x14ac:dyDescent="0.2">
      <c r="A12" s="50" t="s">
        <v>120</v>
      </c>
      <c r="B12" s="54" t="s">
        <v>127</v>
      </c>
      <c r="C12" s="50">
        <v>0</v>
      </c>
      <c r="D12" s="50">
        <v>0.9</v>
      </c>
      <c r="E12" s="50">
        <v>30000</v>
      </c>
      <c r="F12" s="50">
        <v>10000</v>
      </c>
      <c r="G12" s="50">
        <v>200000</v>
      </c>
      <c r="H12" s="50">
        <v>50</v>
      </c>
      <c r="I12" s="50">
        <v>0.04</v>
      </c>
      <c r="J12" s="50">
        <f t="shared" si="1"/>
        <v>0</v>
      </c>
      <c r="K12" s="50">
        <f t="shared" si="2"/>
        <v>0</v>
      </c>
      <c r="L12" s="50">
        <v>0</v>
      </c>
      <c r="M12" s="50">
        <v>0</v>
      </c>
      <c r="N12" s="55">
        <v>0</v>
      </c>
      <c r="O12" s="55">
        <f t="shared" si="0"/>
        <v>0</v>
      </c>
    </row>
    <row r="13" spans="1:15" x14ac:dyDescent="0.2">
      <c r="A13" s="50" t="s">
        <v>200</v>
      </c>
      <c r="B13" s="54" t="s">
        <v>127</v>
      </c>
      <c r="C13" s="50">
        <v>0</v>
      </c>
      <c r="D13" s="50">
        <v>0.9</v>
      </c>
      <c r="E13" s="50">
        <v>30000</v>
      </c>
      <c r="F13" s="50">
        <v>10000</v>
      </c>
      <c r="G13" s="50">
        <v>200000</v>
      </c>
      <c r="H13" s="50">
        <v>50</v>
      </c>
      <c r="I13" s="50">
        <v>0.04</v>
      </c>
      <c r="J13" s="50">
        <f t="shared" si="1"/>
        <v>2394000</v>
      </c>
      <c r="K13" s="50">
        <f t="shared" si="2"/>
        <v>4788</v>
      </c>
      <c r="L13" s="50">
        <v>0.5</v>
      </c>
      <c r="M13" s="50">
        <v>0.3</v>
      </c>
      <c r="N13" s="55">
        <v>4788</v>
      </c>
      <c r="O13" s="55">
        <f t="shared" si="0"/>
        <v>2394000</v>
      </c>
    </row>
    <row r="14" spans="1:15" x14ac:dyDescent="0.2">
      <c r="A14" s="50" t="s">
        <v>201</v>
      </c>
      <c r="B14" s="54" t="s">
        <v>127</v>
      </c>
      <c r="C14" s="50">
        <v>0</v>
      </c>
      <c r="D14" s="50">
        <v>0.9</v>
      </c>
      <c r="E14" s="50">
        <v>30000</v>
      </c>
      <c r="F14" s="50">
        <v>10000</v>
      </c>
      <c r="G14" s="50">
        <v>200000</v>
      </c>
      <c r="H14" s="50">
        <v>50</v>
      </c>
      <c r="I14" s="50">
        <v>0.04</v>
      </c>
      <c r="J14" s="50">
        <f t="shared" si="1"/>
        <v>4493500</v>
      </c>
      <c r="K14" s="50">
        <f t="shared" si="2"/>
        <v>8987</v>
      </c>
      <c r="L14" s="50">
        <v>0.5</v>
      </c>
      <c r="M14" s="50">
        <v>0.3</v>
      </c>
      <c r="N14" s="55">
        <v>8987</v>
      </c>
      <c r="O14" s="55">
        <f t="shared" si="0"/>
        <v>4493500</v>
      </c>
    </row>
    <row r="15" spans="1:15" x14ac:dyDescent="0.2">
      <c r="A15" s="50" t="s">
        <v>414</v>
      </c>
      <c r="B15" s="54" t="s">
        <v>127</v>
      </c>
      <c r="C15" s="50">
        <v>0</v>
      </c>
      <c r="D15" s="50">
        <v>0.9</v>
      </c>
      <c r="E15" s="50">
        <v>30000</v>
      </c>
      <c r="F15" s="50">
        <v>10000</v>
      </c>
      <c r="G15" s="50">
        <v>200000</v>
      </c>
      <c r="H15" s="50">
        <v>50</v>
      </c>
      <c r="I15" s="50">
        <v>0.04</v>
      </c>
      <c r="J15" s="50">
        <f t="shared" ref="J15:J17" si="3">O15</f>
        <v>5460000</v>
      </c>
      <c r="K15" s="50">
        <f t="shared" ref="K15:K17" si="4">N15</f>
        <v>10920</v>
      </c>
      <c r="L15" s="50">
        <v>0.5</v>
      </c>
      <c r="M15" s="50">
        <v>0.3</v>
      </c>
      <c r="N15" s="55">
        <v>10920</v>
      </c>
      <c r="O15" s="55">
        <f t="shared" si="0"/>
        <v>5460000</v>
      </c>
    </row>
    <row r="16" spans="1:15" x14ac:dyDescent="0.2">
      <c r="A16" s="50" t="s">
        <v>416</v>
      </c>
      <c r="B16" s="54" t="s">
        <v>127</v>
      </c>
      <c r="C16" s="50">
        <v>0</v>
      </c>
      <c r="D16" s="50">
        <v>0.9</v>
      </c>
      <c r="E16" s="50">
        <v>30000</v>
      </c>
      <c r="F16" s="50">
        <v>10000</v>
      </c>
      <c r="G16" s="50">
        <v>200000</v>
      </c>
      <c r="H16" s="50">
        <v>50</v>
      </c>
      <c r="I16" s="50">
        <v>0.04</v>
      </c>
      <c r="J16" s="50">
        <f t="shared" si="3"/>
        <v>5362000</v>
      </c>
      <c r="K16" s="50">
        <f t="shared" si="4"/>
        <v>10724</v>
      </c>
      <c r="L16" s="50">
        <v>0.5</v>
      </c>
      <c r="M16" s="50">
        <v>0.3</v>
      </c>
      <c r="N16" s="55">
        <v>10724</v>
      </c>
      <c r="O16" s="55">
        <f t="shared" si="0"/>
        <v>5362000</v>
      </c>
    </row>
    <row r="17" spans="1:15" x14ac:dyDescent="0.2">
      <c r="A17" s="50" t="s">
        <v>418</v>
      </c>
      <c r="B17" s="54" t="s">
        <v>127</v>
      </c>
      <c r="C17" s="50">
        <v>0</v>
      </c>
      <c r="D17" s="50">
        <v>0.9</v>
      </c>
      <c r="E17" s="50">
        <v>30000</v>
      </c>
      <c r="F17" s="50">
        <v>10000</v>
      </c>
      <c r="G17" s="50">
        <v>200000</v>
      </c>
      <c r="H17" s="50">
        <v>50</v>
      </c>
      <c r="I17" s="50">
        <v>0.04</v>
      </c>
      <c r="J17" s="50">
        <f t="shared" si="3"/>
        <v>2173000</v>
      </c>
      <c r="K17" s="50">
        <f t="shared" si="4"/>
        <v>4346</v>
      </c>
      <c r="L17" s="50">
        <v>0.5</v>
      </c>
      <c r="M17" s="50">
        <v>0.3</v>
      </c>
      <c r="N17" s="55">
        <v>4346</v>
      </c>
      <c r="O17" s="55">
        <f t="shared" si="0"/>
        <v>2173000</v>
      </c>
    </row>
    <row r="20" spans="1:15" x14ac:dyDescent="0.2">
      <c r="J20" s="5" t="s">
        <v>412</v>
      </c>
      <c r="O20" s="55">
        <v>0</v>
      </c>
    </row>
    <row r="21" spans="1:15" x14ac:dyDescent="0.2">
      <c r="J21" s="5">
        <v>93000000</v>
      </c>
      <c r="K21" s="5">
        <v>1000000</v>
      </c>
      <c r="L21" s="5">
        <v>0.5</v>
      </c>
      <c r="M21" s="5">
        <v>0.25</v>
      </c>
      <c r="N21" s="5">
        <v>10482.573803059226</v>
      </c>
      <c r="O21" s="55">
        <v>3591000</v>
      </c>
    </row>
    <row r="22" spans="1:15" x14ac:dyDescent="0.2"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5">
        <v>0</v>
      </c>
    </row>
    <row r="23" spans="1:15" x14ac:dyDescent="0.2"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5">
        <v>0</v>
      </c>
    </row>
    <row r="24" spans="1:15" x14ac:dyDescent="0.2"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5">
        <v>0</v>
      </c>
    </row>
    <row r="25" spans="1:15" x14ac:dyDescent="0.2"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5">
        <v>0</v>
      </c>
    </row>
    <row r="26" spans="1:15" x14ac:dyDescent="0.2"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5">
        <v>0</v>
      </c>
    </row>
    <row r="27" spans="1:15" x14ac:dyDescent="0.2">
      <c r="J27" s="5">
        <v>71000000</v>
      </c>
      <c r="K27" s="5">
        <v>1000000</v>
      </c>
      <c r="L27" s="5">
        <v>0.5</v>
      </c>
      <c r="M27" s="5">
        <v>0.25</v>
      </c>
      <c r="N27" s="5">
        <v>8052.186265399956</v>
      </c>
      <c r="O27" s="55">
        <v>3203000</v>
      </c>
    </row>
    <row r="28" spans="1:15" x14ac:dyDescent="0.2">
      <c r="J28" s="5">
        <v>40000000</v>
      </c>
      <c r="K28" s="5">
        <v>1000000</v>
      </c>
      <c r="L28" s="5">
        <v>0.5</v>
      </c>
      <c r="M28" s="5">
        <v>0.25</v>
      </c>
      <c r="N28" s="5">
        <v>10146.038385535221</v>
      </c>
      <c r="O28" s="55">
        <v>8815000</v>
      </c>
    </row>
    <row r="31" spans="1:15" x14ac:dyDescent="0.2">
      <c r="N31" s="5" t="s">
        <v>196</v>
      </c>
      <c r="O31" s="5">
        <v>448.875</v>
      </c>
    </row>
    <row r="32" spans="1:15" x14ac:dyDescent="0.2">
      <c r="N32" s="5" t="s">
        <v>200</v>
      </c>
      <c r="O32" s="5">
        <v>668.96407685881366</v>
      </c>
    </row>
    <row r="33" spans="14:15" x14ac:dyDescent="0.2">
      <c r="N33" s="5" t="s">
        <v>201</v>
      </c>
      <c r="O33" s="5">
        <v>980.86124401913878</v>
      </c>
    </row>
    <row r="34" spans="14:15" x14ac:dyDescent="0.2">
      <c r="N34" s="5" t="s">
        <v>421</v>
      </c>
      <c r="O34" s="5">
        <f>AVERAGE(O31:O33)</f>
        <v>699.56677362598418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109"/>
  <sheetViews>
    <sheetView workbookViewId="0">
      <selection activeCell="M91" sqref="M91"/>
    </sheetView>
  </sheetViews>
  <sheetFormatPr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25</v>
      </c>
      <c r="C1" s="28"/>
      <c r="D1" s="8" t="s">
        <v>77</v>
      </c>
      <c r="E1" s="8" t="s">
        <v>81</v>
      </c>
      <c r="F1" s="8" t="s">
        <v>77</v>
      </c>
      <c r="G1" s="8" t="s">
        <v>38</v>
      </c>
      <c r="H1" s="8" t="s">
        <v>38</v>
      </c>
      <c r="I1" s="8" t="s">
        <v>82</v>
      </c>
      <c r="J1" s="8" t="s">
        <v>84</v>
      </c>
      <c r="K1" s="8" t="s">
        <v>53</v>
      </c>
      <c r="L1" s="8" t="s">
        <v>53</v>
      </c>
    </row>
    <row r="2" spans="1:12" s="8" customFormat="1" ht="47.25" customHeight="1" x14ac:dyDescent="0.25">
      <c r="A2" s="8" t="s">
        <v>26</v>
      </c>
      <c r="B2" s="8" t="s">
        <v>277</v>
      </c>
      <c r="C2" s="28" t="s">
        <v>278</v>
      </c>
      <c r="D2" s="14" t="s">
        <v>76</v>
      </c>
      <c r="E2" s="15" t="s">
        <v>79</v>
      </c>
      <c r="F2" s="8" t="s">
        <v>80</v>
      </c>
      <c r="G2" s="8" t="s">
        <v>279</v>
      </c>
      <c r="H2" s="8" t="s">
        <v>249</v>
      </c>
      <c r="I2" s="8" t="s">
        <v>281</v>
      </c>
      <c r="J2" s="8" t="s">
        <v>282</v>
      </c>
      <c r="K2" s="8" t="s">
        <v>283</v>
      </c>
      <c r="L2" s="8" t="s">
        <v>259</v>
      </c>
    </row>
    <row r="4" spans="1:12" x14ac:dyDescent="0.2">
      <c r="A4" s="1" t="s">
        <v>27</v>
      </c>
      <c r="D4" s="13" t="s">
        <v>263</v>
      </c>
      <c r="E4" s="13" t="s">
        <v>260</v>
      </c>
      <c r="F4" s="13" t="s">
        <v>263</v>
      </c>
      <c r="G4" s="13" t="s">
        <v>264</v>
      </c>
      <c r="H4" s="13" t="s">
        <v>262</v>
      </c>
      <c r="I4" s="13" t="s">
        <v>265</v>
      </c>
      <c r="J4" s="13" t="s">
        <v>275</v>
      </c>
      <c r="K4" s="13" t="s">
        <v>275</v>
      </c>
      <c r="L4" s="13" t="s">
        <v>262</v>
      </c>
    </row>
    <row r="5" spans="1:12" s="3" customFormat="1" x14ac:dyDescent="0.2">
      <c r="A5" s="3" t="s">
        <v>52</v>
      </c>
      <c r="B5" s="4" t="s">
        <v>67</v>
      </c>
      <c r="C5" s="3" t="s">
        <v>2</v>
      </c>
      <c r="D5" s="29" t="s">
        <v>44</v>
      </c>
      <c r="E5" s="29" t="s">
        <v>78</v>
      </c>
      <c r="F5" s="29" t="s">
        <v>32</v>
      </c>
      <c r="G5" s="29" t="s">
        <v>33</v>
      </c>
      <c r="H5" s="29" t="s">
        <v>36</v>
      </c>
      <c r="I5" s="29" t="s">
        <v>6</v>
      </c>
      <c r="J5" s="29" t="s">
        <v>83</v>
      </c>
      <c r="K5" s="29" t="s">
        <v>85</v>
      </c>
      <c r="L5" s="29" t="s">
        <v>54</v>
      </c>
    </row>
    <row r="6" spans="1:12" x14ac:dyDescent="0.2">
      <c r="A6" s="1" t="s">
        <v>118</v>
      </c>
      <c r="B6" s="7" t="s">
        <v>68</v>
      </c>
      <c r="C6" s="2" t="s">
        <v>86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118</v>
      </c>
      <c r="B7" s="7" t="s">
        <v>69</v>
      </c>
      <c r="C7" s="2" t="s">
        <v>86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118</v>
      </c>
      <c r="B8" s="7" t="s">
        <v>70</v>
      </c>
      <c r="C8" s="2" t="s">
        <v>86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118</v>
      </c>
      <c r="B9" s="7" t="s">
        <v>71</v>
      </c>
      <c r="C9" s="2" t="s">
        <v>87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118</v>
      </c>
      <c r="B10" s="7" t="s">
        <v>72</v>
      </c>
      <c r="C10" s="2" t="s">
        <v>87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118</v>
      </c>
      <c r="B11" s="7" t="s">
        <v>73</v>
      </c>
      <c r="C11" s="2" t="s">
        <v>87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118</v>
      </c>
      <c r="B12" s="7" t="s">
        <v>74</v>
      </c>
      <c r="C12" s="2" t="s">
        <v>87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118</v>
      </c>
      <c r="B13" s="7" t="s">
        <v>75</v>
      </c>
      <c r="C13" s="2" t="s">
        <v>87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A14" s="1" t="s">
        <v>196</v>
      </c>
      <c r="B14" s="7" t="s">
        <v>68</v>
      </c>
      <c r="C14" s="2" t="s">
        <v>86</v>
      </c>
      <c r="D14" s="13">
        <v>500</v>
      </c>
      <c r="E14" s="13">
        <v>1000</v>
      </c>
      <c r="F14" s="13">
        <v>10000</v>
      </c>
      <c r="G14" s="13">
        <v>10</v>
      </c>
      <c r="H14" s="13">
        <v>0.04</v>
      </c>
      <c r="I14" s="13">
        <v>3300</v>
      </c>
      <c r="J14" s="13">
        <v>4</v>
      </c>
      <c r="K14" s="13">
        <v>24</v>
      </c>
    </row>
    <row r="15" spans="1:12" x14ac:dyDescent="0.2">
      <c r="A15" s="1" t="s">
        <v>196</v>
      </c>
      <c r="B15" s="7" t="s">
        <v>69</v>
      </c>
      <c r="C15" s="2" t="s">
        <v>86</v>
      </c>
      <c r="D15" s="13">
        <v>1500</v>
      </c>
      <c r="E15" s="13">
        <v>1000</v>
      </c>
      <c r="F15" s="13">
        <v>10000</v>
      </c>
      <c r="G15" s="13">
        <v>10</v>
      </c>
      <c r="H15" s="13">
        <v>0.04</v>
      </c>
      <c r="I15" s="13">
        <v>1600</v>
      </c>
      <c r="J15" s="13">
        <v>4</v>
      </c>
      <c r="K15" s="13">
        <v>24</v>
      </c>
    </row>
    <row r="16" spans="1:12" x14ac:dyDescent="0.2">
      <c r="A16" s="1" t="s">
        <v>196</v>
      </c>
      <c r="B16" s="7" t="s">
        <v>70</v>
      </c>
      <c r="C16" s="2" t="s">
        <v>86</v>
      </c>
      <c r="D16" s="13">
        <v>8000</v>
      </c>
      <c r="E16" s="13">
        <v>1000</v>
      </c>
      <c r="F16" s="13">
        <v>10000</v>
      </c>
      <c r="G16" s="13">
        <v>10</v>
      </c>
      <c r="H16" s="13">
        <v>0.04</v>
      </c>
      <c r="I16" s="13">
        <v>5400</v>
      </c>
      <c r="J16" s="13">
        <v>4</v>
      </c>
      <c r="K16" s="13">
        <v>24</v>
      </c>
    </row>
    <row r="17" spans="1:12" x14ac:dyDescent="0.2">
      <c r="A17" s="1" t="s">
        <v>196</v>
      </c>
      <c r="B17" s="7" t="s">
        <v>71</v>
      </c>
      <c r="C17" s="2" t="s">
        <v>87</v>
      </c>
      <c r="D17" s="13">
        <v>0.5</v>
      </c>
      <c r="E17" s="13">
        <v>0</v>
      </c>
      <c r="F17" s="13">
        <v>745319.84098301409</v>
      </c>
      <c r="G17" s="13">
        <v>10</v>
      </c>
      <c r="H17" s="13">
        <v>0.04</v>
      </c>
      <c r="I17" s="13">
        <v>792.5</v>
      </c>
      <c r="J17" s="13">
        <v>1</v>
      </c>
      <c r="K17" s="13">
        <v>1</v>
      </c>
      <c r="L17" s="13">
        <v>1</v>
      </c>
    </row>
    <row r="18" spans="1:12" x14ac:dyDescent="0.2">
      <c r="A18" s="1" t="s">
        <v>196</v>
      </c>
      <c r="B18" s="7" t="s">
        <v>72</v>
      </c>
      <c r="C18" s="2" t="s">
        <v>87</v>
      </c>
      <c r="D18" s="13">
        <v>0.5</v>
      </c>
      <c r="E18" s="13">
        <v>0</v>
      </c>
      <c r="F18" s="13">
        <v>1516558.9046067228</v>
      </c>
      <c r="G18" s="13">
        <v>10</v>
      </c>
      <c r="H18" s="13">
        <v>0.04</v>
      </c>
      <c r="I18" s="13">
        <v>2534.75</v>
      </c>
      <c r="J18" s="13">
        <v>2</v>
      </c>
      <c r="K18" s="13">
        <v>1</v>
      </c>
      <c r="L18" s="13">
        <v>1</v>
      </c>
    </row>
    <row r="19" spans="1:12" x14ac:dyDescent="0.2">
      <c r="A19" s="1" t="s">
        <v>196</v>
      </c>
      <c r="B19" s="7" t="s">
        <v>73</v>
      </c>
      <c r="C19" s="2" t="s">
        <v>87</v>
      </c>
      <c r="D19" s="13">
        <v>50</v>
      </c>
      <c r="E19" s="13">
        <v>0</v>
      </c>
      <c r="F19" s="13">
        <v>10000</v>
      </c>
      <c r="G19" s="13">
        <v>10</v>
      </c>
      <c r="H19" s="13">
        <v>0.04</v>
      </c>
      <c r="I19" s="13">
        <v>1385</v>
      </c>
      <c r="J19" s="13">
        <v>3</v>
      </c>
      <c r="K19" s="13">
        <v>1</v>
      </c>
      <c r="L19" s="13">
        <v>1</v>
      </c>
    </row>
    <row r="20" spans="1:12" x14ac:dyDescent="0.2">
      <c r="A20" s="1" t="s">
        <v>196</v>
      </c>
      <c r="B20" s="7" t="s">
        <v>74</v>
      </c>
      <c r="C20" s="2" t="s">
        <v>87</v>
      </c>
      <c r="D20" s="13">
        <v>0.5</v>
      </c>
      <c r="E20" s="13">
        <v>0</v>
      </c>
      <c r="F20" s="13">
        <v>834723.41892124759</v>
      </c>
      <c r="G20" s="13">
        <v>10</v>
      </c>
      <c r="H20" s="13">
        <v>0.04</v>
      </c>
      <c r="I20" s="13">
        <v>1450.75</v>
      </c>
      <c r="J20" s="13">
        <v>4</v>
      </c>
      <c r="K20" s="13">
        <v>1</v>
      </c>
      <c r="L20" s="13">
        <v>1</v>
      </c>
    </row>
    <row r="21" spans="1:12" x14ac:dyDescent="0.2">
      <c r="A21" s="1" t="s">
        <v>196</v>
      </c>
      <c r="B21" s="7" t="s">
        <v>75</v>
      </c>
      <c r="C21" s="2" t="s">
        <v>87</v>
      </c>
      <c r="D21" s="13">
        <v>0.5</v>
      </c>
      <c r="E21" s="13">
        <v>0</v>
      </c>
      <c r="F21" s="13">
        <v>30000</v>
      </c>
      <c r="G21" s="13">
        <v>10</v>
      </c>
      <c r="H21" s="13">
        <v>0.04</v>
      </c>
      <c r="I21" s="13">
        <v>1050</v>
      </c>
      <c r="J21" s="13">
        <v>12</v>
      </c>
      <c r="K21" s="13">
        <v>1</v>
      </c>
      <c r="L21" s="13">
        <v>1</v>
      </c>
    </row>
    <row r="22" spans="1:12" x14ac:dyDescent="0.2">
      <c r="A22" s="1" t="s">
        <v>197</v>
      </c>
      <c r="B22" s="7" t="s">
        <v>68</v>
      </c>
      <c r="C22" s="2" t="s">
        <v>86</v>
      </c>
      <c r="D22" s="13">
        <v>500</v>
      </c>
      <c r="E22" s="13">
        <v>1000</v>
      </c>
      <c r="F22" s="13">
        <v>10000</v>
      </c>
      <c r="G22" s="13">
        <v>10</v>
      </c>
      <c r="H22" s="13">
        <v>0.04</v>
      </c>
      <c r="I22" s="13">
        <v>3300</v>
      </c>
      <c r="J22" s="13">
        <v>4</v>
      </c>
      <c r="K22" s="13">
        <v>24</v>
      </c>
    </row>
    <row r="23" spans="1:12" x14ac:dyDescent="0.2">
      <c r="A23" s="1" t="s">
        <v>197</v>
      </c>
      <c r="B23" s="7" t="s">
        <v>69</v>
      </c>
      <c r="C23" s="2" t="s">
        <v>86</v>
      </c>
      <c r="D23" s="13">
        <v>1500</v>
      </c>
      <c r="E23" s="13">
        <v>1000</v>
      </c>
      <c r="F23" s="13">
        <v>10000</v>
      </c>
      <c r="G23" s="13">
        <v>10</v>
      </c>
      <c r="H23" s="13">
        <v>0.04</v>
      </c>
      <c r="I23" s="13">
        <v>1600</v>
      </c>
      <c r="J23" s="13">
        <v>4</v>
      </c>
      <c r="K23" s="13">
        <v>24</v>
      </c>
    </row>
    <row r="24" spans="1:12" x14ac:dyDescent="0.2">
      <c r="A24" s="1" t="s">
        <v>197</v>
      </c>
      <c r="B24" s="7" t="s">
        <v>70</v>
      </c>
      <c r="C24" s="2" t="s">
        <v>86</v>
      </c>
      <c r="D24" s="13">
        <v>8000</v>
      </c>
      <c r="E24" s="13">
        <v>1000</v>
      </c>
      <c r="F24" s="13">
        <v>10000</v>
      </c>
      <c r="G24" s="13">
        <v>10</v>
      </c>
      <c r="H24" s="13">
        <v>0.04</v>
      </c>
      <c r="I24" s="13">
        <v>5400</v>
      </c>
      <c r="J24" s="13">
        <v>4</v>
      </c>
      <c r="K24" s="13">
        <v>24</v>
      </c>
    </row>
    <row r="25" spans="1:12" x14ac:dyDescent="0.2">
      <c r="A25" s="1" t="s">
        <v>197</v>
      </c>
      <c r="B25" s="7" t="s">
        <v>71</v>
      </c>
      <c r="C25" s="2" t="s">
        <v>87</v>
      </c>
      <c r="D25" s="13">
        <v>0.5</v>
      </c>
      <c r="E25" s="13">
        <v>0</v>
      </c>
      <c r="F25" s="13">
        <v>745319.84098301409</v>
      </c>
      <c r="G25" s="13">
        <v>10</v>
      </c>
      <c r="H25" s="13">
        <v>0.04</v>
      </c>
      <c r="I25" s="13">
        <v>792.5</v>
      </c>
      <c r="J25" s="13">
        <v>1</v>
      </c>
      <c r="K25" s="13">
        <v>1</v>
      </c>
      <c r="L25" s="13">
        <v>1</v>
      </c>
    </row>
    <row r="26" spans="1:12" x14ac:dyDescent="0.2">
      <c r="A26" s="1" t="s">
        <v>197</v>
      </c>
      <c r="B26" s="7" t="s">
        <v>72</v>
      </c>
      <c r="C26" s="2" t="s">
        <v>87</v>
      </c>
      <c r="D26" s="13">
        <v>0.5</v>
      </c>
      <c r="E26" s="13">
        <v>0</v>
      </c>
      <c r="F26" s="13">
        <v>1516558.9046067228</v>
      </c>
      <c r="G26" s="13">
        <v>10</v>
      </c>
      <c r="H26" s="13">
        <v>0.04</v>
      </c>
      <c r="I26" s="13">
        <v>2534.75</v>
      </c>
      <c r="J26" s="13">
        <v>2</v>
      </c>
      <c r="K26" s="13">
        <v>1</v>
      </c>
      <c r="L26" s="13">
        <v>1</v>
      </c>
    </row>
    <row r="27" spans="1:12" x14ac:dyDescent="0.2">
      <c r="A27" s="1" t="s">
        <v>197</v>
      </c>
      <c r="B27" s="7" t="s">
        <v>73</v>
      </c>
      <c r="C27" s="2" t="s">
        <v>87</v>
      </c>
      <c r="D27" s="13">
        <v>50</v>
      </c>
      <c r="E27" s="13">
        <v>0</v>
      </c>
      <c r="F27" s="13">
        <v>10000</v>
      </c>
      <c r="G27" s="13">
        <v>10</v>
      </c>
      <c r="H27" s="13">
        <v>0.04</v>
      </c>
      <c r="I27" s="13">
        <v>1385</v>
      </c>
      <c r="J27" s="13">
        <v>3</v>
      </c>
      <c r="K27" s="13">
        <v>1</v>
      </c>
      <c r="L27" s="13">
        <v>1</v>
      </c>
    </row>
    <row r="28" spans="1:12" x14ac:dyDescent="0.2">
      <c r="A28" s="1" t="s">
        <v>197</v>
      </c>
      <c r="B28" s="7" t="s">
        <v>74</v>
      </c>
      <c r="C28" s="2" t="s">
        <v>87</v>
      </c>
      <c r="D28" s="13">
        <v>0.5</v>
      </c>
      <c r="E28" s="13">
        <v>0</v>
      </c>
      <c r="F28" s="13">
        <v>834723.41892124759</v>
      </c>
      <c r="G28" s="13">
        <v>10</v>
      </c>
      <c r="H28" s="13">
        <v>0.04</v>
      </c>
      <c r="I28" s="13">
        <v>1450.75</v>
      </c>
      <c r="J28" s="13">
        <v>4</v>
      </c>
      <c r="K28" s="13">
        <v>1</v>
      </c>
      <c r="L28" s="13">
        <v>1</v>
      </c>
    </row>
    <row r="29" spans="1:12" x14ac:dyDescent="0.2">
      <c r="A29" s="1" t="s">
        <v>197</v>
      </c>
      <c r="B29" s="7" t="s">
        <v>75</v>
      </c>
      <c r="C29" s="2" t="s">
        <v>87</v>
      </c>
      <c r="D29" s="13">
        <v>0.5</v>
      </c>
      <c r="E29" s="13">
        <v>0</v>
      </c>
      <c r="F29" s="13">
        <v>30000</v>
      </c>
      <c r="G29" s="13">
        <v>10</v>
      </c>
      <c r="H29" s="13">
        <v>0.04</v>
      </c>
      <c r="I29" s="13">
        <v>1050</v>
      </c>
      <c r="J29" s="13">
        <v>12</v>
      </c>
      <c r="K29" s="13">
        <v>1</v>
      </c>
      <c r="L29" s="13">
        <v>1</v>
      </c>
    </row>
    <row r="30" spans="1:12" x14ac:dyDescent="0.2">
      <c r="A30" s="1" t="s">
        <v>198</v>
      </c>
      <c r="B30" s="7" t="s">
        <v>68</v>
      </c>
      <c r="C30" s="2" t="s">
        <v>86</v>
      </c>
      <c r="D30" s="13">
        <v>500</v>
      </c>
      <c r="E30" s="13">
        <v>1000</v>
      </c>
      <c r="F30" s="13">
        <v>10000</v>
      </c>
      <c r="G30" s="13">
        <v>10</v>
      </c>
      <c r="H30" s="13">
        <v>0.04</v>
      </c>
      <c r="I30" s="13">
        <v>3300</v>
      </c>
      <c r="J30" s="13">
        <v>4</v>
      </c>
      <c r="K30" s="13">
        <v>24</v>
      </c>
    </row>
    <row r="31" spans="1:12" x14ac:dyDescent="0.2">
      <c r="A31" s="1" t="s">
        <v>198</v>
      </c>
      <c r="B31" s="7" t="s">
        <v>69</v>
      </c>
      <c r="C31" s="2" t="s">
        <v>86</v>
      </c>
      <c r="D31" s="13">
        <v>1500</v>
      </c>
      <c r="E31" s="13">
        <v>1000</v>
      </c>
      <c r="F31" s="13">
        <v>10000</v>
      </c>
      <c r="G31" s="13">
        <v>10</v>
      </c>
      <c r="H31" s="13">
        <v>0.04</v>
      </c>
      <c r="I31" s="13">
        <v>1600</v>
      </c>
      <c r="J31" s="13">
        <v>4</v>
      </c>
      <c r="K31" s="13">
        <v>24</v>
      </c>
    </row>
    <row r="32" spans="1:12" x14ac:dyDescent="0.2">
      <c r="A32" s="1" t="s">
        <v>198</v>
      </c>
      <c r="B32" s="7" t="s">
        <v>70</v>
      </c>
      <c r="C32" s="2" t="s">
        <v>86</v>
      </c>
      <c r="D32" s="13">
        <v>8000</v>
      </c>
      <c r="E32" s="13">
        <v>1000</v>
      </c>
      <c r="F32" s="13">
        <v>10000</v>
      </c>
      <c r="G32" s="13">
        <v>10</v>
      </c>
      <c r="H32" s="13">
        <v>0.04</v>
      </c>
      <c r="I32" s="13">
        <v>5400</v>
      </c>
      <c r="J32" s="13">
        <v>4</v>
      </c>
      <c r="K32" s="13">
        <v>24</v>
      </c>
    </row>
    <row r="33" spans="1:12" x14ac:dyDescent="0.2">
      <c r="A33" s="1" t="s">
        <v>198</v>
      </c>
      <c r="B33" s="7" t="s">
        <v>71</v>
      </c>
      <c r="C33" s="2" t="s">
        <v>87</v>
      </c>
      <c r="D33" s="13">
        <v>0.5</v>
      </c>
      <c r="E33" s="13">
        <v>0</v>
      </c>
      <c r="F33" s="13">
        <v>745319.84098301409</v>
      </c>
      <c r="G33" s="13">
        <v>10</v>
      </c>
      <c r="H33" s="13">
        <v>0.04</v>
      </c>
      <c r="I33" s="13">
        <v>792.5</v>
      </c>
      <c r="J33" s="13">
        <v>1</v>
      </c>
      <c r="K33" s="13">
        <v>1</v>
      </c>
      <c r="L33" s="13">
        <v>1</v>
      </c>
    </row>
    <row r="34" spans="1:12" x14ac:dyDescent="0.2">
      <c r="A34" s="1" t="s">
        <v>198</v>
      </c>
      <c r="B34" s="7" t="s">
        <v>72</v>
      </c>
      <c r="C34" s="2" t="s">
        <v>87</v>
      </c>
      <c r="D34" s="13">
        <v>0.5</v>
      </c>
      <c r="E34" s="13">
        <v>0</v>
      </c>
      <c r="F34" s="13">
        <v>1516558.9046067228</v>
      </c>
      <c r="G34" s="13">
        <v>10</v>
      </c>
      <c r="H34" s="13">
        <v>0.04</v>
      </c>
      <c r="I34" s="13">
        <v>2534.75</v>
      </c>
      <c r="J34" s="13">
        <v>2</v>
      </c>
      <c r="K34" s="13">
        <v>1</v>
      </c>
      <c r="L34" s="13">
        <v>1</v>
      </c>
    </row>
    <row r="35" spans="1:12" x14ac:dyDescent="0.2">
      <c r="A35" s="1" t="s">
        <v>198</v>
      </c>
      <c r="B35" s="7" t="s">
        <v>73</v>
      </c>
      <c r="C35" s="2" t="s">
        <v>87</v>
      </c>
      <c r="D35" s="13">
        <v>50</v>
      </c>
      <c r="E35" s="13">
        <v>0</v>
      </c>
      <c r="F35" s="13">
        <v>10000</v>
      </c>
      <c r="G35" s="13">
        <v>10</v>
      </c>
      <c r="H35" s="13">
        <v>0.04</v>
      </c>
      <c r="I35" s="13">
        <v>1385</v>
      </c>
      <c r="J35" s="13">
        <v>3</v>
      </c>
      <c r="K35" s="13">
        <v>1</v>
      </c>
      <c r="L35" s="13">
        <v>1</v>
      </c>
    </row>
    <row r="36" spans="1:12" x14ac:dyDescent="0.2">
      <c r="A36" s="1" t="s">
        <v>198</v>
      </c>
      <c r="B36" s="7" t="s">
        <v>74</v>
      </c>
      <c r="C36" s="2" t="s">
        <v>87</v>
      </c>
      <c r="D36" s="13">
        <v>0.5</v>
      </c>
      <c r="E36" s="13">
        <v>0</v>
      </c>
      <c r="F36" s="13">
        <v>834723.41892124759</v>
      </c>
      <c r="G36" s="13">
        <v>10</v>
      </c>
      <c r="H36" s="13">
        <v>0.04</v>
      </c>
      <c r="I36" s="13">
        <v>1450.75</v>
      </c>
      <c r="J36" s="13">
        <v>4</v>
      </c>
      <c r="K36" s="13">
        <v>1</v>
      </c>
      <c r="L36" s="13">
        <v>1</v>
      </c>
    </row>
    <row r="37" spans="1:12" x14ac:dyDescent="0.2">
      <c r="A37" s="1" t="s">
        <v>198</v>
      </c>
      <c r="B37" s="7" t="s">
        <v>75</v>
      </c>
      <c r="C37" s="2" t="s">
        <v>87</v>
      </c>
      <c r="D37" s="13">
        <v>0.5</v>
      </c>
      <c r="E37" s="13">
        <v>0</v>
      </c>
      <c r="F37" s="13">
        <v>30000</v>
      </c>
      <c r="G37" s="13">
        <v>10</v>
      </c>
      <c r="H37" s="13">
        <v>0.04</v>
      </c>
      <c r="I37" s="13">
        <v>1050</v>
      </c>
      <c r="J37" s="13">
        <v>12</v>
      </c>
      <c r="K37" s="13">
        <v>1</v>
      </c>
      <c r="L37" s="13">
        <v>1</v>
      </c>
    </row>
    <row r="38" spans="1:12" x14ac:dyDescent="0.2">
      <c r="A38" s="1" t="s">
        <v>199</v>
      </c>
      <c r="B38" s="7" t="s">
        <v>68</v>
      </c>
      <c r="C38" s="2" t="s">
        <v>86</v>
      </c>
      <c r="D38" s="13">
        <v>500</v>
      </c>
      <c r="E38" s="13">
        <v>1000</v>
      </c>
      <c r="F38" s="13">
        <v>10000</v>
      </c>
      <c r="G38" s="13">
        <v>10</v>
      </c>
      <c r="H38" s="13">
        <v>0.04</v>
      </c>
      <c r="I38" s="13">
        <v>3300</v>
      </c>
      <c r="J38" s="13">
        <v>4</v>
      </c>
      <c r="K38" s="13">
        <v>24</v>
      </c>
    </row>
    <row r="39" spans="1:12" x14ac:dyDescent="0.2">
      <c r="A39" s="1" t="s">
        <v>199</v>
      </c>
      <c r="B39" s="7" t="s">
        <v>69</v>
      </c>
      <c r="C39" s="2" t="s">
        <v>86</v>
      </c>
      <c r="D39" s="13">
        <v>1500</v>
      </c>
      <c r="E39" s="13">
        <v>1000</v>
      </c>
      <c r="F39" s="13">
        <v>10000</v>
      </c>
      <c r="G39" s="13">
        <v>10</v>
      </c>
      <c r="H39" s="13">
        <v>0.04</v>
      </c>
      <c r="I39" s="13">
        <v>1600</v>
      </c>
      <c r="J39" s="13">
        <v>4</v>
      </c>
      <c r="K39" s="13">
        <v>24</v>
      </c>
    </row>
    <row r="40" spans="1:12" x14ac:dyDescent="0.2">
      <c r="A40" s="1" t="s">
        <v>199</v>
      </c>
      <c r="B40" s="7" t="s">
        <v>70</v>
      </c>
      <c r="C40" s="2" t="s">
        <v>86</v>
      </c>
      <c r="D40" s="13">
        <v>8000</v>
      </c>
      <c r="E40" s="13">
        <v>1000</v>
      </c>
      <c r="F40" s="13">
        <v>10000</v>
      </c>
      <c r="G40" s="13">
        <v>10</v>
      </c>
      <c r="H40" s="13">
        <v>0.04</v>
      </c>
      <c r="I40" s="13">
        <v>5400</v>
      </c>
      <c r="J40" s="13">
        <v>4</v>
      </c>
      <c r="K40" s="13">
        <v>24</v>
      </c>
    </row>
    <row r="41" spans="1:12" x14ac:dyDescent="0.2">
      <c r="A41" s="1" t="s">
        <v>199</v>
      </c>
      <c r="B41" s="7" t="s">
        <v>71</v>
      </c>
      <c r="C41" s="2" t="s">
        <v>87</v>
      </c>
      <c r="D41" s="13">
        <v>0.5</v>
      </c>
      <c r="E41" s="13">
        <v>0</v>
      </c>
      <c r="F41" s="13">
        <v>745319.84098301409</v>
      </c>
      <c r="G41" s="13">
        <v>10</v>
      </c>
      <c r="H41" s="13">
        <v>0.04</v>
      </c>
      <c r="I41" s="13">
        <v>792.5</v>
      </c>
      <c r="J41" s="13">
        <v>1</v>
      </c>
      <c r="K41" s="13">
        <v>1</v>
      </c>
      <c r="L41" s="13">
        <v>1</v>
      </c>
    </row>
    <row r="42" spans="1:12" x14ac:dyDescent="0.2">
      <c r="A42" s="1" t="s">
        <v>199</v>
      </c>
      <c r="B42" s="7" t="s">
        <v>72</v>
      </c>
      <c r="C42" s="2" t="s">
        <v>87</v>
      </c>
      <c r="D42" s="13">
        <v>0.5</v>
      </c>
      <c r="E42" s="13">
        <v>0</v>
      </c>
      <c r="F42" s="13">
        <v>1516558.9046067228</v>
      </c>
      <c r="G42" s="13">
        <v>10</v>
      </c>
      <c r="H42" s="13">
        <v>0.04</v>
      </c>
      <c r="I42" s="13">
        <v>2534.75</v>
      </c>
      <c r="J42" s="13">
        <v>2</v>
      </c>
      <c r="K42" s="13">
        <v>1</v>
      </c>
      <c r="L42" s="13">
        <v>1</v>
      </c>
    </row>
    <row r="43" spans="1:12" x14ac:dyDescent="0.2">
      <c r="A43" s="1" t="s">
        <v>199</v>
      </c>
      <c r="B43" s="7" t="s">
        <v>73</v>
      </c>
      <c r="C43" s="2" t="s">
        <v>87</v>
      </c>
      <c r="D43" s="13">
        <v>50</v>
      </c>
      <c r="E43" s="13">
        <v>0</v>
      </c>
      <c r="F43" s="13">
        <v>10000</v>
      </c>
      <c r="G43" s="13">
        <v>10</v>
      </c>
      <c r="H43" s="13">
        <v>0.04</v>
      </c>
      <c r="I43" s="13">
        <v>1385</v>
      </c>
      <c r="J43" s="13">
        <v>3</v>
      </c>
      <c r="K43" s="13">
        <v>1</v>
      </c>
      <c r="L43" s="13">
        <v>1</v>
      </c>
    </row>
    <row r="44" spans="1:12" x14ac:dyDescent="0.2">
      <c r="A44" s="1" t="s">
        <v>199</v>
      </c>
      <c r="B44" s="7" t="s">
        <v>74</v>
      </c>
      <c r="C44" s="2" t="s">
        <v>87</v>
      </c>
      <c r="D44" s="13">
        <v>0.5</v>
      </c>
      <c r="E44" s="13">
        <v>0</v>
      </c>
      <c r="F44" s="13">
        <v>834723.41892124759</v>
      </c>
      <c r="G44" s="13">
        <v>10</v>
      </c>
      <c r="H44" s="13">
        <v>0.04</v>
      </c>
      <c r="I44" s="13">
        <v>1450.75</v>
      </c>
      <c r="J44" s="13">
        <v>4</v>
      </c>
      <c r="K44" s="13">
        <v>1</v>
      </c>
      <c r="L44" s="13">
        <v>1</v>
      </c>
    </row>
    <row r="45" spans="1:12" x14ac:dyDescent="0.2">
      <c r="A45" s="1" t="s">
        <v>199</v>
      </c>
      <c r="B45" s="7" t="s">
        <v>75</v>
      </c>
      <c r="C45" s="2" t="s">
        <v>87</v>
      </c>
      <c r="D45" s="13">
        <v>0.5</v>
      </c>
      <c r="E45" s="13">
        <v>0</v>
      </c>
      <c r="F45" s="13">
        <v>30000</v>
      </c>
      <c r="G45" s="13">
        <v>10</v>
      </c>
      <c r="H45" s="13">
        <v>0.04</v>
      </c>
      <c r="I45" s="13">
        <v>1050</v>
      </c>
      <c r="J45" s="13">
        <v>12</v>
      </c>
      <c r="K45" s="13">
        <v>1</v>
      </c>
      <c r="L45" s="13">
        <v>1</v>
      </c>
    </row>
    <row r="46" spans="1:12" x14ac:dyDescent="0.2">
      <c r="A46" s="1" t="s">
        <v>119</v>
      </c>
      <c r="B46" s="7" t="s">
        <v>68</v>
      </c>
      <c r="C46" s="2" t="s">
        <v>86</v>
      </c>
      <c r="D46" s="13">
        <v>500</v>
      </c>
      <c r="E46" s="13">
        <v>1000</v>
      </c>
      <c r="F46" s="13">
        <v>10000</v>
      </c>
      <c r="G46" s="13">
        <v>10</v>
      </c>
      <c r="H46" s="13">
        <v>0.04</v>
      </c>
      <c r="I46" s="13">
        <v>3300</v>
      </c>
      <c r="J46" s="13">
        <v>4</v>
      </c>
      <c r="K46" s="13">
        <v>24</v>
      </c>
    </row>
    <row r="47" spans="1:12" x14ac:dyDescent="0.2">
      <c r="A47" s="1" t="s">
        <v>119</v>
      </c>
      <c r="B47" s="7" t="s">
        <v>69</v>
      </c>
      <c r="C47" s="2" t="s">
        <v>86</v>
      </c>
      <c r="D47" s="13">
        <v>1500</v>
      </c>
      <c r="E47" s="13">
        <v>1000</v>
      </c>
      <c r="F47" s="13">
        <v>10000</v>
      </c>
      <c r="G47" s="13">
        <v>10</v>
      </c>
      <c r="H47" s="13">
        <v>0.04</v>
      </c>
      <c r="I47" s="13">
        <v>1600</v>
      </c>
      <c r="J47" s="13">
        <v>4</v>
      </c>
      <c r="K47" s="13">
        <v>24</v>
      </c>
    </row>
    <row r="48" spans="1:12" x14ac:dyDescent="0.2">
      <c r="A48" s="1" t="s">
        <v>119</v>
      </c>
      <c r="B48" s="7" t="s">
        <v>70</v>
      </c>
      <c r="C48" s="2" t="s">
        <v>86</v>
      </c>
      <c r="D48" s="13">
        <v>8000</v>
      </c>
      <c r="E48" s="13">
        <v>1000</v>
      </c>
      <c r="F48" s="13">
        <v>10000</v>
      </c>
      <c r="G48" s="13">
        <v>10</v>
      </c>
      <c r="H48" s="13">
        <v>0.04</v>
      </c>
      <c r="I48" s="13">
        <v>5400</v>
      </c>
      <c r="J48" s="13">
        <v>4</v>
      </c>
      <c r="K48" s="13">
        <v>24</v>
      </c>
    </row>
    <row r="49" spans="1:12" x14ac:dyDescent="0.2">
      <c r="A49" s="1" t="s">
        <v>119</v>
      </c>
      <c r="B49" s="7" t="s">
        <v>71</v>
      </c>
      <c r="C49" s="2" t="s">
        <v>87</v>
      </c>
      <c r="D49" s="13">
        <v>0.5</v>
      </c>
      <c r="E49" s="13">
        <v>0</v>
      </c>
      <c r="F49" s="13">
        <v>745319.84098301409</v>
      </c>
      <c r="G49" s="13">
        <v>10</v>
      </c>
      <c r="H49" s="13">
        <v>0.04</v>
      </c>
      <c r="I49" s="13">
        <v>792.5</v>
      </c>
      <c r="J49" s="13">
        <v>1</v>
      </c>
      <c r="K49" s="13">
        <v>1</v>
      </c>
      <c r="L49" s="13">
        <v>1</v>
      </c>
    </row>
    <row r="50" spans="1:12" x14ac:dyDescent="0.2">
      <c r="A50" s="1" t="s">
        <v>119</v>
      </c>
      <c r="B50" s="7" t="s">
        <v>72</v>
      </c>
      <c r="C50" s="2" t="s">
        <v>87</v>
      </c>
      <c r="D50" s="13">
        <v>0.5</v>
      </c>
      <c r="E50" s="13">
        <v>0</v>
      </c>
      <c r="F50" s="13">
        <v>1516558.9046067228</v>
      </c>
      <c r="G50" s="13">
        <v>10</v>
      </c>
      <c r="H50" s="13">
        <v>0.04</v>
      </c>
      <c r="I50" s="13">
        <v>2534.75</v>
      </c>
      <c r="J50" s="13">
        <v>2</v>
      </c>
      <c r="K50" s="13">
        <v>1</v>
      </c>
      <c r="L50" s="13">
        <v>1</v>
      </c>
    </row>
    <row r="51" spans="1:12" x14ac:dyDescent="0.2">
      <c r="A51" s="1" t="s">
        <v>119</v>
      </c>
      <c r="B51" s="7" t="s">
        <v>73</v>
      </c>
      <c r="C51" s="2" t="s">
        <v>87</v>
      </c>
      <c r="D51" s="13">
        <v>50</v>
      </c>
      <c r="E51" s="13">
        <v>0</v>
      </c>
      <c r="F51" s="13">
        <v>10000</v>
      </c>
      <c r="G51" s="13">
        <v>10</v>
      </c>
      <c r="H51" s="13">
        <v>0.04</v>
      </c>
      <c r="I51" s="13">
        <v>1385</v>
      </c>
      <c r="J51" s="13">
        <v>3</v>
      </c>
      <c r="K51" s="13">
        <v>1</v>
      </c>
      <c r="L51" s="13">
        <v>1</v>
      </c>
    </row>
    <row r="52" spans="1:12" x14ac:dyDescent="0.2">
      <c r="A52" s="1" t="s">
        <v>119</v>
      </c>
      <c r="B52" s="7" t="s">
        <v>74</v>
      </c>
      <c r="C52" s="2" t="s">
        <v>87</v>
      </c>
      <c r="D52" s="13">
        <v>0.5</v>
      </c>
      <c r="E52" s="13">
        <v>0</v>
      </c>
      <c r="F52" s="13">
        <v>834723.41892124759</v>
      </c>
      <c r="G52" s="13">
        <v>10</v>
      </c>
      <c r="H52" s="13">
        <v>0.04</v>
      </c>
      <c r="I52" s="13">
        <v>1450.75</v>
      </c>
      <c r="J52" s="13">
        <v>4</v>
      </c>
      <c r="K52" s="13">
        <v>1</v>
      </c>
      <c r="L52" s="13">
        <v>1</v>
      </c>
    </row>
    <row r="53" spans="1:12" x14ac:dyDescent="0.2">
      <c r="A53" s="1" t="s">
        <v>119</v>
      </c>
      <c r="B53" s="7" t="s">
        <v>75</v>
      </c>
      <c r="C53" s="2" t="s">
        <v>87</v>
      </c>
      <c r="D53" s="13">
        <v>0.5</v>
      </c>
      <c r="E53" s="13">
        <v>0</v>
      </c>
      <c r="F53" s="13">
        <v>30000</v>
      </c>
      <c r="G53" s="13">
        <v>10</v>
      </c>
      <c r="H53" s="13">
        <v>0.04</v>
      </c>
      <c r="I53" s="13">
        <v>1050</v>
      </c>
      <c r="J53" s="13">
        <v>12</v>
      </c>
      <c r="K53" s="13">
        <v>1</v>
      </c>
      <c r="L53" s="13">
        <v>1</v>
      </c>
    </row>
    <row r="54" spans="1:12" x14ac:dyDescent="0.2">
      <c r="A54" s="1" t="s">
        <v>120</v>
      </c>
      <c r="B54" s="7" t="s">
        <v>68</v>
      </c>
      <c r="C54" s="2" t="s">
        <v>86</v>
      </c>
      <c r="D54" s="13">
        <v>500</v>
      </c>
      <c r="E54" s="13">
        <v>1000</v>
      </c>
      <c r="F54" s="13">
        <v>10000</v>
      </c>
      <c r="G54" s="13">
        <v>10</v>
      </c>
      <c r="H54" s="13">
        <v>0.04</v>
      </c>
      <c r="I54" s="13">
        <v>3300</v>
      </c>
      <c r="J54" s="13">
        <v>4</v>
      </c>
      <c r="K54" s="13">
        <v>24</v>
      </c>
    </row>
    <row r="55" spans="1:12" x14ac:dyDescent="0.2">
      <c r="A55" s="1" t="s">
        <v>120</v>
      </c>
      <c r="B55" s="7" t="s">
        <v>69</v>
      </c>
      <c r="C55" s="2" t="s">
        <v>86</v>
      </c>
      <c r="D55" s="13">
        <v>1500</v>
      </c>
      <c r="E55" s="13">
        <v>1000</v>
      </c>
      <c r="F55" s="13">
        <v>10000</v>
      </c>
      <c r="G55" s="13">
        <v>10</v>
      </c>
      <c r="H55" s="13">
        <v>0.04</v>
      </c>
      <c r="I55" s="13">
        <v>1600</v>
      </c>
      <c r="J55" s="13">
        <v>4</v>
      </c>
      <c r="K55" s="13">
        <v>24</v>
      </c>
    </row>
    <row r="56" spans="1:12" x14ac:dyDescent="0.2">
      <c r="A56" s="1" t="s">
        <v>120</v>
      </c>
      <c r="B56" s="7" t="s">
        <v>70</v>
      </c>
      <c r="C56" s="2" t="s">
        <v>86</v>
      </c>
      <c r="D56" s="13">
        <v>8000</v>
      </c>
      <c r="E56" s="13">
        <v>1000</v>
      </c>
      <c r="F56" s="13">
        <v>10000</v>
      </c>
      <c r="G56" s="13">
        <v>10</v>
      </c>
      <c r="H56" s="13">
        <v>0.04</v>
      </c>
      <c r="I56" s="13">
        <v>5400</v>
      </c>
      <c r="J56" s="13">
        <v>4</v>
      </c>
      <c r="K56" s="13">
        <v>24</v>
      </c>
    </row>
    <row r="57" spans="1:12" x14ac:dyDescent="0.2">
      <c r="A57" s="1" t="s">
        <v>120</v>
      </c>
      <c r="B57" s="7" t="s">
        <v>71</v>
      </c>
      <c r="C57" s="2" t="s">
        <v>87</v>
      </c>
      <c r="D57" s="13">
        <v>0.5</v>
      </c>
      <c r="E57" s="13">
        <v>0</v>
      </c>
      <c r="F57" s="13">
        <v>745319.84098301409</v>
      </c>
      <c r="G57" s="13">
        <v>10</v>
      </c>
      <c r="H57" s="13">
        <v>0.04</v>
      </c>
      <c r="I57" s="13">
        <v>792.5</v>
      </c>
      <c r="J57" s="13">
        <v>1</v>
      </c>
      <c r="K57" s="13">
        <v>1</v>
      </c>
      <c r="L57" s="13">
        <v>1</v>
      </c>
    </row>
    <row r="58" spans="1:12" x14ac:dyDescent="0.2">
      <c r="A58" s="1" t="s">
        <v>120</v>
      </c>
      <c r="B58" s="7" t="s">
        <v>72</v>
      </c>
      <c r="C58" s="2" t="s">
        <v>87</v>
      </c>
      <c r="D58" s="13">
        <v>0.5</v>
      </c>
      <c r="E58" s="13">
        <v>0</v>
      </c>
      <c r="F58" s="13">
        <v>1516558.9046067228</v>
      </c>
      <c r="G58" s="13">
        <v>10</v>
      </c>
      <c r="H58" s="13">
        <v>0.04</v>
      </c>
      <c r="I58" s="13">
        <v>2534.75</v>
      </c>
      <c r="J58" s="13">
        <v>2</v>
      </c>
      <c r="K58" s="13">
        <v>1</v>
      </c>
      <c r="L58" s="13">
        <v>1</v>
      </c>
    </row>
    <row r="59" spans="1:12" x14ac:dyDescent="0.2">
      <c r="A59" s="1" t="s">
        <v>120</v>
      </c>
      <c r="B59" s="7" t="s">
        <v>73</v>
      </c>
      <c r="C59" s="2" t="s">
        <v>87</v>
      </c>
      <c r="D59" s="13">
        <v>50</v>
      </c>
      <c r="E59" s="13">
        <v>0</v>
      </c>
      <c r="F59" s="13">
        <v>10000</v>
      </c>
      <c r="G59" s="13">
        <v>10</v>
      </c>
      <c r="H59" s="13">
        <v>0.04</v>
      </c>
      <c r="I59" s="13">
        <v>1385</v>
      </c>
      <c r="J59" s="13">
        <v>3</v>
      </c>
      <c r="K59" s="13">
        <v>1</v>
      </c>
      <c r="L59" s="13">
        <v>1</v>
      </c>
    </row>
    <row r="60" spans="1:12" x14ac:dyDescent="0.2">
      <c r="A60" s="1" t="s">
        <v>120</v>
      </c>
      <c r="B60" s="7" t="s">
        <v>74</v>
      </c>
      <c r="C60" s="2" t="s">
        <v>87</v>
      </c>
      <c r="D60" s="13">
        <v>0.5</v>
      </c>
      <c r="E60" s="13">
        <v>0</v>
      </c>
      <c r="F60" s="13">
        <v>834723.41892124759</v>
      </c>
      <c r="G60" s="13">
        <v>10</v>
      </c>
      <c r="H60" s="13">
        <v>0.04</v>
      </c>
      <c r="I60" s="13">
        <v>1450.75</v>
      </c>
      <c r="J60" s="13">
        <v>4</v>
      </c>
      <c r="K60" s="13">
        <v>1</v>
      </c>
      <c r="L60" s="13">
        <v>1</v>
      </c>
    </row>
    <row r="61" spans="1:12" x14ac:dyDescent="0.2">
      <c r="A61" s="1" t="s">
        <v>120</v>
      </c>
      <c r="B61" s="7" t="s">
        <v>75</v>
      </c>
      <c r="C61" s="2" t="s">
        <v>87</v>
      </c>
      <c r="D61" s="13">
        <v>0.5</v>
      </c>
      <c r="E61" s="13">
        <v>0</v>
      </c>
      <c r="F61" s="13">
        <v>30000</v>
      </c>
      <c r="G61" s="13">
        <v>10</v>
      </c>
      <c r="H61" s="13">
        <v>0.04</v>
      </c>
      <c r="I61" s="13">
        <v>1050</v>
      </c>
      <c r="J61" s="13">
        <v>12</v>
      </c>
      <c r="K61" s="13">
        <v>1</v>
      </c>
      <c r="L61" s="13">
        <v>1</v>
      </c>
    </row>
    <row r="62" spans="1:12" x14ac:dyDescent="0.2">
      <c r="A62" s="1" t="s">
        <v>200</v>
      </c>
      <c r="B62" s="7" t="s">
        <v>68</v>
      </c>
      <c r="C62" s="2" t="s">
        <v>86</v>
      </c>
      <c r="D62" s="13">
        <v>500</v>
      </c>
      <c r="E62" s="13">
        <v>1000</v>
      </c>
      <c r="F62" s="13">
        <v>10000</v>
      </c>
      <c r="G62" s="13">
        <v>10</v>
      </c>
      <c r="H62" s="13">
        <v>0.04</v>
      </c>
      <c r="I62" s="13">
        <v>3300</v>
      </c>
      <c r="J62" s="13">
        <v>4</v>
      </c>
      <c r="K62" s="13">
        <v>24</v>
      </c>
    </row>
    <row r="63" spans="1:12" x14ac:dyDescent="0.2">
      <c r="A63" s="1" t="s">
        <v>200</v>
      </c>
      <c r="B63" s="7" t="s">
        <v>69</v>
      </c>
      <c r="C63" s="2" t="s">
        <v>86</v>
      </c>
      <c r="D63" s="13">
        <v>1500</v>
      </c>
      <c r="E63" s="13">
        <v>1000</v>
      </c>
      <c r="F63" s="13">
        <v>10000</v>
      </c>
      <c r="G63" s="13">
        <v>10</v>
      </c>
      <c r="H63" s="13">
        <v>0.04</v>
      </c>
      <c r="I63" s="13">
        <v>1600</v>
      </c>
      <c r="J63" s="13">
        <v>4</v>
      </c>
      <c r="K63" s="13">
        <v>24</v>
      </c>
    </row>
    <row r="64" spans="1:12" x14ac:dyDescent="0.2">
      <c r="A64" s="1" t="s">
        <v>200</v>
      </c>
      <c r="B64" s="7" t="s">
        <v>70</v>
      </c>
      <c r="C64" s="2" t="s">
        <v>86</v>
      </c>
      <c r="D64" s="13">
        <v>8000</v>
      </c>
      <c r="E64" s="13">
        <v>1000</v>
      </c>
      <c r="F64" s="13">
        <v>10000</v>
      </c>
      <c r="G64" s="13">
        <v>10</v>
      </c>
      <c r="H64" s="13">
        <v>0.04</v>
      </c>
      <c r="I64" s="13">
        <v>5400</v>
      </c>
      <c r="J64" s="13">
        <v>4</v>
      </c>
      <c r="K64" s="13">
        <v>24</v>
      </c>
    </row>
    <row r="65" spans="1:12" x14ac:dyDescent="0.2">
      <c r="A65" s="1" t="s">
        <v>200</v>
      </c>
      <c r="B65" s="7" t="s">
        <v>71</v>
      </c>
      <c r="C65" s="2" t="s">
        <v>87</v>
      </c>
      <c r="D65" s="13">
        <v>0.5</v>
      </c>
      <c r="E65" s="13">
        <v>0</v>
      </c>
      <c r="F65" s="13">
        <v>745319.84098301409</v>
      </c>
      <c r="G65" s="13">
        <v>10</v>
      </c>
      <c r="H65" s="13">
        <v>0.04</v>
      </c>
      <c r="I65" s="13">
        <v>792.5</v>
      </c>
      <c r="J65" s="13">
        <v>1</v>
      </c>
      <c r="K65" s="13">
        <v>1</v>
      </c>
      <c r="L65" s="13">
        <v>1</v>
      </c>
    </row>
    <row r="66" spans="1:12" x14ac:dyDescent="0.2">
      <c r="A66" s="1" t="s">
        <v>200</v>
      </c>
      <c r="B66" s="7" t="s">
        <v>72</v>
      </c>
      <c r="C66" s="2" t="s">
        <v>87</v>
      </c>
      <c r="D66" s="13">
        <v>0.5</v>
      </c>
      <c r="E66" s="13">
        <v>0</v>
      </c>
      <c r="F66" s="13">
        <v>1516558.9046067228</v>
      </c>
      <c r="G66" s="13">
        <v>10</v>
      </c>
      <c r="H66" s="13">
        <v>0.04</v>
      </c>
      <c r="I66" s="13">
        <v>2534.75</v>
      </c>
      <c r="J66" s="13">
        <v>2</v>
      </c>
      <c r="K66" s="13">
        <v>1</v>
      </c>
      <c r="L66" s="13">
        <v>1</v>
      </c>
    </row>
    <row r="67" spans="1:12" x14ac:dyDescent="0.2">
      <c r="A67" s="1" t="s">
        <v>200</v>
      </c>
      <c r="B67" s="7" t="s">
        <v>73</v>
      </c>
      <c r="C67" s="2" t="s">
        <v>87</v>
      </c>
      <c r="D67" s="13">
        <v>50</v>
      </c>
      <c r="E67" s="13">
        <v>0</v>
      </c>
      <c r="F67" s="13">
        <v>10000</v>
      </c>
      <c r="G67" s="13">
        <v>10</v>
      </c>
      <c r="H67" s="13">
        <v>0.04</v>
      </c>
      <c r="I67" s="13">
        <v>1385</v>
      </c>
      <c r="J67" s="13">
        <v>3</v>
      </c>
      <c r="K67" s="13">
        <v>1</v>
      </c>
      <c r="L67" s="13">
        <v>1</v>
      </c>
    </row>
    <row r="68" spans="1:12" x14ac:dyDescent="0.2">
      <c r="A68" s="1" t="s">
        <v>200</v>
      </c>
      <c r="B68" s="7" t="s">
        <v>74</v>
      </c>
      <c r="C68" s="2" t="s">
        <v>87</v>
      </c>
      <c r="D68" s="13">
        <v>0.5</v>
      </c>
      <c r="E68" s="13">
        <v>0</v>
      </c>
      <c r="F68" s="13">
        <v>834723.41892124759</v>
      </c>
      <c r="G68" s="13">
        <v>10</v>
      </c>
      <c r="H68" s="13">
        <v>0.04</v>
      </c>
      <c r="I68" s="13">
        <v>1450.75</v>
      </c>
      <c r="J68" s="13">
        <v>4</v>
      </c>
      <c r="K68" s="13">
        <v>1</v>
      </c>
      <c r="L68" s="13">
        <v>1</v>
      </c>
    </row>
    <row r="69" spans="1:12" x14ac:dyDescent="0.2">
      <c r="A69" s="1" t="s">
        <v>200</v>
      </c>
      <c r="B69" s="7" t="s">
        <v>75</v>
      </c>
      <c r="C69" s="2" t="s">
        <v>87</v>
      </c>
      <c r="D69" s="13">
        <v>0.5</v>
      </c>
      <c r="E69" s="13">
        <v>0</v>
      </c>
      <c r="F69" s="13">
        <v>30000</v>
      </c>
      <c r="G69" s="13">
        <v>10</v>
      </c>
      <c r="H69" s="13">
        <v>0.04</v>
      </c>
      <c r="I69" s="13">
        <v>1050</v>
      </c>
      <c r="J69" s="13">
        <v>12</v>
      </c>
      <c r="K69" s="13">
        <v>1</v>
      </c>
      <c r="L69" s="13">
        <v>1</v>
      </c>
    </row>
    <row r="70" spans="1:12" x14ac:dyDescent="0.2">
      <c r="A70" s="1" t="s">
        <v>201</v>
      </c>
      <c r="B70" s="7" t="s">
        <v>68</v>
      </c>
      <c r="C70" s="2" t="s">
        <v>86</v>
      </c>
      <c r="D70" s="13">
        <v>500</v>
      </c>
      <c r="E70" s="13">
        <v>1000</v>
      </c>
      <c r="F70" s="13">
        <v>10000</v>
      </c>
      <c r="G70" s="13">
        <v>10</v>
      </c>
      <c r="H70" s="13">
        <v>0.04</v>
      </c>
      <c r="I70" s="13">
        <v>3300</v>
      </c>
      <c r="J70" s="13">
        <v>4</v>
      </c>
      <c r="K70" s="13">
        <v>24</v>
      </c>
    </row>
    <row r="71" spans="1:12" x14ac:dyDescent="0.2">
      <c r="A71" s="1" t="s">
        <v>201</v>
      </c>
      <c r="B71" s="7" t="s">
        <v>69</v>
      </c>
      <c r="C71" s="2" t="s">
        <v>86</v>
      </c>
      <c r="D71" s="13">
        <v>1500</v>
      </c>
      <c r="E71" s="13">
        <v>1000</v>
      </c>
      <c r="F71" s="13">
        <v>10000</v>
      </c>
      <c r="G71" s="13">
        <v>10</v>
      </c>
      <c r="H71" s="13">
        <v>0.04</v>
      </c>
      <c r="I71" s="13">
        <v>1600</v>
      </c>
      <c r="J71" s="13">
        <v>4</v>
      </c>
      <c r="K71" s="13">
        <v>24</v>
      </c>
    </row>
    <row r="72" spans="1:12" x14ac:dyDescent="0.2">
      <c r="A72" s="1" t="s">
        <v>201</v>
      </c>
      <c r="B72" s="7" t="s">
        <v>70</v>
      </c>
      <c r="C72" s="2" t="s">
        <v>86</v>
      </c>
      <c r="D72" s="13">
        <v>8000</v>
      </c>
      <c r="E72" s="13">
        <v>1000</v>
      </c>
      <c r="F72" s="13">
        <v>10000</v>
      </c>
      <c r="G72" s="13">
        <v>10</v>
      </c>
      <c r="H72" s="13">
        <v>0.04</v>
      </c>
      <c r="I72" s="13">
        <v>5400</v>
      </c>
      <c r="J72" s="13">
        <v>4</v>
      </c>
      <c r="K72" s="13">
        <v>24</v>
      </c>
    </row>
    <row r="73" spans="1:12" x14ac:dyDescent="0.2">
      <c r="A73" s="1" t="s">
        <v>201</v>
      </c>
      <c r="B73" s="7" t="s">
        <v>71</v>
      </c>
      <c r="C73" s="2" t="s">
        <v>87</v>
      </c>
      <c r="D73" s="13">
        <v>0.5</v>
      </c>
      <c r="E73" s="13">
        <v>0</v>
      </c>
      <c r="F73" s="13">
        <v>745319.84098301409</v>
      </c>
      <c r="G73" s="13">
        <v>10</v>
      </c>
      <c r="H73" s="13">
        <v>0.04</v>
      </c>
      <c r="I73" s="13">
        <v>792.5</v>
      </c>
      <c r="J73" s="13">
        <v>1</v>
      </c>
      <c r="K73" s="13">
        <v>1</v>
      </c>
      <c r="L73" s="13">
        <v>1</v>
      </c>
    </row>
    <row r="74" spans="1:12" x14ac:dyDescent="0.2">
      <c r="A74" s="1" t="s">
        <v>201</v>
      </c>
      <c r="B74" s="7" t="s">
        <v>72</v>
      </c>
      <c r="C74" s="2" t="s">
        <v>87</v>
      </c>
      <c r="D74" s="13">
        <v>0.5</v>
      </c>
      <c r="E74" s="13">
        <v>0</v>
      </c>
      <c r="F74" s="13">
        <v>1516558.9046067228</v>
      </c>
      <c r="G74" s="13">
        <v>10</v>
      </c>
      <c r="H74" s="13">
        <v>0.04</v>
      </c>
      <c r="I74" s="13">
        <v>2534.75</v>
      </c>
      <c r="J74" s="13">
        <v>2</v>
      </c>
      <c r="K74" s="13">
        <v>1</v>
      </c>
      <c r="L74" s="13">
        <v>1</v>
      </c>
    </row>
    <row r="75" spans="1:12" x14ac:dyDescent="0.2">
      <c r="A75" s="1" t="s">
        <v>201</v>
      </c>
      <c r="B75" s="7" t="s">
        <v>73</v>
      </c>
      <c r="C75" s="2" t="s">
        <v>87</v>
      </c>
      <c r="D75" s="13">
        <v>50</v>
      </c>
      <c r="E75" s="13">
        <v>0</v>
      </c>
      <c r="F75" s="13">
        <v>10000</v>
      </c>
      <c r="G75" s="13">
        <v>10</v>
      </c>
      <c r="H75" s="13">
        <v>0.04</v>
      </c>
      <c r="I75" s="13">
        <v>1385</v>
      </c>
      <c r="J75" s="13">
        <v>3</v>
      </c>
      <c r="K75" s="13">
        <v>1</v>
      </c>
      <c r="L75" s="13">
        <v>1</v>
      </c>
    </row>
    <row r="76" spans="1:12" x14ac:dyDescent="0.2">
      <c r="A76" s="1" t="s">
        <v>201</v>
      </c>
      <c r="B76" s="7" t="s">
        <v>74</v>
      </c>
      <c r="C76" s="2" t="s">
        <v>87</v>
      </c>
      <c r="D76" s="13">
        <v>0.5</v>
      </c>
      <c r="E76" s="13">
        <v>0</v>
      </c>
      <c r="F76" s="13">
        <v>834723.41892124759</v>
      </c>
      <c r="G76" s="13">
        <v>10</v>
      </c>
      <c r="H76" s="13">
        <v>0.04</v>
      </c>
      <c r="I76" s="13">
        <v>1450.75</v>
      </c>
      <c r="J76" s="13">
        <v>4</v>
      </c>
      <c r="K76" s="13">
        <v>1</v>
      </c>
      <c r="L76" s="13">
        <v>1</v>
      </c>
    </row>
    <row r="77" spans="1:12" x14ac:dyDescent="0.2">
      <c r="A77" s="1" t="s">
        <v>201</v>
      </c>
      <c r="B77" s="7" t="s">
        <v>75</v>
      </c>
      <c r="C77" s="2" t="s">
        <v>87</v>
      </c>
      <c r="D77" s="13">
        <v>0.5</v>
      </c>
      <c r="E77" s="13">
        <v>0</v>
      </c>
      <c r="F77" s="13">
        <v>30000</v>
      </c>
      <c r="G77" s="13">
        <v>10</v>
      </c>
      <c r="H77" s="13">
        <v>0.04</v>
      </c>
      <c r="I77" s="13">
        <v>1050</v>
      </c>
      <c r="J77" s="13">
        <v>12</v>
      </c>
      <c r="K77" s="13">
        <v>1</v>
      </c>
      <c r="L77" s="13">
        <v>1</v>
      </c>
    </row>
    <row r="78" spans="1:12" x14ac:dyDescent="0.2">
      <c r="A78" s="1" t="s">
        <v>414</v>
      </c>
      <c r="B78" s="7" t="s">
        <v>68</v>
      </c>
      <c r="C78" s="2" t="s">
        <v>86</v>
      </c>
      <c r="D78" s="13">
        <v>500</v>
      </c>
      <c r="E78" s="13">
        <v>1000</v>
      </c>
      <c r="F78" s="13">
        <v>10000</v>
      </c>
      <c r="G78" s="13">
        <v>10</v>
      </c>
      <c r="H78" s="13">
        <v>0.04</v>
      </c>
      <c r="I78" s="13">
        <v>3300</v>
      </c>
      <c r="J78" s="13">
        <v>4</v>
      </c>
      <c r="K78" s="13">
        <v>24</v>
      </c>
    </row>
    <row r="79" spans="1:12" x14ac:dyDescent="0.2">
      <c r="A79" s="1" t="s">
        <v>414</v>
      </c>
      <c r="B79" s="7" t="s">
        <v>69</v>
      </c>
      <c r="C79" s="2" t="s">
        <v>86</v>
      </c>
      <c r="D79" s="13">
        <v>1500</v>
      </c>
      <c r="E79" s="13">
        <v>1000</v>
      </c>
      <c r="F79" s="13">
        <v>10000</v>
      </c>
      <c r="G79" s="13">
        <v>10</v>
      </c>
      <c r="H79" s="13">
        <v>0.04</v>
      </c>
      <c r="I79" s="13">
        <v>1600</v>
      </c>
      <c r="J79" s="13">
        <v>4</v>
      </c>
      <c r="K79" s="13">
        <v>24</v>
      </c>
    </row>
    <row r="80" spans="1:12" x14ac:dyDescent="0.2">
      <c r="A80" s="1" t="s">
        <v>414</v>
      </c>
      <c r="B80" s="7" t="s">
        <v>70</v>
      </c>
      <c r="C80" s="2" t="s">
        <v>86</v>
      </c>
      <c r="D80" s="13">
        <v>8000</v>
      </c>
      <c r="E80" s="13">
        <v>1000</v>
      </c>
      <c r="F80" s="13">
        <v>10000</v>
      </c>
      <c r="G80" s="13">
        <v>10</v>
      </c>
      <c r="H80" s="13">
        <v>0.04</v>
      </c>
      <c r="I80" s="13">
        <v>5400</v>
      </c>
      <c r="J80" s="13">
        <v>4</v>
      </c>
      <c r="K80" s="13">
        <v>24</v>
      </c>
    </row>
    <row r="81" spans="1:12" x14ac:dyDescent="0.2">
      <c r="A81" s="1" t="s">
        <v>414</v>
      </c>
      <c r="B81" s="7" t="s">
        <v>71</v>
      </c>
      <c r="C81" s="2" t="s">
        <v>87</v>
      </c>
      <c r="D81" s="13">
        <v>0.5</v>
      </c>
      <c r="E81" s="13">
        <v>0</v>
      </c>
      <c r="F81" s="13">
        <v>745319.84098301409</v>
      </c>
      <c r="G81" s="13">
        <v>10</v>
      </c>
      <c r="H81" s="13">
        <v>0.04</v>
      </c>
      <c r="I81" s="13">
        <v>792.5</v>
      </c>
      <c r="J81" s="13">
        <v>1</v>
      </c>
      <c r="K81" s="13">
        <v>1</v>
      </c>
      <c r="L81" s="13">
        <v>1</v>
      </c>
    </row>
    <row r="82" spans="1:12" x14ac:dyDescent="0.2">
      <c r="A82" s="1" t="s">
        <v>414</v>
      </c>
      <c r="B82" s="7" t="s">
        <v>72</v>
      </c>
      <c r="C82" s="2" t="s">
        <v>87</v>
      </c>
      <c r="D82" s="13">
        <v>0.5</v>
      </c>
      <c r="E82" s="13">
        <v>0</v>
      </c>
      <c r="F82" s="13">
        <v>1516558.9046067228</v>
      </c>
      <c r="G82" s="13">
        <v>10</v>
      </c>
      <c r="H82" s="13">
        <v>0.04</v>
      </c>
      <c r="I82" s="13">
        <v>2534.75</v>
      </c>
      <c r="J82" s="13">
        <v>2</v>
      </c>
      <c r="K82" s="13">
        <v>1</v>
      </c>
      <c r="L82" s="13">
        <v>1</v>
      </c>
    </row>
    <row r="83" spans="1:12" x14ac:dyDescent="0.2">
      <c r="A83" s="1" t="s">
        <v>414</v>
      </c>
      <c r="B83" s="7" t="s">
        <v>73</v>
      </c>
      <c r="C83" s="2" t="s">
        <v>87</v>
      </c>
      <c r="D83" s="13">
        <v>50</v>
      </c>
      <c r="E83" s="13">
        <v>0</v>
      </c>
      <c r="F83" s="13">
        <v>10000</v>
      </c>
      <c r="G83" s="13">
        <v>10</v>
      </c>
      <c r="H83" s="13">
        <v>0.04</v>
      </c>
      <c r="I83" s="13">
        <v>1385</v>
      </c>
      <c r="J83" s="13">
        <v>3</v>
      </c>
      <c r="K83" s="13">
        <v>1</v>
      </c>
      <c r="L83" s="13">
        <v>1</v>
      </c>
    </row>
    <row r="84" spans="1:12" x14ac:dyDescent="0.2">
      <c r="A84" s="1" t="s">
        <v>414</v>
      </c>
      <c r="B84" s="7" t="s">
        <v>74</v>
      </c>
      <c r="C84" s="2" t="s">
        <v>87</v>
      </c>
      <c r="D84" s="13">
        <v>0.5</v>
      </c>
      <c r="E84" s="13">
        <v>0</v>
      </c>
      <c r="F84" s="13">
        <v>834723.41892124759</v>
      </c>
      <c r="G84" s="13">
        <v>10</v>
      </c>
      <c r="H84" s="13">
        <v>0.04</v>
      </c>
      <c r="I84" s="13">
        <v>1450.75</v>
      </c>
      <c r="J84" s="13">
        <v>4</v>
      </c>
      <c r="K84" s="13">
        <v>1</v>
      </c>
      <c r="L84" s="13">
        <v>1</v>
      </c>
    </row>
    <row r="85" spans="1:12" x14ac:dyDescent="0.2">
      <c r="A85" s="1" t="s">
        <v>414</v>
      </c>
      <c r="B85" s="7" t="s">
        <v>75</v>
      </c>
      <c r="C85" s="2" t="s">
        <v>87</v>
      </c>
      <c r="D85" s="13">
        <v>0.5</v>
      </c>
      <c r="E85" s="13">
        <v>0</v>
      </c>
      <c r="F85" s="13">
        <v>30000</v>
      </c>
      <c r="G85" s="13">
        <v>10</v>
      </c>
      <c r="H85" s="13">
        <v>0.04</v>
      </c>
      <c r="I85" s="13">
        <v>1050</v>
      </c>
      <c r="J85" s="13">
        <v>12</v>
      </c>
      <c r="K85" s="13">
        <v>1</v>
      </c>
      <c r="L85" s="13">
        <v>1</v>
      </c>
    </row>
    <row r="86" spans="1:12" x14ac:dyDescent="0.2">
      <c r="A86" s="1" t="s">
        <v>416</v>
      </c>
      <c r="B86" s="7" t="s">
        <v>68</v>
      </c>
      <c r="C86" s="2" t="s">
        <v>86</v>
      </c>
      <c r="D86" s="13">
        <v>500</v>
      </c>
      <c r="E86" s="13">
        <v>1000</v>
      </c>
      <c r="F86" s="13">
        <v>10000</v>
      </c>
      <c r="G86" s="13">
        <v>10</v>
      </c>
      <c r="H86" s="13">
        <v>0.04</v>
      </c>
      <c r="I86" s="13">
        <v>3300</v>
      </c>
      <c r="J86" s="13">
        <v>4</v>
      </c>
      <c r="K86" s="13">
        <v>24</v>
      </c>
    </row>
    <row r="87" spans="1:12" x14ac:dyDescent="0.2">
      <c r="A87" s="1" t="s">
        <v>416</v>
      </c>
      <c r="B87" s="7" t="s">
        <v>69</v>
      </c>
      <c r="C87" s="2" t="s">
        <v>86</v>
      </c>
      <c r="D87" s="13">
        <v>1500</v>
      </c>
      <c r="E87" s="13">
        <v>1000</v>
      </c>
      <c r="F87" s="13">
        <v>10000</v>
      </c>
      <c r="G87" s="13">
        <v>10</v>
      </c>
      <c r="H87" s="13">
        <v>0.04</v>
      </c>
      <c r="I87" s="13">
        <v>1600</v>
      </c>
      <c r="J87" s="13">
        <v>4</v>
      </c>
      <c r="K87" s="13">
        <v>24</v>
      </c>
    </row>
    <row r="88" spans="1:12" x14ac:dyDescent="0.2">
      <c r="A88" s="1" t="s">
        <v>416</v>
      </c>
      <c r="B88" s="7" t="s">
        <v>70</v>
      </c>
      <c r="C88" s="2" t="s">
        <v>86</v>
      </c>
      <c r="D88" s="13">
        <v>8000</v>
      </c>
      <c r="E88" s="13">
        <v>1000</v>
      </c>
      <c r="F88" s="13">
        <v>10000</v>
      </c>
      <c r="G88" s="13">
        <v>10</v>
      </c>
      <c r="H88" s="13">
        <v>0.04</v>
      </c>
      <c r="I88" s="13">
        <v>5400</v>
      </c>
      <c r="J88" s="13">
        <v>4</v>
      </c>
      <c r="K88" s="13">
        <v>24</v>
      </c>
    </row>
    <row r="89" spans="1:12" x14ac:dyDescent="0.2">
      <c r="A89" s="1" t="s">
        <v>416</v>
      </c>
      <c r="B89" s="7" t="s">
        <v>71</v>
      </c>
      <c r="C89" s="2" t="s">
        <v>87</v>
      </c>
      <c r="D89" s="13">
        <v>0.5</v>
      </c>
      <c r="E89" s="13">
        <v>0</v>
      </c>
      <c r="F89" s="13">
        <v>745319.84098301409</v>
      </c>
      <c r="G89" s="13">
        <v>10</v>
      </c>
      <c r="H89" s="13">
        <v>0.04</v>
      </c>
      <c r="I89" s="13">
        <v>792.5</v>
      </c>
      <c r="J89" s="13">
        <v>1</v>
      </c>
      <c r="K89" s="13">
        <v>1</v>
      </c>
      <c r="L89" s="13">
        <v>1</v>
      </c>
    </row>
    <row r="90" spans="1:12" x14ac:dyDescent="0.2">
      <c r="A90" s="1" t="s">
        <v>416</v>
      </c>
      <c r="B90" s="7" t="s">
        <v>72</v>
      </c>
      <c r="C90" s="2" t="s">
        <v>87</v>
      </c>
      <c r="D90" s="13">
        <v>0.5</v>
      </c>
      <c r="E90" s="13">
        <v>0</v>
      </c>
      <c r="F90" s="13">
        <v>1516558.9046067228</v>
      </c>
      <c r="G90" s="13">
        <v>10</v>
      </c>
      <c r="H90" s="13">
        <v>0.04</v>
      </c>
      <c r="I90" s="13">
        <v>2534.75</v>
      </c>
      <c r="J90" s="13">
        <v>2</v>
      </c>
      <c r="K90" s="13">
        <v>1</v>
      </c>
      <c r="L90" s="13">
        <v>1</v>
      </c>
    </row>
    <row r="91" spans="1:12" x14ac:dyDescent="0.2">
      <c r="A91" s="1" t="s">
        <v>416</v>
      </c>
      <c r="B91" s="7" t="s">
        <v>73</v>
      </c>
      <c r="C91" s="2" t="s">
        <v>87</v>
      </c>
      <c r="D91" s="13">
        <v>50</v>
      </c>
      <c r="E91" s="13">
        <v>0</v>
      </c>
      <c r="F91" s="13">
        <v>10000</v>
      </c>
      <c r="G91" s="13">
        <v>10</v>
      </c>
      <c r="H91" s="13">
        <v>0.04</v>
      </c>
      <c r="I91" s="13">
        <v>1385</v>
      </c>
      <c r="J91" s="13">
        <v>3</v>
      </c>
      <c r="K91" s="13">
        <v>1</v>
      </c>
      <c r="L91" s="13">
        <v>1</v>
      </c>
    </row>
    <row r="92" spans="1:12" x14ac:dyDescent="0.2">
      <c r="A92" s="1" t="s">
        <v>416</v>
      </c>
      <c r="B92" s="7" t="s">
        <v>74</v>
      </c>
      <c r="C92" s="2" t="s">
        <v>87</v>
      </c>
      <c r="D92" s="13">
        <v>0.5</v>
      </c>
      <c r="E92" s="13">
        <v>0</v>
      </c>
      <c r="F92" s="13">
        <v>834723.41892124759</v>
      </c>
      <c r="G92" s="13">
        <v>10</v>
      </c>
      <c r="H92" s="13">
        <v>0.04</v>
      </c>
      <c r="I92" s="13">
        <v>1450.75</v>
      </c>
      <c r="J92" s="13">
        <v>4</v>
      </c>
      <c r="K92" s="13">
        <v>1</v>
      </c>
      <c r="L92" s="13">
        <v>1</v>
      </c>
    </row>
    <row r="93" spans="1:12" x14ac:dyDescent="0.2">
      <c r="A93" s="1" t="s">
        <v>416</v>
      </c>
      <c r="B93" s="7" t="s">
        <v>75</v>
      </c>
      <c r="C93" s="2" t="s">
        <v>87</v>
      </c>
      <c r="D93" s="13">
        <v>0.5</v>
      </c>
      <c r="E93" s="13">
        <v>0</v>
      </c>
      <c r="F93" s="13">
        <v>30000</v>
      </c>
      <c r="G93" s="13">
        <v>10</v>
      </c>
      <c r="H93" s="13">
        <v>0.04</v>
      </c>
      <c r="I93" s="13">
        <v>1050</v>
      </c>
      <c r="J93" s="13">
        <v>12</v>
      </c>
      <c r="K93" s="13">
        <v>1</v>
      </c>
      <c r="L93" s="13">
        <v>1</v>
      </c>
    </row>
    <row r="94" spans="1:12" x14ac:dyDescent="0.2">
      <c r="A94" s="1" t="s">
        <v>418</v>
      </c>
      <c r="B94" s="7" t="s">
        <v>68</v>
      </c>
      <c r="C94" s="2" t="s">
        <v>86</v>
      </c>
      <c r="D94" s="13">
        <v>500</v>
      </c>
      <c r="E94" s="13">
        <v>1000</v>
      </c>
      <c r="F94" s="13">
        <v>10000</v>
      </c>
      <c r="G94" s="13">
        <v>10</v>
      </c>
      <c r="H94" s="13">
        <v>0.04</v>
      </c>
      <c r="I94" s="13">
        <v>3300</v>
      </c>
      <c r="J94" s="13">
        <v>4</v>
      </c>
      <c r="K94" s="13">
        <v>24</v>
      </c>
    </row>
    <row r="95" spans="1:12" x14ac:dyDescent="0.2">
      <c r="A95" s="1" t="s">
        <v>418</v>
      </c>
      <c r="B95" s="7" t="s">
        <v>69</v>
      </c>
      <c r="C95" s="2" t="s">
        <v>86</v>
      </c>
      <c r="D95" s="13">
        <v>1500</v>
      </c>
      <c r="E95" s="13">
        <v>1000</v>
      </c>
      <c r="F95" s="13">
        <v>10000</v>
      </c>
      <c r="G95" s="13">
        <v>10</v>
      </c>
      <c r="H95" s="13">
        <v>0.04</v>
      </c>
      <c r="I95" s="13">
        <v>1600</v>
      </c>
      <c r="J95" s="13">
        <v>4</v>
      </c>
      <c r="K95" s="13">
        <v>24</v>
      </c>
    </row>
    <row r="96" spans="1:12" x14ac:dyDescent="0.2">
      <c r="A96" s="1" t="s">
        <v>418</v>
      </c>
      <c r="B96" s="7" t="s">
        <v>70</v>
      </c>
      <c r="C96" s="2" t="s">
        <v>86</v>
      </c>
      <c r="D96" s="13">
        <v>8000</v>
      </c>
      <c r="E96" s="13">
        <v>1000</v>
      </c>
      <c r="F96" s="13">
        <v>10000</v>
      </c>
      <c r="G96" s="13">
        <v>10</v>
      </c>
      <c r="H96" s="13">
        <v>0.04</v>
      </c>
      <c r="I96" s="13">
        <v>5400</v>
      </c>
      <c r="J96" s="13">
        <v>4</v>
      </c>
      <c r="K96" s="13">
        <v>24</v>
      </c>
    </row>
    <row r="97" spans="1:12" x14ac:dyDescent="0.2">
      <c r="A97" s="1" t="s">
        <v>418</v>
      </c>
      <c r="B97" s="7" t="s">
        <v>71</v>
      </c>
      <c r="C97" s="2" t="s">
        <v>87</v>
      </c>
      <c r="D97" s="13">
        <v>0.5</v>
      </c>
      <c r="E97" s="13">
        <v>0</v>
      </c>
      <c r="F97" s="13">
        <v>745319.84098301409</v>
      </c>
      <c r="G97" s="13">
        <v>10</v>
      </c>
      <c r="H97" s="13">
        <v>0.04</v>
      </c>
      <c r="I97" s="13">
        <v>792.5</v>
      </c>
      <c r="J97" s="13">
        <v>1</v>
      </c>
      <c r="K97" s="13">
        <v>1</v>
      </c>
      <c r="L97" s="13">
        <v>1</v>
      </c>
    </row>
    <row r="98" spans="1:12" x14ac:dyDescent="0.2">
      <c r="A98" s="1" t="s">
        <v>418</v>
      </c>
      <c r="B98" s="7" t="s">
        <v>72</v>
      </c>
      <c r="C98" s="2" t="s">
        <v>87</v>
      </c>
      <c r="D98" s="13">
        <v>0.5</v>
      </c>
      <c r="E98" s="13">
        <v>0</v>
      </c>
      <c r="F98" s="13">
        <v>1516558.9046067228</v>
      </c>
      <c r="G98" s="13">
        <v>10</v>
      </c>
      <c r="H98" s="13">
        <v>0.04</v>
      </c>
      <c r="I98" s="13">
        <v>2534.75</v>
      </c>
      <c r="J98" s="13">
        <v>2</v>
      </c>
      <c r="K98" s="13">
        <v>1</v>
      </c>
      <c r="L98" s="13">
        <v>1</v>
      </c>
    </row>
    <row r="99" spans="1:12" x14ac:dyDescent="0.2">
      <c r="A99" s="1" t="s">
        <v>418</v>
      </c>
      <c r="B99" s="7" t="s">
        <v>73</v>
      </c>
      <c r="C99" s="2" t="s">
        <v>87</v>
      </c>
      <c r="D99" s="13">
        <v>50</v>
      </c>
      <c r="E99" s="13">
        <v>0</v>
      </c>
      <c r="F99" s="13">
        <v>10000</v>
      </c>
      <c r="G99" s="13">
        <v>10</v>
      </c>
      <c r="H99" s="13">
        <v>0.04</v>
      </c>
      <c r="I99" s="13">
        <v>1385</v>
      </c>
      <c r="J99" s="13">
        <v>3</v>
      </c>
      <c r="K99" s="13">
        <v>1</v>
      </c>
      <c r="L99" s="13">
        <v>1</v>
      </c>
    </row>
    <row r="100" spans="1:12" x14ac:dyDescent="0.2">
      <c r="A100" s="1" t="s">
        <v>418</v>
      </c>
      <c r="B100" s="7" t="s">
        <v>74</v>
      </c>
      <c r="C100" s="2" t="s">
        <v>87</v>
      </c>
      <c r="D100" s="13">
        <v>0.5</v>
      </c>
      <c r="E100" s="13">
        <v>0</v>
      </c>
      <c r="F100" s="13">
        <v>834723.41892124759</v>
      </c>
      <c r="G100" s="13">
        <v>10</v>
      </c>
      <c r="H100" s="13">
        <v>0.04</v>
      </c>
      <c r="I100" s="13">
        <v>1450.75</v>
      </c>
      <c r="J100" s="13">
        <v>4</v>
      </c>
      <c r="K100" s="13">
        <v>1</v>
      </c>
      <c r="L100" s="13">
        <v>1</v>
      </c>
    </row>
    <row r="101" spans="1:12" x14ac:dyDescent="0.2">
      <c r="A101" s="1" t="s">
        <v>418</v>
      </c>
      <c r="B101" s="7" t="s">
        <v>75</v>
      </c>
      <c r="C101" s="2" t="s">
        <v>87</v>
      </c>
      <c r="D101" s="13">
        <v>0.5</v>
      </c>
      <c r="E101" s="13">
        <v>0</v>
      </c>
      <c r="F101" s="13">
        <v>30000</v>
      </c>
      <c r="G101" s="13">
        <v>10</v>
      </c>
      <c r="H101" s="13">
        <v>0.04</v>
      </c>
      <c r="I101" s="13">
        <v>1050</v>
      </c>
      <c r="J101" s="13">
        <v>12</v>
      </c>
      <c r="K101" s="13">
        <v>1</v>
      </c>
      <c r="L101" s="13">
        <v>1</v>
      </c>
    </row>
    <row r="102" spans="1:12" x14ac:dyDescent="0.2">
      <c r="B102" s="7"/>
    </row>
    <row r="103" spans="1:12" x14ac:dyDescent="0.2">
      <c r="B103" s="7"/>
    </row>
    <row r="104" spans="1:12" x14ac:dyDescent="0.2">
      <c r="B104" s="7"/>
    </row>
    <row r="105" spans="1:12" x14ac:dyDescent="0.2">
      <c r="B105" s="7"/>
    </row>
    <row r="106" spans="1:12" x14ac:dyDescent="0.2">
      <c r="B106" s="7"/>
    </row>
    <row r="107" spans="1:12" x14ac:dyDescent="0.2">
      <c r="B107" s="7"/>
    </row>
    <row r="108" spans="1:12" x14ac:dyDescent="0.2">
      <c r="B108" s="7"/>
    </row>
    <row r="109" spans="1:12" x14ac:dyDescent="0.2">
      <c r="B109" s="7"/>
    </row>
  </sheetData>
  <autoFilter ref="A5:L7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1"/>
  <sheetViews>
    <sheetView workbookViewId="0">
      <selection activeCell="I28" sqref="I28"/>
    </sheetView>
  </sheetViews>
  <sheetFormatPr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25</v>
      </c>
      <c r="B1" s="28"/>
      <c r="C1" s="8" t="s">
        <v>98</v>
      </c>
      <c r="D1" s="8" t="s">
        <v>53</v>
      </c>
      <c r="E1" s="8" t="s">
        <v>101</v>
      </c>
      <c r="F1" s="8" t="s">
        <v>101</v>
      </c>
      <c r="G1" s="8" t="s">
        <v>53</v>
      </c>
      <c r="H1" s="8" t="s">
        <v>107</v>
      </c>
      <c r="I1" s="8" t="s">
        <v>110</v>
      </c>
      <c r="J1" s="8" t="s">
        <v>107</v>
      </c>
    </row>
    <row r="2" spans="1:10" s="8" customFormat="1" ht="54" customHeight="1" x14ac:dyDescent="0.25">
      <c r="A2" s="8" t="s">
        <v>26</v>
      </c>
      <c r="B2" s="28" t="s">
        <v>284</v>
      </c>
      <c r="C2" s="15" t="s">
        <v>88</v>
      </c>
      <c r="D2" s="15" t="s">
        <v>137</v>
      </c>
      <c r="E2" s="15" t="s">
        <v>99</v>
      </c>
      <c r="F2" s="8" t="s">
        <v>102</v>
      </c>
      <c r="G2" s="8" t="s">
        <v>104</v>
      </c>
      <c r="H2" s="8" t="s">
        <v>106</v>
      </c>
      <c r="I2" s="8" t="s">
        <v>109</v>
      </c>
      <c r="J2" s="8" t="s">
        <v>112</v>
      </c>
    </row>
    <row r="4" spans="1:10" x14ac:dyDescent="0.2">
      <c r="A4" s="1" t="s">
        <v>27</v>
      </c>
      <c r="C4" s="13" t="s">
        <v>263</v>
      </c>
      <c r="D4" s="13" t="s">
        <v>263</v>
      </c>
      <c r="E4" s="13" t="s">
        <v>262</v>
      </c>
      <c r="F4" s="13" t="s">
        <v>262</v>
      </c>
      <c r="G4" s="13" t="s">
        <v>262</v>
      </c>
      <c r="H4" s="13" t="s">
        <v>274</v>
      </c>
      <c r="I4" s="13" t="s">
        <v>262</v>
      </c>
      <c r="J4" s="13" t="s">
        <v>285</v>
      </c>
    </row>
    <row r="5" spans="1:10" s="3" customFormat="1" x14ac:dyDescent="0.2">
      <c r="A5" s="3" t="s">
        <v>52</v>
      </c>
      <c r="B5" s="4" t="s">
        <v>97</v>
      </c>
      <c r="C5" s="29" t="s">
        <v>44</v>
      </c>
      <c r="D5" s="29" t="s">
        <v>138</v>
      </c>
      <c r="E5" s="29" t="s">
        <v>100</v>
      </c>
      <c r="F5" s="29" t="s">
        <v>103</v>
      </c>
      <c r="G5" s="29" t="s">
        <v>105</v>
      </c>
      <c r="H5" s="29" t="s">
        <v>108</v>
      </c>
      <c r="I5" s="29" t="s">
        <v>111</v>
      </c>
      <c r="J5" s="29" t="s">
        <v>113</v>
      </c>
    </row>
    <row r="6" spans="1:10" x14ac:dyDescent="0.2">
      <c r="A6" s="1" t="s">
        <v>118</v>
      </c>
      <c r="B6" s="7" t="s">
        <v>423</v>
      </c>
      <c r="C6" s="13">
        <v>41.09375</v>
      </c>
      <c r="D6" s="13">
        <v>1000</v>
      </c>
      <c r="E6" s="13">
        <v>0.96</v>
      </c>
      <c r="F6" s="13">
        <v>0.96</v>
      </c>
      <c r="G6" s="13">
        <v>0.3</v>
      </c>
      <c r="H6" s="59">
        <v>0.03</v>
      </c>
      <c r="I6" s="60">
        <v>6.25E-2</v>
      </c>
      <c r="J6" s="13">
        <v>0</v>
      </c>
    </row>
    <row r="7" spans="1:10" x14ac:dyDescent="0.2">
      <c r="A7" s="1" t="s">
        <v>118</v>
      </c>
      <c r="B7" s="7" t="s">
        <v>424</v>
      </c>
      <c r="C7" s="13">
        <v>41.09375</v>
      </c>
      <c r="D7" s="13">
        <v>1000</v>
      </c>
      <c r="E7" s="13">
        <v>0.96</v>
      </c>
      <c r="F7" s="13">
        <v>0.96</v>
      </c>
      <c r="G7" s="13">
        <v>0.3</v>
      </c>
      <c r="H7" s="59">
        <v>0.03</v>
      </c>
      <c r="I7" s="60">
        <v>6.25E-2</v>
      </c>
      <c r="J7" s="13">
        <v>0</v>
      </c>
    </row>
    <row r="8" spans="1:10" x14ac:dyDescent="0.2">
      <c r="A8" s="1" t="s">
        <v>118</v>
      </c>
      <c r="B8" s="7" t="s">
        <v>425</v>
      </c>
      <c r="C8" s="13">
        <v>41.09375</v>
      </c>
      <c r="D8" s="13">
        <v>1000</v>
      </c>
      <c r="E8" s="13">
        <v>0.96</v>
      </c>
      <c r="F8" s="13">
        <v>0.96</v>
      </c>
      <c r="G8" s="13">
        <v>0.3</v>
      </c>
      <c r="H8" s="59">
        <v>0.03</v>
      </c>
      <c r="I8" s="60">
        <v>6.25E-2</v>
      </c>
      <c r="J8" s="13">
        <v>0</v>
      </c>
    </row>
    <row r="9" spans="1:10" x14ac:dyDescent="0.2">
      <c r="A9" s="1" t="s">
        <v>118</v>
      </c>
      <c r="B9" s="7" t="s">
        <v>426</v>
      </c>
      <c r="C9" s="13">
        <v>41.09375</v>
      </c>
      <c r="D9" s="13">
        <v>1000</v>
      </c>
      <c r="E9" s="13">
        <v>0.96</v>
      </c>
      <c r="F9" s="13">
        <v>0.96</v>
      </c>
      <c r="G9" s="13">
        <v>0.3</v>
      </c>
      <c r="H9" s="59">
        <v>0.03</v>
      </c>
      <c r="I9" s="60">
        <v>6.25E-2</v>
      </c>
      <c r="J9" s="13">
        <v>0</v>
      </c>
    </row>
    <row r="10" spans="1:10" x14ac:dyDescent="0.2">
      <c r="A10" s="1" t="s">
        <v>118</v>
      </c>
      <c r="B10" s="2" t="s">
        <v>89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0.3</v>
      </c>
      <c r="H10" s="59">
        <v>0.03</v>
      </c>
      <c r="I10" s="60">
        <v>6.25E-2</v>
      </c>
      <c r="J10" s="13">
        <v>0</v>
      </c>
    </row>
    <row r="11" spans="1:10" x14ac:dyDescent="0.2">
      <c r="A11" s="1" t="s">
        <v>118</v>
      </c>
      <c r="B11" s="2" t="s">
        <v>90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0.3</v>
      </c>
      <c r="H11" s="59">
        <v>0.03</v>
      </c>
      <c r="I11" s="60">
        <v>6.25E-2</v>
      </c>
      <c r="J11" s="13">
        <v>0</v>
      </c>
    </row>
    <row r="12" spans="1:10" x14ac:dyDescent="0.2">
      <c r="A12" s="1" t="s">
        <v>118</v>
      </c>
      <c r="B12" s="2" t="s">
        <v>91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0.3</v>
      </c>
      <c r="H12" s="59">
        <v>0.03</v>
      </c>
      <c r="I12" s="60">
        <v>6.25E-2</v>
      </c>
      <c r="J12" s="13">
        <v>0</v>
      </c>
    </row>
    <row r="13" spans="1:10" x14ac:dyDescent="0.2">
      <c r="A13" s="1" t="s">
        <v>118</v>
      </c>
      <c r="B13" s="2" t="s">
        <v>92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0.3</v>
      </c>
      <c r="H13" s="59">
        <v>0.03</v>
      </c>
      <c r="I13" s="60">
        <v>6.25E-2</v>
      </c>
      <c r="J13" s="13">
        <v>0</v>
      </c>
    </row>
    <row r="14" spans="1:10" x14ac:dyDescent="0.2">
      <c r="A14" s="1" t="s">
        <v>118</v>
      </c>
      <c r="B14" s="2" t="s">
        <v>93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0.3</v>
      </c>
      <c r="H14" s="59">
        <v>0.03</v>
      </c>
      <c r="I14" s="60">
        <v>6.25E-2</v>
      </c>
      <c r="J14" s="13">
        <v>0</v>
      </c>
    </row>
    <row r="15" spans="1:10" x14ac:dyDescent="0.2">
      <c r="A15" s="1" t="s">
        <v>118</v>
      </c>
      <c r="B15" s="2" t="s">
        <v>94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0.3</v>
      </c>
      <c r="H15" s="59">
        <v>0.03</v>
      </c>
      <c r="I15" s="60">
        <v>6.25E-2</v>
      </c>
      <c r="J15" s="13">
        <v>0</v>
      </c>
    </row>
    <row r="16" spans="1:10" x14ac:dyDescent="0.2">
      <c r="A16" s="1" t="s">
        <v>118</v>
      </c>
      <c r="B16" s="2" t="s">
        <v>95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0.3</v>
      </c>
      <c r="H16" s="59">
        <v>0.03</v>
      </c>
      <c r="I16" s="60">
        <v>6.25E-2</v>
      </c>
      <c r="J16" s="13">
        <v>0</v>
      </c>
    </row>
    <row r="17" spans="1:10" x14ac:dyDescent="0.2">
      <c r="A17" s="1" t="s">
        <v>118</v>
      </c>
      <c r="B17" s="2" t="s">
        <v>96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0.3</v>
      </c>
      <c r="H17" s="59">
        <v>0.03</v>
      </c>
      <c r="I17" s="60">
        <v>6.25E-2</v>
      </c>
      <c r="J17" s="13">
        <v>0</v>
      </c>
    </row>
    <row r="18" spans="1:10" x14ac:dyDescent="0.2">
      <c r="A18" s="1" t="s">
        <v>118</v>
      </c>
      <c r="B18" s="2" t="s">
        <v>427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0.3</v>
      </c>
      <c r="H18" s="59">
        <v>0.03</v>
      </c>
      <c r="I18" s="60">
        <v>6.25E-2</v>
      </c>
      <c r="J18" s="13">
        <v>0</v>
      </c>
    </row>
    <row r="19" spans="1:10" x14ac:dyDescent="0.2">
      <c r="A19" s="1" t="s">
        <v>118</v>
      </c>
      <c r="B19" s="2" t="s">
        <v>428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0.3</v>
      </c>
      <c r="H19" s="59">
        <v>0.03</v>
      </c>
      <c r="I19" s="60">
        <v>6.25E-2</v>
      </c>
      <c r="J19" s="13">
        <v>0</v>
      </c>
    </row>
    <row r="20" spans="1:10" x14ac:dyDescent="0.2">
      <c r="A20" s="1" t="s">
        <v>118</v>
      </c>
      <c r="B20" s="2" t="s">
        <v>429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0.3</v>
      </c>
      <c r="H20" s="59">
        <v>0.03</v>
      </c>
      <c r="I20" s="60">
        <v>6.25E-2</v>
      </c>
      <c r="J20" s="13">
        <v>0</v>
      </c>
    </row>
    <row r="21" spans="1:10" x14ac:dyDescent="0.2">
      <c r="A21" s="1" t="s">
        <v>118</v>
      </c>
      <c r="B21" s="2" t="s">
        <v>430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0.3</v>
      </c>
      <c r="H21" s="59">
        <v>0.03</v>
      </c>
      <c r="I21" s="60">
        <v>6.25E-2</v>
      </c>
      <c r="J21" s="13">
        <v>0</v>
      </c>
    </row>
    <row r="26" spans="1:10" x14ac:dyDescent="0.2">
      <c r="B26" s="7"/>
    </row>
    <row r="27" spans="1:10" x14ac:dyDescent="0.2">
      <c r="B27" s="7"/>
    </row>
    <row r="28" spans="1:10" x14ac:dyDescent="0.2">
      <c r="B28" s="7"/>
    </row>
    <row r="29" spans="1:10" x14ac:dyDescent="0.2">
      <c r="B29" s="7"/>
    </row>
    <row r="30" spans="1:10" x14ac:dyDescent="0.2">
      <c r="B30" s="7"/>
    </row>
    <row r="31" spans="1:10" x14ac:dyDescent="0.2">
      <c r="B31" s="7"/>
    </row>
    <row r="32" spans="1:10" x14ac:dyDescent="0.2">
      <c r="B32" s="7"/>
    </row>
    <row r="33" spans="2:2" x14ac:dyDescent="0.2">
      <c r="B3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</sheetData>
  <autoFilter ref="A5:J2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L26" sqref="L26"/>
    </sheetView>
  </sheetViews>
  <sheetFormatPr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0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25</v>
      </c>
      <c r="B1" s="28"/>
      <c r="C1" s="8" t="s">
        <v>38</v>
      </c>
      <c r="D1" s="9"/>
      <c r="E1" s="9"/>
      <c r="F1" s="9"/>
      <c r="I1" s="8" t="s">
        <v>38</v>
      </c>
      <c r="J1" s="8" t="s">
        <v>38</v>
      </c>
      <c r="K1" s="8" t="s">
        <v>38</v>
      </c>
    </row>
    <row r="2" spans="1:11" s="8" customFormat="1" ht="55.5" customHeight="1" x14ac:dyDescent="0.25">
      <c r="A2" s="8" t="s">
        <v>26</v>
      </c>
      <c r="B2" s="28" t="s">
        <v>286</v>
      </c>
      <c r="C2" s="8" t="s">
        <v>62</v>
      </c>
      <c r="D2" s="9"/>
      <c r="E2" s="9"/>
      <c r="F2" s="9"/>
      <c r="H2" s="8" t="s">
        <v>287</v>
      </c>
      <c r="I2" s="8" t="s">
        <v>62</v>
      </c>
      <c r="J2" s="8" t="s">
        <v>61</v>
      </c>
      <c r="K2" s="8" t="s">
        <v>64</v>
      </c>
    </row>
    <row r="3" spans="1:11" x14ac:dyDescent="0.2">
      <c r="D3" s="9"/>
      <c r="E3" s="9"/>
      <c r="F3" s="9"/>
    </row>
    <row r="4" spans="1:11" x14ac:dyDescent="0.2">
      <c r="A4" s="1" t="s">
        <v>27</v>
      </c>
      <c r="C4" s="5" t="s">
        <v>265</v>
      </c>
      <c r="D4" s="9"/>
      <c r="E4" s="9"/>
      <c r="F4" s="9"/>
      <c r="I4" s="5" t="s">
        <v>265</v>
      </c>
      <c r="J4" s="5" t="s">
        <v>274</v>
      </c>
      <c r="K4" s="5" t="s">
        <v>262</v>
      </c>
    </row>
    <row r="5" spans="1:11" s="3" customFormat="1" x14ac:dyDescent="0.2">
      <c r="A5" s="3" t="s">
        <v>52</v>
      </c>
      <c r="B5" s="4" t="s">
        <v>139</v>
      </c>
      <c r="C5" s="6" t="s">
        <v>63</v>
      </c>
      <c r="D5" s="9"/>
      <c r="E5" s="9"/>
      <c r="F5" s="9"/>
      <c r="G5" s="21" t="s">
        <v>147</v>
      </c>
      <c r="H5" s="31" t="s">
        <v>148</v>
      </c>
      <c r="I5" s="32" t="s">
        <v>63</v>
      </c>
      <c r="J5" s="6" t="s">
        <v>7</v>
      </c>
      <c r="K5" s="6" t="s">
        <v>65</v>
      </c>
    </row>
    <row r="6" spans="1:11" x14ac:dyDescent="0.2">
      <c r="A6" s="1" t="s">
        <v>118</v>
      </c>
      <c r="B6" s="7" t="s">
        <v>117</v>
      </c>
      <c r="C6" s="5">
        <v>5000000</v>
      </c>
      <c r="D6" s="9"/>
      <c r="E6" s="9"/>
      <c r="F6" s="9"/>
      <c r="G6" s="20" t="s">
        <v>118</v>
      </c>
      <c r="H6" s="35" t="s">
        <v>140</v>
      </c>
      <c r="I6" s="36">
        <v>1000000</v>
      </c>
      <c r="J6" s="5">
        <v>100000000</v>
      </c>
      <c r="K6" s="5">
        <v>0</v>
      </c>
    </row>
    <row r="7" spans="1:11" x14ac:dyDescent="0.2">
      <c r="A7" s="1" t="s">
        <v>118</v>
      </c>
      <c r="B7" s="7" t="s">
        <v>18</v>
      </c>
      <c r="C7" s="5">
        <v>0</v>
      </c>
      <c r="D7" s="9"/>
      <c r="E7" s="9"/>
      <c r="F7" s="9"/>
      <c r="G7" s="20" t="s">
        <v>118</v>
      </c>
      <c r="H7" s="33" t="s">
        <v>141</v>
      </c>
      <c r="I7" s="34">
        <v>0</v>
      </c>
      <c r="J7" s="5">
        <v>0</v>
      </c>
      <c r="K7" s="5">
        <v>0</v>
      </c>
    </row>
    <row r="8" spans="1:11" x14ac:dyDescent="0.2">
      <c r="A8" s="1" t="s">
        <v>118</v>
      </c>
      <c r="B8" s="7" t="s">
        <v>19</v>
      </c>
      <c r="C8" s="5">
        <v>0</v>
      </c>
      <c r="D8" s="9"/>
      <c r="E8" s="9"/>
      <c r="F8" s="9"/>
      <c r="G8" s="20" t="s">
        <v>118</v>
      </c>
      <c r="H8" s="33" t="s">
        <v>142</v>
      </c>
      <c r="I8" s="34">
        <v>0</v>
      </c>
      <c r="J8" s="5">
        <v>0</v>
      </c>
      <c r="K8" s="5">
        <v>0</v>
      </c>
    </row>
    <row r="9" spans="1:11" x14ac:dyDescent="0.2">
      <c r="A9" s="1" t="s">
        <v>118</v>
      </c>
      <c r="B9" s="7" t="s">
        <v>11</v>
      </c>
      <c r="C9" s="5">
        <v>0</v>
      </c>
      <c r="D9" s="9"/>
      <c r="E9" s="9"/>
      <c r="F9" s="9"/>
      <c r="G9" s="20" t="s">
        <v>118</v>
      </c>
      <c r="H9" s="33" t="s">
        <v>143</v>
      </c>
      <c r="I9" s="34">
        <v>0</v>
      </c>
      <c r="J9" s="5">
        <v>0</v>
      </c>
      <c r="K9" s="5">
        <v>0</v>
      </c>
    </row>
    <row r="10" spans="1:11" x14ac:dyDescent="0.2">
      <c r="A10" s="1" t="s">
        <v>118</v>
      </c>
      <c r="B10" s="7" t="s">
        <v>17</v>
      </c>
      <c r="C10" s="5">
        <v>0</v>
      </c>
      <c r="D10" s="9"/>
      <c r="E10" s="9"/>
      <c r="F10" s="9"/>
      <c r="G10" s="20" t="s">
        <v>118</v>
      </c>
      <c r="H10" s="33" t="s">
        <v>144</v>
      </c>
      <c r="I10" s="34">
        <v>0</v>
      </c>
      <c r="J10" s="5">
        <v>0</v>
      </c>
      <c r="K10" s="5">
        <v>0</v>
      </c>
    </row>
    <row r="11" spans="1:11" x14ac:dyDescent="0.2">
      <c r="B11" s="7"/>
      <c r="D11" s="9"/>
      <c r="E11" s="9"/>
      <c r="F11" s="9"/>
      <c r="G11" s="20" t="s">
        <v>118</v>
      </c>
      <c r="H11" s="33" t="s">
        <v>145</v>
      </c>
      <c r="I11" s="34">
        <v>0</v>
      </c>
      <c r="J11" s="5">
        <v>0</v>
      </c>
      <c r="K11" s="5">
        <v>0</v>
      </c>
    </row>
    <row r="12" spans="1:11" x14ac:dyDescent="0.2">
      <c r="B12" s="7"/>
      <c r="D12" s="9"/>
      <c r="E12" s="9"/>
      <c r="F12" s="9"/>
      <c r="G12" s="20" t="s">
        <v>118</v>
      </c>
      <c r="H12" s="33" t="s">
        <v>146</v>
      </c>
      <c r="I12" s="34">
        <v>0</v>
      </c>
      <c r="J12" s="5">
        <v>0</v>
      </c>
      <c r="K12" s="5">
        <v>0</v>
      </c>
    </row>
    <row r="13" spans="1:11" x14ac:dyDescent="0.2">
      <c r="B13" s="7"/>
      <c r="D13" s="9"/>
      <c r="E13" s="9"/>
      <c r="F13" s="9"/>
      <c r="H13" s="33"/>
      <c r="I13" s="34"/>
    </row>
    <row r="14" spans="1:11" x14ac:dyDescent="0.2">
      <c r="B14" s="7"/>
      <c r="D14" s="9"/>
      <c r="E14" s="9"/>
      <c r="F14" s="9"/>
      <c r="H14" s="33"/>
      <c r="I14" s="34"/>
    </row>
    <row r="15" spans="1:11" x14ac:dyDescent="0.2">
      <c r="B15" s="7"/>
      <c r="D15" s="9"/>
      <c r="E15" s="9"/>
      <c r="F15" s="9"/>
      <c r="H15" s="33"/>
      <c r="I15" s="34"/>
    </row>
    <row r="16" spans="1:11" x14ac:dyDescent="0.2">
      <c r="B16" s="7"/>
      <c r="D16" s="9"/>
      <c r="E16" s="9"/>
      <c r="F16" s="9"/>
      <c r="H16" s="33"/>
      <c r="I16" s="34"/>
    </row>
    <row r="17" spans="2:9" x14ac:dyDescent="0.2">
      <c r="B17" s="7"/>
      <c r="D17" s="9"/>
      <c r="E17" s="9"/>
      <c r="F17" s="9"/>
      <c r="H17" s="33"/>
      <c r="I17" s="34"/>
    </row>
    <row r="18" spans="2:9" x14ac:dyDescent="0.2">
      <c r="B18" s="7"/>
      <c r="D18" s="9"/>
      <c r="E18" s="9"/>
      <c r="F18" s="9"/>
      <c r="H18" s="33"/>
      <c r="I18" s="34"/>
    </row>
    <row r="19" spans="2:9" x14ac:dyDescent="0.2">
      <c r="B19" s="7"/>
      <c r="D19" s="9"/>
      <c r="E19" s="9"/>
      <c r="F19" s="9"/>
      <c r="H19" s="33"/>
      <c r="I19" s="34"/>
    </row>
    <row r="20" spans="2:9" x14ac:dyDescent="0.2">
      <c r="B20" s="7"/>
      <c r="D20" s="9"/>
      <c r="E20" s="9"/>
      <c r="F20" s="9"/>
      <c r="H20" s="33"/>
      <c r="I20" s="34"/>
    </row>
    <row r="21" spans="2:9" x14ac:dyDescent="0.2">
      <c r="D21" s="9"/>
      <c r="E21" s="9"/>
      <c r="F21" s="9"/>
      <c r="H21" s="33"/>
      <c r="I21" s="34"/>
    </row>
    <row r="22" spans="2:9" x14ac:dyDescent="0.2">
      <c r="D22" s="9"/>
      <c r="E22" s="9"/>
      <c r="F22" s="9"/>
      <c r="H22" s="33"/>
      <c r="I22" s="34"/>
    </row>
    <row r="23" spans="2:9" x14ac:dyDescent="0.2">
      <c r="D23" s="9"/>
      <c r="E23" s="9"/>
      <c r="F23" s="9"/>
      <c r="H23" s="33"/>
      <c r="I23" s="34"/>
    </row>
    <row r="24" spans="2:9" x14ac:dyDescent="0.2">
      <c r="D24" s="9"/>
      <c r="E24" s="9"/>
      <c r="F24" s="9"/>
      <c r="H24" s="33"/>
      <c r="I24" s="34"/>
    </row>
    <row r="25" spans="2:9" x14ac:dyDescent="0.2">
      <c r="D25" s="9"/>
      <c r="E25" s="9"/>
      <c r="F25" s="9"/>
      <c r="H25" s="33"/>
      <c r="I25" s="34"/>
    </row>
    <row r="26" spans="2:9" x14ac:dyDescent="0.2">
      <c r="D26" s="9"/>
      <c r="E26" s="9"/>
      <c r="F26" s="9"/>
      <c r="H26" s="33"/>
      <c r="I26" s="34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58"/>
  <sheetViews>
    <sheetView workbookViewId="0">
      <pane xSplit="3" topLeftCell="D1" activePane="topRight" state="frozen"/>
      <selection pane="topRight" activeCell="A12" sqref="A12:XFD12"/>
    </sheetView>
  </sheetViews>
  <sheetFormatPr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25</v>
      </c>
      <c r="F1" s="8" t="s">
        <v>168</v>
      </c>
      <c r="G1" s="8" t="s">
        <v>168</v>
      </c>
      <c r="H1" s="8" t="s">
        <v>168</v>
      </c>
      <c r="I1" s="8" t="s">
        <v>168</v>
      </c>
      <c r="J1" s="8" t="s">
        <v>170</v>
      </c>
      <c r="K1" s="8" t="s">
        <v>53</v>
      </c>
      <c r="L1" s="8" t="s">
        <v>53</v>
      </c>
    </row>
    <row r="2" spans="1:23" s="8" customFormat="1" ht="66.75" customHeight="1" x14ac:dyDescent="0.25">
      <c r="A2" s="8" t="s">
        <v>26</v>
      </c>
      <c r="B2" s="8" t="s">
        <v>304</v>
      </c>
      <c r="C2" s="8" t="s">
        <v>288</v>
      </c>
      <c r="D2" s="8" t="s">
        <v>289</v>
      </c>
      <c r="E2" s="8" t="s">
        <v>290</v>
      </c>
      <c r="F2" s="15" t="s">
        <v>291</v>
      </c>
      <c r="G2" s="15" t="s">
        <v>292</v>
      </c>
      <c r="H2" s="15" t="s">
        <v>292</v>
      </c>
      <c r="I2" s="15" t="s">
        <v>292</v>
      </c>
      <c r="J2" s="8" t="s">
        <v>293</v>
      </c>
      <c r="K2" s="8" t="s">
        <v>294</v>
      </c>
      <c r="L2" s="8" t="s">
        <v>295</v>
      </c>
      <c r="M2" s="8" t="s">
        <v>296</v>
      </c>
    </row>
    <row r="4" spans="1:23" x14ac:dyDescent="0.2">
      <c r="A4" s="1" t="s">
        <v>27</v>
      </c>
      <c r="F4" s="5" t="s">
        <v>297</v>
      </c>
      <c r="G4" s="5" t="s">
        <v>297</v>
      </c>
      <c r="H4" s="5" t="s">
        <v>297</v>
      </c>
      <c r="I4" s="5" t="s">
        <v>297</v>
      </c>
      <c r="J4" s="5" t="s">
        <v>297</v>
      </c>
      <c r="K4" s="5" t="s">
        <v>262</v>
      </c>
      <c r="L4" s="5" t="s">
        <v>298</v>
      </c>
      <c r="M4" s="5" t="s">
        <v>265</v>
      </c>
    </row>
    <row r="5" spans="1:23" s="3" customFormat="1" x14ac:dyDescent="0.2">
      <c r="A5" s="3" t="s">
        <v>52</v>
      </c>
      <c r="B5" s="3" t="s">
        <v>155</v>
      </c>
      <c r="C5" s="3" t="s">
        <v>156</v>
      </c>
      <c r="D5" s="3" t="s">
        <v>159</v>
      </c>
      <c r="E5" s="3" t="s">
        <v>162</v>
      </c>
      <c r="F5" s="6" t="s">
        <v>164</v>
      </c>
      <c r="G5" s="6" t="s">
        <v>165</v>
      </c>
      <c r="H5" s="6" t="s">
        <v>166</v>
      </c>
      <c r="I5" s="6" t="s">
        <v>167</v>
      </c>
      <c r="J5" s="6" t="s">
        <v>169</v>
      </c>
      <c r="K5" s="6" t="s">
        <v>172</v>
      </c>
      <c r="L5" s="6" t="s">
        <v>171</v>
      </c>
      <c r="M5" s="6" t="s">
        <v>244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118</v>
      </c>
      <c r="B6" s="1" t="s">
        <v>149</v>
      </c>
      <c r="C6" s="1" t="s">
        <v>157</v>
      </c>
      <c r="D6" s="1" t="s">
        <v>160</v>
      </c>
      <c r="E6" s="1" t="s">
        <v>163</v>
      </c>
      <c r="F6" s="19"/>
      <c r="K6" s="5">
        <v>0.05</v>
      </c>
      <c r="L6" s="5">
        <v>0.5</v>
      </c>
    </row>
    <row r="7" spans="1:23" x14ac:dyDescent="0.2">
      <c r="A7" s="1" t="s">
        <v>118</v>
      </c>
      <c r="B7" s="1" t="s">
        <v>150</v>
      </c>
      <c r="C7" s="1" t="s">
        <v>158</v>
      </c>
      <c r="D7" s="1" t="s">
        <v>160</v>
      </c>
      <c r="E7" s="1" t="s">
        <v>163</v>
      </c>
      <c r="F7" s="19"/>
      <c r="K7" s="5">
        <v>0.05</v>
      </c>
      <c r="L7" s="5">
        <v>0.5</v>
      </c>
    </row>
    <row r="8" spans="1:23" x14ac:dyDescent="0.2">
      <c r="A8" s="1" t="s">
        <v>118</v>
      </c>
      <c r="B8" s="1" t="s">
        <v>151</v>
      </c>
      <c r="C8" s="1" t="s">
        <v>157</v>
      </c>
      <c r="D8" s="1" t="s">
        <v>160</v>
      </c>
      <c r="E8" s="1" t="s">
        <v>173</v>
      </c>
      <c r="F8" s="19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118</v>
      </c>
      <c r="B9" s="1" t="s">
        <v>152</v>
      </c>
      <c r="C9" s="1" t="s">
        <v>158</v>
      </c>
      <c r="D9" s="1" t="s">
        <v>160</v>
      </c>
      <c r="E9" s="1" t="s">
        <v>173</v>
      </c>
      <c r="F9" s="19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118</v>
      </c>
      <c r="B10" s="1" t="s">
        <v>153</v>
      </c>
      <c r="C10" s="1" t="s">
        <v>157</v>
      </c>
      <c r="D10" s="1" t="s">
        <v>161</v>
      </c>
      <c r="E10" s="1" t="s">
        <v>173</v>
      </c>
      <c r="F10" s="19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118</v>
      </c>
      <c r="B11" s="1" t="s">
        <v>154</v>
      </c>
      <c r="C11" s="1" t="s">
        <v>158</v>
      </c>
      <c r="D11" s="1" t="s">
        <v>161</v>
      </c>
      <c r="E11" s="1" t="s">
        <v>173</v>
      </c>
      <c r="F11" s="19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A12" s="1" t="s">
        <v>196</v>
      </c>
      <c r="B12" s="1" t="s">
        <v>149</v>
      </c>
      <c r="C12" s="1" t="s">
        <v>157</v>
      </c>
      <c r="D12" s="1" t="s">
        <v>160</v>
      </c>
      <c r="E12" s="1" t="s">
        <v>163</v>
      </c>
      <c r="F12" s="19"/>
      <c r="K12" s="5">
        <v>0.05</v>
      </c>
      <c r="L12" s="5">
        <v>0.5</v>
      </c>
      <c r="M12" s="5">
        <v>576</v>
      </c>
    </row>
    <row r="13" spans="1:23" x14ac:dyDescent="0.2">
      <c r="A13" s="1" t="s">
        <v>196</v>
      </c>
      <c r="B13" s="1" t="s">
        <v>150</v>
      </c>
      <c r="C13" s="1" t="s">
        <v>158</v>
      </c>
      <c r="D13" s="1" t="s">
        <v>160</v>
      </c>
      <c r="E13" s="1" t="s">
        <v>163</v>
      </c>
      <c r="F13" s="19"/>
      <c r="K13" s="5">
        <v>0.05</v>
      </c>
      <c r="L13" s="5">
        <v>0.5</v>
      </c>
      <c r="M13" s="5">
        <v>576</v>
      </c>
    </row>
    <row r="14" spans="1:23" x14ac:dyDescent="0.2">
      <c r="A14" s="1" t="s">
        <v>196</v>
      </c>
      <c r="B14" s="1" t="s">
        <v>151</v>
      </c>
      <c r="C14" s="1" t="s">
        <v>157</v>
      </c>
      <c r="D14" s="1" t="s">
        <v>160</v>
      </c>
      <c r="E14" s="1" t="s">
        <v>173</v>
      </c>
      <c r="F14" s="19">
        <v>1.9115312474500898</v>
      </c>
      <c r="G14" s="5">
        <v>3.1234386858258929E-2</v>
      </c>
      <c r="H14" s="5">
        <v>3.1234386858258929E-2</v>
      </c>
      <c r="I14" s="5">
        <v>4.9850656854538697E-2</v>
      </c>
      <c r="J14" s="5">
        <v>0.51142971172098262</v>
      </c>
      <c r="L14" s="5">
        <v>5</v>
      </c>
      <c r="M14" s="5">
        <v>658</v>
      </c>
    </row>
    <row r="15" spans="1:23" x14ac:dyDescent="0.2">
      <c r="A15" s="1" t="s">
        <v>196</v>
      </c>
      <c r="B15" s="1" t="s">
        <v>152</v>
      </c>
      <c r="C15" s="1" t="s">
        <v>158</v>
      </c>
      <c r="D15" s="1" t="s">
        <v>160</v>
      </c>
      <c r="E15" s="1" t="s">
        <v>173</v>
      </c>
      <c r="F15" s="19">
        <v>3.2418772096896795</v>
      </c>
      <c r="G15" s="5">
        <v>2.5949243629092247E-2</v>
      </c>
      <c r="H15" s="5">
        <v>2.5949243629092247E-2</v>
      </c>
      <c r="I15" s="5">
        <v>1.8177404901413684E-2</v>
      </c>
      <c r="J15" s="5">
        <v>0.47091987796211421</v>
      </c>
      <c r="L15" s="5">
        <v>5</v>
      </c>
      <c r="M15" s="5">
        <v>658</v>
      </c>
    </row>
    <row r="16" spans="1:23" x14ac:dyDescent="0.2">
      <c r="A16" s="1" t="s">
        <v>196</v>
      </c>
      <c r="B16" s="1" t="s">
        <v>153</v>
      </c>
      <c r="C16" s="1" t="s">
        <v>157</v>
      </c>
      <c r="D16" s="1" t="s">
        <v>161</v>
      </c>
      <c r="E16" s="1" t="s">
        <v>173</v>
      </c>
      <c r="F16" s="19">
        <v>1.9115312474500898</v>
      </c>
      <c r="G16" s="5">
        <v>3.1234386858258929E-2</v>
      </c>
      <c r="H16" s="5">
        <v>3.1234386858258929E-2</v>
      </c>
      <c r="I16" s="5">
        <v>4.9850656854538697E-2</v>
      </c>
      <c r="J16" s="5">
        <v>0.48857028827901738</v>
      </c>
      <c r="L16" s="5">
        <v>15</v>
      </c>
      <c r="M16" s="5">
        <v>754</v>
      </c>
    </row>
    <row r="17" spans="1:13" x14ac:dyDescent="0.2">
      <c r="A17" s="1" t="s">
        <v>196</v>
      </c>
      <c r="B17" s="1" t="s">
        <v>154</v>
      </c>
      <c r="C17" s="1" t="s">
        <v>158</v>
      </c>
      <c r="D17" s="1" t="s">
        <v>161</v>
      </c>
      <c r="E17" s="1" t="s">
        <v>173</v>
      </c>
      <c r="F17" s="19">
        <v>3.2418772096896795</v>
      </c>
      <c r="G17" s="5">
        <v>2.5949243629092247E-2</v>
      </c>
      <c r="H17" s="5">
        <v>2.5949243629092247E-2</v>
      </c>
      <c r="I17" s="5">
        <v>1.8177404901413684E-2</v>
      </c>
      <c r="J17" s="5">
        <v>0.52908012203788579</v>
      </c>
      <c r="L17" s="5">
        <v>15</v>
      </c>
      <c r="M17" s="5">
        <v>754</v>
      </c>
    </row>
    <row r="18" spans="1:13" x14ac:dyDescent="0.2">
      <c r="A18" s="1" t="s">
        <v>197</v>
      </c>
      <c r="B18" s="1" t="s">
        <v>149</v>
      </c>
      <c r="C18" s="1" t="s">
        <v>157</v>
      </c>
      <c r="D18" s="1" t="s">
        <v>160</v>
      </c>
      <c r="E18" s="1" t="s">
        <v>163</v>
      </c>
      <c r="F18" s="19"/>
      <c r="K18" s="5">
        <v>0.05</v>
      </c>
      <c r="L18" s="5">
        <v>0.5</v>
      </c>
      <c r="M18" s="5">
        <v>100</v>
      </c>
    </row>
    <row r="19" spans="1:13" x14ac:dyDescent="0.2">
      <c r="A19" s="1" t="s">
        <v>197</v>
      </c>
      <c r="B19" s="1" t="s">
        <v>150</v>
      </c>
      <c r="C19" s="1" t="s">
        <v>158</v>
      </c>
      <c r="D19" s="1" t="s">
        <v>160</v>
      </c>
      <c r="E19" s="1" t="s">
        <v>163</v>
      </c>
      <c r="F19" s="19"/>
      <c r="K19" s="5">
        <v>0.05</v>
      </c>
      <c r="L19" s="5">
        <v>0.5</v>
      </c>
      <c r="M19" s="5">
        <v>100</v>
      </c>
    </row>
    <row r="20" spans="1:13" x14ac:dyDescent="0.2">
      <c r="A20" s="1" t="s">
        <v>197</v>
      </c>
      <c r="B20" s="1" t="s">
        <v>151</v>
      </c>
      <c r="C20" s="1" t="s">
        <v>157</v>
      </c>
      <c r="D20" s="1" t="s">
        <v>160</v>
      </c>
      <c r="E20" s="1" t="s">
        <v>173</v>
      </c>
      <c r="F20" s="19">
        <v>1.9115312474500898</v>
      </c>
      <c r="G20" s="5">
        <v>3.1234386858258929E-2</v>
      </c>
      <c r="H20" s="5">
        <v>3.1234386858258929E-2</v>
      </c>
      <c r="I20" s="5">
        <v>4.9850656854538697E-2</v>
      </c>
      <c r="J20" s="5">
        <v>0.51142971172098262</v>
      </c>
      <c r="L20" s="5">
        <v>5</v>
      </c>
      <c r="M20" s="5">
        <v>270</v>
      </c>
    </row>
    <row r="21" spans="1:13" x14ac:dyDescent="0.2">
      <c r="A21" s="1" t="s">
        <v>197</v>
      </c>
      <c r="B21" s="1" t="s">
        <v>152</v>
      </c>
      <c r="C21" s="1" t="s">
        <v>158</v>
      </c>
      <c r="D21" s="1" t="s">
        <v>160</v>
      </c>
      <c r="E21" s="1" t="s">
        <v>173</v>
      </c>
      <c r="F21" s="19">
        <v>3.2418772096896795</v>
      </c>
      <c r="G21" s="5">
        <v>2.5949243629092247E-2</v>
      </c>
      <c r="H21" s="5">
        <v>2.5949243629092247E-2</v>
      </c>
      <c r="I21" s="5">
        <v>1.8177404901413684E-2</v>
      </c>
      <c r="J21" s="5">
        <v>0.47091987796211421</v>
      </c>
      <c r="L21" s="5">
        <v>5</v>
      </c>
      <c r="M21" s="5">
        <v>270</v>
      </c>
    </row>
    <row r="22" spans="1:13" x14ac:dyDescent="0.2">
      <c r="A22" s="1" t="s">
        <v>197</v>
      </c>
      <c r="B22" s="1" t="s">
        <v>153</v>
      </c>
      <c r="C22" s="1" t="s">
        <v>157</v>
      </c>
      <c r="D22" s="1" t="s">
        <v>161</v>
      </c>
      <c r="E22" s="1" t="s">
        <v>173</v>
      </c>
      <c r="F22" s="19">
        <v>1.9115312474500898</v>
      </c>
      <c r="G22" s="5">
        <v>3.1234386858258929E-2</v>
      </c>
      <c r="H22" s="5">
        <v>3.1234386858258929E-2</v>
      </c>
      <c r="I22" s="5">
        <v>4.9850656854538697E-2</v>
      </c>
      <c r="J22" s="5">
        <v>0.48857028827901738</v>
      </c>
      <c r="L22" s="5">
        <v>15</v>
      </c>
      <c r="M22" s="5">
        <v>300</v>
      </c>
    </row>
    <row r="23" spans="1:13" x14ac:dyDescent="0.2">
      <c r="A23" s="1" t="s">
        <v>197</v>
      </c>
      <c r="B23" s="1" t="s">
        <v>154</v>
      </c>
      <c r="C23" s="1" t="s">
        <v>158</v>
      </c>
      <c r="D23" s="1" t="s">
        <v>161</v>
      </c>
      <c r="E23" s="1" t="s">
        <v>173</v>
      </c>
      <c r="F23" s="19">
        <v>3.2418772096896795</v>
      </c>
      <c r="G23" s="5">
        <v>2.5949243629092247E-2</v>
      </c>
      <c r="H23" s="5">
        <v>2.5949243629092247E-2</v>
      </c>
      <c r="I23" s="5">
        <v>1.8177404901413684E-2</v>
      </c>
      <c r="J23" s="5">
        <v>0.52908012203788579</v>
      </c>
      <c r="L23" s="5">
        <v>15</v>
      </c>
      <c r="M23" s="5">
        <v>300</v>
      </c>
    </row>
    <row r="24" spans="1:13" x14ac:dyDescent="0.2">
      <c r="A24" s="1" t="s">
        <v>198</v>
      </c>
      <c r="B24" s="1" t="s">
        <v>149</v>
      </c>
      <c r="C24" s="1" t="s">
        <v>157</v>
      </c>
      <c r="D24" s="1" t="s">
        <v>160</v>
      </c>
      <c r="E24" s="1" t="s">
        <v>163</v>
      </c>
      <c r="F24" s="19"/>
      <c r="K24" s="5">
        <v>0.05</v>
      </c>
      <c r="L24" s="5">
        <v>0.5</v>
      </c>
      <c r="M24" s="5">
        <v>810</v>
      </c>
    </row>
    <row r="25" spans="1:13" x14ac:dyDescent="0.2">
      <c r="A25" s="1" t="s">
        <v>198</v>
      </c>
      <c r="B25" s="1" t="s">
        <v>150</v>
      </c>
      <c r="C25" s="1" t="s">
        <v>158</v>
      </c>
      <c r="D25" s="1" t="s">
        <v>160</v>
      </c>
      <c r="E25" s="1" t="s">
        <v>163</v>
      </c>
      <c r="F25" s="19"/>
      <c r="K25" s="5">
        <v>0.05</v>
      </c>
      <c r="L25" s="5">
        <v>0.5</v>
      </c>
      <c r="M25" s="5">
        <v>270</v>
      </c>
    </row>
    <row r="26" spans="1:13" x14ac:dyDescent="0.2">
      <c r="A26" s="1" t="s">
        <v>198</v>
      </c>
      <c r="B26" s="1" t="s">
        <v>151</v>
      </c>
      <c r="C26" s="1" t="s">
        <v>157</v>
      </c>
      <c r="D26" s="1" t="s">
        <v>160</v>
      </c>
      <c r="E26" s="1" t="s">
        <v>173</v>
      </c>
      <c r="F26" s="19">
        <v>1.9115312474500898</v>
      </c>
      <c r="G26" s="5">
        <v>3.1234386858258929E-2</v>
      </c>
      <c r="H26" s="5">
        <v>3.1234386858258929E-2</v>
      </c>
      <c r="I26" s="5">
        <v>4.9850656854538697E-2</v>
      </c>
      <c r="J26" s="5">
        <v>0.51142971172098262</v>
      </c>
      <c r="L26" s="5">
        <v>5</v>
      </c>
      <c r="M26" s="5">
        <v>140</v>
      </c>
    </row>
    <row r="27" spans="1:13" x14ac:dyDescent="0.2">
      <c r="A27" s="1" t="s">
        <v>198</v>
      </c>
      <c r="B27" s="1" t="s">
        <v>152</v>
      </c>
      <c r="C27" s="1" t="s">
        <v>158</v>
      </c>
      <c r="D27" s="1" t="s">
        <v>160</v>
      </c>
      <c r="E27" s="1" t="s">
        <v>173</v>
      </c>
      <c r="F27" s="19">
        <v>3.2418772096896795</v>
      </c>
      <c r="G27" s="5">
        <v>2.5949243629092247E-2</v>
      </c>
      <c r="H27" s="5">
        <v>2.5949243629092247E-2</v>
      </c>
      <c r="I27" s="5">
        <v>1.8177404901413684E-2</v>
      </c>
      <c r="J27" s="5">
        <v>0.47091987796211421</v>
      </c>
      <c r="L27" s="5">
        <v>5</v>
      </c>
      <c r="M27" s="5">
        <v>140</v>
      </c>
    </row>
    <row r="28" spans="1:13" x14ac:dyDescent="0.2">
      <c r="A28" s="1" t="s">
        <v>198</v>
      </c>
      <c r="B28" s="1" t="s">
        <v>153</v>
      </c>
      <c r="C28" s="1" t="s">
        <v>157</v>
      </c>
      <c r="D28" s="1" t="s">
        <v>161</v>
      </c>
      <c r="E28" s="1" t="s">
        <v>173</v>
      </c>
      <c r="F28" s="19">
        <v>1.9115312474500898</v>
      </c>
      <c r="G28" s="5">
        <v>3.1234386858258929E-2</v>
      </c>
      <c r="H28" s="5">
        <v>3.1234386858258929E-2</v>
      </c>
      <c r="I28" s="5">
        <v>4.9850656854538697E-2</v>
      </c>
      <c r="J28" s="5">
        <v>0.48857028827901738</v>
      </c>
      <c r="L28" s="5">
        <v>15</v>
      </c>
      <c r="M28" s="5">
        <v>400</v>
      </c>
    </row>
    <row r="29" spans="1:13" x14ac:dyDescent="0.2">
      <c r="A29" s="1" t="s">
        <v>198</v>
      </c>
      <c r="B29" s="1" t="s">
        <v>154</v>
      </c>
      <c r="C29" s="1" t="s">
        <v>158</v>
      </c>
      <c r="D29" s="1" t="s">
        <v>161</v>
      </c>
      <c r="E29" s="1" t="s">
        <v>173</v>
      </c>
      <c r="F29" s="19">
        <v>3.2418772096896795</v>
      </c>
      <c r="G29" s="5">
        <v>2.5949243629092247E-2</v>
      </c>
      <c r="H29" s="5">
        <v>2.5949243629092247E-2</v>
      </c>
      <c r="I29" s="5">
        <v>1.8177404901413684E-2</v>
      </c>
      <c r="J29" s="5">
        <v>0.52908012203788579</v>
      </c>
      <c r="L29" s="5">
        <v>15</v>
      </c>
      <c r="M29" s="5">
        <v>400</v>
      </c>
    </row>
    <row r="30" spans="1:13" x14ac:dyDescent="0.2">
      <c r="A30" s="1" t="s">
        <v>199</v>
      </c>
      <c r="B30" s="1" t="s">
        <v>149</v>
      </c>
      <c r="C30" s="1" t="s">
        <v>157</v>
      </c>
      <c r="D30" s="1" t="s">
        <v>160</v>
      </c>
      <c r="E30" s="1" t="s">
        <v>163</v>
      </c>
      <c r="F30" s="19"/>
      <c r="K30" s="5">
        <v>0.05</v>
      </c>
      <c r="L30" s="5">
        <v>0.5</v>
      </c>
      <c r="M30" s="5">
        <v>96</v>
      </c>
    </row>
    <row r="31" spans="1:13" x14ac:dyDescent="0.2">
      <c r="A31" s="1" t="s">
        <v>199</v>
      </c>
      <c r="B31" s="1" t="s">
        <v>150</v>
      </c>
      <c r="C31" s="1" t="s">
        <v>158</v>
      </c>
      <c r="D31" s="1" t="s">
        <v>160</v>
      </c>
      <c r="E31" s="1" t="s">
        <v>163</v>
      </c>
      <c r="F31" s="19"/>
      <c r="K31" s="5">
        <v>0.05</v>
      </c>
      <c r="L31" s="5">
        <v>0.5</v>
      </c>
      <c r="M31" s="5">
        <v>96</v>
      </c>
    </row>
    <row r="32" spans="1:13" x14ac:dyDescent="0.2">
      <c r="A32" s="1" t="s">
        <v>199</v>
      </c>
      <c r="B32" s="1" t="s">
        <v>151</v>
      </c>
      <c r="C32" s="1" t="s">
        <v>157</v>
      </c>
      <c r="D32" s="1" t="s">
        <v>160</v>
      </c>
      <c r="E32" s="1" t="s">
        <v>173</v>
      </c>
      <c r="F32" s="19">
        <v>1.9115312474500898</v>
      </c>
      <c r="G32" s="5">
        <v>3.1234386858258929E-2</v>
      </c>
      <c r="H32" s="5">
        <v>3.1234386858258929E-2</v>
      </c>
      <c r="I32" s="5">
        <v>4.9850656854538697E-2</v>
      </c>
      <c r="J32" s="5">
        <v>0.51142971172098262</v>
      </c>
      <c r="L32" s="5">
        <v>5</v>
      </c>
      <c r="M32" s="5">
        <v>399</v>
      </c>
    </row>
    <row r="33" spans="1:13" x14ac:dyDescent="0.2">
      <c r="A33" s="1" t="s">
        <v>199</v>
      </c>
      <c r="B33" s="1" t="s">
        <v>152</v>
      </c>
      <c r="C33" s="1" t="s">
        <v>158</v>
      </c>
      <c r="D33" s="1" t="s">
        <v>160</v>
      </c>
      <c r="E33" s="1" t="s">
        <v>173</v>
      </c>
      <c r="F33" s="19">
        <v>3.2418772096896795</v>
      </c>
      <c r="G33" s="5">
        <v>2.5949243629092247E-2</v>
      </c>
      <c r="H33" s="5">
        <v>2.5949243629092247E-2</v>
      </c>
      <c r="I33" s="5">
        <v>1.8177404901413684E-2</v>
      </c>
      <c r="J33" s="5">
        <v>0.47091987796211421</v>
      </c>
      <c r="L33" s="5">
        <v>5</v>
      </c>
      <c r="M33" s="5">
        <v>520</v>
      </c>
    </row>
    <row r="34" spans="1:13" x14ac:dyDescent="0.2">
      <c r="A34" s="1" t="s">
        <v>199</v>
      </c>
      <c r="B34" s="1" t="s">
        <v>153</v>
      </c>
      <c r="C34" s="1" t="s">
        <v>157</v>
      </c>
      <c r="D34" s="1" t="s">
        <v>161</v>
      </c>
      <c r="E34" s="1" t="s">
        <v>173</v>
      </c>
      <c r="F34" s="19">
        <v>1.9115312474500898</v>
      </c>
      <c r="G34" s="5">
        <v>3.1234386858258929E-2</v>
      </c>
      <c r="H34" s="5">
        <v>3.1234386858258929E-2</v>
      </c>
      <c r="I34" s="5">
        <v>4.9850656854538697E-2</v>
      </c>
      <c r="J34" s="5">
        <v>0.48857028827901738</v>
      </c>
      <c r="L34" s="5">
        <v>15</v>
      </c>
      <c r="M34" s="5">
        <v>300</v>
      </c>
    </row>
    <row r="35" spans="1:13" x14ac:dyDescent="0.2">
      <c r="A35" s="1" t="s">
        <v>119</v>
      </c>
      <c r="B35" s="1" t="s">
        <v>149</v>
      </c>
      <c r="C35" s="1" t="s">
        <v>157</v>
      </c>
      <c r="D35" s="1" t="s">
        <v>160</v>
      </c>
      <c r="E35" s="1" t="s">
        <v>163</v>
      </c>
      <c r="F35" s="19"/>
      <c r="K35" s="5">
        <v>0.05</v>
      </c>
      <c r="L35" s="5">
        <v>0.5</v>
      </c>
      <c r="M35" s="5">
        <v>560</v>
      </c>
    </row>
    <row r="36" spans="1:13" x14ac:dyDescent="0.2">
      <c r="A36" s="1" t="s">
        <v>119</v>
      </c>
      <c r="B36" s="1" t="s">
        <v>150</v>
      </c>
      <c r="C36" s="1" t="s">
        <v>158</v>
      </c>
      <c r="D36" s="1" t="s">
        <v>160</v>
      </c>
      <c r="E36" s="1" t="s">
        <v>163</v>
      </c>
      <c r="F36" s="19"/>
      <c r="K36" s="5">
        <v>0.05</v>
      </c>
      <c r="L36" s="5">
        <v>0.5</v>
      </c>
      <c r="M36" s="5">
        <v>560</v>
      </c>
    </row>
    <row r="37" spans="1:13" x14ac:dyDescent="0.2">
      <c r="A37" s="1" t="s">
        <v>119</v>
      </c>
      <c r="B37" s="1" t="s">
        <v>151</v>
      </c>
      <c r="C37" s="1" t="s">
        <v>157</v>
      </c>
      <c r="D37" s="1" t="s">
        <v>160</v>
      </c>
      <c r="E37" s="1" t="s">
        <v>173</v>
      </c>
      <c r="F37" s="19">
        <v>1.9115312474500898</v>
      </c>
      <c r="G37" s="5">
        <v>3.1234386858258929E-2</v>
      </c>
      <c r="H37" s="5">
        <v>3.1234386858258929E-2</v>
      </c>
      <c r="I37" s="5">
        <v>4.9850656854538697E-2</v>
      </c>
      <c r="J37" s="5">
        <v>0.51142971172098262</v>
      </c>
      <c r="L37" s="5">
        <v>5</v>
      </c>
      <c r="M37" s="5">
        <v>170</v>
      </c>
    </row>
    <row r="38" spans="1:13" x14ac:dyDescent="0.2">
      <c r="A38" s="1" t="s">
        <v>119</v>
      </c>
      <c r="B38" s="1" t="s">
        <v>152</v>
      </c>
      <c r="C38" s="1" t="s">
        <v>158</v>
      </c>
      <c r="D38" s="1" t="s">
        <v>160</v>
      </c>
      <c r="E38" s="1" t="s">
        <v>173</v>
      </c>
      <c r="F38" s="19">
        <v>3.2418772096896795</v>
      </c>
      <c r="G38" s="5">
        <v>2.5949243629092247E-2</v>
      </c>
      <c r="H38" s="5">
        <v>2.5949243629092247E-2</v>
      </c>
      <c r="I38" s="5">
        <v>1.8177404901413684E-2</v>
      </c>
      <c r="J38" s="5">
        <v>0.47091987796211421</v>
      </c>
      <c r="L38" s="5">
        <v>5</v>
      </c>
      <c r="M38" s="5">
        <v>170</v>
      </c>
    </row>
    <row r="39" spans="1:13" x14ac:dyDescent="0.2">
      <c r="A39" s="1" t="s">
        <v>119</v>
      </c>
      <c r="B39" s="1" t="s">
        <v>153</v>
      </c>
      <c r="C39" s="1" t="s">
        <v>157</v>
      </c>
      <c r="D39" s="1" t="s">
        <v>161</v>
      </c>
      <c r="E39" s="1" t="s">
        <v>173</v>
      </c>
      <c r="F39" s="19">
        <v>1.9115312474500898</v>
      </c>
      <c r="G39" s="5">
        <v>3.1234386858258929E-2</v>
      </c>
      <c r="H39" s="5">
        <v>3.1234386858258929E-2</v>
      </c>
      <c r="I39" s="5">
        <v>4.9850656854538697E-2</v>
      </c>
      <c r="J39" s="5">
        <v>0.48857028827901738</v>
      </c>
      <c r="L39" s="5">
        <v>15</v>
      </c>
      <c r="M39" s="5">
        <v>300</v>
      </c>
    </row>
    <row r="40" spans="1:13" x14ac:dyDescent="0.2">
      <c r="A40" s="1" t="s">
        <v>119</v>
      </c>
      <c r="B40" s="1" t="s">
        <v>154</v>
      </c>
      <c r="C40" s="1" t="s">
        <v>158</v>
      </c>
      <c r="D40" s="1" t="s">
        <v>161</v>
      </c>
      <c r="E40" s="1" t="s">
        <v>173</v>
      </c>
      <c r="F40" s="19">
        <v>3.2418772096896795</v>
      </c>
      <c r="G40" s="5">
        <v>2.5949243629092247E-2</v>
      </c>
      <c r="H40" s="5">
        <v>2.5949243629092247E-2</v>
      </c>
      <c r="I40" s="5">
        <v>1.8177404901413684E-2</v>
      </c>
      <c r="J40" s="5">
        <v>0.52908012203788579</v>
      </c>
      <c r="L40" s="5">
        <v>15</v>
      </c>
      <c r="M40" s="5">
        <v>300</v>
      </c>
    </row>
    <row r="41" spans="1:13" x14ac:dyDescent="0.2">
      <c r="A41" s="1" t="s">
        <v>120</v>
      </c>
      <c r="B41" s="1" t="s">
        <v>149</v>
      </c>
      <c r="C41" s="1" t="s">
        <v>157</v>
      </c>
      <c r="D41" s="1" t="s">
        <v>160</v>
      </c>
      <c r="E41" s="1" t="s">
        <v>163</v>
      </c>
      <c r="F41" s="19"/>
      <c r="K41" s="5">
        <v>0.05</v>
      </c>
      <c r="L41" s="5">
        <v>0.5</v>
      </c>
      <c r="M41" s="5">
        <v>353</v>
      </c>
    </row>
    <row r="42" spans="1:13" x14ac:dyDescent="0.2">
      <c r="A42" s="1" t="s">
        <v>120</v>
      </c>
      <c r="B42" s="1" t="s">
        <v>150</v>
      </c>
      <c r="C42" s="1" t="s">
        <v>158</v>
      </c>
      <c r="D42" s="1" t="s">
        <v>160</v>
      </c>
      <c r="E42" s="1" t="s">
        <v>163</v>
      </c>
      <c r="F42" s="19"/>
      <c r="K42" s="5">
        <v>0.05</v>
      </c>
      <c r="L42" s="5">
        <v>0.5</v>
      </c>
      <c r="M42" s="5">
        <v>353</v>
      </c>
    </row>
    <row r="43" spans="1:13" x14ac:dyDescent="0.2">
      <c r="A43" s="1" t="s">
        <v>120</v>
      </c>
      <c r="B43" s="1" t="s">
        <v>151</v>
      </c>
      <c r="C43" s="1" t="s">
        <v>157</v>
      </c>
      <c r="D43" s="1" t="s">
        <v>160</v>
      </c>
      <c r="E43" s="1" t="s">
        <v>173</v>
      </c>
      <c r="F43" s="19">
        <v>1.9115312474500898</v>
      </c>
      <c r="G43" s="5">
        <v>3.1234386858258929E-2</v>
      </c>
      <c r="H43" s="5">
        <v>3.1234386858258929E-2</v>
      </c>
      <c r="I43" s="5">
        <v>4.9850656854538697E-2</v>
      </c>
      <c r="J43" s="5">
        <v>0.51142971172098262</v>
      </c>
      <c r="L43" s="5">
        <v>5</v>
      </c>
      <c r="M43" s="5">
        <v>84</v>
      </c>
    </row>
    <row r="44" spans="1:13" x14ac:dyDescent="0.2">
      <c r="A44" s="1" t="s">
        <v>120</v>
      </c>
      <c r="B44" s="1" t="s">
        <v>152</v>
      </c>
      <c r="C44" s="1" t="s">
        <v>158</v>
      </c>
      <c r="D44" s="1" t="s">
        <v>160</v>
      </c>
      <c r="E44" s="1" t="s">
        <v>173</v>
      </c>
      <c r="F44" s="19">
        <v>3.2418772096896795</v>
      </c>
      <c r="G44" s="5">
        <v>2.5949243629092247E-2</v>
      </c>
      <c r="H44" s="5">
        <v>2.5949243629092247E-2</v>
      </c>
      <c r="I44" s="5">
        <v>1.8177404901413684E-2</v>
      </c>
      <c r="J44" s="5">
        <v>0.47091987796211421</v>
      </c>
      <c r="L44" s="5">
        <v>5</v>
      </c>
      <c r="M44" s="5">
        <v>84</v>
      </c>
    </row>
    <row r="45" spans="1:13" x14ac:dyDescent="0.2">
      <c r="A45" s="1" t="s">
        <v>120</v>
      </c>
      <c r="B45" s="1" t="s">
        <v>153</v>
      </c>
      <c r="C45" s="1" t="s">
        <v>157</v>
      </c>
      <c r="D45" s="1" t="s">
        <v>161</v>
      </c>
      <c r="E45" s="1" t="s">
        <v>173</v>
      </c>
      <c r="F45" s="19">
        <v>1.9115312474500898</v>
      </c>
      <c r="G45" s="5">
        <v>3.1234386858258929E-2</v>
      </c>
      <c r="H45" s="5">
        <v>3.1234386858258929E-2</v>
      </c>
      <c r="I45" s="5">
        <v>4.9850656854538697E-2</v>
      </c>
      <c r="J45" s="5">
        <v>0.48857028827901738</v>
      </c>
      <c r="L45" s="5">
        <v>15</v>
      </c>
      <c r="M45" s="5">
        <v>741</v>
      </c>
    </row>
    <row r="46" spans="1:13" x14ac:dyDescent="0.2">
      <c r="A46" s="1" t="s">
        <v>120</v>
      </c>
      <c r="B46" s="1" t="s">
        <v>154</v>
      </c>
      <c r="C46" s="1" t="s">
        <v>158</v>
      </c>
      <c r="D46" s="1" t="s">
        <v>161</v>
      </c>
      <c r="E46" s="1" t="s">
        <v>173</v>
      </c>
      <c r="F46" s="19">
        <v>3.2418772096896795</v>
      </c>
      <c r="G46" s="5">
        <v>2.5949243629092247E-2</v>
      </c>
      <c r="H46" s="5">
        <v>2.5949243629092247E-2</v>
      </c>
      <c r="I46" s="5">
        <v>1.8177404901413684E-2</v>
      </c>
      <c r="J46" s="5">
        <v>0.52908012203788579</v>
      </c>
      <c r="L46" s="5">
        <v>15</v>
      </c>
      <c r="M46" s="5">
        <v>278</v>
      </c>
    </row>
    <row r="47" spans="1:13" x14ac:dyDescent="0.2">
      <c r="A47" s="1" t="s">
        <v>200</v>
      </c>
      <c r="B47" s="1" t="s">
        <v>149</v>
      </c>
      <c r="C47" s="1" t="s">
        <v>157</v>
      </c>
      <c r="D47" s="1" t="s">
        <v>160</v>
      </c>
      <c r="E47" s="1" t="s">
        <v>163</v>
      </c>
      <c r="F47" s="19"/>
      <c r="K47" s="5">
        <v>0.05</v>
      </c>
      <c r="L47" s="5">
        <v>0.5</v>
      </c>
      <c r="M47" s="5">
        <v>65</v>
      </c>
    </row>
    <row r="48" spans="1:13" x14ac:dyDescent="0.2">
      <c r="A48" s="1" t="s">
        <v>200</v>
      </c>
      <c r="B48" s="1" t="s">
        <v>150</v>
      </c>
      <c r="C48" s="1" t="s">
        <v>158</v>
      </c>
      <c r="D48" s="1" t="s">
        <v>160</v>
      </c>
      <c r="E48" s="1" t="s">
        <v>163</v>
      </c>
      <c r="F48" s="19"/>
      <c r="K48" s="5">
        <v>0.05</v>
      </c>
      <c r="L48" s="5">
        <v>0.5</v>
      </c>
      <c r="M48" s="5">
        <v>65</v>
      </c>
    </row>
    <row r="49" spans="1:13" x14ac:dyDescent="0.2">
      <c r="A49" s="1" t="s">
        <v>200</v>
      </c>
      <c r="B49" s="1" t="s">
        <v>151</v>
      </c>
      <c r="C49" s="1" t="s">
        <v>157</v>
      </c>
      <c r="D49" s="1" t="s">
        <v>160</v>
      </c>
      <c r="E49" s="1" t="s">
        <v>173</v>
      </c>
      <c r="F49" s="19">
        <v>1.9115312474500898</v>
      </c>
      <c r="G49" s="5">
        <v>3.1234386858258929E-2</v>
      </c>
      <c r="H49" s="5">
        <v>3.1234386858258929E-2</v>
      </c>
      <c r="I49" s="5">
        <v>4.9850656854538697E-2</v>
      </c>
      <c r="J49" s="5">
        <v>0.51142971172098262</v>
      </c>
      <c r="L49" s="5">
        <v>5</v>
      </c>
      <c r="M49" s="5">
        <v>200</v>
      </c>
    </row>
    <row r="50" spans="1:13" x14ac:dyDescent="0.2">
      <c r="A50" s="1" t="s">
        <v>200</v>
      </c>
      <c r="B50" s="1" t="s">
        <v>152</v>
      </c>
      <c r="C50" s="1" t="s">
        <v>158</v>
      </c>
      <c r="D50" s="1" t="s">
        <v>160</v>
      </c>
      <c r="E50" s="1" t="s">
        <v>173</v>
      </c>
      <c r="F50" s="19">
        <v>3.2418772096896795</v>
      </c>
      <c r="G50" s="5">
        <v>2.5949243629092247E-2</v>
      </c>
      <c r="H50" s="5">
        <v>2.5949243629092247E-2</v>
      </c>
      <c r="I50" s="5">
        <v>1.8177404901413684E-2</v>
      </c>
      <c r="J50" s="5">
        <v>0.47091987796211421</v>
      </c>
      <c r="L50" s="5">
        <v>5</v>
      </c>
      <c r="M50" s="5">
        <v>200</v>
      </c>
    </row>
    <row r="51" spans="1:13" x14ac:dyDescent="0.2">
      <c r="A51" s="1" t="s">
        <v>200</v>
      </c>
      <c r="B51" s="1" t="s">
        <v>153</v>
      </c>
      <c r="C51" s="1" t="s">
        <v>157</v>
      </c>
      <c r="D51" s="1" t="s">
        <v>161</v>
      </c>
      <c r="E51" s="1" t="s">
        <v>173</v>
      </c>
      <c r="F51" s="19">
        <v>1.9115312474500898</v>
      </c>
      <c r="G51" s="5">
        <v>3.1234386858258929E-2</v>
      </c>
      <c r="H51" s="5">
        <v>3.1234386858258929E-2</v>
      </c>
      <c r="I51" s="5">
        <v>4.9850656854538697E-2</v>
      </c>
      <c r="J51" s="5">
        <v>0.48857028827901738</v>
      </c>
      <c r="L51" s="5">
        <v>15</v>
      </c>
      <c r="M51" s="5">
        <v>280</v>
      </c>
    </row>
    <row r="52" spans="1:13" x14ac:dyDescent="0.2">
      <c r="A52" s="1" t="s">
        <v>200</v>
      </c>
      <c r="B52" s="1" t="s">
        <v>154</v>
      </c>
      <c r="C52" s="1" t="s">
        <v>158</v>
      </c>
      <c r="D52" s="1" t="s">
        <v>161</v>
      </c>
      <c r="E52" s="1" t="s">
        <v>173</v>
      </c>
      <c r="F52" s="19">
        <v>3.2418772096896795</v>
      </c>
      <c r="G52" s="5">
        <v>2.5949243629092247E-2</v>
      </c>
      <c r="H52" s="5">
        <v>2.5949243629092247E-2</v>
      </c>
      <c r="I52" s="5">
        <v>1.8177404901413684E-2</v>
      </c>
      <c r="J52" s="5">
        <v>0.52908012203788579</v>
      </c>
      <c r="L52" s="5">
        <v>15</v>
      </c>
      <c r="M52" s="5">
        <v>125</v>
      </c>
    </row>
    <row r="53" spans="1:13" x14ac:dyDescent="0.2">
      <c r="A53" s="1" t="s">
        <v>201</v>
      </c>
      <c r="B53" s="1" t="s">
        <v>149</v>
      </c>
      <c r="C53" s="1" t="s">
        <v>157</v>
      </c>
      <c r="D53" s="1" t="s">
        <v>160</v>
      </c>
      <c r="E53" s="1" t="s">
        <v>163</v>
      </c>
      <c r="F53" s="19"/>
      <c r="K53" s="5">
        <v>0.05</v>
      </c>
      <c r="L53" s="5">
        <v>0.5</v>
      </c>
      <c r="M53" s="5">
        <v>65</v>
      </c>
    </row>
    <row r="54" spans="1:13" x14ac:dyDescent="0.2">
      <c r="A54" s="1" t="s">
        <v>201</v>
      </c>
      <c r="B54" s="1" t="s">
        <v>150</v>
      </c>
      <c r="C54" s="1" t="s">
        <v>158</v>
      </c>
      <c r="D54" s="1" t="s">
        <v>160</v>
      </c>
      <c r="E54" s="1" t="s">
        <v>163</v>
      </c>
      <c r="F54" s="19"/>
      <c r="K54" s="5">
        <v>0.05</v>
      </c>
      <c r="L54" s="5">
        <v>0.5</v>
      </c>
      <c r="M54" s="5">
        <v>65</v>
      </c>
    </row>
    <row r="55" spans="1:13" x14ac:dyDescent="0.2">
      <c r="A55" s="1" t="s">
        <v>201</v>
      </c>
      <c r="B55" s="1" t="s">
        <v>151</v>
      </c>
      <c r="C55" s="1" t="s">
        <v>157</v>
      </c>
      <c r="D55" s="1" t="s">
        <v>160</v>
      </c>
      <c r="E55" s="1" t="s">
        <v>173</v>
      </c>
      <c r="F55" s="19">
        <v>1.9115312474500898</v>
      </c>
      <c r="G55" s="5">
        <v>3.1234386858258929E-2</v>
      </c>
      <c r="H55" s="5">
        <v>3.1234386858258929E-2</v>
      </c>
      <c r="I55" s="5">
        <v>4.9850656854538697E-2</v>
      </c>
      <c r="J55" s="5">
        <v>0.51142971172098262</v>
      </c>
      <c r="L55" s="5">
        <v>5</v>
      </c>
      <c r="M55" s="5">
        <v>200</v>
      </c>
    </row>
    <row r="56" spans="1:13" x14ac:dyDescent="0.2">
      <c r="A56" s="1" t="s">
        <v>201</v>
      </c>
      <c r="B56" s="1" t="s">
        <v>152</v>
      </c>
      <c r="C56" s="1" t="s">
        <v>158</v>
      </c>
      <c r="D56" s="1" t="s">
        <v>160</v>
      </c>
      <c r="E56" s="1" t="s">
        <v>173</v>
      </c>
      <c r="F56" s="19">
        <v>3.2418772096896795</v>
      </c>
      <c r="G56" s="5">
        <v>2.5949243629092247E-2</v>
      </c>
      <c r="H56" s="5">
        <v>2.5949243629092247E-2</v>
      </c>
      <c r="I56" s="5">
        <v>1.8177404901413684E-2</v>
      </c>
      <c r="J56" s="5">
        <v>0.47091987796211421</v>
      </c>
      <c r="L56" s="5">
        <v>5</v>
      </c>
      <c r="M56" s="5">
        <v>200</v>
      </c>
    </row>
    <row r="57" spans="1:13" x14ac:dyDescent="0.2">
      <c r="A57" s="1" t="s">
        <v>201</v>
      </c>
      <c r="B57" s="1" t="s">
        <v>153</v>
      </c>
      <c r="C57" s="1" t="s">
        <v>157</v>
      </c>
      <c r="D57" s="1" t="s">
        <v>161</v>
      </c>
      <c r="E57" s="1" t="s">
        <v>173</v>
      </c>
      <c r="F57" s="19">
        <v>1.9115312474500898</v>
      </c>
      <c r="G57" s="5">
        <v>3.1234386858258929E-2</v>
      </c>
      <c r="H57" s="5">
        <v>3.1234386858258929E-2</v>
      </c>
      <c r="I57" s="5">
        <v>4.9850656854538697E-2</v>
      </c>
      <c r="J57" s="5">
        <v>0.48857028827901738</v>
      </c>
      <c r="L57" s="5">
        <v>15</v>
      </c>
      <c r="M57" s="5">
        <v>280</v>
      </c>
    </row>
    <row r="58" spans="1:13" x14ac:dyDescent="0.2">
      <c r="A58" s="1" t="s">
        <v>201</v>
      </c>
      <c r="B58" s="1" t="s">
        <v>154</v>
      </c>
      <c r="C58" s="1" t="s">
        <v>158</v>
      </c>
      <c r="D58" s="1" t="s">
        <v>161</v>
      </c>
      <c r="E58" s="1" t="s">
        <v>173</v>
      </c>
      <c r="F58" s="19">
        <v>3.2418772096896795</v>
      </c>
      <c r="G58" s="5">
        <v>2.5949243629092247E-2</v>
      </c>
      <c r="H58" s="5">
        <v>2.5949243629092247E-2</v>
      </c>
      <c r="I58" s="5">
        <v>1.8177404901413684E-2</v>
      </c>
      <c r="J58" s="5">
        <v>0.52908012203788579</v>
      </c>
      <c r="L58" s="5">
        <v>15</v>
      </c>
      <c r="M58" s="5">
        <v>125</v>
      </c>
    </row>
  </sheetData>
  <autoFilter ref="A5:W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2019-11-13T16:44:04Z</dcterms:modified>
</cp:coreProperties>
</file>