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7785" firstSheet="1" activeTab="6"/>
  </bookViews>
  <sheets>
    <sheet name="cutoffdata" sheetId="1" r:id="rId1"/>
    <sheet name="ROCdata" sheetId="2" r:id="rId2"/>
    <sheet name="liftdata" sheetId="3" r:id="rId3"/>
    <sheet name="misclassification costs" sheetId="4" r:id="rId4"/>
    <sheet name="liftdataAMC" sheetId="5" r:id="rId5"/>
    <sheet name="oversampledValidationPartition" sheetId="6" r:id="rId6"/>
    <sheet name="liftprediction" sheetId="7" r:id="rId7"/>
  </sheets>
  <definedNames>
    <definedName name="_xlnm._FilterDatabase" localSheetId="0" hidden="1">cutoffdata!$A$1:$B$1</definedName>
    <definedName name="_xlnm._FilterDatabase" localSheetId="6" hidden="1">liftprediction!$A$1:$C$21</definedName>
    <definedName name="solver_eng" localSheetId="5" hidden="1">1</definedName>
    <definedName name="solver_neg" localSheetId="5" hidden="1">1</definedName>
    <definedName name="solver_num" localSheetId="5" hidden="1">0</definedName>
    <definedName name="solver_opt" localSheetId="5" hidden="1">oversampledValidationPartition!$C$17</definedName>
    <definedName name="solver_typ" localSheetId="5" hidden="1">1</definedName>
    <definedName name="solver_val" localSheetId="5" hidden="1">0</definedName>
    <definedName name="solver_ver" localSheetId="5" hidden="1">3</definedName>
  </definedNames>
  <calcPr calcId="145621"/>
</workbook>
</file>

<file path=xl/calcChain.xml><?xml version="1.0" encoding="utf-8"?>
<calcChain xmlns="http://schemas.openxmlformats.org/spreadsheetml/2006/main">
  <c r="C4" i="7" l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3" i="7"/>
  <c r="C2" i="7"/>
  <c r="B13" i="6" l="1"/>
  <c r="B25" i="6"/>
  <c r="B24" i="6"/>
  <c r="C20" i="6"/>
  <c r="B20" i="6"/>
  <c r="D20" i="6"/>
  <c r="B16" i="6"/>
  <c r="B21" i="6"/>
  <c r="C21" i="6"/>
  <c r="D21" i="6"/>
  <c r="D22" i="6"/>
  <c r="C16" i="6"/>
  <c r="B17" i="6"/>
  <c r="D5" i="6"/>
  <c r="D4" i="6"/>
  <c r="D10" i="6"/>
  <c r="C10" i="6"/>
  <c r="B10" i="6"/>
  <c r="D9" i="6"/>
  <c r="D8" i="6"/>
  <c r="D3" i="5" l="1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" i="5"/>
  <c r="B22" i="6" l="1"/>
  <c r="B12" i="6"/>
  <c r="D3" i="3"/>
  <c r="E2" i="5"/>
  <c r="E3" i="5" s="1"/>
  <c r="E4" i="5" s="1"/>
  <c r="E5" i="5" s="1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C22" i="6" l="1"/>
  <c r="I9" i="4"/>
  <c r="I7" i="4"/>
  <c r="B8" i="4"/>
  <c r="C10" i="4" s="1"/>
  <c r="J19" i="4"/>
  <c r="J14" i="4"/>
  <c r="E11" i="4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" i="3"/>
  <c r="B14" i="4" l="1"/>
  <c r="C8" i="4"/>
  <c r="B10" i="4"/>
  <c r="I5" i="1"/>
  <c r="I4" i="1"/>
  <c r="F7" i="1" l="1"/>
  <c r="E7" i="1"/>
  <c r="F6" i="1"/>
  <c r="E6" i="1"/>
  <c r="D2" i="3" l="1"/>
  <c r="D4" i="3" s="1"/>
  <c r="D5" i="3" s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J10" i="1" l="1"/>
  <c r="I10" i="1"/>
  <c r="F10" i="1"/>
  <c r="E10" i="1"/>
</calcChain>
</file>

<file path=xl/sharedStrings.xml><?xml version="1.0" encoding="utf-8"?>
<sst xmlns="http://schemas.openxmlformats.org/spreadsheetml/2006/main" count="110" uniqueCount="71">
  <si>
    <t>Actual Class</t>
  </si>
  <si>
    <t>Probability of Class 1</t>
  </si>
  <si>
    <t>Classification Matrix</t>
  </si>
  <si>
    <t>Predicted Class</t>
  </si>
  <si>
    <t>Owner</t>
  </si>
  <si>
    <t>Nonowner</t>
  </si>
  <si>
    <t>cutoff</t>
  </si>
  <si>
    <t>accuracy</t>
  </si>
  <si>
    <t>overall error</t>
  </si>
  <si>
    <t>sensitivity</t>
  </si>
  <si>
    <t>specificity</t>
  </si>
  <si>
    <t>Serial no.</t>
  </si>
  <si>
    <t>Cumulative Actual Class</t>
  </si>
  <si>
    <t>Predict class 0</t>
  </si>
  <si>
    <t>Predict class 1</t>
  </si>
  <si>
    <t>buyers</t>
  </si>
  <si>
    <t>Naïve classifier</t>
  </si>
  <si>
    <t>buyers as nonbuyers</t>
  </si>
  <si>
    <t>nonbuyers as buyers</t>
  </si>
  <si>
    <t>Data mining model</t>
  </si>
  <si>
    <t>profit from one buyer</t>
  </si>
  <si>
    <t>cost of sending the offer</t>
  </si>
  <si>
    <t>profit</t>
  </si>
  <si>
    <t>Matrix of profit</t>
  </si>
  <si>
    <t>Classification matrix</t>
  </si>
  <si>
    <t>cost</t>
  </si>
  <si>
    <t>Pior probabilities</t>
  </si>
  <si>
    <t>Oversampled validation set</t>
  </si>
  <si>
    <t>original response rate</t>
  </si>
  <si>
    <t>Total</t>
  </si>
  <si>
    <t>misclassification rate</t>
  </si>
  <si>
    <t>500+0.98x=x</t>
  </si>
  <si>
    <t>adjusted misclasssification rate</t>
  </si>
  <si>
    <t>Cutoff Prob. Val. for Success</t>
  </si>
  <si>
    <t>count of 1s</t>
  </si>
  <si>
    <t>count of 0s</t>
  </si>
  <si>
    <t>Example</t>
  </si>
  <si>
    <t>Sample size</t>
  </si>
  <si>
    <t>Buyers</t>
  </si>
  <si>
    <t>error</t>
  </si>
  <si>
    <t>Assign all the cases to the majority class (nonbuyers)</t>
  </si>
  <si>
    <t>Actual class 0</t>
  </si>
  <si>
    <t>Actual class 1</t>
  </si>
  <si>
    <t>Given</t>
  </si>
  <si>
    <t>Opportunity costs</t>
  </si>
  <si>
    <t>Matrix of cost</t>
  </si>
  <si>
    <t>nonbuyers</t>
  </si>
  <si>
    <t>c0</t>
  </si>
  <si>
    <t>c1</t>
  </si>
  <si>
    <t>p0</t>
  </si>
  <si>
    <t>p1</t>
  </si>
  <si>
    <t>Average Misclassification Cost</t>
  </si>
  <si>
    <t xml:space="preserve"> minimize c0/c1</t>
  </si>
  <si>
    <t>minimize c0/c1 and
p0/p1</t>
  </si>
  <si>
    <t>Cost of misclassifying an observation</t>
  </si>
  <si>
    <t>net value of a buyer</t>
  </si>
  <si>
    <t>resonse rate after oversampling</t>
  </si>
  <si>
    <t>Validation classification matrix</t>
  </si>
  <si>
    <t>% class 1 records</t>
  </si>
  <si>
    <t># of 1's</t>
  </si>
  <si>
    <t># of 0's</t>
  </si>
  <si>
    <t>validation partition size after oversampling</t>
  </si>
  <si>
    <t>validation partition size after reweighting</t>
  </si>
  <si>
    <t>x</t>
  </si>
  <si>
    <t>add 0's to reweight the sample to achieve the original proportion</t>
  </si>
  <si>
    <t>x-0.98x=500</t>
  </si>
  <si>
    <t>Validation classification matrix after reweighting</t>
  </si>
  <si>
    <t>Net value</t>
  </si>
  <si>
    <t>Cumulative value</t>
  </si>
  <si>
    <t>Serial No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</si>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</sst>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₹-4009]\ #,##0.00"/>
    <numFmt numFmtId="165" formatCode="0.0%"/>
    <numFmt numFmtId="166" formatCode="0.000000000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/>
    <xf numFmtId="0" fontId="1" fillId="0" borderId="1" xfId="0" applyFont="1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9" fontId="1" fillId="0" borderId="0" xfId="0" applyNumberFormat="1" applyFon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5" fontId="1" fillId="0" borderId="0" xfId="1" applyNumberFormat="1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2" fontId="3" fillId="0" borderId="1" xfId="0" applyNumberFormat="1" applyFont="1" applyBorder="1"/>
    <xf numFmtId="0" fontId="0" fillId="0" borderId="13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1" fillId="0" borderId="1" xfId="0" applyFont="1" applyFill="1" applyBorder="1" applyAlignment="1">
      <alignment horizontal="right" vertical="center"/>
    </xf>
    <xf numFmtId="2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10" fontId="0" fillId="0" borderId="0" xfId="0" applyNumberFormat="1" applyAlignment="1">
      <alignment horizontal="center" vertical="center"/>
    </xf>
    <xf numFmtId="166" fontId="0" fillId="0" borderId="0" xfId="0" applyNumberFormat="1"/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Accuracy</c:v>
          </c:tx>
          <c:spPr>
            <a:ln w="12700">
              <a:solidFill>
                <a:schemeClr val="tx1">
                  <a:lumMod val="65000"/>
                  <a:lumOff val="35000"/>
                </a:schemeClr>
              </a:solidFill>
            </a:ln>
          </c:spPr>
          <c:marker>
            <c:symbol val="none"/>
          </c:marker>
          <c:xVal>
            <c:numRef>
              <c:f>cutoffdata!$D$11:$D$31</c:f>
              <c:numCache>
                <c:formatCode>0.00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cutoffdata!$E$11:$E$31</c:f>
              <c:numCache>
                <c:formatCode>0.00</c:formatCode>
                <c:ptCount val="21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0.58333333333333337</c:v>
                </c:pt>
                <c:pt idx="4">
                  <c:v>0.625</c:v>
                </c:pt>
                <c:pt idx="5">
                  <c:v>0.625</c:v>
                </c:pt>
                <c:pt idx="6">
                  <c:v>0.70833333333333337</c:v>
                </c:pt>
                <c:pt idx="7">
                  <c:v>0.70833333333333337</c:v>
                </c:pt>
                <c:pt idx="8">
                  <c:v>0.75</c:v>
                </c:pt>
                <c:pt idx="9">
                  <c:v>0.79166666666666663</c:v>
                </c:pt>
                <c:pt idx="10">
                  <c:v>0.83333333333333337</c:v>
                </c:pt>
                <c:pt idx="11">
                  <c:v>0.83333333333333337</c:v>
                </c:pt>
                <c:pt idx="12">
                  <c:v>0.79166666666666663</c:v>
                </c:pt>
                <c:pt idx="13">
                  <c:v>0.79166666666666663</c:v>
                </c:pt>
                <c:pt idx="14">
                  <c:v>0.79166666666666663</c:v>
                </c:pt>
                <c:pt idx="15">
                  <c:v>0.75</c:v>
                </c:pt>
                <c:pt idx="16">
                  <c:v>0.70833333333333337</c:v>
                </c:pt>
                <c:pt idx="17">
                  <c:v>0.66666666666666663</c:v>
                </c:pt>
                <c:pt idx="18">
                  <c:v>0.58333333333333337</c:v>
                </c:pt>
                <c:pt idx="19">
                  <c:v>0.54166666666666663</c:v>
                </c:pt>
                <c:pt idx="20">
                  <c:v>0.5</c:v>
                </c:pt>
              </c:numCache>
            </c:numRef>
          </c:yVal>
          <c:smooth val="0"/>
        </c:ser>
        <c:ser>
          <c:idx val="1"/>
          <c:order val="1"/>
          <c:tx>
            <c:v>Overall error</c:v>
          </c:tx>
          <c:spPr>
            <a:ln w="12700">
              <a:solidFill>
                <a:schemeClr val="tx1">
                  <a:lumMod val="65000"/>
                  <a:lumOff val="35000"/>
                </a:schemeClr>
              </a:solidFill>
              <a:prstDash val="lgDash"/>
            </a:ln>
          </c:spPr>
          <c:marker>
            <c:symbol val="none"/>
          </c:marker>
          <c:xVal>
            <c:numRef>
              <c:f>cutoffdata!$D$11:$D$31</c:f>
              <c:numCache>
                <c:formatCode>0.00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cutoffdata!$F$11:$F$31</c:f>
              <c:numCache>
                <c:formatCode>0.00</c:formatCode>
                <c:ptCount val="21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0.41666666666666669</c:v>
                </c:pt>
                <c:pt idx="4">
                  <c:v>0.375</c:v>
                </c:pt>
                <c:pt idx="5">
                  <c:v>0.375</c:v>
                </c:pt>
                <c:pt idx="6">
                  <c:v>0.29166666666666669</c:v>
                </c:pt>
                <c:pt idx="7">
                  <c:v>0.29166666666666669</c:v>
                </c:pt>
                <c:pt idx="8">
                  <c:v>0.25</c:v>
                </c:pt>
                <c:pt idx="9">
                  <c:v>0.20833333333333334</c:v>
                </c:pt>
                <c:pt idx="10">
                  <c:v>0.16666666666666666</c:v>
                </c:pt>
                <c:pt idx="11">
                  <c:v>0.16666666666666666</c:v>
                </c:pt>
                <c:pt idx="12">
                  <c:v>0.20833333333333334</c:v>
                </c:pt>
                <c:pt idx="13">
                  <c:v>0.20833333333333334</c:v>
                </c:pt>
                <c:pt idx="14">
                  <c:v>0.20833333333333334</c:v>
                </c:pt>
                <c:pt idx="15">
                  <c:v>0.25</c:v>
                </c:pt>
                <c:pt idx="16">
                  <c:v>0.29166666666666669</c:v>
                </c:pt>
                <c:pt idx="17">
                  <c:v>0.33333333333333331</c:v>
                </c:pt>
                <c:pt idx="18">
                  <c:v>0.41666666666666669</c:v>
                </c:pt>
                <c:pt idx="19">
                  <c:v>0.45833333333333331</c:v>
                </c:pt>
                <c:pt idx="20">
                  <c:v>0.5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069632"/>
        <c:axId val="204070208"/>
      </c:scatterChart>
      <c:valAx>
        <c:axId val="204069632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204070208"/>
        <c:crosses val="autoZero"/>
        <c:crossBetween val="midCat"/>
      </c:valAx>
      <c:valAx>
        <c:axId val="20407020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4069632"/>
        <c:crosses val="autoZero"/>
        <c:crossBetween val="midCat"/>
      </c:valAx>
    </c:plotArea>
    <c:legend>
      <c:legendPos val="r"/>
      <c:overlay val="0"/>
      <c:spPr>
        <a:noFill/>
        <a:ln>
          <a:solidFill>
            <a:schemeClr val="tx1">
              <a:lumMod val="50000"/>
              <a:lumOff val="50000"/>
            </a:schemeClr>
          </a:solidFill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31</xdr:row>
      <xdr:rowOff>180975</xdr:rowOff>
    </xdr:from>
    <xdr:to>
      <xdr:col>9</xdr:col>
      <xdr:colOff>638175</xdr:colOff>
      <xdr:row>46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B3" sqref="B3"/>
    </sheetView>
  </sheetViews>
  <sheetFormatPr defaultRowHeight="15" x14ac:dyDescent="0.25"/>
  <cols>
    <col min="1" max="1" width="12.140625" customWidth="1"/>
    <col min="2" max="2" width="20.28515625" customWidth="1"/>
    <col min="4" max="4" width="11.5703125" customWidth="1"/>
    <col min="6" max="6" width="12.140625" customWidth="1"/>
    <col min="8" max="8" width="10.28515625" customWidth="1"/>
    <col min="9" max="9" width="12.5703125" customWidth="1"/>
    <col min="10" max="10" width="12.42578125" customWidth="1"/>
  </cols>
  <sheetData>
    <row r="1" spans="1:10" x14ac:dyDescent="0.25">
      <c r="A1" s="14" t="s">
        <v>0</v>
      </c>
      <c r="B1" s="15" t="s">
        <v>1</v>
      </c>
    </row>
    <row r="2" spans="1:10" ht="45" x14ac:dyDescent="0.25">
      <c r="A2" s="16">
        <v>1</v>
      </c>
      <c r="B2" s="19">
        <v>0.97573388965611119</v>
      </c>
      <c r="D2" s="8" t="s">
        <v>33</v>
      </c>
      <c r="E2">
        <v>0.5</v>
      </c>
    </row>
    <row r="3" spans="1:10" x14ac:dyDescent="0.25">
      <c r="A3" s="16">
        <v>1</v>
      </c>
      <c r="B3" s="19">
        <v>0.94530440146627048</v>
      </c>
      <c r="D3" s="51" t="s">
        <v>2</v>
      </c>
      <c r="E3" s="52"/>
      <c r="F3" s="53"/>
    </row>
    <row r="4" spans="1:10" x14ac:dyDescent="0.25">
      <c r="A4" s="16">
        <v>1</v>
      </c>
      <c r="B4" s="19">
        <v>0.87671062582698212</v>
      </c>
      <c r="D4" s="1"/>
      <c r="E4" s="54" t="s">
        <v>3</v>
      </c>
      <c r="F4" s="55"/>
      <c r="H4" t="s">
        <v>34</v>
      </c>
      <c r="I4">
        <f>COUNTIF($A$2:$A$25,"1")</f>
        <v>12</v>
      </c>
    </row>
    <row r="5" spans="1:10" x14ac:dyDescent="0.25">
      <c r="A5" s="16">
        <v>1</v>
      </c>
      <c r="B5" s="19">
        <v>0.85926634983957495</v>
      </c>
      <c r="D5" s="2" t="s">
        <v>0</v>
      </c>
      <c r="E5" s="1" t="s">
        <v>4</v>
      </c>
      <c r="F5" s="1" t="s">
        <v>5</v>
      </c>
      <c r="H5" t="s">
        <v>35</v>
      </c>
      <c r="I5">
        <f>COUNTIF($A$2:$A$25,"0")</f>
        <v>12</v>
      </c>
    </row>
    <row r="6" spans="1:10" x14ac:dyDescent="0.25">
      <c r="A6" s="16">
        <v>1</v>
      </c>
      <c r="B6" s="19">
        <v>0.81718988991770902</v>
      </c>
      <c r="D6" s="1" t="s">
        <v>4</v>
      </c>
      <c r="E6" s="4">
        <f>COUNTIFS($B$2:$B$25, "&gt;"&amp;E2, $A$2:$A$25, "=1")</f>
        <v>10</v>
      </c>
      <c r="F6" s="4">
        <f>COUNTIFS($B$2:$B$25, "&lt;="&amp;E2, $A$2:$A$25, "=1")</f>
        <v>2</v>
      </c>
    </row>
    <row r="7" spans="1:10" x14ac:dyDescent="0.25">
      <c r="A7" s="16">
        <v>1</v>
      </c>
      <c r="B7" s="19">
        <v>0.76424495189245845</v>
      </c>
      <c r="D7" s="1" t="s">
        <v>5</v>
      </c>
      <c r="E7" s="4">
        <f>COUNTIFS($B$2:$B$25, "&gt;"&amp;E2, $A$2:$A$25, "=0")</f>
        <v>2</v>
      </c>
      <c r="F7" s="4">
        <f>COUNTIFS($B$2:$B$25, "&lt;="&amp;E2, $A$2:$A$25, "=0")</f>
        <v>10</v>
      </c>
    </row>
    <row r="8" spans="1:10" x14ac:dyDescent="0.25">
      <c r="A8" s="16">
        <v>1</v>
      </c>
      <c r="B8" s="19">
        <v>0.73524466078404982</v>
      </c>
    </row>
    <row r="9" spans="1:10" x14ac:dyDescent="0.25">
      <c r="A9" s="16">
        <v>0</v>
      </c>
      <c r="B9" s="19">
        <v>0.68628184034820272</v>
      </c>
      <c r="D9" s="2" t="s">
        <v>6</v>
      </c>
      <c r="E9" s="2" t="s">
        <v>7</v>
      </c>
      <c r="F9" s="2" t="s">
        <v>8</v>
      </c>
      <c r="H9" s="6" t="s">
        <v>6</v>
      </c>
      <c r="I9" s="6" t="s">
        <v>9</v>
      </c>
      <c r="J9" s="6" t="s">
        <v>10</v>
      </c>
    </row>
    <row r="10" spans="1:10" x14ac:dyDescent="0.25">
      <c r="A10" s="16">
        <v>1</v>
      </c>
      <c r="B10" s="19">
        <v>0.66676491346839084</v>
      </c>
      <c r="D10" s="1"/>
      <c r="E10" s="5">
        <f>(E6+F7)/(E6+F6+E7+F7)</f>
        <v>0.83333333333333337</v>
      </c>
      <c r="F10" s="5">
        <f>(E7+F6)/(E6+F6+E7+F7)</f>
        <v>0.16666666666666666</v>
      </c>
      <c r="H10" s="1"/>
      <c r="I10" s="5">
        <f>E6/(E6+F6)</f>
        <v>0.83333333333333337</v>
      </c>
      <c r="J10" s="5">
        <f>F7/(E7+F7)</f>
        <v>0.83333333333333337</v>
      </c>
    </row>
    <row r="11" spans="1:10" x14ac:dyDescent="0.25">
      <c r="A11" s="16">
        <v>1</v>
      </c>
      <c r="B11" s="19">
        <v>0.63188081974731924</v>
      </c>
      <c r="D11" s="5">
        <v>0</v>
      </c>
      <c r="E11" s="5">
        <f t="dataTable" ref="E11:F31" dt2D="0" dtr="0" r1="E2" ca="1"/>
        <v>0.5</v>
      </c>
      <c r="F11" s="5">
        <v>0.5</v>
      </c>
      <c r="H11" s="5">
        <v>0</v>
      </c>
      <c r="I11" s="5">
        <f t="dataTable" ref="I11:J31" dt2D="0" dtr="0" r1="E2"/>
        <v>1</v>
      </c>
      <c r="J11" s="5">
        <v>0</v>
      </c>
    </row>
    <row r="12" spans="1:10" x14ac:dyDescent="0.25">
      <c r="A12" s="16">
        <v>0</v>
      </c>
      <c r="B12" s="19">
        <v>0.62951448921943909</v>
      </c>
      <c r="D12" s="5">
        <v>0.05</v>
      </c>
      <c r="E12" s="5">
        <v>0.5</v>
      </c>
      <c r="F12" s="5">
        <v>0.5</v>
      </c>
      <c r="H12" s="5">
        <v>0.05</v>
      </c>
      <c r="I12" s="5">
        <v>1</v>
      </c>
      <c r="J12" s="5">
        <v>0</v>
      </c>
    </row>
    <row r="13" spans="1:10" x14ac:dyDescent="0.25">
      <c r="A13" s="16">
        <v>1</v>
      </c>
      <c r="B13" s="19">
        <v>0.57301764128736399</v>
      </c>
      <c r="D13" s="5">
        <v>0.1</v>
      </c>
      <c r="E13" s="5">
        <v>0.5</v>
      </c>
      <c r="F13" s="5">
        <v>0.5</v>
      </c>
      <c r="H13" s="5">
        <v>0.1</v>
      </c>
      <c r="I13" s="5">
        <v>1</v>
      </c>
      <c r="J13" s="5">
        <v>0</v>
      </c>
    </row>
    <row r="14" spans="1:10" x14ac:dyDescent="0.25">
      <c r="A14" s="16">
        <v>0</v>
      </c>
      <c r="B14" s="19">
        <v>0.49003728309262151</v>
      </c>
      <c r="D14" s="5">
        <v>0.15</v>
      </c>
      <c r="E14" s="5">
        <v>0.58333333333333337</v>
      </c>
      <c r="F14" s="5">
        <v>0.41666666666666669</v>
      </c>
      <c r="H14" s="5">
        <v>0.15</v>
      </c>
      <c r="I14" s="5">
        <v>1</v>
      </c>
      <c r="J14" s="5">
        <v>0.16666666666666666</v>
      </c>
    </row>
    <row r="15" spans="1:10" x14ac:dyDescent="0.25">
      <c r="A15" s="16">
        <v>0</v>
      </c>
      <c r="B15" s="19">
        <v>0.48685013919597864</v>
      </c>
      <c r="D15" s="5">
        <v>0.2</v>
      </c>
      <c r="E15" s="5">
        <v>0.625</v>
      </c>
      <c r="F15" s="5">
        <v>0.375</v>
      </c>
      <c r="H15" s="5">
        <v>0.2</v>
      </c>
      <c r="I15" s="5">
        <v>1</v>
      </c>
      <c r="J15" s="5">
        <v>0.25</v>
      </c>
    </row>
    <row r="16" spans="1:10" x14ac:dyDescent="0.25">
      <c r="A16" s="16">
        <v>1</v>
      </c>
      <c r="B16" s="19">
        <v>0.46200718094214066</v>
      </c>
      <c r="D16" s="18">
        <v>0.25</v>
      </c>
      <c r="E16" s="18">
        <v>0.625</v>
      </c>
      <c r="F16" s="18">
        <v>0.375</v>
      </c>
      <c r="H16" s="5">
        <v>0.25</v>
      </c>
      <c r="I16" s="5">
        <v>0.91666666666666663</v>
      </c>
      <c r="J16" s="5">
        <v>0.33333333333333331</v>
      </c>
    </row>
    <row r="17" spans="1:10" x14ac:dyDescent="0.25">
      <c r="A17" s="16">
        <v>0</v>
      </c>
      <c r="B17" s="19">
        <v>0.409474136179521</v>
      </c>
      <c r="D17" s="5">
        <v>0.3</v>
      </c>
      <c r="E17" s="5">
        <v>0.70833333333333337</v>
      </c>
      <c r="F17" s="5">
        <v>0.29166666666666669</v>
      </c>
      <c r="H17" s="5">
        <v>0.3</v>
      </c>
      <c r="I17" s="5">
        <v>0.91666666666666663</v>
      </c>
      <c r="J17" s="5">
        <v>0.5</v>
      </c>
    </row>
    <row r="18" spans="1:10" x14ac:dyDescent="0.25">
      <c r="A18" s="16">
        <v>0</v>
      </c>
      <c r="B18" s="19">
        <v>0.37148016184867361</v>
      </c>
      <c r="D18" s="5">
        <v>0.35</v>
      </c>
      <c r="E18" s="5">
        <v>0.70833333333333337</v>
      </c>
      <c r="F18" s="5">
        <v>0.29166666666666669</v>
      </c>
      <c r="H18" s="5">
        <v>0.35</v>
      </c>
      <c r="I18" s="5">
        <v>0.91666666666666663</v>
      </c>
      <c r="J18" s="5">
        <v>0.5</v>
      </c>
    </row>
    <row r="19" spans="1:10" x14ac:dyDescent="0.25">
      <c r="A19" s="16">
        <v>0</v>
      </c>
      <c r="B19" s="19">
        <v>0.29416865420688143</v>
      </c>
      <c r="D19" s="5">
        <v>0.4</v>
      </c>
      <c r="E19" s="5">
        <v>0.75</v>
      </c>
      <c r="F19" s="5">
        <v>0.25</v>
      </c>
      <c r="H19" s="5">
        <v>0.4</v>
      </c>
      <c r="I19" s="5">
        <v>0.91666666666666663</v>
      </c>
      <c r="J19" s="5">
        <v>0.58333333333333337</v>
      </c>
    </row>
    <row r="20" spans="1:10" x14ac:dyDescent="0.25">
      <c r="A20" s="16">
        <v>0</v>
      </c>
      <c r="B20" s="19">
        <v>0.26599513760731519</v>
      </c>
      <c r="D20" s="5">
        <v>0.45</v>
      </c>
      <c r="E20" s="5">
        <v>0.79166666666666663</v>
      </c>
      <c r="F20" s="5">
        <v>0.20833333333333334</v>
      </c>
      <c r="H20" s="5">
        <v>0.45</v>
      </c>
      <c r="I20" s="5">
        <v>0.91666666666666663</v>
      </c>
      <c r="J20" s="5">
        <v>0.66666666666666663</v>
      </c>
    </row>
    <row r="21" spans="1:10" x14ac:dyDescent="0.25">
      <c r="A21" s="16">
        <v>1</v>
      </c>
      <c r="B21" s="19">
        <v>0.21488990171540256</v>
      </c>
      <c r="D21" s="18">
        <v>0.5</v>
      </c>
      <c r="E21" s="18">
        <v>0.83333333333333337</v>
      </c>
      <c r="F21" s="18">
        <v>0.16666666666666666</v>
      </c>
      <c r="H21" s="5">
        <v>0.5</v>
      </c>
      <c r="I21" s="5">
        <v>0.83333333333333337</v>
      </c>
      <c r="J21" s="5">
        <v>0.83333333333333337</v>
      </c>
    </row>
    <row r="22" spans="1:10" x14ac:dyDescent="0.25">
      <c r="A22" s="16">
        <v>0</v>
      </c>
      <c r="B22" s="19">
        <v>0.21402886535238164</v>
      </c>
      <c r="D22" s="5">
        <v>0.55000000000000004</v>
      </c>
      <c r="E22" s="5">
        <v>0.83333333333333337</v>
      </c>
      <c r="F22" s="5">
        <v>0.16666666666666666</v>
      </c>
      <c r="H22" s="5">
        <v>0.55000000000000004</v>
      </c>
      <c r="I22" s="5">
        <v>0.83333333333333337</v>
      </c>
      <c r="J22" s="5">
        <v>0.83333333333333337</v>
      </c>
    </row>
    <row r="23" spans="1:10" x14ac:dyDescent="0.25">
      <c r="A23" s="16">
        <v>0</v>
      </c>
      <c r="B23" s="19">
        <v>0.15727195954703854</v>
      </c>
      <c r="D23" s="5">
        <v>0.6</v>
      </c>
      <c r="E23" s="5">
        <v>0.79166666666666663</v>
      </c>
      <c r="F23" s="5">
        <v>0.20833333333333334</v>
      </c>
      <c r="H23" s="5">
        <v>0.6</v>
      </c>
      <c r="I23" s="5">
        <v>0.75</v>
      </c>
      <c r="J23" s="5">
        <v>0.83333333333333337</v>
      </c>
    </row>
    <row r="24" spans="1:10" x14ac:dyDescent="0.25">
      <c r="A24" s="16">
        <v>0</v>
      </c>
      <c r="B24" s="19">
        <v>0.14275256372092704</v>
      </c>
      <c r="D24" s="5">
        <v>0.65</v>
      </c>
      <c r="E24" s="5">
        <v>0.79166666666666663</v>
      </c>
      <c r="F24" s="5">
        <v>0.20833333333333334</v>
      </c>
      <c r="H24" s="5">
        <v>0.65</v>
      </c>
      <c r="I24" s="5">
        <v>0.66666666666666663</v>
      </c>
      <c r="J24" s="5">
        <v>0.91666666666666663</v>
      </c>
    </row>
    <row r="25" spans="1:10" ht="15.75" thickBot="1" x14ac:dyDescent="0.3">
      <c r="A25" s="17">
        <v>0</v>
      </c>
      <c r="B25" s="20">
        <v>0.10652342541971427</v>
      </c>
      <c r="D25" s="5">
        <v>0.7</v>
      </c>
      <c r="E25" s="5">
        <v>0.79166666666666663</v>
      </c>
      <c r="F25" s="5">
        <v>0.20833333333333334</v>
      </c>
      <c r="H25" s="5">
        <v>0.7</v>
      </c>
      <c r="I25" s="5">
        <v>0.58333333333333337</v>
      </c>
      <c r="J25" s="5">
        <v>1</v>
      </c>
    </row>
    <row r="26" spans="1:10" x14ac:dyDescent="0.25">
      <c r="D26" s="18">
        <v>0.75</v>
      </c>
      <c r="E26" s="18">
        <v>0.75</v>
      </c>
      <c r="F26" s="18">
        <v>0.25</v>
      </c>
      <c r="H26" s="5">
        <v>0.75</v>
      </c>
      <c r="I26" s="5">
        <v>0.5</v>
      </c>
      <c r="J26" s="5">
        <v>1</v>
      </c>
    </row>
    <row r="27" spans="1:10" x14ac:dyDescent="0.25">
      <c r="D27" s="5">
        <v>0.8</v>
      </c>
      <c r="E27" s="5">
        <v>0.70833333333333337</v>
      </c>
      <c r="F27" s="5">
        <v>0.29166666666666669</v>
      </c>
      <c r="H27" s="5">
        <v>0.8</v>
      </c>
      <c r="I27" s="5">
        <v>0.41666666666666669</v>
      </c>
      <c r="J27" s="5">
        <v>1</v>
      </c>
    </row>
    <row r="28" spans="1:10" x14ac:dyDescent="0.25">
      <c r="D28" s="5">
        <v>0.85</v>
      </c>
      <c r="E28" s="5">
        <v>0.66666666666666663</v>
      </c>
      <c r="F28" s="5">
        <v>0.33333333333333331</v>
      </c>
      <c r="H28" s="5">
        <v>0.85</v>
      </c>
      <c r="I28" s="5">
        <v>0.33333333333333331</v>
      </c>
      <c r="J28" s="5">
        <v>1</v>
      </c>
    </row>
    <row r="29" spans="1:10" x14ac:dyDescent="0.25">
      <c r="D29" s="5">
        <v>0.9</v>
      </c>
      <c r="E29" s="5">
        <v>0.58333333333333337</v>
      </c>
      <c r="F29" s="5">
        <v>0.41666666666666669</v>
      </c>
      <c r="H29" s="5">
        <v>0.9</v>
      </c>
      <c r="I29" s="5">
        <v>0.16666666666666666</v>
      </c>
      <c r="J29" s="5">
        <v>1</v>
      </c>
    </row>
    <row r="30" spans="1:10" x14ac:dyDescent="0.25">
      <c r="D30" s="5">
        <v>0.95</v>
      </c>
      <c r="E30" s="5">
        <v>0.54166666666666663</v>
      </c>
      <c r="F30" s="5">
        <v>0.45833333333333331</v>
      </c>
      <c r="H30" s="5">
        <v>0.95</v>
      </c>
      <c r="I30" s="5">
        <v>8.3333333333333329E-2</v>
      </c>
      <c r="J30" s="5">
        <v>1</v>
      </c>
    </row>
    <row r="31" spans="1:10" x14ac:dyDescent="0.25">
      <c r="D31" s="5">
        <v>1</v>
      </c>
      <c r="E31" s="5">
        <v>0.5</v>
      </c>
      <c r="F31" s="5">
        <v>0.5</v>
      </c>
      <c r="H31" s="5">
        <v>1</v>
      </c>
      <c r="I31" s="5">
        <v>0</v>
      </c>
      <c r="J31" s="5">
        <v>1</v>
      </c>
    </row>
  </sheetData>
  <mergeCells count="2">
    <mergeCell ref="D3:F3"/>
    <mergeCell ref="E4:F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M13" sqref="M13"/>
    </sheetView>
  </sheetViews>
  <sheetFormatPr defaultRowHeight="15" x14ac:dyDescent="0.25"/>
  <cols>
    <col min="1" max="1" width="6.7109375" customWidth="1"/>
    <col min="2" max="2" width="11" customWidth="1"/>
    <col min="3" max="3" width="10.140625" customWidth="1"/>
  </cols>
  <sheetData>
    <row r="1" spans="1:3" x14ac:dyDescent="0.25">
      <c r="A1" s="21" t="s">
        <v>6</v>
      </c>
      <c r="B1" s="21" t="s">
        <v>9</v>
      </c>
      <c r="C1" s="21" t="s">
        <v>10</v>
      </c>
    </row>
    <row r="2" spans="1:3" x14ac:dyDescent="0.25">
      <c r="A2" s="22">
        <v>0</v>
      </c>
      <c r="B2" s="22">
        <v>1</v>
      </c>
      <c r="C2" s="22">
        <v>0</v>
      </c>
    </row>
    <row r="3" spans="1:3" x14ac:dyDescent="0.25">
      <c r="A3" s="22">
        <v>0.05</v>
      </c>
      <c r="B3" s="22">
        <v>1</v>
      </c>
      <c r="C3" s="22">
        <v>0</v>
      </c>
    </row>
    <row r="4" spans="1:3" x14ac:dyDescent="0.25">
      <c r="A4" s="22">
        <v>0.1</v>
      </c>
      <c r="B4" s="22">
        <v>1</v>
      </c>
      <c r="C4" s="22">
        <v>0</v>
      </c>
    </row>
    <row r="5" spans="1:3" x14ac:dyDescent="0.25">
      <c r="A5" s="22">
        <v>0.15</v>
      </c>
      <c r="B5" s="22">
        <v>1</v>
      </c>
      <c r="C5" s="22">
        <v>0.16666666666666666</v>
      </c>
    </row>
    <row r="6" spans="1:3" x14ac:dyDescent="0.25">
      <c r="A6" s="22">
        <v>0.2</v>
      </c>
      <c r="B6" s="22">
        <v>1</v>
      </c>
      <c r="C6" s="22">
        <v>0.25</v>
      </c>
    </row>
    <row r="7" spans="1:3" x14ac:dyDescent="0.25">
      <c r="A7" s="22">
        <v>0.25</v>
      </c>
      <c r="B7" s="22">
        <v>0.91666666666666663</v>
      </c>
      <c r="C7" s="22">
        <v>0.33333333333333331</v>
      </c>
    </row>
    <row r="8" spans="1:3" x14ac:dyDescent="0.25">
      <c r="A8" s="22">
        <v>0.3</v>
      </c>
      <c r="B8" s="22">
        <v>0.91666666666666663</v>
      </c>
      <c r="C8" s="22">
        <v>0.5</v>
      </c>
    </row>
    <row r="9" spans="1:3" x14ac:dyDescent="0.25">
      <c r="A9" s="22">
        <v>0.35</v>
      </c>
      <c r="B9" s="22">
        <v>0.91666666666666663</v>
      </c>
      <c r="C9" s="22">
        <v>0.5</v>
      </c>
    </row>
    <row r="10" spans="1:3" x14ac:dyDescent="0.25">
      <c r="A10" s="22">
        <v>0.4</v>
      </c>
      <c r="B10" s="22">
        <v>0.91666666666666663</v>
      </c>
      <c r="C10" s="22">
        <v>0.58333333333333337</v>
      </c>
    </row>
    <row r="11" spans="1:3" x14ac:dyDescent="0.25">
      <c r="A11" s="22">
        <v>0.45</v>
      </c>
      <c r="B11" s="22">
        <v>0.91666666666666663</v>
      </c>
      <c r="C11" s="22">
        <v>0.66666666666666663</v>
      </c>
    </row>
    <row r="12" spans="1:3" x14ac:dyDescent="0.25">
      <c r="A12" s="22">
        <v>0.5</v>
      </c>
      <c r="B12" s="22">
        <v>0.83333333333333337</v>
      </c>
      <c r="C12" s="22">
        <v>0.83333333333333337</v>
      </c>
    </row>
    <row r="13" spans="1:3" x14ac:dyDescent="0.25">
      <c r="A13" s="22">
        <v>0.55000000000000004</v>
      </c>
      <c r="B13" s="22">
        <v>0.83333333333333337</v>
      </c>
      <c r="C13" s="22">
        <v>0.83333333333333337</v>
      </c>
    </row>
    <row r="14" spans="1:3" x14ac:dyDescent="0.25">
      <c r="A14" s="22">
        <v>0.6</v>
      </c>
      <c r="B14" s="22">
        <v>0.75</v>
      </c>
      <c r="C14" s="22">
        <v>0.83333333333333337</v>
      </c>
    </row>
    <row r="15" spans="1:3" x14ac:dyDescent="0.25">
      <c r="A15" s="22">
        <v>0.65</v>
      </c>
      <c r="B15" s="22">
        <v>0.66666666666666663</v>
      </c>
      <c r="C15" s="22">
        <v>0.91666666666666663</v>
      </c>
    </row>
    <row r="16" spans="1:3" x14ac:dyDescent="0.25">
      <c r="A16" s="22">
        <v>0.7</v>
      </c>
      <c r="B16" s="22">
        <v>0.58333333333333337</v>
      </c>
      <c r="C16" s="22">
        <v>1</v>
      </c>
    </row>
    <row r="17" spans="1:3" x14ac:dyDescent="0.25">
      <c r="A17" s="22">
        <v>0.75</v>
      </c>
      <c r="B17" s="22">
        <v>0.5</v>
      </c>
      <c r="C17" s="22">
        <v>1</v>
      </c>
    </row>
    <row r="18" spans="1:3" x14ac:dyDescent="0.25">
      <c r="A18" s="22">
        <v>0.8</v>
      </c>
      <c r="B18" s="22">
        <v>0.41666666666666669</v>
      </c>
      <c r="C18" s="22">
        <v>1</v>
      </c>
    </row>
    <row r="19" spans="1:3" x14ac:dyDescent="0.25">
      <c r="A19" s="22">
        <v>0.85</v>
      </c>
      <c r="B19" s="22">
        <v>0.33333333333333331</v>
      </c>
      <c r="C19" s="22">
        <v>1</v>
      </c>
    </row>
    <row r="20" spans="1:3" x14ac:dyDescent="0.25">
      <c r="A20" s="22">
        <v>0.9</v>
      </c>
      <c r="B20" s="22">
        <v>0.16666666666666666</v>
      </c>
      <c r="C20" s="22">
        <v>1</v>
      </c>
    </row>
    <row r="21" spans="1:3" x14ac:dyDescent="0.25">
      <c r="A21" s="22">
        <v>0.95</v>
      </c>
      <c r="B21" s="22">
        <v>8.3333333333333329E-2</v>
      </c>
      <c r="C21" s="22">
        <v>1</v>
      </c>
    </row>
    <row r="22" spans="1:3" x14ac:dyDescent="0.25">
      <c r="A22" s="23">
        <v>1</v>
      </c>
      <c r="B22" s="23">
        <v>0</v>
      </c>
      <c r="C22" s="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4" sqref="D4"/>
    </sheetView>
  </sheetViews>
  <sheetFormatPr defaultRowHeight="15" x14ac:dyDescent="0.25"/>
  <cols>
    <col min="2" max="2" width="24.28515625" customWidth="1"/>
    <col min="3" max="3" width="13.7109375" customWidth="1"/>
    <col min="4" max="4" width="22.28515625" customWidth="1"/>
  </cols>
  <sheetData>
    <row r="1" spans="1:4" x14ac:dyDescent="0.25">
      <c r="A1" s="3" t="s">
        <v>11</v>
      </c>
      <c r="B1" s="3" t="s">
        <v>1</v>
      </c>
      <c r="C1" s="3" t="s">
        <v>0</v>
      </c>
      <c r="D1" s="3" t="s">
        <v>12</v>
      </c>
    </row>
    <row r="2" spans="1:4" x14ac:dyDescent="0.25">
      <c r="A2" s="4">
        <v>1</v>
      </c>
      <c r="B2" s="4">
        <f>cutoffdata!B2</f>
        <v>0.97573388965611119</v>
      </c>
      <c r="C2" s="4">
        <f>cutoffdata!A2</f>
        <v>1</v>
      </c>
      <c r="D2" s="4">
        <f>C2</f>
        <v>1</v>
      </c>
    </row>
    <row r="3" spans="1:4" x14ac:dyDescent="0.25">
      <c r="A3" s="4">
        <v>2</v>
      </c>
      <c r="B3" s="4">
        <f>cutoffdata!B3</f>
        <v>0.94530440146627048</v>
      </c>
      <c r="C3" s="4">
        <f>cutoffdata!A3</f>
        <v>1</v>
      </c>
      <c r="D3" s="4">
        <f>D2+C3</f>
        <v>2</v>
      </c>
    </row>
    <row r="4" spans="1:4" x14ac:dyDescent="0.25">
      <c r="A4" s="4">
        <v>3</v>
      </c>
      <c r="B4" s="4">
        <f>cutoffdata!B4</f>
        <v>0.87671062582698212</v>
      </c>
      <c r="C4" s="4">
        <f>cutoffdata!A4</f>
        <v>1</v>
      </c>
      <c r="D4" s="4">
        <f t="shared" ref="D4:D25" si="0">D3+C4</f>
        <v>3</v>
      </c>
    </row>
    <row r="5" spans="1:4" x14ac:dyDescent="0.25">
      <c r="A5" s="4">
        <v>4</v>
      </c>
      <c r="B5" s="4">
        <f>cutoffdata!B5</f>
        <v>0.85926634983957495</v>
      </c>
      <c r="C5" s="4">
        <f>cutoffdata!A5</f>
        <v>1</v>
      </c>
      <c r="D5" s="4">
        <f t="shared" si="0"/>
        <v>4</v>
      </c>
    </row>
    <row r="6" spans="1:4" x14ac:dyDescent="0.25">
      <c r="A6" s="4">
        <v>5</v>
      </c>
      <c r="B6" s="4">
        <f>cutoffdata!B6</f>
        <v>0.81718988991770902</v>
      </c>
      <c r="C6" s="4">
        <f>cutoffdata!A6</f>
        <v>1</v>
      </c>
      <c r="D6" s="4">
        <f t="shared" si="0"/>
        <v>5</v>
      </c>
    </row>
    <row r="7" spans="1:4" x14ac:dyDescent="0.25">
      <c r="A7" s="4">
        <v>6</v>
      </c>
      <c r="B7" s="4">
        <f>cutoffdata!B7</f>
        <v>0.76424495189245845</v>
      </c>
      <c r="C7" s="4">
        <f>cutoffdata!A7</f>
        <v>1</v>
      </c>
      <c r="D7" s="4">
        <f t="shared" si="0"/>
        <v>6</v>
      </c>
    </row>
    <row r="8" spans="1:4" x14ac:dyDescent="0.25">
      <c r="A8" s="4">
        <v>7</v>
      </c>
      <c r="B8" s="4">
        <f>cutoffdata!B8</f>
        <v>0.73524466078404982</v>
      </c>
      <c r="C8" s="4">
        <f>cutoffdata!A8</f>
        <v>1</v>
      </c>
      <c r="D8" s="4">
        <f t="shared" si="0"/>
        <v>7</v>
      </c>
    </row>
    <row r="9" spans="1:4" x14ac:dyDescent="0.25">
      <c r="A9" s="4">
        <v>8</v>
      </c>
      <c r="B9" s="4">
        <f>cutoffdata!B9</f>
        <v>0.68628184034820272</v>
      </c>
      <c r="C9" s="4">
        <f>cutoffdata!A9</f>
        <v>0</v>
      </c>
      <c r="D9" s="4">
        <f t="shared" si="0"/>
        <v>7</v>
      </c>
    </row>
    <row r="10" spans="1:4" x14ac:dyDescent="0.25">
      <c r="A10" s="4">
        <v>9</v>
      </c>
      <c r="B10" s="4">
        <f>cutoffdata!B10</f>
        <v>0.66676491346839084</v>
      </c>
      <c r="C10" s="4">
        <f>cutoffdata!A10</f>
        <v>1</v>
      </c>
      <c r="D10" s="4">
        <f t="shared" si="0"/>
        <v>8</v>
      </c>
    </row>
    <row r="11" spans="1:4" x14ac:dyDescent="0.25">
      <c r="A11" s="4">
        <v>10</v>
      </c>
      <c r="B11" s="4">
        <f>cutoffdata!B11</f>
        <v>0.63188081974731924</v>
      </c>
      <c r="C11" s="4">
        <f>cutoffdata!A11</f>
        <v>1</v>
      </c>
      <c r="D11" s="4">
        <f t="shared" si="0"/>
        <v>9</v>
      </c>
    </row>
    <row r="12" spans="1:4" x14ac:dyDescent="0.25">
      <c r="A12" s="4">
        <v>11</v>
      </c>
      <c r="B12" s="4">
        <f>cutoffdata!B12</f>
        <v>0.62951448921943909</v>
      </c>
      <c r="C12" s="4">
        <f>cutoffdata!A12</f>
        <v>0</v>
      </c>
      <c r="D12" s="4">
        <f t="shared" si="0"/>
        <v>9</v>
      </c>
    </row>
    <row r="13" spans="1:4" x14ac:dyDescent="0.25">
      <c r="A13" s="4">
        <v>12</v>
      </c>
      <c r="B13" s="4">
        <f>cutoffdata!B13</f>
        <v>0.57301764128736399</v>
      </c>
      <c r="C13" s="4">
        <f>cutoffdata!A13</f>
        <v>1</v>
      </c>
      <c r="D13" s="4">
        <f t="shared" si="0"/>
        <v>10</v>
      </c>
    </row>
    <row r="14" spans="1:4" x14ac:dyDescent="0.25">
      <c r="A14" s="4">
        <v>13</v>
      </c>
      <c r="B14" s="4">
        <f>cutoffdata!B14</f>
        <v>0.49003728309262151</v>
      </c>
      <c r="C14" s="4">
        <f>cutoffdata!A14</f>
        <v>0</v>
      </c>
      <c r="D14" s="4">
        <f t="shared" si="0"/>
        <v>10</v>
      </c>
    </row>
    <row r="15" spans="1:4" x14ac:dyDescent="0.25">
      <c r="A15" s="4">
        <v>14</v>
      </c>
      <c r="B15" s="4">
        <f>cutoffdata!B15</f>
        <v>0.48685013919597864</v>
      </c>
      <c r="C15" s="4">
        <f>cutoffdata!A15</f>
        <v>0</v>
      </c>
      <c r="D15" s="4">
        <f t="shared" si="0"/>
        <v>10</v>
      </c>
    </row>
    <row r="16" spans="1:4" x14ac:dyDescent="0.25">
      <c r="A16" s="4">
        <v>15</v>
      </c>
      <c r="B16" s="4">
        <f>cutoffdata!B16</f>
        <v>0.46200718094214066</v>
      </c>
      <c r="C16" s="4">
        <f>cutoffdata!A16</f>
        <v>1</v>
      </c>
      <c r="D16" s="4">
        <f t="shared" si="0"/>
        <v>11</v>
      </c>
    </row>
    <row r="17" spans="1:4" x14ac:dyDescent="0.25">
      <c r="A17" s="4">
        <v>16</v>
      </c>
      <c r="B17" s="4">
        <f>cutoffdata!B17</f>
        <v>0.409474136179521</v>
      </c>
      <c r="C17" s="4">
        <f>cutoffdata!A17</f>
        <v>0</v>
      </c>
      <c r="D17" s="4">
        <f t="shared" si="0"/>
        <v>11</v>
      </c>
    </row>
    <row r="18" spans="1:4" x14ac:dyDescent="0.25">
      <c r="A18" s="4">
        <v>17</v>
      </c>
      <c r="B18" s="4">
        <f>cutoffdata!B18</f>
        <v>0.37148016184867361</v>
      </c>
      <c r="C18" s="4">
        <f>cutoffdata!A18</f>
        <v>0</v>
      </c>
      <c r="D18" s="4">
        <f t="shared" si="0"/>
        <v>11</v>
      </c>
    </row>
    <row r="19" spans="1:4" x14ac:dyDescent="0.25">
      <c r="A19" s="4">
        <v>18</v>
      </c>
      <c r="B19" s="4">
        <f>cutoffdata!B19</f>
        <v>0.29416865420688143</v>
      </c>
      <c r="C19" s="4">
        <f>cutoffdata!A19</f>
        <v>0</v>
      </c>
      <c r="D19" s="4">
        <f t="shared" si="0"/>
        <v>11</v>
      </c>
    </row>
    <row r="20" spans="1:4" x14ac:dyDescent="0.25">
      <c r="A20" s="4">
        <v>19</v>
      </c>
      <c r="B20" s="4">
        <f>cutoffdata!B20</f>
        <v>0.26599513760731519</v>
      </c>
      <c r="C20" s="4">
        <f>cutoffdata!A20</f>
        <v>0</v>
      </c>
      <c r="D20" s="4">
        <f t="shared" si="0"/>
        <v>11</v>
      </c>
    </row>
    <row r="21" spans="1:4" x14ac:dyDescent="0.25">
      <c r="A21" s="4">
        <v>20</v>
      </c>
      <c r="B21" s="4">
        <f>cutoffdata!B21</f>
        <v>0.21488990171540256</v>
      </c>
      <c r="C21" s="4">
        <f>cutoffdata!A21</f>
        <v>1</v>
      </c>
      <c r="D21" s="4">
        <f t="shared" si="0"/>
        <v>12</v>
      </c>
    </row>
    <row r="22" spans="1:4" x14ac:dyDescent="0.25">
      <c r="A22" s="4">
        <v>21</v>
      </c>
      <c r="B22" s="4">
        <f>cutoffdata!B22</f>
        <v>0.21402886535238164</v>
      </c>
      <c r="C22" s="4">
        <f>cutoffdata!A22</f>
        <v>0</v>
      </c>
      <c r="D22" s="4">
        <f t="shared" si="0"/>
        <v>12</v>
      </c>
    </row>
    <row r="23" spans="1:4" x14ac:dyDescent="0.25">
      <c r="A23" s="4">
        <v>22</v>
      </c>
      <c r="B23" s="4">
        <f>cutoffdata!B23</f>
        <v>0.15727195954703854</v>
      </c>
      <c r="C23" s="4">
        <f>cutoffdata!A23</f>
        <v>0</v>
      </c>
      <c r="D23" s="4">
        <f t="shared" si="0"/>
        <v>12</v>
      </c>
    </row>
    <row r="24" spans="1:4" x14ac:dyDescent="0.25">
      <c r="A24" s="4">
        <v>23</v>
      </c>
      <c r="B24" s="4">
        <f>cutoffdata!B24</f>
        <v>0.14275256372092704</v>
      </c>
      <c r="C24" s="4">
        <f>cutoffdata!A24</f>
        <v>0</v>
      </c>
      <c r="D24" s="4">
        <f t="shared" si="0"/>
        <v>12</v>
      </c>
    </row>
    <row r="25" spans="1:4" x14ac:dyDescent="0.25">
      <c r="A25" s="4">
        <v>24</v>
      </c>
      <c r="B25" s="4">
        <f>cutoffdata!B25</f>
        <v>0.10652342541971427</v>
      </c>
      <c r="C25" s="4">
        <f>cutoffdata!A25</f>
        <v>0</v>
      </c>
      <c r="D25" s="4">
        <f t="shared" si="0"/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7"/>
  <sheetViews>
    <sheetView topLeftCell="A12" workbookViewId="0">
      <selection activeCell="C30" sqref="C30"/>
    </sheetView>
  </sheetViews>
  <sheetFormatPr defaultRowHeight="15" x14ac:dyDescent="0.25"/>
  <cols>
    <col min="2" max="2" width="19" customWidth="1"/>
    <col min="3" max="3" width="19.42578125" customWidth="1"/>
    <col min="4" max="4" width="14.7109375" customWidth="1"/>
    <col min="5" max="5" width="24.5703125" customWidth="1"/>
    <col min="6" max="6" width="22.42578125" customWidth="1"/>
    <col min="7" max="7" width="13.42578125" customWidth="1"/>
    <col min="8" max="8" width="13.140625" customWidth="1"/>
    <col min="9" max="9" width="22.28515625" customWidth="1"/>
    <col min="10" max="10" width="20.140625" customWidth="1"/>
  </cols>
  <sheetData>
    <row r="2" spans="1:10" x14ac:dyDescent="0.25">
      <c r="B2" s="25" t="s">
        <v>36</v>
      </c>
      <c r="C2" s="29" t="s">
        <v>37</v>
      </c>
      <c r="D2" s="30" t="s">
        <v>38</v>
      </c>
    </row>
    <row r="3" spans="1:10" x14ac:dyDescent="0.25">
      <c r="B3" s="25"/>
      <c r="C3" s="27">
        <v>1000</v>
      </c>
      <c r="D3" s="28">
        <v>0.01</v>
      </c>
    </row>
    <row r="4" spans="1:10" x14ac:dyDescent="0.25">
      <c r="A4" s="24"/>
      <c r="B4" s="31"/>
      <c r="C4" s="31"/>
      <c r="D4" s="31"/>
      <c r="E4" s="31"/>
      <c r="F4" s="31"/>
      <c r="G4" s="31"/>
      <c r="H4" s="31"/>
      <c r="I4" s="31"/>
    </row>
    <row r="5" spans="1:10" x14ac:dyDescent="0.25">
      <c r="A5" s="24"/>
      <c r="B5" s="25" t="s">
        <v>16</v>
      </c>
      <c r="D5" s="24"/>
      <c r="E5" s="25" t="s">
        <v>19</v>
      </c>
      <c r="F5" s="24"/>
    </row>
    <row r="6" spans="1:10" x14ac:dyDescent="0.25">
      <c r="A6" s="24"/>
      <c r="B6" s="56" t="s">
        <v>40</v>
      </c>
      <c r="C6" s="56"/>
      <c r="D6" s="56"/>
      <c r="E6" s="60" t="s">
        <v>24</v>
      </c>
      <c r="F6" s="60"/>
      <c r="G6" s="60"/>
      <c r="I6" s="7" t="s">
        <v>17</v>
      </c>
    </row>
    <row r="7" spans="1:10" x14ac:dyDescent="0.25">
      <c r="A7" s="24"/>
      <c r="B7" s="4" t="s">
        <v>15</v>
      </c>
      <c r="C7" s="4" t="s">
        <v>46</v>
      </c>
      <c r="D7" s="24"/>
      <c r="E7" s="26"/>
      <c r="F7" s="4" t="s">
        <v>13</v>
      </c>
      <c r="G7" s="4" t="s">
        <v>14</v>
      </c>
      <c r="I7" s="35">
        <f>F9</f>
        <v>2</v>
      </c>
    </row>
    <row r="8" spans="1:10" x14ac:dyDescent="0.25">
      <c r="A8" s="24"/>
      <c r="B8" s="4">
        <f>D3*C3</f>
        <v>10</v>
      </c>
      <c r="C8" s="4">
        <f>C3-B8</f>
        <v>990</v>
      </c>
      <c r="D8" s="24"/>
      <c r="E8" s="26" t="s">
        <v>41</v>
      </c>
      <c r="F8" s="4">
        <v>970</v>
      </c>
      <c r="G8" s="4">
        <v>20</v>
      </c>
      <c r="I8" s="7" t="s">
        <v>18</v>
      </c>
    </row>
    <row r="9" spans="1:10" x14ac:dyDescent="0.25">
      <c r="A9" s="24"/>
      <c r="B9" s="7" t="s">
        <v>39</v>
      </c>
      <c r="C9" s="7" t="s">
        <v>17</v>
      </c>
      <c r="D9" s="24"/>
      <c r="E9" s="26" t="s">
        <v>42</v>
      </c>
      <c r="F9" s="4">
        <v>2</v>
      </c>
      <c r="G9" s="4">
        <v>8</v>
      </c>
      <c r="H9" s="24"/>
      <c r="I9" s="35">
        <f>G8</f>
        <v>20</v>
      </c>
    </row>
    <row r="10" spans="1:10" x14ac:dyDescent="0.25">
      <c r="A10" s="24"/>
      <c r="B10" s="9">
        <f>B8/C3</f>
        <v>0.01</v>
      </c>
      <c r="C10" s="35">
        <f>B8</f>
        <v>10</v>
      </c>
      <c r="D10" s="24"/>
      <c r="E10" s="7" t="s">
        <v>39</v>
      </c>
    </row>
    <row r="11" spans="1:10" x14ac:dyDescent="0.25">
      <c r="A11" s="24"/>
      <c r="C11" s="7" t="s">
        <v>18</v>
      </c>
      <c r="D11" s="24"/>
      <c r="E11" s="12">
        <f>(F9+G8)/(F8+G8+F9+G9)</f>
        <v>2.1999999999999999E-2</v>
      </c>
    </row>
    <row r="12" spans="1:10" x14ac:dyDescent="0.25">
      <c r="A12" s="24"/>
      <c r="C12" s="35">
        <v>0</v>
      </c>
      <c r="D12" s="24"/>
      <c r="E12" s="60" t="s">
        <v>23</v>
      </c>
      <c r="F12" s="60"/>
      <c r="G12" s="60"/>
      <c r="I12" t="s">
        <v>43</v>
      </c>
    </row>
    <row r="13" spans="1:10" x14ac:dyDescent="0.25">
      <c r="A13" s="24"/>
      <c r="B13" s="7" t="s">
        <v>44</v>
      </c>
      <c r="C13" s="24"/>
      <c r="D13" s="24"/>
      <c r="E13" s="26"/>
      <c r="F13" s="4" t="s">
        <v>13</v>
      </c>
      <c r="G13" s="4" t="s">
        <v>14</v>
      </c>
      <c r="I13" s="7" t="s">
        <v>20</v>
      </c>
      <c r="J13" s="7" t="s">
        <v>22</v>
      </c>
    </row>
    <row r="14" spans="1:10" x14ac:dyDescent="0.25">
      <c r="A14" s="24"/>
      <c r="B14" s="11">
        <f>B8*I14</f>
        <v>100</v>
      </c>
      <c r="E14" s="26" t="s">
        <v>41</v>
      </c>
      <c r="F14" s="4">
        <v>0</v>
      </c>
      <c r="G14" s="10">
        <v>-20</v>
      </c>
      <c r="I14" s="11">
        <v>10</v>
      </c>
      <c r="J14" s="11">
        <f>SUM(F14:G15)</f>
        <v>60</v>
      </c>
    </row>
    <row r="15" spans="1:10" x14ac:dyDescent="0.25">
      <c r="A15" s="24"/>
      <c r="E15" s="26" t="s">
        <v>42</v>
      </c>
      <c r="F15" s="4">
        <v>0</v>
      </c>
      <c r="G15" s="10">
        <v>80</v>
      </c>
      <c r="I15" s="34" t="s">
        <v>21</v>
      </c>
    </row>
    <row r="16" spans="1:10" x14ac:dyDescent="0.25">
      <c r="A16" s="24"/>
      <c r="E16" s="24"/>
      <c r="F16" s="24"/>
      <c r="G16" s="24"/>
      <c r="I16" s="11">
        <v>1</v>
      </c>
    </row>
    <row r="17" spans="1:10" x14ac:dyDescent="0.25">
      <c r="A17" s="24"/>
      <c r="E17" s="32" t="s">
        <v>45</v>
      </c>
      <c r="F17" s="32"/>
      <c r="G17" s="32"/>
    </row>
    <row r="18" spans="1:10" x14ac:dyDescent="0.25">
      <c r="A18" s="24"/>
      <c r="E18" s="26"/>
      <c r="F18" s="4" t="s">
        <v>13</v>
      </c>
      <c r="G18" s="4" t="s">
        <v>14</v>
      </c>
      <c r="J18" s="7" t="s">
        <v>25</v>
      </c>
    </row>
    <row r="19" spans="1:10" x14ac:dyDescent="0.25">
      <c r="A19" s="24"/>
      <c r="E19" s="26" t="s">
        <v>41</v>
      </c>
      <c r="F19" s="4">
        <v>0</v>
      </c>
      <c r="G19" s="10">
        <v>20</v>
      </c>
      <c r="J19" s="11">
        <f>SUM(F19:G20)</f>
        <v>48</v>
      </c>
    </row>
    <row r="20" spans="1:10" x14ac:dyDescent="0.25">
      <c r="A20" s="24"/>
      <c r="E20" s="26" t="s">
        <v>42</v>
      </c>
      <c r="F20" s="10">
        <v>20</v>
      </c>
      <c r="G20" s="10">
        <v>8</v>
      </c>
    </row>
    <row r="21" spans="1:10" x14ac:dyDescent="0.25">
      <c r="A21" s="24"/>
      <c r="E21" s="33"/>
      <c r="F21" s="11"/>
      <c r="G21" s="11"/>
    </row>
    <row r="22" spans="1:10" ht="30" customHeight="1" x14ac:dyDescent="0.25">
      <c r="A22" s="24"/>
      <c r="E22" s="57" t="s">
        <v>51</v>
      </c>
      <c r="F22" s="57"/>
      <c r="G22" s="57"/>
      <c r="H22" s="24"/>
      <c r="I22" s="24"/>
    </row>
    <row r="23" spans="1:10" ht="30" customHeight="1" x14ac:dyDescent="0.25">
      <c r="A23" s="24"/>
      <c r="B23" s="24"/>
      <c r="C23" s="24"/>
      <c r="D23" s="24"/>
      <c r="E23" s="58" t="s">
        <v>54</v>
      </c>
      <c r="F23" s="58"/>
      <c r="G23" s="59" t="s">
        <v>26</v>
      </c>
      <c r="H23" s="59"/>
      <c r="I23" s="24"/>
    </row>
    <row r="24" spans="1:10" x14ac:dyDescent="0.25">
      <c r="A24" s="24"/>
      <c r="B24" s="24"/>
      <c r="C24" s="24"/>
      <c r="D24" s="24"/>
      <c r="E24" s="7" t="s">
        <v>47</v>
      </c>
      <c r="F24" s="7" t="s">
        <v>48</v>
      </c>
      <c r="G24" s="7" t="s">
        <v>49</v>
      </c>
      <c r="H24" s="7" t="s">
        <v>50</v>
      </c>
      <c r="I24" s="24"/>
    </row>
    <row r="25" spans="1:10" ht="31.5" customHeight="1" x14ac:dyDescent="0.25">
      <c r="A25" s="24"/>
      <c r="B25" s="24"/>
      <c r="C25" s="24"/>
      <c r="D25" s="24"/>
      <c r="E25" s="59" t="s">
        <v>52</v>
      </c>
      <c r="F25" s="59"/>
      <c r="G25" s="58" t="s">
        <v>53</v>
      </c>
      <c r="H25" s="58"/>
      <c r="I25" s="24"/>
    </row>
    <row r="26" spans="1:10" x14ac:dyDescent="0.25">
      <c r="A26" s="24"/>
      <c r="B26" s="24"/>
      <c r="C26" s="24"/>
      <c r="D26" s="24"/>
      <c r="E26" s="24"/>
      <c r="F26" s="24"/>
      <c r="G26" s="24"/>
      <c r="H26" s="24"/>
      <c r="I26" s="24"/>
    </row>
    <row r="27" spans="1:10" x14ac:dyDescent="0.25">
      <c r="A27" s="24"/>
      <c r="B27" s="24"/>
      <c r="C27" s="24"/>
      <c r="D27" s="24"/>
      <c r="E27" s="24"/>
      <c r="F27" s="24"/>
      <c r="G27" s="24"/>
      <c r="H27" s="24"/>
      <c r="I27" s="24"/>
    </row>
    <row r="28" spans="1:10" x14ac:dyDescent="0.25">
      <c r="A28" s="24"/>
      <c r="F28" s="24"/>
      <c r="G28" s="24"/>
      <c r="H28" s="24"/>
      <c r="I28" s="24"/>
    </row>
    <row r="29" spans="1:10" x14ac:dyDescent="0.25">
      <c r="A29" s="24"/>
      <c r="F29" s="24"/>
      <c r="G29" s="24"/>
      <c r="H29" s="24"/>
      <c r="I29" s="24"/>
    </row>
    <row r="30" spans="1:10" x14ac:dyDescent="0.25">
      <c r="A30" s="24"/>
      <c r="F30" s="24"/>
      <c r="G30" s="24"/>
      <c r="H30" s="24"/>
      <c r="I30" s="24"/>
    </row>
    <row r="31" spans="1:10" x14ac:dyDescent="0.25">
      <c r="A31" s="24"/>
      <c r="F31" s="24"/>
      <c r="G31" s="24"/>
      <c r="H31" s="24"/>
      <c r="I31" s="24"/>
    </row>
    <row r="32" spans="1:10" x14ac:dyDescent="0.25">
      <c r="A32" s="24"/>
      <c r="F32" s="24"/>
      <c r="G32" s="24"/>
      <c r="H32" s="24"/>
      <c r="I32" s="24"/>
    </row>
    <row r="33" spans="1:9" x14ac:dyDescent="0.25">
      <c r="A33" s="24"/>
      <c r="F33" s="24"/>
      <c r="G33" s="24"/>
      <c r="H33" s="24"/>
      <c r="I33" s="24"/>
    </row>
    <row r="34" spans="1:9" x14ac:dyDescent="0.25">
      <c r="A34" s="24"/>
      <c r="F34" s="24"/>
      <c r="G34" s="24"/>
      <c r="H34" s="24"/>
      <c r="I34" s="24"/>
    </row>
    <row r="35" spans="1:9" x14ac:dyDescent="0.25">
      <c r="A35" s="24"/>
      <c r="F35" s="24"/>
      <c r="G35" s="24"/>
      <c r="H35" s="24"/>
      <c r="I35" s="24"/>
    </row>
    <row r="36" spans="1:9" x14ac:dyDescent="0.25">
      <c r="A36" s="24"/>
      <c r="F36" s="24"/>
      <c r="G36" s="24"/>
      <c r="H36" s="24"/>
      <c r="I36" s="24"/>
    </row>
    <row r="37" spans="1:9" x14ac:dyDescent="0.25">
      <c r="A37" s="24"/>
      <c r="F37" s="24"/>
      <c r="G37" s="24"/>
      <c r="H37" s="24"/>
      <c r="I37" s="24"/>
    </row>
    <row r="38" spans="1:9" x14ac:dyDescent="0.25">
      <c r="A38" s="24"/>
      <c r="F38" s="24"/>
      <c r="G38" s="24"/>
      <c r="H38" s="24"/>
      <c r="I38" s="24"/>
    </row>
    <row r="39" spans="1:9" x14ac:dyDescent="0.25">
      <c r="A39" s="24"/>
      <c r="F39" s="24"/>
      <c r="G39" s="24"/>
      <c r="H39" s="24"/>
      <c r="I39" s="24"/>
    </row>
    <row r="40" spans="1:9" x14ac:dyDescent="0.25">
      <c r="A40" s="24"/>
      <c r="F40" s="24"/>
      <c r="G40" s="24"/>
      <c r="H40" s="24"/>
      <c r="I40" s="24"/>
    </row>
    <row r="41" spans="1:9" x14ac:dyDescent="0.25">
      <c r="A41" s="24"/>
      <c r="F41" s="24"/>
      <c r="G41" s="24"/>
      <c r="H41" s="24"/>
      <c r="I41" s="24"/>
    </row>
    <row r="42" spans="1:9" x14ac:dyDescent="0.25">
      <c r="A42" s="24"/>
      <c r="F42" s="24"/>
      <c r="G42" s="24"/>
      <c r="H42" s="24"/>
      <c r="I42" s="24"/>
    </row>
    <row r="43" spans="1:9" x14ac:dyDescent="0.25">
      <c r="A43" s="24"/>
      <c r="F43" s="24"/>
      <c r="G43" s="24"/>
      <c r="H43" s="24"/>
      <c r="I43" s="24"/>
    </row>
    <row r="44" spans="1:9" x14ac:dyDescent="0.25">
      <c r="A44" s="24"/>
      <c r="F44" s="24"/>
      <c r="G44" s="24"/>
      <c r="H44" s="24"/>
      <c r="I44" s="24"/>
    </row>
    <row r="45" spans="1:9" x14ac:dyDescent="0.25">
      <c r="A45" s="24"/>
      <c r="F45" s="24"/>
      <c r="G45" s="24"/>
      <c r="H45" s="24"/>
      <c r="I45" s="24"/>
    </row>
    <row r="46" spans="1:9" x14ac:dyDescent="0.25">
      <c r="A46" s="24"/>
      <c r="F46" s="24"/>
      <c r="G46" s="24"/>
      <c r="H46" s="24"/>
      <c r="I46" s="24"/>
    </row>
    <row r="47" spans="1:9" x14ac:dyDescent="0.25">
      <c r="A47" s="24"/>
      <c r="F47" s="24"/>
      <c r="G47" s="24"/>
      <c r="H47" s="24"/>
      <c r="I47" s="24"/>
    </row>
  </sheetData>
  <mergeCells count="8">
    <mergeCell ref="B6:D6"/>
    <mergeCell ref="E22:G22"/>
    <mergeCell ref="E23:F23"/>
    <mergeCell ref="E25:F25"/>
    <mergeCell ref="G25:H25"/>
    <mergeCell ref="E6:G6"/>
    <mergeCell ref="E12:G12"/>
    <mergeCell ref="G23:H2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F7" sqref="F7"/>
    </sheetView>
  </sheetViews>
  <sheetFormatPr defaultRowHeight="15" x14ac:dyDescent="0.25"/>
  <cols>
    <col min="2" max="2" width="19.28515625" customWidth="1"/>
    <col min="3" max="3" width="12.5703125" customWidth="1"/>
    <col min="4" max="4" width="10.42578125" customWidth="1"/>
    <col min="5" max="5" width="17.140625" customWidth="1"/>
    <col min="6" max="6" width="23.28515625" customWidth="1"/>
    <col min="7" max="7" width="23" customWidth="1"/>
  </cols>
  <sheetData>
    <row r="1" spans="1:8" x14ac:dyDescent="0.25">
      <c r="A1" s="3" t="s">
        <v>11</v>
      </c>
      <c r="B1" s="3" t="s">
        <v>1</v>
      </c>
      <c r="C1" s="3" t="s">
        <v>0</v>
      </c>
      <c r="D1" s="3" t="s">
        <v>67</v>
      </c>
      <c r="E1" s="3" t="s">
        <v>68</v>
      </c>
      <c r="G1" s="37"/>
      <c r="H1" s="7"/>
    </row>
    <row r="2" spans="1:8" x14ac:dyDescent="0.25">
      <c r="A2" s="4">
        <v>1</v>
      </c>
      <c r="B2" s="4">
        <f>cutoffdata!B2</f>
        <v>0.97573388965611119</v>
      </c>
      <c r="C2" s="4">
        <f>cutoffdata!A2</f>
        <v>1</v>
      </c>
      <c r="D2" s="4">
        <f>IF(C2=1,$H$3,-$H$2)</f>
        <v>10</v>
      </c>
      <c r="E2" s="4">
        <f>D2</f>
        <v>10</v>
      </c>
      <c r="G2" s="34" t="s">
        <v>21</v>
      </c>
      <c r="H2" s="11">
        <v>1</v>
      </c>
    </row>
    <row r="3" spans="1:8" x14ac:dyDescent="0.25">
      <c r="A3" s="4">
        <v>2</v>
      </c>
      <c r="B3" s="4">
        <f>cutoffdata!B3</f>
        <v>0.94530440146627048</v>
      </c>
      <c r="C3" s="4">
        <f>cutoffdata!A3</f>
        <v>1</v>
      </c>
      <c r="D3" s="4">
        <f t="shared" ref="D3:D25" si="0">IF(C3=1,$H$3,-$H$2)</f>
        <v>10</v>
      </c>
      <c r="E3" s="4">
        <f>E2+D3</f>
        <v>20</v>
      </c>
      <c r="G3" s="7" t="s">
        <v>55</v>
      </c>
      <c r="H3" s="11">
        <v>10</v>
      </c>
    </row>
    <row r="4" spans="1:8" x14ac:dyDescent="0.25">
      <c r="A4" s="4">
        <v>3</v>
      </c>
      <c r="B4" s="4">
        <f>cutoffdata!B4</f>
        <v>0.87671062582698212</v>
      </c>
      <c r="C4" s="4">
        <f>cutoffdata!A4</f>
        <v>1</v>
      </c>
      <c r="D4" s="4">
        <f t="shared" si="0"/>
        <v>10</v>
      </c>
      <c r="E4" s="4">
        <f t="shared" ref="E4:E25" si="1">E3+D4</f>
        <v>30</v>
      </c>
      <c r="G4" s="7"/>
      <c r="H4" s="36"/>
    </row>
    <row r="5" spans="1:8" x14ac:dyDescent="0.25">
      <c r="A5" s="4">
        <v>4</v>
      </c>
      <c r="B5" s="4">
        <f>cutoffdata!B5</f>
        <v>0.85926634983957495</v>
      </c>
      <c r="C5" s="4">
        <f>cutoffdata!A5</f>
        <v>1</v>
      </c>
      <c r="D5" s="4">
        <f t="shared" si="0"/>
        <v>10</v>
      </c>
      <c r="E5" s="4">
        <f t="shared" si="1"/>
        <v>40</v>
      </c>
    </row>
    <row r="6" spans="1:8" x14ac:dyDescent="0.25">
      <c r="A6" s="4">
        <v>5</v>
      </c>
      <c r="B6" s="4">
        <f>cutoffdata!B6</f>
        <v>0.81718988991770902</v>
      </c>
      <c r="C6" s="4">
        <f>cutoffdata!A6</f>
        <v>1</v>
      </c>
      <c r="D6" s="4">
        <f t="shared" si="0"/>
        <v>10</v>
      </c>
      <c r="E6" s="4">
        <f t="shared" si="1"/>
        <v>50</v>
      </c>
    </row>
    <row r="7" spans="1:8" x14ac:dyDescent="0.25">
      <c r="A7" s="4">
        <v>6</v>
      </c>
      <c r="B7" s="4">
        <f>cutoffdata!B7</f>
        <v>0.76424495189245845</v>
      </c>
      <c r="C7" s="4">
        <f>cutoffdata!A7</f>
        <v>1</v>
      </c>
      <c r="D7" s="4">
        <f t="shared" si="0"/>
        <v>10</v>
      </c>
      <c r="E7" s="4">
        <f t="shared" si="1"/>
        <v>60</v>
      </c>
    </row>
    <row r="8" spans="1:8" x14ac:dyDescent="0.25">
      <c r="A8" s="4">
        <v>7</v>
      </c>
      <c r="B8" s="4">
        <f>cutoffdata!B8</f>
        <v>0.73524466078404982</v>
      </c>
      <c r="C8" s="4">
        <f>cutoffdata!A8</f>
        <v>1</v>
      </c>
      <c r="D8" s="4">
        <f t="shared" si="0"/>
        <v>10</v>
      </c>
      <c r="E8" s="4">
        <f t="shared" si="1"/>
        <v>70</v>
      </c>
    </row>
    <row r="9" spans="1:8" x14ac:dyDescent="0.25">
      <c r="A9" s="4">
        <v>8</v>
      </c>
      <c r="B9" s="4">
        <f>cutoffdata!B9</f>
        <v>0.68628184034820272</v>
      </c>
      <c r="C9" s="4">
        <f>cutoffdata!A9</f>
        <v>0</v>
      </c>
      <c r="D9" s="4">
        <f t="shared" si="0"/>
        <v>-1</v>
      </c>
      <c r="E9" s="4">
        <f t="shared" si="1"/>
        <v>69</v>
      </c>
    </row>
    <row r="10" spans="1:8" x14ac:dyDescent="0.25">
      <c r="A10" s="4">
        <v>9</v>
      </c>
      <c r="B10" s="4">
        <f>cutoffdata!B10</f>
        <v>0.66676491346839084</v>
      </c>
      <c r="C10" s="4">
        <f>cutoffdata!A10</f>
        <v>1</v>
      </c>
      <c r="D10" s="4">
        <f t="shared" si="0"/>
        <v>10</v>
      </c>
      <c r="E10" s="4">
        <f t="shared" si="1"/>
        <v>79</v>
      </c>
    </row>
    <row r="11" spans="1:8" x14ac:dyDescent="0.25">
      <c r="A11" s="4">
        <v>10</v>
      </c>
      <c r="B11" s="4">
        <f>cutoffdata!B11</f>
        <v>0.63188081974731924</v>
      </c>
      <c r="C11" s="4">
        <f>cutoffdata!A11</f>
        <v>1</v>
      </c>
      <c r="D11" s="4">
        <f t="shared" si="0"/>
        <v>10</v>
      </c>
      <c r="E11" s="4">
        <f t="shared" si="1"/>
        <v>89</v>
      </c>
    </row>
    <row r="12" spans="1:8" x14ac:dyDescent="0.25">
      <c r="A12" s="4">
        <v>11</v>
      </c>
      <c r="B12" s="4">
        <f>cutoffdata!B12</f>
        <v>0.62951448921943909</v>
      </c>
      <c r="C12" s="4">
        <f>cutoffdata!A12</f>
        <v>0</v>
      </c>
      <c r="D12" s="4">
        <f t="shared" si="0"/>
        <v>-1</v>
      </c>
      <c r="E12" s="4">
        <f t="shared" si="1"/>
        <v>88</v>
      </c>
    </row>
    <row r="13" spans="1:8" x14ac:dyDescent="0.25">
      <c r="A13" s="4">
        <v>12</v>
      </c>
      <c r="B13" s="4">
        <f>cutoffdata!B13</f>
        <v>0.57301764128736399</v>
      </c>
      <c r="C13" s="4">
        <f>cutoffdata!A13</f>
        <v>1</v>
      </c>
      <c r="D13" s="4">
        <f t="shared" si="0"/>
        <v>10</v>
      </c>
      <c r="E13" s="4">
        <f t="shared" si="1"/>
        <v>98</v>
      </c>
    </row>
    <row r="14" spans="1:8" x14ac:dyDescent="0.25">
      <c r="A14" s="4">
        <v>13</v>
      </c>
      <c r="B14" s="4">
        <f>cutoffdata!B14</f>
        <v>0.49003728309262151</v>
      </c>
      <c r="C14" s="4">
        <f>cutoffdata!A14</f>
        <v>0</v>
      </c>
      <c r="D14" s="4">
        <f t="shared" si="0"/>
        <v>-1</v>
      </c>
      <c r="E14" s="4">
        <f t="shared" si="1"/>
        <v>97</v>
      </c>
    </row>
    <row r="15" spans="1:8" x14ac:dyDescent="0.25">
      <c r="A15" s="4">
        <v>14</v>
      </c>
      <c r="B15" s="4">
        <f>cutoffdata!B15</f>
        <v>0.48685013919597864</v>
      </c>
      <c r="C15" s="4">
        <f>cutoffdata!A15</f>
        <v>0</v>
      </c>
      <c r="D15" s="4">
        <f t="shared" si="0"/>
        <v>-1</v>
      </c>
      <c r="E15" s="4">
        <f t="shared" si="1"/>
        <v>96</v>
      </c>
    </row>
    <row r="16" spans="1:8" x14ac:dyDescent="0.25">
      <c r="A16" s="4">
        <v>15</v>
      </c>
      <c r="B16" s="4">
        <f>cutoffdata!B16</f>
        <v>0.46200718094214066</v>
      </c>
      <c r="C16" s="4">
        <f>cutoffdata!A16</f>
        <v>1</v>
      </c>
      <c r="D16" s="4">
        <f t="shared" si="0"/>
        <v>10</v>
      </c>
      <c r="E16" s="4">
        <f t="shared" si="1"/>
        <v>106</v>
      </c>
    </row>
    <row r="17" spans="1:5" x14ac:dyDescent="0.25">
      <c r="A17" s="4">
        <v>16</v>
      </c>
      <c r="B17" s="4">
        <f>cutoffdata!B17</f>
        <v>0.409474136179521</v>
      </c>
      <c r="C17" s="4">
        <f>cutoffdata!A17</f>
        <v>0</v>
      </c>
      <c r="D17" s="4">
        <f t="shared" si="0"/>
        <v>-1</v>
      </c>
      <c r="E17" s="4">
        <f t="shared" si="1"/>
        <v>105</v>
      </c>
    </row>
    <row r="18" spans="1:5" x14ac:dyDescent="0.25">
      <c r="A18" s="4">
        <v>17</v>
      </c>
      <c r="B18" s="4">
        <f>cutoffdata!B18</f>
        <v>0.37148016184867361</v>
      </c>
      <c r="C18" s="4">
        <f>cutoffdata!A18</f>
        <v>0</v>
      </c>
      <c r="D18" s="4">
        <f t="shared" si="0"/>
        <v>-1</v>
      </c>
      <c r="E18" s="4">
        <f t="shared" si="1"/>
        <v>104</v>
      </c>
    </row>
    <row r="19" spans="1:5" x14ac:dyDescent="0.25">
      <c r="A19" s="4">
        <v>18</v>
      </c>
      <c r="B19" s="4">
        <f>cutoffdata!B19</f>
        <v>0.29416865420688143</v>
      </c>
      <c r="C19" s="4">
        <f>cutoffdata!A19</f>
        <v>0</v>
      </c>
      <c r="D19" s="4">
        <f t="shared" si="0"/>
        <v>-1</v>
      </c>
      <c r="E19" s="4">
        <f t="shared" si="1"/>
        <v>103</v>
      </c>
    </row>
    <row r="20" spans="1:5" x14ac:dyDescent="0.25">
      <c r="A20" s="4">
        <v>19</v>
      </c>
      <c r="B20" s="4">
        <f>cutoffdata!B20</f>
        <v>0.26599513760731519</v>
      </c>
      <c r="C20" s="4">
        <f>cutoffdata!A20</f>
        <v>0</v>
      </c>
      <c r="D20" s="4">
        <f t="shared" si="0"/>
        <v>-1</v>
      </c>
      <c r="E20" s="4">
        <f t="shared" si="1"/>
        <v>102</v>
      </c>
    </row>
    <row r="21" spans="1:5" x14ac:dyDescent="0.25">
      <c r="A21" s="4">
        <v>20</v>
      </c>
      <c r="B21" s="4">
        <f>cutoffdata!B21</f>
        <v>0.21488990171540256</v>
      </c>
      <c r="C21" s="4">
        <f>cutoffdata!A21</f>
        <v>1</v>
      </c>
      <c r="D21" s="4">
        <f t="shared" si="0"/>
        <v>10</v>
      </c>
      <c r="E21" s="4">
        <f t="shared" si="1"/>
        <v>112</v>
      </c>
    </row>
    <row r="22" spans="1:5" x14ac:dyDescent="0.25">
      <c r="A22" s="4">
        <v>21</v>
      </c>
      <c r="B22" s="4">
        <f>cutoffdata!B22</f>
        <v>0.21402886535238164</v>
      </c>
      <c r="C22" s="4">
        <f>cutoffdata!A22</f>
        <v>0</v>
      </c>
      <c r="D22" s="4">
        <f t="shared" si="0"/>
        <v>-1</v>
      </c>
      <c r="E22" s="4">
        <f t="shared" si="1"/>
        <v>111</v>
      </c>
    </row>
    <row r="23" spans="1:5" x14ac:dyDescent="0.25">
      <c r="A23" s="4">
        <v>22</v>
      </c>
      <c r="B23" s="4">
        <f>cutoffdata!B23</f>
        <v>0.15727195954703854</v>
      </c>
      <c r="C23" s="4">
        <f>cutoffdata!A23</f>
        <v>0</v>
      </c>
      <c r="D23" s="4">
        <f t="shared" si="0"/>
        <v>-1</v>
      </c>
      <c r="E23" s="4">
        <f t="shared" si="1"/>
        <v>110</v>
      </c>
    </row>
    <row r="24" spans="1:5" x14ac:dyDescent="0.25">
      <c r="A24" s="4">
        <v>23</v>
      </c>
      <c r="B24" s="4">
        <f>cutoffdata!B24</f>
        <v>0.14275256372092704</v>
      </c>
      <c r="C24" s="4">
        <f>cutoffdata!A24</f>
        <v>0</v>
      </c>
      <c r="D24" s="4">
        <f t="shared" si="0"/>
        <v>-1</v>
      </c>
      <c r="E24" s="4">
        <f t="shared" si="1"/>
        <v>109</v>
      </c>
    </row>
    <row r="25" spans="1:5" x14ac:dyDescent="0.25">
      <c r="A25" s="4">
        <v>24</v>
      </c>
      <c r="B25" s="4">
        <f>cutoffdata!B25</f>
        <v>0.10652342541971427</v>
      </c>
      <c r="C25" s="4">
        <f>cutoffdata!A25</f>
        <v>0</v>
      </c>
      <c r="D25" s="4">
        <f t="shared" si="0"/>
        <v>-1</v>
      </c>
      <c r="E25" s="4">
        <f t="shared" si="1"/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7" workbookViewId="0">
      <selection activeCell="D25" sqref="D25"/>
    </sheetView>
  </sheetViews>
  <sheetFormatPr defaultRowHeight="15" x14ac:dyDescent="0.25"/>
  <cols>
    <col min="1" max="1" width="24.7109375" customWidth="1"/>
    <col min="2" max="2" width="14.5703125" customWidth="1"/>
    <col min="3" max="3" width="20.85546875" customWidth="1"/>
    <col min="5" max="5" width="18.28515625" customWidth="1"/>
  </cols>
  <sheetData>
    <row r="1" spans="1:5" x14ac:dyDescent="0.25">
      <c r="A1" s="61" t="s">
        <v>27</v>
      </c>
      <c r="B1" s="61"/>
      <c r="C1" s="61"/>
      <c r="D1" s="61"/>
    </row>
    <row r="2" spans="1:5" ht="45" x14ac:dyDescent="0.25">
      <c r="A2" s="44" t="s">
        <v>28</v>
      </c>
      <c r="B2" s="43">
        <v>0.02</v>
      </c>
      <c r="C2" s="44" t="s">
        <v>56</v>
      </c>
      <c r="D2" s="36">
        <v>0.5</v>
      </c>
    </row>
    <row r="3" spans="1:5" ht="60" x14ac:dyDescent="0.25">
      <c r="C3" s="44" t="s">
        <v>61</v>
      </c>
      <c r="D3" s="38">
        <v>1000</v>
      </c>
    </row>
    <row r="4" spans="1:5" x14ac:dyDescent="0.25">
      <c r="C4" s="44" t="s">
        <v>59</v>
      </c>
      <c r="D4" s="35">
        <f>D2*D3</f>
        <v>500</v>
      </c>
    </row>
    <row r="5" spans="1:5" x14ac:dyDescent="0.25">
      <c r="A5" s="38"/>
      <c r="B5" s="38"/>
      <c r="C5" s="40" t="s">
        <v>60</v>
      </c>
      <c r="D5" s="35">
        <f>D2*D3</f>
        <v>500</v>
      </c>
    </row>
    <row r="6" spans="1:5" x14ac:dyDescent="0.25">
      <c r="A6" s="62" t="s">
        <v>57</v>
      </c>
      <c r="B6" s="62"/>
      <c r="C6" s="62"/>
      <c r="D6" s="62"/>
    </row>
    <row r="7" spans="1:5" x14ac:dyDescent="0.25">
      <c r="A7" s="4"/>
      <c r="B7" s="13" t="s">
        <v>13</v>
      </c>
      <c r="C7" s="4" t="s">
        <v>14</v>
      </c>
      <c r="D7" s="4" t="s">
        <v>29</v>
      </c>
    </row>
    <row r="8" spans="1:5" x14ac:dyDescent="0.25">
      <c r="A8" s="4" t="s">
        <v>41</v>
      </c>
      <c r="B8" s="13">
        <v>390</v>
      </c>
      <c r="C8" s="4">
        <v>110</v>
      </c>
      <c r="D8" s="4">
        <f>SUM(B8:C8)</f>
        <v>500</v>
      </c>
    </row>
    <row r="9" spans="1:5" x14ac:dyDescent="0.25">
      <c r="A9" s="4" t="s">
        <v>42</v>
      </c>
      <c r="B9" s="13">
        <v>80</v>
      </c>
      <c r="C9" s="4">
        <v>420</v>
      </c>
      <c r="D9" s="4">
        <f>SUM(B9:C9)</f>
        <v>500</v>
      </c>
    </row>
    <row r="10" spans="1:5" x14ac:dyDescent="0.25">
      <c r="A10" s="4" t="s">
        <v>29</v>
      </c>
      <c r="B10" s="4">
        <f>SUM(B8:B9)</f>
        <v>470</v>
      </c>
      <c r="C10" s="4">
        <f>SUM(C8:C9)</f>
        <v>530</v>
      </c>
      <c r="D10" s="4">
        <f>SUM(B8:C9)</f>
        <v>1000</v>
      </c>
    </row>
    <row r="11" spans="1:5" x14ac:dyDescent="0.25">
      <c r="A11" s="38"/>
      <c r="B11" s="38"/>
      <c r="C11" s="38"/>
      <c r="D11" s="38"/>
    </row>
    <row r="12" spans="1:5" x14ac:dyDescent="0.25">
      <c r="A12" s="44" t="s">
        <v>30</v>
      </c>
      <c r="B12" s="45">
        <f>(B9+C8)/D10</f>
        <v>0.19</v>
      </c>
      <c r="C12" s="38"/>
      <c r="D12" s="38"/>
    </row>
    <row r="13" spans="1:5" x14ac:dyDescent="0.25">
      <c r="A13" s="44" t="s">
        <v>58</v>
      </c>
      <c r="B13" s="45">
        <f>C10/D10</f>
        <v>0.53</v>
      </c>
      <c r="C13" s="38"/>
      <c r="D13" s="38"/>
    </row>
    <row r="14" spans="1:5" ht="15.75" thickBot="1" x14ac:dyDescent="0.3">
      <c r="A14" s="58" t="s">
        <v>64</v>
      </c>
      <c r="B14" s="58"/>
      <c r="C14" s="58"/>
      <c r="D14" s="58"/>
    </row>
    <row r="15" spans="1:5" ht="30.75" thickBot="1" x14ac:dyDescent="0.3">
      <c r="A15" s="44" t="s">
        <v>62</v>
      </c>
      <c r="B15" s="39" t="s">
        <v>63</v>
      </c>
      <c r="C15" s="47">
        <v>24999.999999994179</v>
      </c>
      <c r="D15" s="39"/>
      <c r="E15" s="49" t="s">
        <v>31</v>
      </c>
    </row>
    <row r="16" spans="1:5" ht="15.75" thickBot="1" x14ac:dyDescent="0.3">
      <c r="A16" s="44" t="s">
        <v>59</v>
      </c>
      <c r="B16" s="38">
        <f>D9</f>
        <v>500</v>
      </c>
      <c r="C16" s="46">
        <f>C15-(1-B2)*C15</f>
        <v>499.99999999988358</v>
      </c>
      <c r="D16" s="38"/>
      <c r="E16" s="50" t="s">
        <v>65</v>
      </c>
    </row>
    <row r="17" spans="1:6" ht="15.75" thickBot="1" x14ac:dyDescent="0.3">
      <c r="A17" s="40" t="s">
        <v>60</v>
      </c>
      <c r="B17" s="48">
        <f>(1-B2)*C15</f>
        <v>24499.999999994296</v>
      </c>
      <c r="D17" s="38"/>
      <c r="F17" s="38"/>
    </row>
    <row r="18" spans="1:6" x14ac:dyDescent="0.25">
      <c r="A18" s="62" t="s">
        <v>66</v>
      </c>
      <c r="B18" s="62"/>
      <c r="C18" s="62"/>
      <c r="D18" s="62"/>
    </row>
    <row r="19" spans="1:6" x14ac:dyDescent="0.25">
      <c r="A19" s="4"/>
      <c r="B19" s="13" t="s">
        <v>13</v>
      </c>
      <c r="C19" s="4" t="s">
        <v>14</v>
      </c>
      <c r="D19" s="4" t="s">
        <v>29</v>
      </c>
    </row>
    <row r="20" spans="1:6" x14ac:dyDescent="0.25">
      <c r="A20" s="4" t="s">
        <v>41</v>
      </c>
      <c r="B20" s="13">
        <f>(B8/D8)*D20</f>
        <v>19109.999999995551</v>
      </c>
      <c r="C20" s="4">
        <f>(C8/D8)*D20</f>
        <v>5389.9999999987449</v>
      </c>
      <c r="D20" s="4">
        <f>B17</f>
        <v>24499.999999994296</v>
      </c>
    </row>
    <row r="21" spans="1:6" x14ac:dyDescent="0.25">
      <c r="A21" s="4" t="s">
        <v>42</v>
      </c>
      <c r="B21" s="13">
        <f>B9</f>
        <v>80</v>
      </c>
      <c r="C21" s="4">
        <f>C9</f>
        <v>420</v>
      </c>
      <c r="D21" s="4">
        <f>D9</f>
        <v>500</v>
      </c>
    </row>
    <row r="22" spans="1:6" x14ac:dyDescent="0.25">
      <c r="A22" s="4" t="s">
        <v>29</v>
      </c>
      <c r="B22" s="4">
        <f>SUM(B20:B21)</f>
        <v>19189.999999995551</v>
      </c>
      <c r="C22" s="4">
        <f>SUM(C20:C21)</f>
        <v>5809.9999999987449</v>
      </c>
      <c r="D22" s="4">
        <f>C15</f>
        <v>24999.999999994179</v>
      </c>
    </row>
    <row r="23" spans="1:6" x14ac:dyDescent="0.25">
      <c r="A23" s="38"/>
      <c r="B23" s="38"/>
      <c r="C23" s="38"/>
      <c r="D23" s="38"/>
    </row>
    <row r="24" spans="1:6" ht="30" x14ac:dyDescent="0.25">
      <c r="A24" s="44" t="s">
        <v>32</v>
      </c>
      <c r="B24" s="45">
        <f>(B21+C20)/D22</f>
        <v>0.21880000000000074</v>
      </c>
      <c r="C24" s="38"/>
      <c r="D24" s="38"/>
    </row>
    <row r="25" spans="1:6" x14ac:dyDescent="0.25">
      <c r="A25" s="44" t="s">
        <v>58</v>
      </c>
      <c r="B25" s="43">
        <f>C22/D22</f>
        <v>0.23240000000000391</v>
      </c>
    </row>
  </sheetData>
  <mergeCells count="4">
    <mergeCell ref="A1:D1"/>
    <mergeCell ref="A6:D6"/>
    <mergeCell ref="A14:D14"/>
    <mergeCell ref="A18:D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9" sqref="E9"/>
    </sheetView>
  </sheetViews>
  <sheetFormatPr defaultRowHeight="15" x14ac:dyDescent="0.25"/>
  <cols>
    <col min="3" max="3" width="17.140625" customWidth="1"/>
  </cols>
  <sheetData>
    <row r="1" spans="1:3" x14ac:dyDescent="0.25">
      <c r="A1" s="42" t="s">
        <v>69</v>
      </c>
      <c r="B1" s="42" t="s">
        <v>70</v>
      </c>
      <c r="C1" s="42" t="s">
        <v>68</v>
      </c>
    </row>
    <row r="2" spans="1:3" x14ac:dyDescent="0.25">
      <c r="A2" s="41">
        <v>1</v>
      </c>
      <c r="B2" s="41">
        <v>49</v>
      </c>
      <c r="C2" s="41">
        <f>B2</f>
        <v>49</v>
      </c>
    </row>
    <row r="3" spans="1:3" x14ac:dyDescent="0.25">
      <c r="A3" s="41">
        <v>2</v>
      </c>
      <c r="B3" s="41">
        <v>47</v>
      </c>
      <c r="C3" s="41">
        <f>C2+B3</f>
        <v>96</v>
      </c>
    </row>
    <row r="4" spans="1:3" x14ac:dyDescent="0.25">
      <c r="A4" s="41">
        <v>3</v>
      </c>
      <c r="B4" s="41">
        <v>47</v>
      </c>
      <c r="C4" s="41">
        <f t="shared" ref="C4:C21" si="0">C3+B4</f>
        <v>143</v>
      </c>
    </row>
    <row r="5" spans="1:3" x14ac:dyDescent="0.25">
      <c r="A5" s="41">
        <v>4</v>
      </c>
      <c r="B5" s="41">
        <v>42</v>
      </c>
      <c r="C5" s="41">
        <f t="shared" si="0"/>
        <v>185</v>
      </c>
    </row>
    <row r="6" spans="1:3" x14ac:dyDescent="0.25">
      <c r="A6" s="41">
        <v>5</v>
      </c>
      <c r="B6" s="41">
        <v>42</v>
      </c>
      <c r="C6" s="41">
        <f t="shared" si="0"/>
        <v>227</v>
      </c>
    </row>
    <row r="7" spans="1:3" x14ac:dyDescent="0.25">
      <c r="A7" s="41">
        <v>6</v>
      </c>
      <c r="B7" s="41">
        <v>37</v>
      </c>
      <c r="C7" s="41">
        <f t="shared" si="0"/>
        <v>264</v>
      </c>
    </row>
    <row r="8" spans="1:3" x14ac:dyDescent="0.25">
      <c r="A8" s="41">
        <v>7</v>
      </c>
      <c r="B8" s="41">
        <v>33</v>
      </c>
      <c r="C8" s="41">
        <f t="shared" si="0"/>
        <v>297</v>
      </c>
    </row>
    <row r="9" spans="1:3" x14ac:dyDescent="0.25">
      <c r="A9" s="41">
        <v>8</v>
      </c>
      <c r="B9" s="41">
        <v>31</v>
      </c>
      <c r="C9" s="41">
        <f t="shared" si="0"/>
        <v>328</v>
      </c>
    </row>
    <row r="10" spans="1:3" x14ac:dyDescent="0.25">
      <c r="A10" s="41">
        <v>9</v>
      </c>
      <c r="B10" s="41">
        <v>29</v>
      </c>
      <c r="C10" s="41">
        <f t="shared" si="0"/>
        <v>357</v>
      </c>
    </row>
    <row r="11" spans="1:3" x14ac:dyDescent="0.25">
      <c r="A11" s="41">
        <v>10</v>
      </c>
      <c r="B11" s="41">
        <v>29</v>
      </c>
      <c r="C11" s="41">
        <f t="shared" si="0"/>
        <v>386</v>
      </c>
    </row>
    <row r="12" spans="1:3" x14ac:dyDescent="0.25">
      <c r="A12" s="41">
        <v>11</v>
      </c>
      <c r="B12" s="41">
        <v>29</v>
      </c>
      <c r="C12" s="41">
        <f t="shared" si="0"/>
        <v>415</v>
      </c>
    </row>
    <row r="13" spans="1:3" x14ac:dyDescent="0.25">
      <c r="A13" s="41">
        <v>12</v>
      </c>
      <c r="B13" s="41">
        <v>22</v>
      </c>
      <c r="C13" s="41">
        <f t="shared" si="0"/>
        <v>437</v>
      </c>
    </row>
    <row r="14" spans="1:3" x14ac:dyDescent="0.25">
      <c r="A14" s="41">
        <v>13</v>
      </c>
      <c r="B14" s="41">
        <v>17</v>
      </c>
      <c r="C14" s="41">
        <f t="shared" si="0"/>
        <v>454</v>
      </c>
    </row>
    <row r="15" spans="1:3" x14ac:dyDescent="0.25">
      <c r="A15" s="41">
        <v>14</v>
      </c>
      <c r="B15" s="41">
        <v>16</v>
      </c>
      <c r="C15" s="41">
        <f t="shared" si="0"/>
        <v>470</v>
      </c>
    </row>
    <row r="16" spans="1:3" x14ac:dyDescent="0.25">
      <c r="A16" s="41">
        <v>15</v>
      </c>
      <c r="B16" s="41">
        <v>15</v>
      </c>
      <c r="C16" s="41">
        <f t="shared" si="0"/>
        <v>485</v>
      </c>
    </row>
    <row r="17" spans="1:3" x14ac:dyDescent="0.25">
      <c r="A17" s="41">
        <v>16</v>
      </c>
      <c r="B17" s="41">
        <v>15</v>
      </c>
      <c r="C17" s="41">
        <f t="shared" si="0"/>
        <v>500</v>
      </c>
    </row>
    <row r="18" spans="1:3" x14ac:dyDescent="0.25">
      <c r="A18" s="41">
        <v>17</v>
      </c>
      <c r="B18" s="41">
        <v>14</v>
      </c>
      <c r="C18" s="41">
        <f t="shared" si="0"/>
        <v>514</v>
      </c>
    </row>
    <row r="19" spans="1:3" x14ac:dyDescent="0.25">
      <c r="A19" s="41">
        <v>18</v>
      </c>
      <c r="B19" s="41">
        <v>11</v>
      </c>
      <c r="C19" s="41">
        <f t="shared" si="0"/>
        <v>525</v>
      </c>
    </row>
    <row r="20" spans="1:3" x14ac:dyDescent="0.25">
      <c r="A20" s="41">
        <v>19</v>
      </c>
      <c r="B20" s="41">
        <v>10</v>
      </c>
      <c r="C20" s="41">
        <f t="shared" si="0"/>
        <v>535</v>
      </c>
    </row>
    <row r="21" spans="1:3" x14ac:dyDescent="0.25">
      <c r="A21" s="41">
        <v>20</v>
      </c>
      <c r="B21" s="41">
        <v>9</v>
      </c>
      <c r="C21" s="41">
        <f t="shared" si="0"/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cutoffdata</vt:lpstr>
      <vt:lpstr>ROCdata</vt:lpstr>
      <vt:lpstr>liftdata</vt:lpstr>
      <vt:lpstr>misclassification costs</vt:lpstr>
      <vt:lpstr>liftdataAMC</vt:lpstr>
      <vt:lpstr>oversampledValidationPartition</vt:lpstr>
      <vt:lpstr>liftprediction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2017-07-27T08:49:25Z</dcterms:modified>
</cp:coreProperties>
</file>