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men" sheetId="1" r:id="rId1"/>
    <sheet name="USA" sheetId="4" r:id="rId2"/>
    <sheet name="EUROPE" sheetId="2" r:id="rId3"/>
    <sheet name="BRAZIL" sheetId="3" r:id="rId4"/>
  </sheets>
  <calcPr calcId="125725"/>
</workbook>
</file>

<file path=xl/calcChain.xml><?xml version="1.0" encoding="utf-8"?>
<calcChain xmlns="http://schemas.openxmlformats.org/spreadsheetml/2006/main">
  <c r="D95" i="1"/>
  <c r="E95" s="1"/>
  <c r="F95" s="1"/>
  <c r="G95" s="1"/>
  <c r="H95" s="1"/>
  <c r="I95" s="1"/>
  <c r="J95" s="1"/>
  <c r="K95" s="1"/>
  <c r="L95" s="1"/>
  <c r="C95"/>
  <c r="C96"/>
  <c r="D96" s="1"/>
  <c r="E96" s="1"/>
  <c r="F96" s="1"/>
  <c r="G96" s="1"/>
  <c r="H96" s="1"/>
  <c r="I96" s="1"/>
  <c r="J96" s="1"/>
  <c r="K96" s="1"/>
  <c r="L96" s="1"/>
  <c r="N92"/>
  <c r="C82"/>
  <c r="D82" s="1"/>
  <c r="E82" s="1"/>
  <c r="F82" s="1"/>
  <c r="G82" s="1"/>
  <c r="H82" s="1"/>
  <c r="I82" s="1"/>
  <c r="J82" s="1"/>
  <c r="K82" s="1"/>
  <c r="L82" s="1"/>
  <c r="C80"/>
  <c r="D80" s="1"/>
  <c r="E80" s="1"/>
  <c r="F80" s="1"/>
  <c r="G80" s="1"/>
  <c r="H80" s="1"/>
  <c r="I80" s="1"/>
  <c r="J80" s="1"/>
  <c r="K80" s="1"/>
  <c r="L80" s="1"/>
  <c r="N26" i="3"/>
  <c r="N25"/>
  <c r="C15"/>
  <c r="D15" s="1"/>
  <c r="E15" s="1"/>
  <c r="F15" s="1"/>
  <c r="G15" s="1"/>
  <c r="H15" s="1"/>
  <c r="I15" s="1"/>
  <c r="J15" s="1"/>
  <c r="K15" s="1"/>
  <c r="L15" s="1"/>
  <c r="C13"/>
  <c r="D13" s="1"/>
  <c r="E13" s="1"/>
  <c r="F13" s="1"/>
  <c r="G13" s="1"/>
  <c r="H13" s="1"/>
  <c r="I13" s="1"/>
  <c r="J13" s="1"/>
  <c r="K13" s="1"/>
  <c r="L13" s="1"/>
  <c r="L19"/>
  <c r="K19"/>
  <c r="J19"/>
  <c r="I19"/>
  <c r="H19"/>
  <c r="G19"/>
  <c r="F19"/>
  <c r="E19"/>
  <c r="D19"/>
  <c r="C19"/>
  <c r="L10"/>
  <c r="K10"/>
  <c r="J10"/>
  <c r="I10"/>
  <c r="H10"/>
  <c r="G10"/>
  <c r="F10"/>
  <c r="E10"/>
  <c r="D10"/>
  <c r="C10"/>
  <c r="L7"/>
  <c r="K7"/>
  <c r="J7"/>
  <c r="I7"/>
  <c r="H7"/>
  <c r="G7"/>
  <c r="F7"/>
  <c r="E7"/>
  <c r="D7"/>
  <c r="C7"/>
  <c r="L4"/>
  <c r="K4"/>
  <c r="J4"/>
  <c r="I4"/>
  <c r="H4"/>
  <c r="G4"/>
  <c r="F4"/>
  <c r="E4"/>
  <c r="N22" s="1"/>
  <c r="D4"/>
  <c r="C4"/>
  <c r="Q11" i="2"/>
  <c r="Q10"/>
  <c r="Q4"/>
  <c r="D15"/>
  <c r="E15" s="1"/>
  <c r="F15" s="1"/>
  <c r="G15" s="1"/>
  <c r="H15" s="1"/>
  <c r="I15" s="1"/>
  <c r="J15" s="1"/>
  <c r="K15" s="1"/>
  <c r="L15" s="1"/>
  <c r="C15"/>
  <c r="C13"/>
  <c r="D13" s="1"/>
  <c r="E13" s="1"/>
  <c r="F13" s="1"/>
  <c r="G13" s="1"/>
  <c r="H13" s="1"/>
  <c r="I13" s="1"/>
  <c r="J13" s="1"/>
  <c r="K13" s="1"/>
  <c r="L13" s="1"/>
  <c r="L19"/>
  <c r="K19"/>
  <c r="J19"/>
  <c r="I19"/>
  <c r="H19"/>
  <c r="G19"/>
  <c r="F19"/>
  <c r="E19"/>
  <c r="D19"/>
  <c r="C19"/>
  <c r="L10"/>
  <c r="K10"/>
  <c r="J10"/>
  <c r="I10"/>
  <c r="H10"/>
  <c r="G10"/>
  <c r="F10"/>
  <c r="E10"/>
  <c r="D10"/>
  <c r="C10"/>
  <c r="L7"/>
  <c r="K7"/>
  <c r="J7"/>
  <c r="I7"/>
  <c r="H7"/>
  <c r="G7"/>
  <c r="F7"/>
  <c r="E7"/>
  <c r="D7"/>
  <c r="C7"/>
  <c r="F5"/>
  <c r="F4" s="1"/>
  <c r="L4"/>
  <c r="K4"/>
  <c r="J4"/>
  <c r="I4"/>
  <c r="H4"/>
  <c r="G4"/>
  <c r="E4"/>
  <c r="D4"/>
  <c r="C4"/>
  <c r="E16" i="4"/>
  <c r="F16"/>
  <c r="G16" s="1"/>
  <c r="H16" s="1"/>
  <c r="I16" s="1"/>
  <c r="J16" s="1"/>
  <c r="K16" s="1"/>
  <c r="L16" s="1"/>
  <c r="D16"/>
  <c r="C16"/>
  <c r="C14"/>
  <c r="D14" s="1"/>
  <c r="O18"/>
  <c r="H19"/>
  <c r="I19" s="1"/>
  <c r="J19" s="1"/>
  <c r="K19" s="1"/>
  <c r="L19" s="1"/>
  <c r="L20"/>
  <c r="K20"/>
  <c r="J20"/>
  <c r="I20"/>
  <c r="H20"/>
  <c r="G20"/>
  <c r="F20"/>
  <c r="E20"/>
  <c r="D20"/>
  <c r="C20"/>
  <c r="L11"/>
  <c r="K11"/>
  <c r="J11"/>
  <c r="I11"/>
  <c r="H11"/>
  <c r="G11"/>
  <c r="F11"/>
  <c r="E11"/>
  <c r="D11"/>
  <c r="C11"/>
  <c r="L8"/>
  <c r="K8"/>
  <c r="J8"/>
  <c r="I8"/>
  <c r="H8"/>
  <c r="G8"/>
  <c r="F8"/>
  <c r="E8"/>
  <c r="D8"/>
  <c r="C8"/>
  <c r="H7"/>
  <c r="H5" s="1"/>
  <c r="L5"/>
  <c r="K5"/>
  <c r="J5"/>
  <c r="J4" s="1"/>
  <c r="I5"/>
  <c r="G5"/>
  <c r="F5"/>
  <c r="E5"/>
  <c r="D5"/>
  <c r="C5"/>
  <c r="H76" i="1"/>
  <c r="H75" s="1"/>
  <c r="H7"/>
  <c r="H5" s="1"/>
  <c r="F76"/>
  <c r="F26"/>
  <c r="L86"/>
  <c r="K86"/>
  <c r="J86"/>
  <c r="I86"/>
  <c r="H86"/>
  <c r="G86"/>
  <c r="F86"/>
  <c r="E86"/>
  <c r="D86"/>
  <c r="C86"/>
  <c r="E68"/>
  <c r="F68"/>
  <c r="G68"/>
  <c r="H68"/>
  <c r="I68"/>
  <c r="J68"/>
  <c r="K68"/>
  <c r="L68"/>
  <c r="E58"/>
  <c r="F58"/>
  <c r="G58"/>
  <c r="H58"/>
  <c r="I58"/>
  <c r="J58"/>
  <c r="K58"/>
  <c r="L58"/>
  <c r="E38"/>
  <c r="F38"/>
  <c r="G38"/>
  <c r="H38"/>
  <c r="I38"/>
  <c r="J38"/>
  <c r="K38"/>
  <c r="L38"/>
  <c r="E18"/>
  <c r="F18"/>
  <c r="G18"/>
  <c r="H18"/>
  <c r="I18"/>
  <c r="J18"/>
  <c r="K18"/>
  <c r="L18"/>
  <c r="D68"/>
  <c r="D58"/>
  <c r="D38"/>
  <c r="D18"/>
  <c r="D75"/>
  <c r="E75"/>
  <c r="F75"/>
  <c r="G75"/>
  <c r="I75"/>
  <c r="J75"/>
  <c r="K75"/>
  <c r="L75"/>
  <c r="C68"/>
  <c r="C58"/>
  <c r="C38"/>
  <c r="C18"/>
  <c r="D51"/>
  <c r="E51"/>
  <c r="F51"/>
  <c r="G51"/>
  <c r="H51"/>
  <c r="I51"/>
  <c r="J51"/>
  <c r="K51"/>
  <c r="L51"/>
  <c r="C51"/>
  <c r="D31"/>
  <c r="E31"/>
  <c r="F31"/>
  <c r="G31"/>
  <c r="H31"/>
  <c r="I31"/>
  <c r="J31"/>
  <c r="K31"/>
  <c r="L31"/>
  <c r="C31"/>
  <c r="L11"/>
  <c r="D11"/>
  <c r="E11"/>
  <c r="F11"/>
  <c r="G11"/>
  <c r="H11"/>
  <c r="I11"/>
  <c r="J11"/>
  <c r="K11"/>
  <c r="C11"/>
  <c r="C75"/>
  <c r="C78" s="1"/>
  <c r="D8"/>
  <c r="E8"/>
  <c r="F8"/>
  <c r="G8"/>
  <c r="H8"/>
  <c r="I8"/>
  <c r="J8"/>
  <c r="K8"/>
  <c r="L8"/>
  <c r="D5"/>
  <c r="E5"/>
  <c r="F5"/>
  <c r="G5"/>
  <c r="I5"/>
  <c r="J5"/>
  <c r="K5"/>
  <c r="L5"/>
  <c r="D28"/>
  <c r="E28"/>
  <c r="F28"/>
  <c r="G28"/>
  <c r="H28"/>
  <c r="I28"/>
  <c r="J28"/>
  <c r="K28"/>
  <c r="L28"/>
  <c r="D25"/>
  <c r="E25"/>
  <c r="F25"/>
  <c r="G25"/>
  <c r="H25"/>
  <c r="I25"/>
  <c r="J25"/>
  <c r="K25"/>
  <c r="L25"/>
  <c r="D48"/>
  <c r="E48"/>
  <c r="F48"/>
  <c r="G48"/>
  <c r="H48"/>
  <c r="I48"/>
  <c r="J48"/>
  <c r="K48"/>
  <c r="L48"/>
  <c r="D45"/>
  <c r="E45"/>
  <c r="F45"/>
  <c r="G45"/>
  <c r="H45"/>
  <c r="I45"/>
  <c r="J45"/>
  <c r="K45"/>
  <c r="L45"/>
  <c r="C48"/>
  <c r="C45"/>
  <c r="C28"/>
  <c r="C25"/>
  <c r="C8"/>
  <c r="C5"/>
  <c r="D78" l="1"/>
  <c r="E78" s="1"/>
  <c r="F78" s="1"/>
  <c r="G78" s="1"/>
  <c r="H78" s="1"/>
  <c r="I78" s="1"/>
  <c r="J78" s="1"/>
  <c r="K78" s="1"/>
  <c r="L78" s="1"/>
  <c r="C3" i="3"/>
  <c r="G3"/>
  <c r="K3"/>
  <c r="Q3" i="2"/>
  <c r="J3"/>
  <c r="E3" i="3"/>
  <c r="I3"/>
  <c r="J3"/>
  <c r="F3"/>
  <c r="D3"/>
  <c r="H3"/>
  <c r="L3"/>
  <c r="F3" i="2"/>
  <c r="N7"/>
  <c r="C3"/>
  <c r="G3"/>
  <c r="K3"/>
  <c r="N6"/>
  <c r="D3"/>
  <c r="H3"/>
  <c r="L3"/>
  <c r="E3"/>
  <c r="I3"/>
  <c r="E14" i="4"/>
  <c r="F14" s="1"/>
  <c r="G14" s="1"/>
  <c r="H14" s="1"/>
  <c r="I14" s="1"/>
  <c r="J14" s="1"/>
  <c r="K14" s="1"/>
  <c r="L14" s="1"/>
  <c r="M5"/>
  <c r="O4" s="1"/>
  <c r="N5" s="1"/>
  <c r="M8"/>
  <c r="M9" s="1"/>
  <c r="R20" s="1"/>
  <c r="E4"/>
  <c r="I4"/>
  <c r="F4"/>
  <c r="K4"/>
  <c r="D4"/>
  <c r="L4"/>
  <c r="H4"/>
  <c r="C4"/>
  <c r="G4"/>
  <c r="L44" i="1"/>
  <c r="H44"/>
  <c r="D44"/>
  <c r="I24"/>
  <c r="I44"/>
  <c r="E44"/>
  <c r="C44"/>
  <c r="L24"/>
  <c r="H24"/>
  <c r="D24"/>
  <c r="E24"/>
  <c r="K44"/>
  <c r="G44"/>
  <c r="C24"/>
  <c r="J24"/>
  <c r="F24"/>
  <c r="J44"/>
  <c r="F44"/>
  <c r="K24"/>
  <c r="G24"/>
  <c r="I4"/>
  <c r="E4"/>
  <c r="C4"/>
  <c r="J4"/>
  <c r="F4"/>
  <c r="K4"/>
  <c r="G4"/>
  <c r="L4"/>
  <c r="H4"/>
  <c r="D4"/>
  <c r="M6" i="4" l="1"/>
  <c r="R17" s="1"/>
  <c r="M7"/>
  <c r="R18" s="1"/>
  <c r="R24" s="1"/>
  <c r="M10"/>
  <c r="R23" s="1"/>
  <c r="N8"/>
</calcChain>
</file>

<file path=xl/sharedStrings.xml><?xml version="1.0" encoding="utf-8"?>
<sst xmlns="http://schemas.openxmlformats.org/spreadsheetml/2006/main" count="328" uniqueCount="59">
  <si>
    <t>PERIOD 1</t>
  </si>
  <si>
    <t>Sales</t>
  </si>
  <si>
    <t>Gross Margins</t>
  </si>
  <si>
    <t>Net Earnings</t>
  </si>
  <si>
    <t>Retained Earnings</t>
  </si>
  <si>
    <t>Total dividends distributed</t>
  </si>
  <si>
    <t>Cumulative Supplier Credit</t>
  </si>
  <si>
    <t>Debt to equity ratio at end</t>
  </si>
  <si>
    <t>SA</t>
  </si>
  <si>
    <t>GM</t>
  </si>
  <si>
    <t>NE</t>
  </si>
  <si>
    <t>RE</t>
  </si>
  <si>
    <t>PERIOD 2</t>
  </si>
  <si>
    <t>PERIOD 3</t>
  </si>
  <si>
    <t>PERIOD 4</t>
  </si>
  <si>
    <t>DESCRIPTION</t>
  </si>
  <si>
    <t>CODE</t>
  </si>
  <si>
    <t>TDD</t>
  </si>
  <si>
    <t>CSC</t>
  </si>
  <si>
    <t>DER</t>
  </si>
  <si>
    <t>PERIOD 5</t>
  </si>
  <si>
    <t>PERIOD 6</t>
  </si>
  <si>
    <t>PERIOD 7</t>
  </si>
  <si>
    <t>PERIOD 8</t>
  </si>
  <si>
    <t>PERIOD 9</t>
  </si>
  <si>
    <t>PERIOD 10</t>
  </si>
  <si>
    <t>USA ($)</t>
  </si>
  <si>
    <t>BRAZIL (R$)</t>
  </si>
  <si>
    <t>LIECHTENST (SFr)</t>
  </si>
  <si>
    <t>Acumulated Sales</t>
  </si>
  <si>
    <t>ASA</t>
  </si>
  <si>
    <t>Acumulated Gross Margins</t>
  </si>
  <si>
    <t>Acumulated Net Earnings</t>
  </si>
  <si>
    <t>Acumulated Retained Earnings</t>
  </si>
  <si>
    <t>Acumulated Total dividends distributed</t>
  </si>
  <si>
    <t>Acumulated Cumulative Supplier Credit</t>
  </si>
  <si>
    <t>Acumulated Debt to equity ratio at end</t>
  </si>
  <si>
    <t>AGM</t>
  </si>
  <si>
    <t>ANE</t>
  </si>
  <si>
    <t>ARE</t>
  </si>
  <si>
    <t>ATDD</t>
  </si>
  <si>
    <t>ACSC</t>
  </si>
  <si>
    <t>ADER</t>
  </si>
  <si>
    <t>Standard sales</t>
  </si>
  <si>
    <t>Deluxe sales</t>
  </si>
  <si>
    <t>CHIP</t>
  </si>
  <si>
    <t>PC</t>
  </si>
  <si>
    <t>CONSOLIDATED (SFr)</t>
  </si>
  <si>
    <t>Supplier credit</t>
  </si>
  <si>
    <t>Area bank loans</t>
  </si>
  <si>
    <r>
      <t>EUROPE (</t>
    </r>
    <r>
      <rPr>
        <b/>
        <sz val="11"/>
        <color theme="0"/>
        <rFont val="Calibri"/>
        <family val="2"/>
      </rPr>
      <t>€)</t>
    </r>
  </si>
  <si>
    <t>TOTAL SALES</t>
  </si>
  <si>
    <t>TOTAL</t>
  </si>
  <si>
    <t>Cumulative Retained Earnings</t>
  </si>
  <si>
    <t>KEY FINANCIAL FIGURES</t>
  </si>
  <si>
    <t>Cumulative Sales</t>
  </si>
  <si>
    <t>Cumulative Gross Margins</t>
  </si>
  <si>
    <t>Cumulative Net Earnings</t>
  </si>
  <si>
    <t>GRAPHICS</t>
  </si>
</sst>
</file>

<file path=xl/styles.xml><?xml version="1.0" encoding="utf-8"?>
<styleSheet xmlns="http://schemas.openxmlformats.org/spreadsheetml/2006/main">
  <numFmts count="5">
    <numFmt numFmtId="44" formatCode="_ &quot;Bs. F&quot;\ * #,##0.00_ ;_ &quot;Bs. F&quot;\ * \-#,##0.00_ ;_ &quot;Bs. F&quot;\ * &quot;-&quot;??_ ;_ @_ "/>
    <numFmt numFmtId="164" formatCode="[$$-409]#,##0.00"/>
    <numFmt numFmtId="165" formatCode="[$€-2]\ #,##0.00"/>
    <numFmt numFmtId="166" formatCode="[$R$-416]\ #,##0.00"/>
    <numFmt numFmtId="167" formatCode="[$Fr.-807]\ 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/>
    <xf numFmtId="0" fontId="3" fillId="3" borderId="0" xfId="0" applyFont="1" applyFill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0" fillId="5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8" borderId="0" xfId="0" applyFont="1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0" fillId="0" borderId="0" xfId="0" applyNumberFormat="1"/>
    <xf numFmtId="166" fontId="3" fillId="7" borderId="0" xfId="0" applyNumberFormat="1" applyFont="1" applyFill="1" applyAlignment="1">
      <alignment horizontal="center"/>
    </xf>
    <xf numFmtId="166" fontId="0" fillId="0" borderId="0" xfId="0" applyNumberFormat="1"/>
    <xf numFmtId="167" fontId="3" fillId="7" borderId="0" xfId="0" applyNumberFormat="1" applyFont="1" applyFill="1" applyAlignment="1">
      <alignment horizontal="center"/>
    </xf>
    <xf numFmtId="44" fontId="3" fillId="7" borderId="0" xfId="2" applyFont="1" applyFill="1"/>
    <xf numFmtId="167" fontId="3" fillId="7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</cellXfs>
  <cellStyles count="3">
    <cellStyle name="Moneda" xfId="2" builtinId="4"/>
    <cellStyle name="Normal" xfId="0" builtinId="0"/>
    <cellStyle name="Porcentual" xfId="1" builtinId="5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Consolidated - Modtech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Resumen!$A$92</c:f>
              <c:strCache>
                <c:ptCount val="1"/>
                <c:pt idx="0">
                  <c:v>Cumulative Sales</c:v>
                </c:pt>
              </c:strCache>
            </c:strRef>
          </c:tx>
          <c:dLbls>
            <c:dLbl>
              <c:idx val="9"/>
              <c:layout/>
              <c:showVal val="1"/>
            </c:dLbl>
            <c:delete val="1"/>
          </c:dLbls>
          <c:cat>
            <c:strRef>
              <c:f>Resumen!$C$91:$L$91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Resumen!$C$92:$L$92</c:f>
              <c:numCache>
                <c:formatCode>[$Fr.-807]\ #,##0.00</c:formatCode>
                <c:ptCount val="10"/>
                <c:pt idx="0">
                  <c:v>11624168</c:v>
                </c:pt>
                <c:pt idx="1">
                  <c:v>21031666</c:v>
                </c:pt>
                <c:pt idx="2">
                  <c:v>33521579</c:v>
                </c:pt>
                <c:pt idx="3">
                  <c:v>39023509</c:v>
                </c:pt>
                <c:pt idx="4">
                  <c:v>49782640</c:v>
                </c:pt>
                <c:pt idx="5">
                  <c:v>72805057</c:v>
                </c:pt>
                <c:pt idx="6">
                  <c:v>96207612</c:v>
                </c:pt>
                <c:pt idx="7">
                  <c:v>107885906</c:v>
                </c:pt>
                <c:pt idx="8">
                  <c:v>117958538</c:v>
                </c:pt>
                <c:pt idx="9">
                  <c:v>134355557</c:v>
                </c:pt>
              </c:numCache>
            </c:numRef>
          </c:val>
        </c:ser>
        <c:axId val="82283904"/>
        <c:axId val="82297984"/>
      </c:barChart>
      <c:lineChart>
        <c:grouping val="standard"/>
        <c:ser>
          <c:idx val="1"/>
          <c:order val="1"/>
          <c:tx>
            <c:strRef>
              <c:f>Resumen!$A$93</c:f>
              <c:strCache>
                <c:ptCount val="1"/>
                <c:pt idx="0">
                  <c:v>Cumulative Gross Margins</c:v>
                </c:pt>
              </c:strCache>
            </c:strRef>
          </c:tx>
          <c:dLbls>
            <c:dLbl>
              <c:idx val="9"/>
              <c:layout>
                <c:manualLayout>
                  <c:x val="0"/>
                  <c:y val="-5.0925925925925923E-2"/>
                </c:manualLayout>
              </c:layout>
              <c:showVal val="1"/>
            </c:dLbl>
            <c:delete val="1"/>
          </c:dLbls>
          <c:cat>
            <c:strRef>
              <c:f>Resumen!$C$91:$L$91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Resumen!$C$93:$L$93</c:f>
              <c:numCache>
                <c:formatCode>[$Fr.-807]\ #,##0.00</c:formatCode>
                <c:ptCount val="10"/>
                <c:pt idx="0">
                  <c:v>3084944</c:v>
                </c:pt>
                <c:pt idx="1">
                  <c:v>6281342</c:v>
                </c:pt>
                <c:pt idx="2">
                  <c:v>10467251</c:v>
                </c:pt>
                <c:pt idx="3">
                  <c:v>10834135</c:v>
                </c:pt>
                <c:pt idx="4">
                  <c:v>14689714</c:v>
                </c:pt>
                <c:pt idx="5">
                  <c:v>19284669</c:v>
                </c:pt>
                <c:pt idx="6">
                  <c:v>20539159</c:v>
                </c:pt>
                <c:pt idx="7">
                  <c:v>21127725</c:v>
                </c:pt>
                <c:pt idx="8">
                  <c:v>24352151</c:v>
                </c:pt>
                <c:pt idx="9">
                  <c:v>26098857</c:v>
                </c:pt>
              </c:numCache>
            </c:numRef>
          </c:val>
        </c:ser>
        <c:ser>
          <c:idx val="2"/>
          <c:order val="2"/>
          <c:tx>
            <c:strRef>
              <c:f>Resumen!$A$94</c:f>
              <c:strCache>
                <c:ptCount val="1"/>
                <c:pt idx="0">
                  <c:v>Cumulative Net Earnings</c:v>
                </c:pt>
              </c:strCache>
            </c:strRef>
          </c:tx>
          <c:dLbls>
            <c:dLbl>
              <c:idx val="9"/>
              <c:layout>
                <c:manualLayout>
                  <c:x val="-1.9870839542970695E-3"/>
                  <c:y val="-4.6296296296296301E-2"/>
                </c:manualLayout>
              </c:layout>
              <c:showVal val="1"/>
            </c:dLbl>
            <c:delete val="1"/>
          </c:dLbls>
          <c:cat>
            <c:strRef>
              <c:f>Resumen!$C$91:$L$91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Resumen!$C$94:$L$94</c:f>
              <c:numCache>
                <c:formatCode>[$Fr.-807]\ #,##0.00</c:formatCode>
                <c:ptCount val="10"/>
                <c:pt idx="0">
                  <c:v>158214</c:v>
                </c:pt>
                <c:pt idx="1">
                  <c:v>938801</c:v>
                </c:pt>
                <c:pt idx="2">
                  <c:v>1628566</c:v>
                </c:pt>
                <c:pt idx="3">
                  <c:v>514270</c:v>
                </c:pt>
                <c:pt idx="4">
                  <c:v>1585832</c:v>
                </c:pt>
                <c:pt idx="5">
                  <c:v>1749974</c:v>
                </c:pt>
                <c:pt idx="6">
                  <c:v>-1367961</c:v>
                </c:pt>
                <c:pt idx="7">
                  <c:v>-3969371</c:v>
                </c:pt>
                <c:pt idx="8">
                  <c:v>-3607565</c:v>
                </c:pt>
                <c:pt idx="9">
                  <c:v>-5706418</c:v>
                </c:pt>
              </c:numCache>
            </c:numRef>
          </c:val>
        </c:ser>
        <c:marker val="1"/>
        <c:axId val="82283904"/>
        <c:axId val="82297984"/>
      </c:lineChart>
      <c:catAx>
        <c:axId val="82283904"/>
        <c:scaling>
          <c:orientation val="minMax"/>
        </c:scaling>
        <c:axPos val="b"/>
        <c:tickLblPos val="nextTo"/>
        <c:crossAx val="82297984"/>
        <c:crosses val="autoZero"/>
        <c:auto val="1"/>
        <c:lblAlgn val="ctr"/>
        <c:lblOffset val="100"/>
      </c:catAx>
      <c:valAx>
        <c:axId val="82297984"/>
        <c:scaling>
          <c:orientation val="minMax"/>
        </c:scaling>
        <c:axPos val="l"/>
        <c:majorGridlines/>
        <c:numFmt formatCode="[$Fr.-807]\ #,##0.00" sourceLinked="1"/>
        <c:tickLblPos val="nextTo"/>
        <c:crossAx val="8228390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5"/>
  <c:chart>
    <c:autoTitleDeleted val="1"/>
    <c:plotArea>
      <c:layout/>
      <c:pieChart>
        <c:varyColors val="1"/>
        <c:ser>
          <c:idx val="2"/>
          <c:order val="2"/>
          <c:dLbls>
            <c:showPercent val="1"/>
            <c:showLeaderLines val="1"/>
          </c:dLbls>
          <c:cat>
            <c:strRef>
              <c:f>EUROPE!$P$10:$P$11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EUROPE!$Q$10:$Q$11</c:f>
              <c:numCache>
                <c:formatCode>[$€-2]\ #,##0.00</c:formatCode>
                <c:ptCount val="2"/>
                <c:pt idx="0">
                  <c:v>3041356</c:v>
                </c:pt>
                <c:pt idx="1">
                  <c:v>6668750</c:v>
                </c:pt>
              </c:numCache>
            </c:numRef>
          </c:val>
        </c:ser>
        <c:ser>
          <c:idx val="3"/>
          <c:order val="3"/>
          <c:dLbls>
            <c:showPercent val="1"/>
            <c:showLeaderLines val="1"/>
          </c:dLbls>
          <c:cat>
            <c:strRef>
              <c:f>EUROPE!$P$3:$P$4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EUROPE!$Q$3:$Q$4</c:f>
              <c:numCache>
                <c:formatCode>[$€-2]\ #,##0.00</c:formatCode>
                <c:ptCount val="2"/>
                <c:pt idx="0">
                  <c:v>3271002</c:v>
                </c:pt>
                <c:pt idx="1">
                  <c:v>16844945</c:v>
                </c:pt>
              </c:numCache>
            </c:numRef>
          </c:val>
        </c:ser>
        <c:ser>
          <c:idx val="1"/>
          <c:order val="1"/>
          <c:dLbls>
            <c:showPercent val="1"/>
            <c:showLeaderLines val="1"/>
          </c:dLbls>
          <c:cat>
            <c:strRef>
              <c:f>EUROPE!$P$3:$P$4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EUROPE!$Q$3:$Q$4</c:f>
              <c:numCache>
                <c:formatCode>[$€-2]\ #,##0.00</c:formatCode>
                <c:ptCount val="2"/>
                <c:pt idx="0">
                  <c:v>3271002</c:v>
                </c:pt>
                <c:pt idx="1">
                  <c:v>16844945</c:v>
                </c:pt>
              </c:numCache>
            </c:numRef>
          </c:val>
        </c:ser>
        <c:ser>
          <c:idx val="0"/>
          <c:order val="0"/>
          <c:dLbls>
            <c:showPercent val="1"/>
            <c:showLeaderLines val="1"/>
          </c:dLbls>
          <c:cat>
            <c:strRef>
              <c:f>EUROPE!$P$3:$P$4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EUROPE!$Q$3:$Q$4</c:f>
              <c:numCache>
                <c:formatCode>[$€-2]\ #,##0.00</c:formatCode>
                <c:ptCount val="2"/>
                <c:pt idx="0">
                  <c:v>3271002</c:v>
                </c:pt>
                <c:pt idx="1">
                  <c:v>16844945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>
        <c:manualLayout>
          <c:xMode val="edge"/>
          <c:yMode val="edge"/>
          <c:x val="0.40138304351575038"/>
          <c:y val="0.13337545791009445"/>
          <c:w val="0.17185205797182371"/>
          <c:h val="0.11559858293542571"/>
        </c:manualLayout>
      </c:layout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Gross Margins</a:t>
            </a:r>
            <a:r>
              <a:rPr lang="es-VE" baseline="0"/>
              <a:t> Vs. Net Earnings</a:t>
            </a:r>
            <a:endParaRPr lang="es-V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EUROPE!$B$13</c:f>
              <c:strCache>
                <c:ptCount val="1"/>
                <c:pt idx="0">
                  <c:v>AGM</c:v>
                </c:pt>
              </c:strCache>
            </c:strRef>
          </c:tx>
          <c:dLbls>
            <c:dLbl>
              <c:idx val="6"/>
              <c:showVal val="1"/>
            </c:dLbl>
            <c:delete val="1"/>
          </c:dLbls>
          <c:cat>
            <c:strRef>
              <c:f>EUROPE!$C$2:$L$2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EUROPE!$C$13:$L$13</c:f>
              <c:numCache>
                <c:formatCode>[$€-2]\ #,##0.00</c:formatCode>
                <c:ptCount val="10"/>
                <c:pt idx="0">
                  <c:v>645000</c:v>
                </c:pt>
                <c:pt idx="1">
                  <c:v>1297912</c:v>
                </c:pt>
                <c:pt idx="2">
                  <c:v>2338381</c:v>
                </c:pt>
                <c:pt idx="3">
                  <c:v>2997045</c:v>
                </c:pt>
                <c:pt idx="4">
                  <c:v>3995855</c:v>
                </c:pt>
                <c:pt idx="5">
                  <c:v>4368695</c:v>
                </c:pt>
                <c:pt idx="6">
                  <c:v>4446473</c:v>
                </c:pt>
                <c:pt idx="7">
                  <c:v>4064250</c:v>
                </c:pt>
                <c:pt idx="8">
                  <c:v>4064250</c:v>
                </c:pt>
                <c:pt idx="9">
                  <c:v>4384250</c:v>
                </c:pt>
              </c:numCache>
            </c:numRef>
          </c:val>
        </c:ser>
        <c:ser>
          <c:idx val="1"/>
          <c:order val="1"/>
          <c:tx>
            <c:strRef>
              <c:f>EUROPE!$B$15</c:f>
              <c:strCache>
                <c:ptCount val="1"/>
                <c:pt idx="0">
                  <c:v>ANE</c:v>
                </c:pt>
              </c:strCache>
            </c:strRef>
          </c:tx>
          <c:dLbls>
            <c:dLbl>
              <c:idx val="7"/>
              <c:layout>
                <c:manualLayout>
                  <c:x val="-8.6377899911407707E-2"/>
                  <c:y val="6.2976624886800184E-2"/>
                </c:manualLayout>
              </c:layout>
              <c:showVal val="1"/>
            </c:dLbl>
            <c:delete val="1"/>
          </c:dLbls>
          <c:cat>
            <c:strRef>
              <c:f>EUROPE!$C$2:$L$2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EUROPE!$C$15:$L$15</c:f>
              <c:numCache>
                <c:formatCode>[$€-2]\ #,##0.00</c:formatCode>
                <c:ptCount val="10"/>
                <c:pt idx="0">
                  <c:v>-72777</c:v>
                </c:pt>
                <c:pt idx="1">
                  <c:v>116624</c:v>
                </c:pt>
                <c:pt idx="2">
                  <c:v>439717</c:v>
                </c:pt>
                <c:pt idx="3">
                  <c:v>480720</c:v>
                </c:pt>
                <c:pt idx="4">
                  <c:v>825487</c:v>
                </c:pt>
                <c:pt idx="5">
                  <c:v>803987</c:v>
                </c:pt>
                <c:pt idx="6">
                  <c:v>4150</c:v>
                </c:pt>
                <c:pt idx="7">
                  <c:v>-934494</c:v>
                </c:pt>
                <c:pt idx="8">
                  <c:v>-1031575</c:v>
                </c:pt>
                <c:pt idx="9">
                  <c:v>-1138444</c:v>
                </c:pt>
              </c:numCache>
            </c:numRef>
          </c:val>
        </c:ser>
        <c:marker val="1"/>
        <c:axId val="102860288"/>
        <c:axId val="102861824"/>
      </c:lineChart>
      <c:catAx>
        <c:axId val="102860288"/>
        <c:scaling>
          <c:orientation val="minMax"/>
        </c:scaling>
        <c:axPos val="b"/>
        <c:tickLblPos val="nextTo"/>
        <c:crossAx val="102861824"/>
        <c:crosses val="autoZero"/>
        <c:auto val="1"/>
        <c:lblAlgn val="ctr"/>
        <c:lblOffset val="100"/>
      </c:catAx>
      <c:valAx>
        <c:axId val="102861824"/>
        <c:scaling>
          <c:orientation val="minMax"/>
        </c:scaling>
        <c:axPos val="l"/>
        <c:majorGridlines/>
        <c:numFmt formatCode="[$€-2]\ #,##0.00" sourceLinked="1"/>
        <c:tickLblPos val="nextTo"/>
        <c:crossAx val="102860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BRAZIL TOTAL SALES (R$)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BRAZIL!$A$4</c:f>
              <c:strCache>
                <c:ptCount val="1"/>
                <c:pt idx="0">
                  <c:v>Standard sales</c:v>
                </c:pt>
              </c:strCache>
            </c:strRef>
          </c:tx>
          <c:cat>
            <c:strRef>
              <c:f>BRAZIL!$C$2:$L$2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BRAZIL!$C$4:$L$4</c:f>
              <c:numCache>
                <c:formatCode>[$R$-416]\ 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402570</c:v>
                </c:pt>
                <c:pt idx="5">
                  <c:v>1267920</c:v>
                </c:pt>
                <c:pt idx="6">
                  <c:v>8378460</c:v>
                </c:pt>
                <c:pt idx="7">
                  <c:v>3631710</c:v>
                </c:pt>
                <c:pt idx="8">
                  <c:v>3416700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BRAZIL!$A$7</c:f>
              <c:strCache>
                <c:ptCount val="1"/>
                <c:pt idx="0">
                  <c:v>Deluxe sales</c:v>
                </c:pt>
              </c:strCache>
            </c:strRef>
          </c:tx>
          <c:cat>
            <c:strRef>
              <c:f>BRAZIL!$C$2:$L$2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BRAZIL!$C$7:$L$7</c:f>
              <c:numCache>
                <c:formatCode>[$R$-416]\ 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75"/>
        <c:overlap val="-25"/>
        <c:axId val="102846464"/>
        <c:axId val="102848000"/>
      </c:barChart>
      <c:catAx>
        <c:axId val="102846464"/>
        <c:scaling>
          <c:orientation val="minMax"/>
        </c:scaling>
        <c:axPos val="b"/>
        <c:majorTickMark val="none"/>
        <c:tickLblPos val="nextTo"/>
        <c:crossAx val="102848000"/>
        <c:crosses val="autoZero"/>
        <c:auto val="1"/>
        <c:lblAlgn val="ctr"/>
        <c:lblOffset val="100"/>
      </c:catAx>
      <c:valAx>
        <c:axId val="102848000"/>
        <c:scaling>
          <c:orientation val="minMax"/>
        </c:scaling>
        <c:axPos val="l"/>
        <c:majorGridlines/>
        <c:numFmt formatCode="[$R$-416]\ #,##0.00" sourceLinked="1"/>
        <c:majorTickMark val="none"/>
        <c:tickLblPos val="nextTo"/>
        <c:crossAx val="10284646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Gross Margins</a:t>
            </a:r>
            <a:r>
              <a:rPr lang="es-VE" baseline="0"/>
              <a:t> Vs. Net Earnings</a:t>
            </a:r>
            <a:endParaRPr lang="es-V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BRAZIL!$B$13</c:f>
              <c:strCache>
                <c:ptCount val="1"/>
                <c:pt idx="0">
                  <c:v>AGM</c:v>
                </c:pt>
              </c:strCache>
            </c:strRef>
          </c:tx>
          <c:dLbls>
            <c:dLbl>
              <c:idx val="8"/>
              <c:layout>
                <c:manualLayout>
                  <c:x val="-6.0263651100982113E-2"/>
                  <c:y val="-3.5424351498825085E-2"/>
                </c:manualLayout>
              </c:layout>
              <c:showVal val="1"/>
            </c:dLbl>
            <c:delete val="1"/>
          </c:dLbls>
          <c:cat>
            <c:strRef>
              <c:f>BRAZIL!$C$2:$L$2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BRAZIL!$C$13:$L$13</c:f>
              <c:numCache>
                <c:formatCode>[$R$-416]\ 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1161834</c:v>
                </c:pt>
                <c:pt idx="7">
                  <c:v>1617836</c:v>
                </c:pt>
                <c:pt idx="8">
                  <c:v>4150000</c:v>
                </c:pt>
                <c:pt idx="9">
                  <c:v>4150000</c:v>
                </c:pt>
              </c:numCache>
            </c:numRef>
          </c:val>
        </c:ser>
        <c:ser>
          <c:idx val="1"/>
          <c:order val="1"/>
          <c:tx>
            <c:strRef>
              <c:f>BRAZIL!$B$15</c:f>
              <c:strCache>
                <c:ptCount val="1"/>
                <c:pt idx="0">
                  <c:v>ANE</c:v>
                </c:pt>
              </c:strCache>
            </c:strRef>
          </c:tx>
          <c:dLbls>
            <c:dLbl>
              <c:idx val="9"/>
              <c:layout>
                <c:manualLayout>
                  <c:x val="-6.0263651100982123E-3"/>
                  <c:y val="3.9360390554250085E-2"/>
                </c:manualLayout>
              </c:layout>
              <c:showVal val="1"/>
            </c:dLbl>
            <c:delete val="1"/>
          </c:dLbls>
          <c:cat>
            <c:strRef>
              <c:f>BRAZIL!$C$2:$L$2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BRAZIL!$C$15:$L$15</c:f>
              <c:numCache>
                <c:formatCode>[$R$-416]\ #,##0.00</c:formatCode>
                <c:ptCount val="10"/>
                <c:pt idx="0">
                  <c:v>0</c:v>
                </c:pt>
                <c:pt idx="1">
                  <c:v>95445</c:v>
                </c:pt>
                <c:pt idx="2">
                  <c:v>137937</c:v>
                </c:pt>
                <c:pt idx="3">
                  <c:v>136975</c:v>
                </c:pt>
                <c:pt idx="4">
                  <c:v>67878</c:v>
                </c:pt>
                <c:pt idx="5">
                  <c:v>-511484</c:v>
                </c:pt>
                <c:pt idx="6">
                  <c:v>-489976</c:v>
                </c:pt>
                <c:pt idx="7">
                  <c:v>-2078219</c:v>
                </c:pt>
                <c:pt idx="8">
                  <c:v>-1888666</c:v>
                </c:pt>
                <c:pt idx="9">
                  <c:v>-3345231</c:v>
                </c:pt>
              </c:numCache>
            </c:numRef>
          </c:val>
        </c:ser>
        <c:marker val="1"/>
        <c:axId val="102996608"/>
        <c:axId val="103006592"/>
      </c:lineChart>
      <c:catAx>
        <c:axId val="102996608"/>
        <c:scaling>
          <c:orientation val="minMax"/>
        </c:scaling>
        <c:axPos val="b"/>
        <c:tickLblPos val="nextTo"/>
        <c:crossAx val="103006592"/>
        <c:crosses val="autoZero"/>
        <c:auto val="1"/>
        <c:lblAlgn val="ctr"/>
        <c:lblOffset val="100"/>
      </c:catAx>
      <c:valAx>
        <c:axId val="103006592"/>
        <c:scaling>
          <c:orientation val="minMax"/>
        </c:scaling>
        <c:axPos val="l"/>
        <c:majorGridlines/>
        <c:numFmt formatCode="[$R$-416]\ #,##0.00" sourceLinked="1"/>
        <c:tickLblPos val="nextTo"/>
        <c:crossAx val="1029966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 sz="1800" b="1" i="0" baseline="0"/>
              <a:t>Type of Sales (weight)</a:t>
            </a:r>
            <a:endParaRPr lang="es-VE"/>
          </a:p>
        </c:rich>
      </c:tx>
    </c:title>
    <c:plotArea>
      <c:layout/>
      <c:pieChart>
        <c:varyColors val="1"/>
        <c:ser>
          <c:idx val="1"/>
          <c:order val="1"/>
          <c:dLbls>
            <c:showPercent val="1"/>
            <c:showLeaderLines val="1"/>
          </c:dLbls>
          <c:cat>
            <c:strRef>
              <c:f>BRAZIL!$M$22:$M$23</c:f>
              <c:strCache>
                <c:ptCount val="2"/>
                <c:pt idx="0">
                  <c:v>Standard sales</c:v>
                </c:pt>
                <c:pt idx="1">
                  <c:v>Deluxe sales</c:v>
                </c:pt>
              </c:strCache>
            </c:strRef>
          </c:cat>
          <c:val>
            <c:numRef>
              <c:f>BRAZIL!$N$22:$N$23</c:f>
              <c:numCache>
                <c:formatCode>[$R$-416]\ #,##0.00</c:formatCode>
                <c:ptCount val="2"/>
                <c:pt idx="0">
                  <c:v>17097360</c:v>
                </c:pt>
                <c:pt idx="1">
                  <c:v>0</c:v>
                </c:pt>
              </c:numCache>
            </c:numRef>
          </c:val>
        </c:ser>
        <c:ser>
          <c:idx val="0"/>
          <c:order val="0"/>
          <c:dLbls>
            <c:showPercent val="1"/>
            <c:showLeaderLines val="1"/>
          </c:dLbls>
          <c:cat>
            <c:strRef>
              <c:f>BRAZIL!$M$22:$M$23</c:f>
              <c:strCache>
                <c:ptCount val="2"/>
                <c:pt idx="0">
                  <c:v>Standard sales</c:v>
                </c:pt>
                <c:pt idx="1">
                  <c:v>Deluxe sales</c:v>
                </c:pt>
              </c:strCache>
            </c:strRef>
          </c:cat>
          <c:val>
            <c:numRef>
              <c:f>BRAZIL!$N$22:$N$23</c:f>
              <c:numCache>
                <c:formatCode>[$R$-416]\ #,##0.00</c:formatCode>
                <c:ptCount val="2"/>
                <c:pt idx="0">
                  <c:v>17097360</c:v>
                </c:pt>
                <c:pt idx="1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7"/>
  <c:chart>
    <c:autoTitleDeleted val="1"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BRAZIL!$M$25:$M$26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BRAZIL!$N$25:$N$26</c:f>
              <c:numCache>
                <c:formatCode>[$R$-416]\ #,##0.00</c:formatCode>
                <c:ptCount val="2"/>
                <c:pt idx="0">
                  <c:v>3447360</c:v>
                </c:pt>
                <c:pt idx="1">
                  <c:v>13650000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Resumen!$A$96</c:f>
              <c:strCache>
                <c:ptCount val="1"/>
                <c:pt idx="0">
                  <c:v>Cumulative Supplier Credit</c:v>
                </c:pt>
              </c:strCache>
            </c:strRef>
          </c:tx>
          <c:cat>
            <c:strRef>
              <c:f>Resumen!$C$3:$L$3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Resumen!$D$96:$L$96</c:f>
              <c:numCache>
                <c:formatCode>[$Fr.-807]\ #,##0.00</c:formatCode>
                <c:ptCount val="9"/>
                <c:pt idx="0">
                  <c:v>0</c:v>
                </c:pt>
                <c:pt idx="1">
                  <c:v>4818011</c:v>
                </c:pt>
                <c:pt idx="2">
                  <c:v>4818011</c:v>
                </c:pt>
                <c:pt idx="3">
                  <c:v>5002910</c:v>
                </c:pt>
                <c:pt idx="4">
                  <c:v>6336297</c:v>
                </c:pt>
                <c:pt idx="5">
                  <c:v>11351375</c:v>
                </c:pt>
                <c:pt idx="6">
                  <c:v>19241158</c:v>
                </c:pt>
                <c:pt idx="7">
                  <c:v>23645116</c:v>
                </c:pt>
                <c:pt idx="8">
                  <c:v>23645116</c:v>
                </c:pt>
              </c:numCache>
            </c:numRef>
          </c:val>
        </c:ser>
        <c:axId val="94458624"/>
        <c:axId val="94460160"/>
      </c:barChart>
      <c:catAx>
        <c:axId val="94458624"/>
        <c:scaling>
          <c:orientation val="minMax"/>
        </c:scaling>
        <c:axPos val="b"/>
        <c:tickLblPos val="nextTo"/>
        <c:crossAx val="94460160"/>
        <c:crosses val="autoZero"/>
        <c:auto val="1"/>
        <c:lblAlgn val="ctr"/>
        <c:lblOffset val="100"/>
      </c:catAx>
      <c:valAx>
        <c:axId val="94460160"/>
        <c:scaling>
          <c:orientation val="minMax"/>
        </c:scaling>
        <c:axPos val="l"/>
        <c:majorGridlines/>
        <c:numFmt formatCode="[$Fr.-807]\ #,##0.00" sourceLinked="1"/>
        <c:tickLblPos val="nextTo"/>
        <c:crossAx val="9445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USA</a:t>
            </a:r>
            <a:r>
              <a:rPr lang="es-VE" baseline="0"/>
              <a:t> TOTAL SALES ($)</a:t>
            </a:r>
            <a:endParaRPr lang="es-VE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USA!$A$5</c:f>
              <c:strCache>
                <c:ptCount val="1"/>
                <c:pt idx="0">
                  <c:v>Standard sales</c:v>
                </c:pt>
              </c:strCache>
            </c:strRef>
          </c:tx>
          <c:cat>
            <c:strRef>
              <c:f>USA!$C$3:$L$3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USA!$C$5:$L$5</c:f>
              <c:numCache>
                <c:formatCode>[$$-409]#,##0.00</c:formatCode>
                <c:ptCount val="10"/>
                <c:pt idx="0">
                  <c:v>2717108</c:v>
                </c:pt>
                <c:pt idx="1">
                  <c:v>2551925</c:v>
                </c:pt>
                <c:pt idx="2">
                  <c:v>2988175</c:v>
                </c:pt>
                <c:pt idx="3">
                  <c:v>510180</c:v>
                </c:pt>
                <c:pt idx="4">
                  <c:v>2420000</c:v>
                </c:pt>
                <c:pt idx="5">
                  <c:v>9119498</c:v>
                </c:pt>
                <c:pt idx="6">
                  <c:v>3022215</c:v>
                </c:pt>
                <c:pt idx="7">
                  <c:v>3316710</c:v>
                </c:pt>
                <c:pt idx="8">
                  <c:v>3173420</c:v>
                </c:pt>
                <c:pt idx="9">
                  <c:v>5225075</c:v>
                </c:pt>
              </c:numCache>
            </c:numRef>
          </c:val>
        </c:ser>
        <c:ser>
          <c:idx val="1"/>
          <c:order val="1"/>
          <c:tx>
            <c:strRef>
              <c:f>USA!$A$8</c:f>
              <c:strCache>
                <c:ptCount val="1"/>
                <c:pt idx="0">
                  <c:v>Deluxe sales</c:v>
                </c:pt>
              </c:strCache>
            </c:strRef>
          </c:tx>
          <c:cat>
            <c:strRef>
              <c:f>USA!$C$3:$L$3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USA!$C$8:$L$8</c:f>
              <c:numCache>
                <c:formatCode>[$$-409]#,##0.00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1800000</c:v>
                </c:pt>
                <c:pt idx="7">
                  <c:v>0</c:v>
                </c:pt>
                <c:pt idx="8">
                  <c:v>453120</c:v>
                </c:pt>
                <c:pt idx="9">
                  <c:v>415574</c:v>
                </c:pt>
              </c:numCache>
            </c:numRef>
          </c:val>
        </c:ser>
        <c:gapWidth val="75"/>
        <c:overlap val="-25"/>
        <c:axId val="94772224"/>
        <c:axId val="94794496"/>
      </c:barChart>
      <c:catAx>
        <c:axId val="94772224"/>
        <c:scaling>
          <c:orientation val="minMax"/>
        </c:scaling>
        <c:axPos val="b"/>
        <c:majorTickMark val="none"/>
        <c:tickLblPos val="nextTo"/>
        <c:crossAx val="94794496"/>
        <c:crosses val="autoZero"/>
        <c:auto val="1"/>
        <c:lblAlgn val="ctr"/>
        <c:lblOffset val="100"/>
      </c:catAx>
      <c:valAx>
        <c:axId val="94794496"/>
        <c:scaling>
          <c:orientation val="minMax"/>
        </c:scaling>
        <c:axPos val="l"/>
        <c:majorGridlines/>
        <c:numFmt formatCode="[$$-409]#,##0.00" sourceLinked="1"/>
        <c:majorTickMark val="none"/>
        <c:tickLblPos val="nextTo"/>
        <c:spPr>
          <a:ln w="9525">
            <a:noFill/>
          </a:ln>
        </c:spPr>
        <c:crossAx val="9477222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3"/>
  <c:chart>
    <c:autoTitleDeleted val="1"/>
    <c:plotArea>
      <c:layout/>
      <c:pieChart>
        <c:varyColors val="1"/>
        <c:ser>
          <c:idx val="1"/>
          <c:order val="1"/>
          <c:dLbls>
            <c:showPercent val="1"/>
            <c:showLeaderLines val="1"/>
          </c:dLbls>
          <c:cat>
            <c:strRef>
              <c:f>USA!$Q$17:$Q$18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USA!$R$17:$R$18</c:f>
              <c:numCache>
                <c:formatCode>[$$-409]#,##0.00</c:formatCode>
                <c:ptCount val="2"/>
                <c:pt idx="0">
                  <c:v>3696220.1330723455</c:v>
                </c:pt>
                <c:pt idx="1">
                  <c:v>23090878.866927654</c:v>
                </c:pt>
              </c:numCache>
            </c:numRef>
          </c:val>
        </c:ser>
        <c:ser>
          <c:idx val="0"/>
          <c:order val="0"/>
          <c:dLbls>
            <c:showPercent val="1"/>
            <c:showLeaderLines val="1"/>
          </c:dLbls>
          <c:cat>
            <c:strRef>
              <c:f>USA!$Q$17:$Q$18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USA!$R$17:$R$18</c:f>
              <c:numCache>
                <c:formatCode>[$$-409]#,##0.00</c:formatCode>
                <c:ptCount val="2"/>
                <c:pt idx="0">
                  <c:v>3696220.1330723455</c:v>
                </c:pt>
                <c:pt idx="1">
                  <c:v>23090878.866927654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>
        <c:manualLayout>
          <c:xMode val="edge"/>
          <c:yMode val="edge"/>
          <c:x val="0.22020639797523003"/>
          <c:y val="0.74794552818273263"/>
          <c:w val="0.17185205797182371"/>
          <c:h val="0.11559858293542571"/>
        </c:manualLayout>
      </c:layout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10"/>
  <c:chart>
    <c:title>
      <c:tx>
        <c:rich>
          <a:bodyPr/>
          <a:lstStyle/>
          <a:p>
            <a:pPr>
              <a:defRPr/>
            </a:pPr>
            <a:r>
              <a:rPr lang="es-VE"/>
              <a:t>Type</a:t>
            </a:r>
            <a:r>
              <a:rPr lang="es-VE" baseline="0"/>
              <a:t> of Sales (weight)</a:t>
            </a:r>
            <a:endParaRPr lang="es-VE"/>
          </a:p>
        </c:rich>
      </c:tx>
    </c:title>
    <c:plotArea>
      <c:layout/>
      <c:pieChart>
        <c:varyColors val="1"/>
        <c:ser>
          <c:idx val="2"/>
          <c:order val="2"/>
          <c:dLbls>
            <c:showPercent val="1"/>
            <c:showLeaderLines val="1"/>
          </c:dLbls>
          <c:cat>
            <c:strRef>
              <c:f>USA!$N$15:$N$17</c:f>
              <c:strCache>
                <c:ptCount val="3"/>
                <c:pt idx="0">
                  <c:v>Standard sales</c:v>
                </c:pt>
                <c:pt idx="2">
                  <c:v>Deluxe sales</c:v>
                </c:pt>
              </c:strCache>
            </c:strRef>
          </c:cat>
          <c:val>
            <c:numRef>
              <c:f>USA!$O$15:$O$17</c:f>
              <c:numCache>
                <c:formatCode>[$$-409]#,##0.00</c:formatCode>
                <c:ptCount val="3"/>
                <c:pt idx="0">
                  <c:v>35044306</c:v>
                </c:pt>
                <c:pt idx="2">
                  <c:v>2668694</c:v>
                </c:pt>
              </c:numCache>
            </c:numRef>
          </c:val>
        </c:ser>
        <c:ser>
          <c:idx val="3"/>
          <c:order val="3"/>
          <c:tx>
            <c:strRef>
              <c:f>USA!$N$17</c:f>
              <c:strCache>
                <c:ptCount val="1"/>
                <c:pt idx="0">
                  <c:v>Deluxe sales</c:v>
                </c:pt>
              </c:strCache>
            </c:strRef>
          </c:tx>
          <c:dLbls>
            <c:showPercent val="1"/>
            <c:showLeaderLines val="1"/>
          </c:dLbls>
          <c:val>
            <c:numRef>
              <c:f>USA!$O$17</c:f>
              <c:numCache>
                <c:formatCode>[$$-409]#,##0.00</c:formatCode>
                <c:ptCount val="1"/>
                <c:pt idx="0">
                  <c:v>2668694</c:v>
                </c:pt>
              </c:numCache>
            </c:numRef>
          </c:val>
        </c:ser>
        <c:ser>
          <c:idx val="0"/>
          <c:order val="0"/>
          <c:dLbls>
            <c:showPercent val="1"/>
            <c:showLeaderLines val="1"/>
          </c:dLbls>
          <c:cat>
            <c:strRef>
              <c:f>USA!$N$15:$N$17</c:f>
              <c:strCache>
                <c:ptCount val="3"/>
                <c:pt idx="0">
                  <c:v>Standard sales</c:v>
                </c:pt>
                <c:pt idx="2">
                  <c:v>Deluxe sales</c:v>
                </c:pt>
              </c:strCache>
            </c:strRef>
          </c:cat>
          <c:val>
            <c:numRef>
              <c:f>USA!$O$15:$O$17</c:f>
              <c:numCache>
                <c:formatCode>[$$-409]#,##0.00</c:formatCode>
                <c:ptCount val="3"/>
                <c:pt idx="0">
                  <c:v>35044306</c:v>
                </c:pt>
                <c:pt idx="2">
                  <c:v>2668694</c:v>
                </c:pt>
              </c:numCache>
            </c:numRef>
          </c:val>
        </c:ser>
        <c:ser>
          <c:idx val="1"/>
          <c:order val="1"/>
          <c:tx>
            <c:strRef>
              <c:f>USA!$N$17</c:f>
              <c:strCache>
                <c:ptCount val="1"/>
                <c:pt idx="0">
                  <c:v>Deluxe sales</c:v>
                </c:pt>
              </c:strCache>
            </c:strRef>
          </c:tx>
          <c:dLbls>
            <c:showPercent val="1"/>
            <c:showLeaderLines val="1"/>
          </c:dLbls>
          <c:val>
            <c:numRef>
              <c:f>USA!$O$17</c:f>
              <c:numCache>
                <c:formatCode>[$$-409]#,##0.00</c:formatCode>
                <c:ptCount val="1"/>
                <c:pt idx="0">
                  <c:v>2668694</c:v>
                </c:pt>
              </c:numCache>
            </c:numRef>
          </c:val>
        </c:ser>
        <c:dLbls>
          <c:showPercent val="1"/>
        </c:dLbls>
        <c:firstSliceAng val="97"/>
      </c:pieChart>
    </c:plotArea>
    <c:legend>
      <c:legendPos val="t"/>
      <c:legendEntry>
        <c:idx val="1"/>
        <c:delete val="1"/>
      </c:legendEntry>
      <c:txPr>
        <a:bodyPr/>
        <a:lstStyle/>
        <a:p>
          <a:pPr rtl="0">
            <a:defRPr/>
          </a:pPr>
          <a:endParaRPr lang="es-VE"/>
        </a:p>
      </c:txPr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Gross Margins</a:t>
            </a:r>
            <a:r>
              <a:rPr lang="es-VE" baseline="0"/>
              <a:t> Vs. Net Earnings</a:t>
            </a:r>
            <a:endParaRPr lang="es-V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USA!$B$14</c:f>
              <c:strCache>
                <c:ptCount val="1"/>
                <c:pt idx="0">
                  <c:v>AGM</c:v>
                </c:pt>
              </c:strCache>
            </c:strRef>
          </c:tx>
          <c:cat>
            <c:strRef>
              <c:f>USA!$C$3:$L$3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USA!$C$14:$L$14</c:f>
              <c:numCache>
                <c:formatCode>[$$-409]#,##0.00</c:formatCode>
                <c:ptCount val="10"/>
                <c:pt idx="0">
                  <c:v>821168</c:v>
                </c:pt>
                <c:pt idx="1">
                  <c:v>1700093</c:v>
                </c:pt>
                <c:pt idx="2">
                  <c:v>2707208</c:v>
                </c:pt>
                <c:pt idx="3">
                  <c:v>2472998</c:v>
                </c:pt>
                <c:pt idx="4">
                  <c:v>3352998</c:v>
                </c:pt>
                <c:pt idx="5">
                  <c:v>5038346</c:v>
                </c:pt>
                <c:pt idx="6">
                  <c:v>5278809</c:v>
                </c:pt>
                <c:pt idx="7">
                  <c:v>5866672</c:v>
                </c:pt>
                <c:pt idx="8">
                  <c:v>6786094</c:v>
                </c:pt>
                <c:pt idx="9">
                  <c:v>7280724</c:v>
                </c:pt>
              </c:numCache>
            </c:numRef>
          </c:val>
        </c:ser>
        <c:ser>
          <c:idx val="1"/>
          <c:order val="1"/>
          <c:tx>
            <c:strRef>
              <c:f>USA!$B$16</c:f>
              <c:strCache>
                <c:ptCount val="1"/>
                <c:pt idx="0">
                  <c:v>ANE</c:v>
                </c:pt>
              </c:strCache>
            </c:strRef>
          </c:tx>
          <c:cat>
            <c:strRef>
              <c:f>USA!$C$3:$L$3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USA!$C$16:$L$16</c:f>
              <c:numCache>
                <c:formatCode>[$$-409]#,##0.00</c:formatCode>
                <c:ptCount val="10"/>
                <c:pt idx="0">
                  <c:v>144653</c:v>
                </c:pt>
                <c:pt idx="1">
                  <c:v>310369</c:v>
                </c:pt>
                <c:pt idx="2">
                  <c:v>524010</c:v>
                </c:pt>
                <c:pt idx="3">
                  <c:v>-77545</c:v>
                </c:pt>
                <c:pt idx="4">
                  <c:v>299150</c:v>
                </c:pt>
                <c:pt idx="5">
                  <c:v>622304</c:v>
                </c:pt>
                <c:pt idx="6">
                  <c:v>-33742</c:v>
                </c:pt>
                <c:pt idx="7">
                  <c:v>-7060</c:v>
                </c:pt>
                <c:pt idx="8">
                  <c:v>313529</c:v>
                </c:pt>
                <c:pt idx="9">
                  <c:v>260209</c:v>
                </c:pt>
              </c:numCache>
            </c:numRef>
          </c:val>
        </c:ser>
        <c:marker val="1"/>
        <c:axId val="94882432"/>
        <c:axId val="94888320"/>
      </c:lineChart>
      <c:catAx>
        <c:axId val="94882432"/>
        <c:scaling>
          <c:orientation val="minMax"/>
        </c:scaling>
        <c:axPos val="b"/>
        <c:tickLblPos val="nextTo"/>
        <c:crossAx val="94888320"/>
        <c:crosses val="autoZero"/>
        <c:auto val="1"/>
        <c:lblAlgn val="ctr"/>
        <c:lblOffset val="100"/>
      </c:catAx>
      <c:valAx>
        <c:axId val="94888320"/>
        <c:scaling>
          <c:orientation val="minMax"/>
        </c:scaling>
        <c:axPos val="l"/>
        <c:majorGridlines/>
        <c:numFmt formatCode="[$$-409]#,##0.00" sourceLinked="1"/>
        <c:tickLblPos val="nextTo"/>
        <c:crossAx val="94882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3"/>
  <c:chart>
    <c:autoTitleDeleted val="1"/>
    <c:plotArea>
      <c:layout/>
      <c:pieChart>
        <c:varyColors val="1"/>
        <c:ser>
          <c:idx val="2"/>
          <c:order val="2"/>
          <c:dLbls>
            <c:showPercent val="1"/>
            <c:showLeaderLines val="1"/>
          </c:dLbls>
          <c:cat>
            <c:strRef>
              <c:f>EUROPE!$P$3:$P$4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EUROPE!$Q$3:$Q$4</c:f>
              <c:numCache>
                <c:formatCode>[$€-2]\ #,##0.00</c:formatCode>
                <c:ptCount val="2"/>
                <c:pt idx="0">
                  <c:v>3271002</c:v>
                </c:pt>
                <c:pt idx="1">
                  <c:v>16844945</c:v>
                </c:pt>
              </c:numCache>
            </c:numRef>
          </c:val>
        </c:ser>
        <c:ser>
          <c:idx val="3"/>
          <c:order val="3"/>
          <c:dLbls>
            <c:showPercent val="1"/>
            <c:showLeaderLines val="1"/>
          </c:dLbls>
          <c:cat>
            <c:strRef>
              <c:f>EUROPE!$P$3:$P$4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EUROPE!$Q$3:$Q$4</c:f>
              <c:numCache>
                <c:formatCode>[$€-2]\ #,##0.00</c:formatCode>
                <c:ptCount val="2"/>
                <c:pt idx="0">
                  <c:v>3271002</c:v>
                </c:pt>
                <c:pt idx="1">
                  <c:v>16844945</c:v>
                </c:pt>
              </c:numCache>
            </c:numRef>
          </c:val>
        </c:ser>
        <c:ser>
          <c:idx val="1"/>
          <c:order val="1"/>
          <c:dLbls>
            <c:showPercent val="1"/>
            <c:showLeaderLines val="1"/>
          </c:dLbls>
          <c:cat>
            <c:strRef>
              <c:f>EUROPE!$P$3:$P$4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EUROPE!$Q$3:$Q$4</c:f>
              <c:numCache>
                <c:formatCode>[$€-2]\ #,##0.00</c:formatCode>
                <c:ptCount val="2"/>
                <c:pt idx="0">
                  <c:v>3271002</c:v>
                </c:pt>
                <c:pt idx="1">
                  <c:v>16844945</c:v>
                </c:pt>
              </c:numCache>
            </c:numRef>
          </c:val>
        </c:ser>
        <c:ser>
          <c:idx val="0"/>
          <c:order val="0"/>
          <c:dLbls>
            <c:showPercent val="1"/>
            <c:showLeaderLines val="1"/>
          </c:dLbls>
          <c:cat>
            <c:strRef>
              <c:f>EUROPE!$P$3:$P$4</c:f>
              <c:strCache>
                <c:ptCount val="2"/>
                <c:pt idx="0">
                  <c:v>CHIP</c:v>
                </c:pt>
                <c:pt idx="1">
                  <c:v>PC</c:v>
                </c:pt>
              </c:strCache>
            </c:strRef>
          </c:cat>
          <c:val>
            <c:numRef>
              <c:f>EUROPE!$Q$3:$Q$4</c:f>
              <c:numCache>
                <c:formatCode>[$€-2]\ #,##0.00</c:formatCode>
                <c:ptCount val="2"/>
                <c:pt idx="0">
                  <c:v>3271002</c:v>
                </c:pt>
                <c:pt idx="1">
                  <c:v>16844945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>
        <c:manualLayout>
          <c:xMode val="edge"/>
          <c:yMode val="edge"/>
          <c:x val="0.22020639797523017"/>
          <c:y val="0.74794552818273263"/>
          <c:w val="0.17185205797182371"/>
          <c:h val="0.11559858293542571"/>
        </c:manualLayout>
      </c:layout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title>
      <c:tx>
        <c:rich>
          <a:bodyPr/>
          <a:lstStyle/>
          <a:p>
            <a:pPr>
              <a:defRPr/>
            </a:pPr>
            <a:r>
              <a:rPr lang="es-VE"/>
              <a:t>EUROPE TOTAL SALES (€)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EUROPE!$A$4</c:f>
              <c:strCache>
                <c:ptCount val="1"/>
                <c:pt idx="0">
                  <c:v>Standard sales</c:v>
                </c:pt>
              </c:strCache>
            </c:strRef>
          </c:tx>
          <c:cat>
            <c:strRef>
              <c:f>EUROPE!$C$2:$L$2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EUROPE!$C$4:$L$4</c:f>
              <c:numCache>
                <c:formatCode>[$€-2]\ #,##0.00</c:formatCode>
                <c:ptCount val="10"/>
                <c:pt idx="0">
                  <c:v>3094976</c:v>
                </c:pt>
                <c:pt idx="1">
                  <c:v>2279420</c:v>
                </c:pt>
                <c:pt idx="2">
                  <c:v>3406190</c:v>
                </c:pt>
                <c:pt idx="3">
                  <c:v>1720785</c:v>
                </c:pt>
                <c:pt idx="4">
                  <c:v>555660</c:v>
                </c:pt>
                <c:pt idx="5">
                  <c:v>1237940</c:v>
                </c:pt>
                <c:pt idx="6">
                  <c:v>4265540</c:v>
                </c:pt>
                <c:pt idx="7">
                  <c:v>1857230</c:v>
                </c:pt>
                <c:pt idx="8">
                  <c:v>883311</c:v>
                </c:pt>
                <c:pt idx="9">
                  <c:v>814895</c:v>
                </c:pt>
              </c:numCache>
            </c:numRef>
          </c:val>
        </c:ser>
        <c:ser>
          <c:idx val="3"/>
          <c:order val="1"/>
          <c:tx>
            <c:strRef>
              <c:f>EUROPE!$A$7</c:f>
              <c:strCache>
                <c:ptCount val="1"/>
                <c:pt idx="0">
                  <c:v>Deluxe sales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strRef>
              <c:f>EUROPE!$C$2:$L$2</c:f>
              <c:strCache>
                <c:ptCount val="10"/>
                <c:pt idx="0">
                  <c:v>PERIOD 1</c:v>
                </c:pt>
                <c:pt idx="1">
                  <c:v>PERIOD 2</c:v>
                </c:pt>
                <c:pt idx="2">
                  <c:v>PERIOD 3</c:v>
                </c:pt>
                <c:pt idx="3">
                  <c:v>PERIOD 4</c:v>
                </c:pt>
                <c:pt idx="4">
                  <c:v>PERIOD 5</c:v>
                </c:pt>
                <c:pt idx="5">
                  <c:v>PERIOD 6</c:v>
                </c:pt>
                <c:pt idx="6">
                  <c:v>PERIOD 7</c:v>
                </c:pt>
                <c:pt idx="7">
                  <c:v>PERIOD 8</c:v>
                </c:pt>
                <c:pt idx="8">
                  <c:v>PERIOD 9</c:v>
                </c:pt>
                <c:pt idx="9">
                  <c:v>PERIOD 10</c:v>
                </c:pt>
              </c:strCache>
            </c:strRef>
          </c:cat>
          <c:val>
            <c:numRef>
              <c:f>EUROPE!$C$7:$L$7</c:f>
              <c:numCache>
                <c:formatCode>[$€-2]\ 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520000</c:v>
                </c:pt>
                <c:pt idx="4">
                  <c:v>2301250</c:v>
                </c:pt>
                <c:pt idx="5">
                  <c:v>1270260</c:v>
                </c:pt>
                <c:pt idx="6">
                  <c:v>1425420</c:v>
                </c:pt>
                <c:pt idx="7">
                  <c:v>457820</c:v>
                </c:pt>
                <c:pt idx="8">
                  <c:v>536160</c:v>
                </c:pt>
                <c:pt idx="9">
                  <c:v>3199196</c:v>
                </c:pt>
              </c:numCache>
            </c:numRef>
          </c:val>
        </c:ser>
        <c:gapWidth val="75"/>
        <c:overlap val="-25"/>
        <c:axId val="94869760"/>
        <c:axId val="95842304"/>
      </c:barChart>
      <c:catAx>
        <c:axId val="94869760"/>
        <c:scaling>
          <c:orientation val="minMax"/>
        </c:scaling>
        <c:axPos val="b"/>
        <c:majorTickMark val="none"/>
        <c:tickLblPos val="nextTo"/>
        <c:crossAx val="95842304"/>
        <c:crosses val="autoZero"/>
        <c:auto val="1"/>
        <c:lblAlgn val="ctr"/>
        <c:lblOffset val="100"/>
      </c:catAx>
      <c:valAx>
        <c:axId val="95842304"/>
        <c:scaling>
          <c:orientation val="minMax"/>
        </c:scaling>
        <c:axPos val="l"/>
        <c:majorGridlines/>
        <c:numFmt formatCode="[$€-2]\ #,##0.00" sourceLinked="1"/>
        <c:majorTickMark val="none"/>
        <c:tickLblPos val="nextTo"/>
        <c:crossAx val="948697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style val="10"/>
  <c:chart>
    <c:title>
      <c:tx>
        <c:rich>
          <a:bodyPr/>
          <a:lstStyle/>
          <a:p>
            <a:pPr>
              <a:defRPr/>
            </a:pPr>
            <a:r>
              <a:rPr lang="es-VE"/>
              <a:t>Type of Sales (weight)</a:t>
            </a:r>
          </a:p>
        </c:rich>
      </c:tx>
    </c:title>
    <c:plotArea>
      <c:layout/>
      <c:pieChart>
        <c:varyColors val="1"/>
        <c:ser>
          <c:idx val="0"/>
          <c:order val="0"/>
          <c:dPt>
            <c:idx val="1"/>
            <c:spPr>
              <a:solidFill>
                <a:srgbClr val="9BBB59"/>
              </a:solidFill>
            </c:spPr>
          </c:dPt>
          <c:dLbls>
            <c:showPercent val="1"/>
            <c:showLeaderLines val="1"/>
          </c:dLbls>
          <c:cat>
            <c:strRef>
              <c:f>EUROPE!$M$6:$M$9</c:f>
              <c:strCache>
                <c:ptCount val="2"/>
                <c:pt idx="0">
                  <c:v>Standard sales</c:v>
                </c:pt>
                <c:pt idx="1">
                  <c:v>Deluxe sales</c:v>
                </c:pt>
              </c:strCache>
            </c:strRef>
          </c:cat>
          <c:val>
            <c:numRef>
              <c:f>EUROPE!$N$6:$N$9</c:f>
              <c:numCache>
                <c:formatCode>[$€-2]\ #,##0.00</c:formatCode>
                <c:ptCount val="2"/>
                <c:pt idx="0">
                  <c:v>20115947</c:v>
                </c:pt>
                <c:pt idx="1">
                  <c:v>9710106</c:v>
                </c:pt>
              </c:numCache>
            </c:numRef>
          </c:val>
        </c:ser>
        <c:dLbls>
          <c:showPercent val="1"/>
        </c:dLbls>
        <c:firstSliceAng val="141"/>
      </c:pieChart>
    </c:plotArea>
    <c:legend>
      <c:legendPos val="t"/>
      <c:txPr>
        <a:bodyPr/>
        <a:lstStyle/>
        <a:p>
          <a:pPr rtl="0">
            <a:defRPr/>
          </a:pPr>
          <a:endParaRPr lang="es-VE"/>
        </a:p>
      </c:txPr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96</xdr:row>
      <xdr:rowOff>180975</xdr:rowOff>
    </xdr:from>
    <xdr:to>
      <xdr:col>8</xdr:col>
      <xdr:colOff>581024</xdr:colOff>
      <xdr:row>111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323849</xdr:colOff>
      <xdr:row>111</xdr:row>
      <xdr:rowOff>180975</xdr:rowOff>
    </xdr:from>
    <xdr:to>
      <xdr:col>7</xdr:col>
      <xdr:colOff>981075</xdr:colOff>
      <xdr:row>126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22</xdr:row>
      <xdr:rowOff>104775</xdr:rowOff>
    </xdr:from>
    <xdr:to>
      <xdr:col>7</xdr:col>
      <xdr:colOff>581024</xdr:colOff>
      <xdr:row>40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22</xdr:row>
      <xdr:rowOff>114300</xdr:rowOff>
    </xdr:from>
    <xdr:to>
      <xdr:col>12</xdr:col>
      <xdr:colOff>123825</xdr:colOff>
      <xdr:row>47</xdr:row>
      <xdr:rowOff>149680</xdr:rowOff>
    </xdr:to>
    <xdr:grpSp>
      <xdr:nvGrpSpPr>
        <xdr:cNvPr id="8" name="7 Grupo"/>
        <xdr:cNvGrpSpPr/>
      </xdr:nvGrpSpPr>
      <xdr:grpSpPr>
        <a:xfrm>
          <a:off x="8689181" y="3162300"/>
          <a:ext cx="4555332" cy="4797880"/>
          <a:chOff x="8689181" y="3162300"/>
          <a:chExt cx="4555332" cy="4797880"/>
        </a:xfrm>
      </xdr:grpSpPr>
      <xdr:graphicFrame macro="">
        <xdr:nvGraphicFramePr>
          <xdr:cNvPr id="5" name="4 Gráfico"/>
          <xdr:cNvGraphicFramePr/>
        </xdr:nvGraphicFramePr>
        <xdr:xfrm>
          <a:off x="8693263" y="5973538"/>
          <a:ext cx="4549889" cy="19866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3 Gráfico"/>
          <xdr:cNvGraphicFramePr/>
        </xdr:nvGraphicFramePr>
        <xdr:xfrm>
          <a:off x="8689181" y="3162300"/>
          <a:ext cx="4555332" cy="3352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7" name="6 Conector recto"/>
          <xdr:cNvCxnSpPr/>
        </xdr:nvCxnSpPr>
        <xdr:spPr>
          <a:xfrm>
            <a:off x="9962130" y="5374822"/>
            <a:ext cx="398008" cy="1850571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/>
          <xdr:cNvCxnSpPr/>
        </xdr:nvCxnSpPr>
        <xdr:spPr>
          <a:xfrm flipH="1">
            <a:off x="11547363" y="5442857"/>
            <a:ext cx="394606" cy="1728107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250031</xdr:colOff>
      <xdr:row>41</xdr:row>
      <xdr:rowOff>59532</xdr:rowOff>
    </xdr:from>
    <xdr:to>
      <xdr:col>7</xdr:col>
      <xdr:colOff>642938</xdr:colOff>
      <xdr:row>57</xdr:row>
      <xdr:rowOff>23813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33</xdr:row>
      <xdr:rowOff>11908</xdr:rowOff>
    </xdr:from>
    <xdr:to>
      <xdr:col>13</xdr:col>
      <xdr:colOff>214313</xdr:colOff>
      <xdr:row>42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21</xdr:row>
      <xdr:rowOff>59531</xdr:rowOff>
    </xdr:from>
    <xdr:to>
      <xdr:col>8</xdr:col>
      <xdr:colOff>809625</xdr:colOff>
      <xdr:row>39</xdr:row>
      <xdr:rowOff>107156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11906</xdr:colOff>
      <xdr:row>21</xdr:row>
      <xdr:rowOff>47625</xdr:rowOff>
    </xdr:from>
    <xdr:to>
      <xdr:col>13</xdr:col>
      <xdr:colOff>654844</xdr:colOff>
      <xdr:row>35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619125</xdr:colOff>
      <xdr:row>30</xdr:row>
      <xdr:rowOff>83344</xdr:rowOff>
    </xdr:from>
    <xdr:to>
      <xdr:col>10</xdr:col>
      <xdr:colOff>642938</xdr:colOff>
      <xdr:row>38</xdr:row>
      <xdr:rowOff>83344</xdr:rowOff>
    </xdr:to>
    <xdr:cxnSp macro="">
      <xdr:nvCxnSpPr>
        <xdr:cNvPr id="6" name="5 Conector recto"/>
        <xdr:cNvCxnSpPr/>
      </xdr:nvCxnSpPr>
      <xdr:spPr>
        <a:xfrm>
          <a:off x="10584656" y="4655344"/>
          <a:ext cx="23813" cy="152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642938</xdr:colOff>
      <xdr:row>33</xdr:row>
      <xdr:rowOff>71438</xdr:rowOff>
    </xdr:from>
    <xdr:to>
      <xdr:col>11</xdr:col>
      <xdr:colOff>821531</xdr:colOff>
      <xdr:row>39</xdr:row>
      <xdr:rowOff>71438</xdr:rowOff>
    </xdr:to>
    <xdr:cxnSp macro="">
      <xdr:nvCxnSpPr>
        <xdr:cNvPr id="9" name="8 Conector recto"/>
        <xdr:cNvCxnSpPr/>
      </xdr:nvCxnSpPr>
      <xdr:spPr>
        <a:xfrm flipH="1">
          <a:off x="11596688" y="5214938"/>
          <a:ext cx="178593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297657</xdr:colOff>
      <xdr:row>25</xdr:row>
      <xdr:rowOff>23812</xdr:rowOff>
    </xdr:from>
    <xdr:to>
      <xdr:col>16</xdr:col>
      <xdr:colOff>750097</xdr:colOff>
      <xdr:row>34</xdr:row>
      <xdr:rowOff>107154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642938</xdr:colOff>
      <xdr:row>26</xdr:row>
      <xdr:rowOff>142875</xdr:rowOff>
    </xdr:from>
    <xdr:to>
      <xdr:col>14</xdr:col>
      <xdr:colOff>285750</xdr:colOff>
      <xdr:row>27</xdr:row>
      <xdr:rowOff>178594</xdr:rowOff>
    </xdr:to>
    <xdr:cxnSp macro="">
      <xdr:nvCxnSpPr>
        <xdr:cNvPr id="12" name="11 Conector recto"/>
        <xdr:cNvCxnSpPr/>
      </xdr:nvCxnSpPr>
      <xdr:spPr>
        <a:xfrm>
          <a:off x="11596688" y="3952875"/>
          <a:ext cx="2655093" cy="226219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845344</xdr:colOff>
      <xdr:row>33</xdr:row>
      <xdr:rowOff>59531</xdr:rowOff>
    </xdr:from>
    <xdr:to>
      <xdr:col>14</xdr:col>
      <xdr:colOff>309563</xdr:colOff>
      <xdr:row>33</xdr:row>
      <xdr:rowOff>59531</xdr:rowOff>
    </xdr:to>
    <xdr:cxnSp macro="">
      <xdr:nvCxnSpPr>
        <xdr:cNvPr id="14" name="13 Conector recto"/>
        <xdr:cNvCxnSpPr/>
      </xdr:nvCxnSpPr>
      <xdr:spPr>
        <a:xfrm>
          <a:off x="11799094" y="5203031"/>
          <a:ext cx="247650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119063</xdr:colOff>
      <xdr:row>40</xdr:row>
      <xdr:rowOff>59531</xdr:rowOff>
    </xdr:from>
    <xdr:to>
      <xdr:col>8</xdr:col>
      <xdr:colOff>797719</xdr:colOff>
      <xdr:row>57</xdr:row>
      <xdr:rowOff>47625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83345</xdr:colOff>
      <xdr:row>21</xdr:row>
      <xdr:rowOff>142875</xdr:rowOff>
    </xdr:from>
    <xdr:to>
      <xdr:col>8</xdr:col>
      <xdr:colOff>440532</xdr:colOff>
      <xdr:row>34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83344</xdr:colOff>
      <xdr:row>35</xdr:row>
      <xdr:rowOff>23812</xdr:rowOff>
    </xdr:from>
    <xdr:to>
      <xdr:col>8</xdr:col>
      <xdr:colOff>1143000</xdr:colOff>
      <xdr:row>52</xdr:row>
      <xdr:rowOff>11906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1059656</xdr:colOff>
      <xdr:row>26</xdr:row>
      <xdr:rowOff>119063</xdr:rowOff>
    </xdr:from>
    <xdr:to>
      <xdr:col>13</xdr:col>
      <xdr:colOff>154781</xdr:colOff>
      <xdr:row>41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869156</xdr:colOff>
      <xdr:row>42</xdr:row>
      <xdr:rowOff>59531</xdr:rowOff>
    </xdr:from>
    <xdr:to>
      <xdr:col>12</xdr:col>
      <xdr:colOff>523874</xdr:colOff>
      <xdr:row>52</xdr:row>
      <xdr:rowOff>23812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N103"/>
  <sheetViews>
    <sheetView tabSelected="1" workbookViewId="0">
      <pane xSplit="2" ySplit="3" topLeftCell="C86" activePane="bottomRight" state="frozen"/>
      <selection pane="topRight" activeCell="C1" sqref="C1"/>
      <selection pane="bottomLeft" activeCell="A4" sqref="A4"/>
      <selection pane="bottomRight" activeCell="B106" sqref="B106"/>
    </sheetView>
  </sheetViews>
  <sheetFormatPr baseColWidth="10" defaultRowHeight="15" outlineLevelRow="2"/>
  <cols>
    <col min="1" max="1" width="36.7109375" bestFit="1" customWidth="1"/>
    <col min="2" max="2" width="7.7109375" style="1" customWidth="1"/>
    <col min="3" max="5" width="15.42578125" style="1" bestFit="1" customWidth="1"/>
    <col min="6" max="6" width="15.140625" style="1" bestFit="1" customWidth="1"/>
    <col min="7" max="9" width="15.42578125" style="1" bestFit="1" customWidth="1"/>
    <col min="10" max="10" width="22.140625" style="1" customWidth="1"/>
    <col min="11" max="12" width="16.5703125" style="1" bestFit="1" customWidth="1"/>
    <col min="14" max="14" width="17.140625" bestFit="1" customWidth="1"/>
  </cols>
  <sheetData>
    <row r="2" spans="1:12" s="2" customFormat="1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2" customFormat="1">
      <c r="A3" s="16" t="s">
        <v>15</v>
      </c>
      <c r="B3" s="16" t="s">
        <v>16</v>
      </c>
      <c r="C3" s="16" t="s">
        <v>0</v>
      </c>
      <c r="D3" s="16" t="s">
        <v>12</v>
      </c>
      <c r="E3" s="16" t="s">
        <v>13</v>
      </c>
      <c r="F3" s="16" t="s">
        <v>14</v>
      </c>
      <c r="G3" s="16" t="s">
        <v>20</v>
      </c>
      <c r="H3" s="16" t="s">
        <v>21</v>
      </c>
      <c r="I3" s="16" t="s">
        <v>22</v>
      </c>
      <c r="J3" s="16" t="s">
        <v>23</v>
      </c>
      <c r="K3" s="16" t="s">
        <v>24</v>
      </c>
      <c r="L3" s="16" t="s">
        <v>25</v>
      </c>
    </row>
    <row r="4" spans="1:12">
      <c r="A4" t="s">
        <v>1</v>
      </c>
      <c r="B4" s="1" t="s">
        <v>8</v>
      </c>
      <c r="C4" s="4">
        <f>+C5+C8</f>
        <v>2717108</v>
      </c>
      <c r="D4" s="4">
        <f t="shared" ref="D4:L4" si="0">+D5+D8</f>
        <v>2551925</v>
      </c>
      <c r="E4" s="4">
        <f t="shared" si="0"/>
        <v>2988175</v>
      </c>
      <c r="F4" s="4">
        <f t="shared" si="0"/>
        <v>510180</v>
      </c>
      <c r="G4" s="4">
        <f t="shared" si="0"/>
        <v>2420000</v>
      </c>
      <c r="H4" s="4">
        <f t="shared" si="0"/>
        <v>9119498</v>
      </c>
      <c r="I4" s="4">
        <f t="shared" si="0"/>
        <v>4822215</v>
      </c>
      <c r="J4" s="4">
        <f t="shared" si="0"/>
        <v>3316710</v>
      </c>
      <c r="K4" s="4">
        <f t="shared" si="0"/>
        <v>3626540</v>
      </c>
      <c r="L4" s="4">
        <f t="shared" si="0"/>
        <v>5640649</v>
      </c>
    </row>
    <row r="5" spans="1:12" outlineLevel="1">
      <c r="A5" s="9" t="s">
        <v>43</v>
      </c>
      <c r="C5" s="10">
        <f>+SUM(C6:C7)</f>
        <v>2717108</v>
      </c>
      <c r="D5" s="10">
        <f t="shared" ref="D5:L5" si="1">+SUM(D6:D7)</f>
        <v>2551925</v>
      </c>
      <c r="E5" s="10">
        <f t="shared" si="1"/>
        <v>2988175</v>
      </c>
      <c r="F5" s="10">
        <f t="shared" si="1"/>
        <v>510180</v>
      </c>
      <c r="G5" s="10">
        <f t="shared" si="1"/>
        <v>2420000</v>
      </c>
      <c r="H5" s="10">
        <f t="shared" si="1"/>
        <v>9119498</v>
      </c>
      <c r="I5" s="10">
        <f t="shared" si="1"/>
        <v>3022215</v>
      </c>
      <c r="J5" s="10">
        <f t="shared" si="1"/>
        <v>3316710</v>
      </c>
      <c r="K5" s="10">
        <f t="shared" si="1"/>
        <v>3173420</v>
      </c>
      <c r="L5" s="10">
        <f t="shared" si="1"/>
        <v>5225075</v>
      </c>
    </row>
    <row r="6" spans="1:12" outlineLevel="2">
      <c r="A6" s="8" t="s">
        <v>45</v>
      </c>
      <c r="C6" s="4">
        <v>377108</v>
      </c>
      <c r="D6" s="4">
        <v>424250</v>
      </c>
      <c r="E6" s="4">
        <v>165850</v>
      </c>
      <c r="F6" s="4">
        <v>200000</v>
      </c>
      <c r="G6" s="4">
        <v>0</v>
      </c>
      <c r="H6" s="4">
        <v>788800</v>
      </c>
      <c r="I6" s="4">
        <v>202215</v>
      </c>
      <c r="J6" s="4">
        <v>316710</v>
      </c>
      <c r="K6" s="4">
        <v>1313420</v>
      </c>
      <c r="L6" s="4">
        <v>875075</v>
      </c>
    </row>
    <row r="7" spans="1:12" outlineLevel="2">
      <c r="A7" s="8" t="s">
        <v>46</v>
      </c>
      <c r="C7" s="4">
        <v>2340000</v>
      </c>
      <c r="D7" s="4">
        <v>2127675</v>
      </c>
      <c r="E7" s="4">
        <v>2822325</v>
      </c>
      <c r="F7" s="4">
        <v>310180</v>
      </c>
      <c r="G7" s="4">
        <v>2420000</v>
      </c>
      <c r="H7" s="4">
        <f>3257540+5073158</f>
        <v>8330698</v>
      </c>
      <c r="I7" s="4">
        <v>2820000</v>
      </c>
      <c r="J7" s="4">
        <v>3000000</v>
      </c>
      <c r="K7" s="4">
        <v>1860000</v>
      </c>
      <c r="L7" s="4">
        <v>4350000</v>
      </c>
    </row>
    <row r="8" spans="1:12" outlineLevel="1">
      <c r="A8" s="9" t="s">
        <v>44</v>
      </c>
      <c r="C8" s="10">
        <f>+SUM(C9:C10)</f>
        <v>0</v>
      </c>
      <c r="D8" s="10">
        <f t="shared" ref="D8:L8" si="2">+SUM(D9:D10)</f>
        <v>0</v>
      </c>
      <c r="E8" s="10">
        <f t="shared" si="2"/>
        <v>0</v>
      </c>
      <c r="F8" s="10">
        <f t="shared" si="2"/>
        <v>0</v>
      </c>
      <c r="G8" s="10">
        <f t="shared" si="2"/>
        <v>0</v>
      </c>
      <c r="H8" s="10">
        <f t="shared" si="2"/>
        <v>0</v>
      </c>
      <c r="I8" s="10">
        <f t="shared" si="2"/>
        <v>1800000</v>
      </c>
      <c r="J8" s="10">
        <f t="shared" si="2"/>
        <v>0</v>
      </c>
      <c r="K8" s="10">
        <f t="shared" si="2"/>
        <v>453120</v>
      </c>
      <c r="L8" s="10">
        <f t="shared" si="2"/>
        <v>415574</v>
      </c>
    </row>
    <row r="9" spans="1:12" outlineLevel="2">
      <c r="A9" s="8" t="s">
        <v>45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1800000</v>
      </c>
      <c r="J9" s="4">
        <v>0</v>
      </c>
      <c r="K9" s="4">
        <v>453120</v>
      </c>
      <c r="L9" s="4">
        <v>415574</v>
      </c>
    </row>
    <row r="10" spans="1:12" outlineLevel="2">
      <c r="A10" s="8" t="s">
        <v>46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collapsed="1">
      <c r="A11" t="s">
        <v>2</v>
      </c>
      <c r="B11" s="1" t="s">
        <v>9</v>
      </c>
      <c r="C11" s="4">
        <f>+SUM(C12:C13)</f>
        <v>821168</v>
      </c>
      <c r="D11" s="4">
        <f t="shared" ref="D11:K11" si="3">+SUM(D12:D13)</f>
        <v>878925</v>
      </c>
      <c r="E11" s="4">
        <f t="shared" si="3"/>
        <v>1007115</v>
      </c>
      <c r="F11" s="4">
        <f t="shared" si="3"/>
        <v>-234210</v>
      </c>
      <c r="G11" s="4">
        <f t="shared" si="3"/>
        <v>880000</v>
      </c>
      <c r="H11" s="4">
        <f t="shared" si="3"/>
        <v>1685348</v>
      </c>
      <c r="I11" s="4">
        <f t="shared" si="3"/>
        <v>240463</v>
      </c>
      <c r="J11" s="4">
        <f t="shared" si="3"/>
        <v>587863</v>
      </c>
      <c r="K11" s="4">
        <f t="shared" si="3"/>
        <v>919422</v>
      </c>
      <c r="L11" s="4">
        <f>+SUM(L12:L13)</f>
        <v>494630</v>
      </c>
    </row>
    <row r="12" spans="1:12" hidden="1" outlineLevel="1">
      <c r="A12" s="8" t="s">
        <v>45</v>
      </c>
      <c r="C12" s="4">
        <v>131168</v>
      </c>
      <c r="D12" s="4">
        <v>169700</v>
      </c>
      <c r="E12" s="4">
        <v>66340</v>
      </c>
      <c r="F12" s="4">
        <v>-270000</v>
      </c>
      <c r="G12" s="4">
        <v>0</v>
      </c>
      <c r="H12" s="4">
        <v>157760</v>
      </c>
      <c r="I12" s="4">
        <v>-119537</v>
      </c>
      <c r="J12" s="4">
        <v>47863</v>
      </c>
      <c r="K12" s="4">
        <v>259422</v>
      </c>
      <c r="L12" s="4">
        <v>194630</v>
      </c>
    </row>
    <row r="13" spans="1:12" hidden="1" outlineLevel="1">
      <c r="A13" s="8" t="s">
        <v>46</v>
      </c>
      <c r="C13" s="4">
        <v>690000</v>
      </c>
      <c r="D13" s="4">
        <v>709225</v>
      </c>
      <c r="E13" s="4">
        <v>940775</v>
      </c>
      <c r="F13" s="4">
        <v>35790</v>
      </c>
      <c r="G13" s="4">
        <v>880000</v>
      </c>
      <c r="H13" s="4">
        <v>1527588</v>
      </c>
      <c r="I13" s="4">
        <v>360000</v>
      </c>
      <c r="J13" s="4">
        <v>540000</v>
      </c>
      <c r="K13" s="4">
        <v>660000</v>
      </c>
      <c r="L13" s="4">
        <v>300000</v>
      </c>
    </row>
    <row r="14" spans="1:12">
      <c r="A14" t="s">
        <v>3</v>
      </c>
      <c r="B14" s="1" t="s">
        <v>10</v>
      </c>
      <c r="C14" s="4">
        <v>144653</v>
      </c>
      <c r="D14" s="4">
        <v>165716</v>
      </c>
      <c r="E14" s="4">
        <v>213641</v>
      </c>
      <c r="F14" s="4">
        <v>-601555</v>
      </c>
      <c r="G14" s="4">
        <v>376695</v>
      </c>
      <c r="H14" s="4">
        <v>323154</v>
      </c>
      <c r="I14" s="4">
        <v>-656046</v>
      </c>
      <c r="J14" s="4">
        <v>26682</v>
      </c>
      <c r="K14" s="4">
        <v>320589</v>
      </c>
      <c r="L14" s="4">
        <v>-53320</v>
      </c>
    </row>
    <row r="15" spans="1:12">
      <c r="A15" t="s">
        <v>4</v>
      </c>
      <c r="B15" s="1" t="s">
        <v>11</v>
      </c>
      <c r="C15" s="4">
        <v>144653</v>
      </c>
      <c r="D15" s="4">
        <v>310368</v>
      </c>
      <c r="E15" s="4">
        <v>524009</v>
      </c>
      <c r="F15" s="4">
        <v>-77546</v>
      </c>
      <c r="G15" s="4">
        <v>299149</v>
      </c>
      <c r="H15" s="4">
        <v>622303</v>
      </c>
      <c r="I15" s="4">
        <v>-33743</v>
      </c>
      <c r="J15" s="4">
        <v>-7061</v>
      </c>
      <c r="K15" s="4">
        <v>313528</v>
      </c>
      <c r="L15" s="4">
        <v>260208</v>
      </c>
    </row>
    <row r="16" spans="1:12">
      <c r="A16" t="s">
        <v>5</v>
      </c>
      <c r="B16" s="1" t="s">
        <v>17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>
      <c r="A17" t="s">
        <v>6</v>
      </c>
      <c r="B17" s="1" t="s">
        <v>18</v>
      </c>
      <c r="C17" s="4">
        <v>0</v>
      </c>
      <c r="D17" s="4">
        <v>0</v>
      </c>
      <c r="E17" s="4">
        <v>0</v>
      </c>
      <c r="F17" s="4">
        <v>0</v>
      </c>
      <c r="G17" s="4">
        <v>92449</v>
      </c>
      <c r="H17" s="4">
        <v>0</v>
      </c>
      <c r="I17" s="4">
        <v>1204392</v>
      </c>
      <c r="J17" s="4">
        <v>0</v>
      </c>
      <c r="K17" s="4">
        <v>0</v>
      </c>
      <c r="L17" s="4">
        <v>0</v>
      </c>
    </row>
    <row r="18" spans="1:12" collapsed="1">
      <c r="A18" t="s">
        <v>7</v>
      </c>
      <c r="B18" s="1" t="s">
        <v>19</v>
      </c>
      <c r="C18" s="4">
        <f>+SUM(C19:C20)</f>
        <v>0</v>
      </c>
      <c r="D18" s="4">
        <f>+SUM(D19:D20)</f>
        <v>0</v>
      </c>
      <c r="E18" s="4">
        <f t="shared" ref="E18:L18" si="4">+SUM(E19:E20)</f>
        <v>0</v>
      </c>
      <c r="F18" s="4">
        <f t="shared" si="4"/>
        <v>0</v>
      </c>
      <c r="G18" s="4">
        <f t="shared" si="4"/>
        <v>92449</v>
      </c>
      <c r="H18" s="4">
        <f t="shared" si="4"/>
        <v>2000000</v>
      </c>
      <c r="I18" s="4">
        <f t="shared" si="4"/>
        <v>2204392</v>
      </c>
      <c r="J18" s="4">
        <f t="shared" si="4"/>
        <v>2101658</v>
      </c>
      <c r="K18" s="4">
        <f t="shared" si="4"/>
        <v>2220598</v>
      </c>
      <c r="L18" s="4">
        <f t="shared" si="4"/>
        <v>2335146</v>
      </c>
    </row>
    <row r="19" spans="1:12" hidden="1" outlineLevel="1">
      <c r="A19" s="8" t="s">
        <v>48</v>
      </c>
      <c r="C19" s="4">
        <v>0</v>
      </c>
      <c r="D19" s="4">
        <v>0</v>
      </c>
      <c r="E19" s="4">
        <v>0</v>
      </c>
      <c r="F19" s="4">
        <v>0</v>
      </c>
      <c r="G19" s="4">
        <v>92449</v>
      </c>
      <c r="H19" s="4">
        <v>0</v>
      </c>
      <c r="I19" s="4">
        <v>1204392</v>
      </c>
      <c r="J19" s="4">
        <v>0</v>
      </c>
      <c r="K19" s="4">
        <v>0</v>
      </c>
      <c r="L19" s="4">
        <v>0</v>
      </c>
    </row>
    <row r="20" spans="1:12" hidden="1" outlineLevel="1">
      <c r="A20" s="8" t="s">
        <v>49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2000000</v>
      </c>
      <c r="I20" s="4">
        <v>1000000</v>
      </c>
      <c r="J20" s="4">
        <v>2101658</v>
      </c>
      <c r="K20" s="4">
        <v>2220598</v>
      </c>
      <c r="L20" s="4">
        <v>2335146</v>
      </c>
    </row>
    <row r="22" spans="1:12" s="2" customFormat="1">
      <c r="A22" s="43" t="s">
        <v>50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 s="2" customFormat="1">
      <c r="A23" s="16" t="s">
        <v>15</v>
      </c>
      <c r="B23" s="16" t="s">
        <v>16</v>
      </c>
      <c r="C23" s="16" t="s">
        <v>0</v>
      </c>
      <c r="D23" s="16" t="s">
        <v>12</v>
      </c>
      <c r="E23" s="16" t="s">
        <v>13</v>
      </c>
      <c r="F23" s="16" t="s">
        <v>14</v>
      </c>
      <c r="G23" s="16" t="s">
        <v>20</v>
      </c>
      <c r="H23" s="16" t="s">
        <v>21</v>
      </c>
      <c r="I23" s="16" t="s">
        <v>22</v>
      </c>
      <c r="J23" s="16" t="s">
        <v>23</v>
      </c>
      <c r="K23" s="16" t="s">
        <v>24</v>
      </c>
      <c r="L23" s="16" t="s">
        <v>25</v>
      </c>
    </row>
    <row r="24" spans="1:12" collapsed="1">
      <c r="A24" t="s">
        <v>1</v>
      </c>
      <c r="B24" s="1" t="s">
        <v>8</v>
      </c>
      <c r="C24" s="5">
        <f>+C25+C28</f>
        <v>3094976</v>
      </c>
      <c r="D24" s="5">
        <f t="shared" ref="D24:L24" si="5">+D25+D28</f>
        <v>2279420</v>
      </c>
      <c r="E24" s="5">
        <f t="shared" si="5"/>
        <v>3406190</v>
      </c>
      <c r="F24" s="5">
        <f t="shared" si="5"/>
        <v>2240785</v>
      </c>
      <c r="G24" s="5">
        <f t="shared" si="5"/>
        <v>2856910</v>
      </c>
      <c r="H24" s="5">
        <f t="shared" si="5"/>
        <v>2508200</v>
      </c>
      <c r="I24" s="5">
        <f t="shared" si="5"/>
        <v>5690960</v>
      </c>
      <c r="J24" s="5">
        <f t="shared" si="5"/>
        <v>2315050</v>
      </c>
      <c r="K24" s="5">
        <f t="shared" si="5"/>
        <v>1419471</v>
      </c>
      <c r="L24" s="5">
        <f t="shared" si="5"/>
        <v>4014091</v>
      </c>
    </row>
    <row r="25" spans="1:12" hidden="1" outlineLevel="1">
      <c r="A25" s="9" t="s">
        <v>43</v>
      </c>
      <c r="C25" s="11">
        <f>+SUM(C26:C27)</f>
        <v>3094976</v>
      </c>
      <c r="D25" s="11">
        <f t="shared" ref="D25:L25" si="6">+SUM(D26:D27)</f>
        <v>2279420</v>
      </c>
      <c r="E25" s="11">
        <f t="shared" si="6"/>
        <v>3406190</v>
      </c>
      <c r="F25" s="11">
        <f t="shared" si="6"/>
        <v>1720785</v>
      </c>
      <c r="G25" s="11">
        <f t="shared" si="6"/>
        <v>555660</v>
      </c>
      <c r="H25" s="11">
        <f t="shared" si="6"/>
        <v>1237940</v>
      </c>
      <c r="I25" s="11">
        <f t="shared" si="6"/>
        <v>4265540</v>
      </c>
      <c r="J25" s="11">
        <f t="shared" si="6"/>
        <v>1857230</v>
      </c>
      <c r="K25" s="11">
        <f t="shared" si="6"/>
        <v>883311</v>
      </c>
      <c r="L25" s="11">
        <f t="shared" si="6"/>
        <v>814895</v>
      </c>
    </row>
    <row r="26" spans="1:12" hidden="1" outlineLevel="2">
      <c r="A26" s="8" t="s">
        <v>45</v>
      </c>
      <c r="C26" s="5">
        <v>244976</v>
      </c>
      <c r="D26" s="5">
        <v>311740</v>
      </c>
      <c r="E26" s="5">
        <v>270530</v>
      </c>
      <c r="F26" s="5">
        <f>2080+120000</f>
        <v>122080</v>
      </c>
      <c r="G26" s="5">
        <v>0</v>
      </c>
      <c r="H26" s="5">
        <v>150700</v>
      </c>
      <c r="I26" s="5">
        <v>265540</v>
      </c>
      <c r="J26" s="5">
        <v>207230</v>
      </c>
      <c r="K26" s="5">
        <v>883311</v>
      </c>
      <c r="L26" s="5">
        <v>814895</v>
      </c>
    </row>
    <row r="27" spans="1:12" hidden="1" outlineLevel="2">
      <c r="A27" s="8" t="s">
        <v>46</v>
      </c>
      <c r="C27" s="5">
        <v>2850000</v>
      </c>
      <c r="D27" s="5">
        <v>1967680</v>
      </c>
      <c r="E27" s="5">
        <v>3135660</v>
      </c>
      <c r="F27" s="5">
        <v>1598705</v>
      </c>
      <c r="G27" s="5">
        <v>555660</v>
      </c>
      <c r="H27" s="5">
        <v>1087240</v>
      </c>
      <c r="I27" s="5">
        <v>4000000</v>
      </c>
      <c r="J27" s="5">
        <v>1650000</v>
      </c>
      <c r="K27" s="5">
        <v>0</v>
      </c>
      <c r="L27" s="5">
        <v>0</v>
      </c>
    </row>
    <row r="28" spans="1:12" hidden="1" outlineLevel="1">
      <c r="A28" s="9" t="s">
        <v>44</v>
      </c>
      <c r="C28" s="11">
        <f>+SUM(C29:C30)</f>
        <v>0</v>
      </c>
      <c r="D28" s="11">
        <f t="shared" ref="D28:L28" si="7">+SUM(D29:D30)</f>
        <v>0</v>
      </c>
      <c r="E28" s="11">
        <f t="shared" si="7"/>
        <v>0</v>
      </c>
      <c r="F28" s="11">
        <f t="shared" si="7"/>
        <v>520000</v>
      </c>
      <c r="G28" s="11">
        <f t="shared" si="7"/>
        <v>2301250</v>
      </c>
      <c r="H28" s="11">
        <f t="shared" si="7"/>
        <v>1270260</v>
      </c>
      <c r="I28" s="11">
        <f t="shared" si="7"/>
        <v>1425420</v>
      </c>
      <c r="J28" s="11">
        <f t="shared" si="7"/>
        <v>457820</v>
      </c>
      <c r="K28" s="11">
        <f t="shared" si="7"/>
        <v>536160</v>
      </c>
      <c r="L28" s="11">
        <f t="shared" si="7"/>
        <v>3199196</v>
      </c>
    </row>
    <row r="29" spans="1:12" hidden="1" outlineLevel="2">
      <c r="A29" s="8" t="s">
        <v>45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242760</v>
      </c>
      <c r="I29" s="5">
        <v>1425420</v>
      </c>
      <c r="J29" s="5">
        <v>457820</v>
      </c>
      <c r="K29" s="5">
        <v>536160</v>
      </c>
      <c r="L29" s="5">
        <v>379196</v>
      </c>
    </row>
    <row r="30" spans="1:12" hidden="1" outlineLevel="2">
      <c r="A30" s="8" t="s">
        <v>46</v>
      </c>
      <c r="C30" s="5">
        <v>0</v>
      </c>
      <c r="D30" s="5">
        <v>0</v>
      </c>
      <c r="E30" s="5">
        <v>0</v>
      </c>
      <c r="F30" s="5">
        <v>520000</v>
      </c>
      <c r="G30" s="5">
        <v>2301250</v>
      </c>
      <c r="H30" s="5">
        <v>1027500</v>
      </c>
      <c r="I30" s="5">
        <v>0</v>
      </c>
      <c r="J30" s="5">
        <v>0</v>
      </c>
      <c r="K30" s="5">
        <v>0</v>
      </c>
      <c r="L30" s="5">
        <v>2820000</v>
      </c>
    </row>
    <row r="31" spans="1:12" collapsed="1">
      <c r="A31" t="s">
        <v>2</v>
      </c>
      <c r="B31" s="1" t="s">
        <v>9</v>
      </c>
      <c r="C31" s="5">
        <f>+SUM(C32:C33)</f>
        <v>721304</v>
      </c>
      <c r="D31" s="5">
        <f t="shared" ref="D31:L31" si="8">+SUM(D32:D33)</f>
        <v>763220</v>
      </c>
      <c r="E31" s="5">
        <f t="shared" si="8"/>
        <v>1136195</v>
      </c>
      <c r="F31" s="5">
        <f t="shared" si="8"/>
        <v>417652</v>
      </c>
      <c r="G31" s="5">
        <f t="shared" si="8"/>
        <v>998810</v>
      </c>
      <c r="H31" s="5">
        <f t="shared" si="8"/>
        <v>534420</v>
      </c>
      <c r="I31" s="5">
        <f t="shared" si="8"/>
        <v>-1011</v>
      </c>
      <c r="J31" s="5">
        <f t="shared" si="8"/>
        <v>-304518</v>
      </c>
      <c r="K31" s="5">
        <f t="shared" si="8"/>
        <v>265961</v>
      </c>
      <c r="L31" s="5">
        <f t="shared" si="8"/>
        <v>514141</v>
      </c>
    </row>
    <row r="32" spans="1:12" hidden="1" outlineLevel="1">
      <c r="A32" s="8" t="s">
        <v>45</v>
      </c>
      <c r="C32" s="5">
        <v>76304</v>
      </c>
      <c r="D32" s="5">
        <v>110308</v>
      </c>
      <c r="E32" s="5">
        <v>95726</v>
      </c>
      <c r="F32" s="5">
        <v>-241012</v>
      </c>
      <c r="G32" s="5">
        <v>0</v>
      </c>
      <c r="H32" s="5">
        <v>161580</v>
      </c>
      <c r="I32" s="5">
        <v>-78789</v>
      </c>
      <c r="J32" s="5">
        <v>77705</v>
      </c>
      <c r="K32" s="5">
        <v>265961</v>
      </c>
      <c r="L32" s="5">
        <v>194141</v>
      </c>
    </row>
    <row r="33" spans="1:12" hidden="1" outlineLevel="1">
      <c r="A33" s="8" t="s">
        <v>46</v>
      </c>
      <c r="C33" s="5">
        <v>645000</v>
      </c>
      <c r="D33" s="5">
        <v>652912</v>
      </c>
      <c r="E33" s="5">
        <v>1040469</v>
      </c>
      <c r="F33" s="5">
        <v>658664</v>
      </c>
      <c r="G33" s="5">
        <v>998810</v>
      </c>
      <c r="H33" s="5">
        <v>372840</v>
      </c>
      <c r="I33" s="5">
        <v>77778</v>
      </c>
      <c r="J33" s="5">
        <v>-382223</v>
      </c>
      <c r="K33" s="5">
        <v>0</v>
      </c>
      <c r="L33" s="5">
        <v>320000</v>
      </c>
    </row>
    <row r="34" spans="1:12">
      <c r="A34" t="s">
        <v>3</v>
      </c>
      <c r="B34" s="1" t="s">
        <v>10</v>
      </c>
      <c r="C34" s="5">
        <v>-72777</v>
      </c>
      <c r="D34" s="5">
        <v>189401</v>
      </c>
      <c r="E34" s="5">
        <v>323093</v>
      </c>
      <c r="F34" s="5">
        <v>41003</v>
      </c>
      <c r="G34" s="5">
        <v>344767</v>
      </c>
      <c r="H34" s="5">
        <v>-21500</v>
      </c>
      <c r="I34" s="5">
        <v>-799837</v>
      </c>
      <c r="J34" s="5">
        <v>-938644</v>
      </c>
      <c r="K34" s="5">
        <v>-97081</v>
      </c>
      <c r="L34" s="5">
        <v>-106869</v>
      </c>
    </row>
    <row r="35" spans="1:12">
      <c r="A35" t="s">
        <v>4</v>
      </c>
      <c r="B35" s="1" t="s">
        <v>11</v>
      </c>
      <c r="C35" s="5">
        <v>-72777</v>
      </c>
      <c r="D35" s="5">
        <v>116623</v>
      </c>
      <c r="E35" s="5">
        <v>439716</v>
      </c>
      <c r="F35" s="5">
        <v>480719</v>
      </c>
      <c r="G35" s="5">
        <v>825486</v>
      </c>
      <c r="H35" s="5">
        <v>803986</v>
      </c>
      <c r="I35" s="5">
        <v>4149</v>
      </c>
      <c r="J35" s="5">
        <v>-934495</v>
      </c>
      <c r="K35" s="5">
        <v>-1031576</v>
      </c>
      <c r="L35" s="5">
        <v>-1138445</v>
      </c>
    </row>
    <row r="36" spans="1:12">
      <c r="A36" s="14" t="s">
        <v>5</v>
      </c>
      <c r="B36" s="15" t="s">
        <v>17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</row>
    <row r="37" spans="1:12">
      <c r="A37" t="s">
        <v>6</v>
      </c>
      <c r="B37" s="1" t="s">
        <v>18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1484099</v>
      </c>
      <c r="J37" s="5">
        <v>2770206</v>
      </c>
      <c r="K37" s="5">
        <v>2312078</v>
      </c>
      <c r="L37" s="5">
        <v>0</v>
      </c>
    </row>
    <row r="38" spans="1:12" collapsed="1">
      <c r="A38" t="s">
        <v>7</v>
      </c>
      <c r="B38" s="1" t="s">
        <v>19</v>
      </c>
      <c r="C38" s="5">
        <f>+SUM(C39:C40)</f>
        <v>0</v>
      </c>
      <c r="D38" s="5">
        <f>+SUM(D39:D40)</f>
        <v>0</v>
      </c>
      <c r="E38" s="5">
        <f t="shared" ref="E38:L38" si="9">+SUM(E39:E40)</f>
        <v>0</v>
      </c>
      <c r="F38" s="5">
        <f t="shared" si="9"/>
        <v>0</v>
      </c>
      <c r="G38" s="5">
        <f t="shared" si="9"/>
        <v>0</v>
      </c>
      <c r="H38" s="5">
        <f t="shared" si="9"/>
        <v>1000000</v>
      </c>
      <c r="I38" s="5">
        <f t="shared" si="9"/>
        <v>2484099</v>
      </c>
      <c r="J38" s="5">
        <f t="shared" si="9"/>
        <v>4168165</v>
      </c>
      <c r="K38" s="5">
        <f t="shared" si="9"/>
        <v>3046773</v>
      </c>
      <c r="L38" s="5">
        <f t="shared" si="9"/>
        <v>454739</v>
      </c>
    </row>
    <row r="39" spans="1:12" hidden="1" outlineLevel="1">
      <c r="A39" s="8" t="s">
        <v>48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1484099</v>
      </c>
      <c r="J39" s="5">
        <v>2770206</v>
      </c>
      <c r="K39" s="5">
        <v>2312078</v>
      </c>
      <c r="L39" s="5">
        <v>0</v>
      </c>
    </row>
    <row r="40" spans="1:12" hidden="1" outlineLevel="1">
      <c r="A40" s="8" t="s">
        <v>49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1000000</v>
      </c>
      <c r="I40" s="5">
        <v>1000000</v>
      </c>
      <c r="J40" s="5">
        <v>1397959</v>
      </c>
      <c r="K40" s="5">
        <v>734695</v>
      </c>
      <c r="L40" s="5">
        <v>454739</v>
      </c>
    </row>
    <row r="42" spans="1:12" s="2" customFormat="1">
      <c r="A42" s="43" t="s">
        <v>27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s="2" customFormat="1">
      <c r="A43" s="16" t="s">
        <v>15</v>
      </c>
      <c r="B43" s="16" t="s">
        <v>16</v>
      </c>
      <c r="C43" s="16" t="s">
        <v>0</v>
      </c>
      <c r="D43" s="16" t="s">
        <v>12</v>
      </c>
      <c r="E43" s="16" t="s">
        <v>13</v>
      </c>
      <c r="F43" s="16" t="s">
        <v>14</v>
      </c>
      <c r="G43" s="16" t="s">
        <v>20</v>
      </c>
      <c r="H43" s="16" t="s">
        <v>21</v>
      </c>
      <c r="I43" s="16" t="s">
        <v>22</v>
      </c>
      <c r="J43" s="16" t="s">
        <v>23</v>
      </c>
      <c r="K43" s="16" t="s">
        <v>24</v>
      </c>
      <c r="L43" s="16" t="s">
        <v>25</v>
      </c>
    </row>
    <row r="44" spans="1:12" collapsed="1">
      <c r="A44" t="s">
        <v>1</v>
      </c>
      <c r="B44" s="1" t="s">
        <v>8</v>
      </c>
      <c r="C44" s="6">
        <f>+C45+C48</f>
        <v>0</v>
      </c>
      <c r="D44" s="6">
        <f t="shared" ref="D44:L44" si="10">+D45+D48</f>
        <v>0</v>
      </c>
      <c r="E44" s="6">
        <f t="shared" si="10"/>
        <v>0</v>
      </c>
      <c r="F44" s="6">
        <f t="shared" si="10"/>
        <v>0</v>
      </c>
      <c r="G44" s="6">
        <f t="shared" si="10"/>
        <v>402570</v>
      </c>
      <c r="H44" s="6">
        <f t="shared" si="10"/>
        <v>1267920</v>
      </c>
      <c r="I44" s="6">
        <f t="shared" si="10"/>
        <v>8378460</v>
      </c>
      <c r="J44" s="6">
        <f t="shared" si="10"/>
        <v>3631710</v>
      </c>
      <c r="K44" s="6">
        <f t="shared" si="10"/>
        <v>3416700</v>
      </c>
      <c r="L44" s="6">
        <f t="shared" si="10"/>
        <v>0</v>
      </c>
    </row>
    <row r="45" spans="1:12" ht="15" hidden="1" customHeight="1" outlineLevel="1">
      <c r="A45" s="9" t="s">
        <v>43</v>
      </c>
      <c r="C45" s="12">
        <f>+SUM(C46:C47)</f>
        <v>0</v>
      </c>
      <c r="D45" s="12">
        <f t="shared" ref="D45:L45" si="11">+SUM(D46:D47)</f>
        <v>0</v>
      </c>
      <c r="E45" s="12">
        <f t="shared" si="11"/>
        <v>0</v>
      </c>
      <c r="F45" s="12">
        <f t="shared" si="11"/>
        <v>0</v>
      </c>
      <c r="G45" s="12">
        <f t="shared" si="11"/>
        <v>402570</v>
      </c>
      <c r="H45" s="12">
        <f t="shared" si="11"/>
        <v>1267920</v>
      </c>
      <c r="I45" s="12">
        <f t="shared" si="11"/>
        <v>8378460</v>
      </c>
      <c r="J45" s="12">
        <f t="shared" si="11"/>
        <v>3631710</v>
      </c>
      <c r="K45" s="12">
        <f t="shared" si="11"/>
        <v>3416700</v>
      </c>
      <c r="L45" s="12">
        <f t="shared" si="11"/>
        <v>0</v>
      </c>
    </row>
    <row r="46" spans="1:12" ht="15" hidden="1" customHeight="1" outlineLevel="2">
      <c r="A46" s="8" t="s">
        <v>45</v>
      </c>
      <c r="C46" s="6">
        <v>0</v>
      </c>
      <c r="D46" s="6">
        <v>0</v>
      </c>
      <c r="E46" s="6">
        <v>0</v>
      </c>
      <c r="F46" s="6">
        <v>0</v>
      </c>
      <c r="G46" s="6">
        <v>402570</v>
      </c>
      <c r="H46" s="6">
        <v>1267920</v>
      </c>
      <c r="I46" s="6">
        <v>1029510</v>
      </c>
      <c r="J46" s="6">
        <v>747360</v>
      </c>
      <c r="K46" s="6">
        <v>0</v>
      </c>
      <c r="L46" s="6">
        <v>0</v>
      </c>
    </row>
    <row r="47" spans="1:12" ht="15" hidden="1" customHeight="1" outlineLevel="2">
      <c r="A47" s="8" t="s">
        <v>46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7348950</v>
      </c>
      <c r="J47" s="6">
        <v>2884350</v>
      </c>
      <c r="K47" s="6">
        <v>3416700</v>
      </c>
      <c r="L47" s="6">
        <v>0</v>
      </c>
    </row>
    <row r="48" spans="1:12" ht="15" hidden="1" customHeight="1" outlineLevel="1">
      <c r="A48" s="9" t="s">
        <v>44</v>
      </c>
      <c r="C48" s="12">
        <f>+SUM(C49:C50)</f>
        <v>0</v>
      </c>
      <c r="D48" s="12">
        <f t="shared" ref="D48:L48" si="12">+SUM(D49:D50)</f>
        <v>0</v>
      </c>
      <c r="E48" s="12">
        <f t="shared" si="12"/>
        <v>0</v>
      </c>
      <c r="F48" s="12">
        <f t="shared" si="12"/>
        <v>0</v>
      </c>
      <c r="G48" s="12">
        <f t="shared" si="12"/>
        <v>0</v>
      </c>
      <c r="H48" s="12">
        <f t="shared" si="12"/>
        <v>0</v>
      </c>
      <c r="I48" s="12">
        <f t="shared" si="12"/>
        <v>0</v>
      </c>
      <c r="J48" s="12">
        <f t="shared" si="12"/>
        <v>0</v>
      </c>
      <c r="K48" s="12">
        <f t="shared" si="12"/>
        <v>0</v>
      </c>
      <c r="L48" s="12">
        <f t="shared" si="12"/>
        <v>0</v>
      </c>
    </row>
    <row r="49" spans="1:12" ht="15" hidden="1" customHeight="1" outlineLevel="2">
      <c r="A49" s="8" t="s">
        <v>45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</row>
    <row r="50" spans="1:12" ht="15" hidden="1" customHeight="1" outlineLevel="2">
      <c r="A50" s="8" t="s">
        <v>46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</row>
    <row r="51" spans="1:12" collapsed="1">
      <c r="A51" t="s">
        <v>2</v>
      </c>
      <c r="B51" s="1" t="s">
        <v>9</v>
      </c>
      <c r="C51" s="6">
        <f>+SUM(C52:C53)</f>
        <v>0</v>
      </c>
      <c r="D51" s="6">
        <f t="shared" ref="D51:L51" si="13">+SUM(D52:D53)</f>
        <v>0</v>
      </c>
      <c r="E51" s="6">
        <f t="shared" si="13"/>
        <v>0</v>
      </c>
      <c r="F51" s="6">
        <f t="shared" si="13"/>
        <v>0</v>
      </c>
      <c r="G51" s="6">
        <f t="shared" si="13"/>
        <v>192076</v>
      </c>
      <c r="H51" s="6">
        <f t="shared" si="13"/>
        <v>604955</v>
      </c>
      <c r="I51" s="6">
        <f t="shared" si="13"/>
        <v>1653038</v>
      </c>
      <c r="J51" s="6">
        <f t="shared" si="13"/>
        <v>408946</v>
      </c>
      <c r="K51" s="6">
        <f t="shared" si="13"/>
        <v>2532164</v>
      </c>
      <c r="L51" s="6">
        <f t="shared" si="13"/>
        <v>0</v>
      </c>
    </row>
    <row r="52" spans="1:12" hidden="1" outlineLevel="1">
      <c r="A52" s="8" t="s">
        <v>45</v>
      </c>
      <c r="C52" s="6">
        <v>0</v>
      </c>
      <c r="D52" s="6">
        <v>0</v>
      </c>
      <c r="E52" s="6">
        <v>0</v>
      </c>
      <c r="F52" s="6">
        <v>0</v>
      </c>
      <c r="G52" s="6">
        <v>192076</v>
      </c>
      <c r="H52" s="6">
        <v>604955</v>
      </c>
      <c r="I52" s="6">
        <v>491204</v>
      </c>
      <c r="J52" s="6">
        <v>-47056</v>
      </c>
      <c r="K52" s="6">
        <v>0</v>
      </c>
      <c r="L52" s="6">
        <v>0</v>
      </c>
    </row>
    <row r="53" spans="1:12" hidden="1" outlineLevel="1">
      <c r="A53" s="8" t="s">
        <v>46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1161834</v>
      </c>
      <c r="J53" s="6">
        <v>456002</v>
      </c>
      <c r="K53" s="6">
        <v>2532164</v>
      </c>
      <c r="L53" s="6">
        <v>0</v>
      </c>
    </row>
    <row r="54" spans="1:12">
      <c r="A54" t="s">
        <v>3</v>
      </c>
      <c r="B54" s="1" t="s">
        <v>10</v>
      </c>
      <c r="C54" s="6">
        <v>0</v>
      </c>
      <c r="D54" s="6">
        <v>95445</v>
      </c>
      <c r="E54" s="6">
        <v>42492</v>
      </c>
      <c r="F54" s="6">
        <v>-962</v>
      </c>
      <c r="G54" s="6">
        <v>-69097</v>
      </c>
      <c r="H54" s="6">
        <v>-579362</v>
      </c>
      <c r="I54" s="6">
        <v>21508</v>
      </c>
      <c r="J54" s="6">
        <v>-1588243</v>
      </c>
      <c r="K54" s="6">
        <v>189553</v>
      </c>
      <c r="L54" s="6">
        <v>-1456565</v>
      </c>
    </row>
    <row r="55" spans="1:12">
      <c r="A55" t="s">
        <v>4</v>
      </c>
      <c r="B55" s="1" t="s">
        <v>11</v>
      </c>
      <c r="C55" s="6">
        <v>0</v>
      </c>
      <c r="D55" s="6">
        <v>95445</v>
      </c>
      <c r="E55" s="6">
        <v>137937</v>
      </c>
      <c r="F55" s="6">
        <v>136974</v>
      </c>
      <c r="G55" s="6">
        <v>67877</v>
      </c>
      <c r="H55" s="6">
        <v>-511486</v>
      </c>
      <c r="I55" s="6">
        <v>-489978</v>
      </c>
      <c r="J55" s="6">
        <v>-2078221</v>
      </c>
      <c r="K55" s="6">
        <v>-1888668</v>
      </c>
      <c r="L55" s="6">
        <v>-3345233</v>
      </c>
    </row>
    <row r="56" spans="1:12">
      <c r="A56" s="14" t="s">
        <v>5</v>
      </c>
      <c r="B56" s="15" t="s">
        <v>17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</row>
    <row r="57" spans="1:12">
      <c r="A57" t="s">
        <v>6</v>
      </c>
      <c r="B57" s="1" t="s">
        <v>18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2489986</v>
      </c>
      <c r="I57" s="6">
        <v>231013</v>
      </c>
      <c r="J57" s="6">
        <v>5123920</v>
      </c>
      <c r="K57" s="6">
        <v>0</v>
      </c>
      <c r="L57" s="6">
        <v>0</v>
      </c>
    </row>
    <row r="58" spans="1:12" collapsed="1">
      <c r="A58" t="s">
        <v>7</v>
      </c>
      <c r="B58" s="1" t="s">
        <v>19</v>
      </c>
      <c r="C58" s="6">
        <f>+SUM(C59:C60)</f>
        <v>0</v>
      </c>
      <c r="D58" s="6">
        <f>+SUM(D59:D60)</f>
        <v>0</v>
      </c>
      <c r="E58" s="6">
        <f t="shared" ref="E58:L58" si="14">+SUM(E59:E60)</f>
        <v>0</v>
      </c>
      <c r="F58" s="6">
        <f t="shared" si="14"/>
        <v>0</v>
      </c>
      <c r="G58" s="6">
        <f t="shared" si="14"/>
        <v>0</v>
      </c>
      <c r="H58" s="6">
        <f t="shared" si="14"/>
        <v>2489986</v>
      </c>
      <c r="I58" s="6">
        <f t="shared" si="14"/>
        <v>3122304</v>
      </c>
      <c r="J58" s="6">
        <f t="shared" si="14"/>
        <v>8123920</v>
      </c>
      <c r="K58" s="6">
        <f t="shared" si="14"/>
        <v>3000000</v>
      </c>
      <c r="L58" s="6">
        <f t="shared" si="14"/>
        <v>8584435</v>
      </c>
    </row>
    <row r="59" spans="1:12" hidden="1" outlineLevel="1">
      <c r="A59" s="8" t="s">
        <v>48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2489986</v>
      </c>
      <c r="I59" s="6">
        <v>231013</v>
      </c>
      <c r="J59" s="6">
        <v>5123920</v>
      </c>
      <c r="K59" s="6">
        <v>0</v>
      </c>
      <c r="L59" s="6">
        <v>0</v>
      </c>
    </row>
    <row r="60" spans="1:12" hidden="1" outlineLevel="1">
      <c r="A60" s="8" t="s">
        <v>49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2891291</v>
      </c>
      <c r="J60" s="6">
        <v>3000000</v>
      </c>
      <c r="K60" s="6">
        <v>3000000</v>
      </c>
      <c r="L60" s="6">
        <v>8584435</v>
      </c>
    </row>
    <row r="62" spans="1:12" s="2" customFormat="1">
      <c r="A62" s="43" t="s">
        <v>28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s="2" customFormat="1">
      <c r="A63" s="16" t="s">
        <v>15</v>
      </c>
      <c r="B63" s="16" t="s">
        <v>16</v>
      </c>
      <c r="C63" s="16" t="s">
        <v>0</v>
      </c>
      <c r="D63" s="16" t="s">
        <v>12</v>
      </c>
      <c r="E63" s="16" t="s">
        <v>13</v>
      </c>
      <c r="F63" s="16" t="s">
        <v>14</v>
      </c>
      <c r="G63" s="16" t="s">
        <v>20</v>
      </c>
      <c r="H63" s="16" t="s">
        <v>21</v>
      </c>
      <c r="I63" s="16" t="s">
        <v>22</v>
      </c>
      <c r="J63" s="16" t="s">
        <v>23</v>
      </c>
      <c r="K63" s="16" t="s">
        <v>24</v>
      </c>
      <c r="L63" s="16" t="s">
        <v>25</v>
      </c>
    </row>
    <row r="64" spans="1:12">
      <c r="A64" t="s">
        <v>3</v>
      </c>
      <c r="B64" s="1" t="s">
        <v>10</v>
      </c>
      <c r="C64" s="7">
        <v>14464</v>
      </c>
      <c r="D64" s="7">
        <v>23359</v>
      </c>
      <c r="E64" s="7">
        <v>-387834</v>
      </c>
      <c r="F64" s="7">
        <v>7300</v>
      </c>
      <c r="G64" s="7">
        <v>-336122</v>
      </c>
      <c r="H64" s="7">
        <v>-96603</v>
      </c>
      <c r="I64" s="7">
        <v>-477631</v>
      </c>
      <c r="J64" s="7">
        <v>-47088</v>
      </c>
      <c r="K64" s="7">
        <v>-47323</v>
      </c>
      <c r="L64" s="7">
        <v>-1069721</v>
      </c>
    </row>
    <row r="65" spans="1:12">
      <c r="A65" t="s">
        <v>4</v>
      </c>
      <c r="B65" s="1" t="s">
        <v>11</v>
      </c>
      <c r="C65" s="7">
        <v>14464</v>
      </c>
      <c r="D65" s="7">
        <v>37823</v>
      </c>
      <c r="E65" s="7">
        <v>-350011</v>
      </c>
      <c r="F65" s="7">
        <v>-342711</v>
      </c>
      <c r="G65" s="7">
        <v>-678833</v>
      </c>
      <c r="H65" s="7">
        <v>-755436</v>
      </c>
      <c r="I65" s="7">
        <v>-1253067</v>
      </c>
      <c r="J65" s="7">
        <v>-1300154</v>
      </c>
      <c r="K65" s="7">
        <v>-1347477</v>
      </c>
      <c r="L65" s="7">
        <v>-2417199</v>
      </c>
    </row>
    <row r="66" spans="1:12">
      <c r="A66" s="14" t="s">
        <v>5</v>
      </c>
      <c r="B66" s="15" t="s">
        <v>17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</row>
    <row r="67" spans="1:12">
      <c r="A67" t="s">
        <v>6</v>
      </c>
      <c r="B67" s="1" t="s">
        <v>18</v>
      </c>
      <c r="C67" s="7">
        <v>0</v>
      </c>
      <c r="D67" s="7">
        <v>0</v>
      </c>
      <c r="E67" s="7">
        <v>4818011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</row>
    <row r="68" spans="1:12" collapsed="1">
      <c r="A68" t="s">
        <v>7</v>
      </c>
      <c r="B68" s="1" t="s">
        <v>19</v>
      </c>
      <c r="C68" s="7">
        <f>+SUM(C69:C70)</f>
        <v>0</v>
      </c>
      <c r="D68" s="7">
        <f>+SUM(D69:D70)</f>
        <v>0</v>
      </c>
      <c r="E68" s="7">
        <f t="shared" ref="E68:L68" si="15">+SUM(E69:E70)</f>
        <v>4818011</v>
      </c>
      <c r="F68" s="7">
        <f t="shared" si="15"/>
        <v>0</v>
      </c>
      <c r="G68" s="7">
        <f t="shared" si="15"/>
        <v>0</v>
      </c>
      <c r="H68" s="7">
        <f t="shared" si="15"/>
        <v>0</v>
      </c>
      <c r="I68" s="7">
        <f t="shared" si="15"/>
        <v>0</v>
      </c>
      <c r="J68" s="7">
        <f t="shared" si="15"/>
        <v>0</v>
      </c>
      <c r="K68" s="7">
        <f t="shared" si="15"/>
        <v>0</v>
      </c>
      <c r="L68" s="7">
        <f t="shared" si="15"/>
        <v>0</v>
      </c>
    </row>
    <row r="69" spans="1:12" hidden="1" outlineLevel="1">
      <c r="A69" s="8" t="s">
        <v>48</v>
      </c>
      <c r="C69" s="7">
        <v>0</v>
      </c>
      <c r="D69" s="7">
        <v>0</v>
      </c>
      <c r="E69" s="7">
        <v>4818011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</row>
    <row r="70" spans="1:12" hidden="1" outlineLevel="1">
      <c r="A70" s="8" t="s">
        <v>49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</row>
    <row r="73" spans="1:12">
      <c r="A73" s="42" t="s">
        <v>47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  <row r="74" spans="1:12" s="2" customFormat="1">
      <c r="A74" s="16" t="s">
        <v>15</v>
      </c>
      <c r="B74" s="16" t="s">
        <v>16</v>
      </c>
      <c r="C74" s="16" t="s">
        <v>0</v>
      </c>
      <c r="D74" s="16" t="s">
        <v>12</v>
      </c>
      <c r="E74" s="16" t="s">
        <v>13</v>
      </c>
      <c r="F74" s="16" t="s">
        <v>14</v>
      </c>
      <c r="G74" s="16" t="s">
        <v>20</v>
      </c>
      <c r="H74" s="16" t="s">
        <v>21</v>
      </c>
      <c r="I74" s="16" t="s">
        <v>22</v>
      </c>
      <c r="J74" s="16" t="s">
        <v>23</v>
      </c>
      <c r="K74" s="16" t="s">
        <v>24</v>
      </c>
      <c r="L74" s="16" t="s">
        <v>25</v>
      </c>
    </row>
    <row r="75" spans="1:12" collapsed="1">
      <c r="A75" t="s">
        <v>29</v>
      </c>
      <c r="B75" s="1" t="s">
        <v>30</v>
      </c>
      <c r="C75" s="7">
        <f>+SUM(C76:C77)</f>
        <v>11624168</v>
      </c>
      <c r="D75" s="7">
        <f t="shared" ref="D75:L75" si="16">+SUM(D76:D77)</f>
        <v>9407498</v>
      </c>
      <c r="E75" s="7">
        <f t="shared" si="16"/>
        <v>12489913</v>
      </c>
      <c r="F75" s="7">
        <f t="shared" si="16"/>
        <v>5501930</v>
      </c>
      <c r="G75" s="7">
        <f t="shared" si="16"/>
        <v>10759131</v>
      </c>
      <c r="H75" s="7">
        <f t="shared" si="16"/>
        <v>23022417</v>
      </c>
      <c r="I75" s="7">
        <f t="shared" si="16"/>
        <v>23402555</v>
      </c>
      <c r="J75" s="7">
        <f t="shared" si="16"/>
        <v>11678294</v>
      </c>
      <c r="K75" s="7">
        <f t="shared" si="16"/>
        <v>10072632</v>
      </c>
      <c r="L75" s="7">
        <f t="shared" si="16"/>
        <v>16397019</v>
      </c>
    </row>
    <row r="76" spans="1:12" hidden="1" outlineLevel="1">
      <c r="A76" s="9" t="s">
        <v>43</v>
      </c>
      <c r="C76" s="7">
        <v>11624168</v>
      </c>
      <c r="D76" s="7">
        <v>9407498</v>
      </c>
      <c r="E76" s="7">
        <v>12489913</v>
      </c>
      <c r="F76" s="7">
        <f>3821930+640000</f>
        <v>4461930</v>
      </c>
      <c r="G76" s="7">
        <v>6156631</v>
      </c>
      <c r="H76" s="7">
        <f>10842897+9639000</f>
        <v>20481897</v>
      </c>
      <c r="I76" s="7">
        <v>17593184</v>
      </c>
      <c r="J76" s="7">
        <v>10806256</v>
      </c>
      <c r="K76" s="7">
        <v>8348386</v>
      </c>
      <c r="L76" s="7">
        <v>9658574</v>
      </c>
    </row>
    <row r="77" spans="1:12" hidden="1" outlineLevel="1">
      <c r="A77" s="9" t="s">
        <v>44</v>
      </c>
      <c r="C77" s="7">
        <v>0</v>
      </c>
      <c r="D77" s="7">
        <v>0</v>
      </c>
      <c r="E77" s="7">
        <v>0</v>
      </c>
      <c r="F77" s="7">
        <v>1040000</v>
      </c>
      <c r="G77" s="7">
        <v>4602500</v>
      </c>
      <c r="H77" s="7">
        <v>2540520</v>
      </c>
      <c r="I77" s="7">
        <v>5809371</v>
      </c>
      <c r="J77" s="7">
        <v>872038</v>
      </c>
      <c r="K77" s="7">
        <v>1724246</v>
      </c>
      <c r="L77" s="7">
        <v>6738445</v>
      </c>
    </row>
    <row r="78" spans="1:12" s="21" customFormat="1">
      <c r="A78" s="21" t="s">
        <v>29</v>
      </c>
      <c r="B78" s="22"/>
      <c r="C78" s="36">
        <f>+C75</f>
        <v>11624168</v>
      </c>
      <c r="D78" s="36">
        <f>+C78+D75</f>
        <v>21031666</v>
      </c>
      <c r="E78" s="36">
        <f t="shared" ref="E78:L78" si="17">+D78+E75</f>
        <v>33521579</v>
      </c>
      <c r="F78" s="36">
        <f t="shared" si="17"/>
        <v>39023509</v>
      </c>
      <c r="G78" s="36">
        <f t="shared" si="17"/>
        <v>49782640</v>
      </c>
      <c r="H78" s="36">
        <f t="shared" si="17"/>
        <v>72805057</v>
      </c>
      <c r="I78" s="36">
        <f t="shared" si="17"/>
        <v>96207612</v>
      </c>
      <c r="J78" s="36">
        <f t="shared" si="17"/>
        <v>107885906</v>
      </c>
      <c r="K78" s="36">
        <f t="shared" si="17"/>
        <v>117958538</v>
      </c>
      <c r="L78" s="36">
        <f t="shared" si="17"/>
        <v>134355557</v>
      </c>
    </row>
    <row r="79" spans="1:12">
      <c r="A79" t="s">
        <v>31</v>
      </c>
      <c r="B79" s="1" t="s">
        <v>37</v>
      </c>
      <c r="C79" s="7">
        <v>3084944</v>
      </c>
      <c r="D79" s="7">
        <v>3196398</v>
      </c>
      <c r="E79" s="7">
        <v>4185909</v>
      </c>
      <c r="F79" s="7">
        <v>366884</v>
      </c>
      <c r="G79" s="7">
        <v>3855579</v>
      </c>
      <c r="H79" s="7">
        <v>4594955</v>
      </c>
      <c r="I79" s="7">
        <v>1254490</v>
      </c>
      <c r="J79" s="7">
        <v>588566</v>
      </c>
      <c r="K79" s="7">
        <v>3224426</v>
      </c>
      <c r="L79" s="7">
        <v>1746706</v>
      </c>
    </row>
    <row r="80" spans="1:12" s="21" customFormat="1">
      <c r="A80" s="21" t="s">
        <v>31</v>
      </c>
      <c r="B80" s="22"/>
      <c r="C80" s="36">
        <f>+C79</f>
        <v>3084944</v>
      </c>
      <c r="D80" s="36">
        <f>+C80+D79</f>
        <v>6281342</v>
      </c>
      <c r="E80" s="36">
        <f t="shared" ref="E80:L80" si="18">+D80+E79</f>
        <v>10467251</v>
      </c>
      <c r="F80" s="36">
        <f t="shared" si="18"/>
        <v>10834135</v>
      </c>
      <c r="G80" s="36">
        <f t="shared" si="18"/>
        <v>14689714</v>
      </c>
      <c r="H80" s="36">
        <f t="shared" si="18"/>
        <v>19284669</v>
      </c>
      <c r="I80" s="36">
        <f t="shared" si="18"/>
        <v>20539159</v>
      </c>
      <c r="J80" s="36">
        <f t="shared" si="18"/>
        <v>21127725</v>
      </c>
      <c r="K80" s="36">
        <f t="shared" si="18"/>
        <v>24352151</v>
      </c>
      <c r="L80" s="36">
        <f t="shared" si="18"/>
        <v>26098857</v>
      </c>
    </row>
    <row r="81" spans="1:14">
      <c r="A81" t="s">
        <v>32</v>
      </c>
      <c r="B81" s="1" t="s">
        <v>38</v>
      </c>
      <c r="C81" s="7">
        <v>158214</v>
      </c>
      <c r="D81" s="7">
        <v>780587</v>
      </c>
      <c r="E81" s="7">
        <v>689765</v>
      </c>
      <c r="F81" s="7">
        <v>-1114296</v>
      </c>
      <c r="G81" s="7">
        <v>1071562</v>
      </c>
      <c r="H81" s="7">
        <v>164142</v>
      </c>
      <c r="I81" s="7">
        <v>-3117935</v>
      </c>
      <c r="J81" s="7">
        <v>-2601410</v>
      </c>
      <c r="K81" s="7">
        <v>361806</v>
      </c>
      <c r="L81" s="7">
        <v>-2098853</v>
      </c>
    </row>
    <row r="82" spans="1:14" s="21" customFormat="1">
      <c r="A82" s="21" t="s">
        <v>32</v>
      </c>
      <c r="B82" s="22"/>
      <c r="C82" s="36">
        <f>+C81</f>
        <v>158214</v>
      </c>
      <c r="D82" s="36">
        <f>+C82+D81</f>
        <v>938801</v>
      </c>
      <c r="E82" s="36">
        <f t="shared" ref="E82:L82" si="19">+D82+E81</f>
        <v>1628566</v>
      </c>
      <c r="F82" s="36">
        <f t="shared" si="19"/>
        <v>514270</v>
      </c>
      <c r="G82" s="36">
        <f t="shared" si="19"/>
        <v>1585832</v>
      </c>
      <c r="H82" s="36">
        <f t="shared" si="19"/>
        <v>1749974</v>
      </c>
      <c r="I82" s="36">
        <f t="shared" si="19"/>
        <v>-1367961</v>
      </c>
      <c r="J82" s="36">
        <f t="shared" si="19"/>
        <v>-3969371</v>
      </c>
      <c r="K82" s="36">
        <f t="shared" si="19"/>
        <v>-3607565</v>
      </c>
      <c r="L82" s="36">
        <f t="shared" si="19"/>
        <v>-5706418</v>
      </c>
    </row>
    <row r="83" spans="1:14">
      <c r="A83" t="s">
        <v>33</v>
      </c>
      <c r="B83" s="1" t="s">
        <v>39</v>
      </c>
      <c r="C83" s="7">
        <v>158214</v>
      </c>
      <c r="D83" s="7">
        <v>924336</v>
      </c>
      <c r="E83" s="7">
        <v>1607801</v>
      </c>
      <c r="F83" s="7">
        <v>533492</v>
      </c>
      <c r="G83" s="7">
        <v>1605054</v>
      </c>
      <c r="H83" s="7">
        <v>1741012</v>
      </c>
      <c r="I83" s="7">
        <v>-1553058</v>
      </c>
      <c r="J83" s="7">
        <v>-4151568</v>
      </c>
      <c r="K83" s="7">
        <v>-3789185</v>
      </c>
      <c r="L83" s="7">
        <v>-5888038</v>
      </c>
    </row>
    <row r="84" spans="1:14">
      <c r="A84" s="14" t="s">
        <v>34</v>
      </c>
      <c r="B84" s="15" t="s">
        <v>40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</row>
    <row r="85" spans="1:14">
      <c r="A85" t="s">
        <v>35</v>
      </c>
      <c r="B85" s="1" t="s">
        <v>41</v>
      </c>
      <c r="C85" s="7">
        <v>0</v>
      </c>
      <c r="D85" s="7">
        <v>0</v>
      </c>
      <c r="E85" s="7">
        <v>4818011</v>
      </c>
      <c r="F85" s="7">
        <v>0</v>
      </c>
      <c r="G85" s="7">
        <v>184899</v>
      </c>
      <c r="H85" s="7">
        <v>1333387</v>
      </c>
      <c r="I85" s="7">
        <v>5015078</v>
      </c>
      <c r="J85" s="7">
        <v>7889783</v>
      </c>
      <c r="K85" s="7">
        <v>4403958</v>
      </c>
      <c r="L85" s="7">
        <v>0</v>
      </c>
    </row>
    <row r="86" spans="1:14" collapsed="1">
      <c r="A86" t="s">
        <v>36</v>
      </c>
      <c r="B86" s="1" t="s">
        <v>42</v>
      </c>
      <c r="C86" s="7">
        <f>+SUM(C87:C88)</f>
        <v>0</v>
      </c>
      <c r="D86" s="7">
        <f t="shared" ref="D86" si="20">+SUM(D87:D88)</f>
        <v>0</v>
      </c>
      <c r="E86" s="7">
        <f t="shared" ref="E86" si="21">+SUM(E87:E88)</f>
        <v>4818011</v>
      </c>
      <c r="F86" s="7">
        <f t="shared" ref="F86" si="22">+SUM(F87:F88)</f>
        <v>0</v>
      </c>
      <c r="G86" s="7">
        <f t="shared" ref="G86" si="23">+SUM(G87:G88)</f>
        <v>184899</v>
      </c>
      <c r="H86" s="7">
        <f t="shared" ref="H86" si="24">+SUM(H87:H88)</f>
        <v>7133387</v>
      </c>
      <c r="I86" s="7">
        <f t="shared" ref="I86" si="25">+SUM(I87:I88)</f>
        <v>10113446</v>
      </c>
      <c r="J86" s="7">
        <f t="shared" ref="J86" si="26">+SUM(J87:J88)</f>
        <v>15514771</v>
      </c>
      <c r="K86" s="7">
        <f t="shared" ref="K86" si="27">+SUM(K87:K88)</f>
        <v>23165541</v>
      </c>
      <c r="L86" s="7">
        <f t="shared" ref="L86" si="28">+SUM(L87:L88)</f>
        <v>8867072</v>
      </c>
    </row>
    <row r="87" spans="1:14" hidden="1" outlineLevel="1">
      <c r="A87" s="8" t="s">
        <v>48</v>
      </c>
      <c r="C87" s="7">
        <v>0</v>
      </c>
      <c r="D87" s="7">
        <v>0</v>
      </c>
      <c r="E87" s="7">
        <v>4818011</v>
      </c>
      <c r="F87" s="7">
        <v>0</v>
      </c>
      <c r="G87" s="7">
        <v>184899</v>
      </c>
      <c r="H87" s="7">
        <v>1333387</v>
      </c>
      <c r="I87" s="7">
        <v>5015078</v>
      </c>
      <c r="J87" s="7">
        <v>7889783</v>
      </c>
      <c r="K87" s="7">
        <v>4403958</v>
      </c>
      <c r="L87" s="7">
        <v>0</v>
      </c>
    </row>
    <row r="88" spans="1:14" hidden="1" outlineLevel="1">
      <c r="A88" s="8" t="s">
        <v>49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5800000</v>
      </c>
      <c r="I88" s="7">
        <v>5098368</v>
      </c>
      <c r="J88" s="7">
        <v>7624988</v>
      </c>
      <c r="K88" s="7">
        <v>18761583</v>
      </c>
      <c r="L88" s="7">
        <v>8867072</v>
      </c>
    </row>
    <row r="89" spans="1:14" s="14" customFormat="1" outlineLevel="1">
      <c r="B89" s="15"/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4">
      <c r="A90" s="42" t="s">
        <v>58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</row>
    <row r="91" spans="1:14" s="2" customFormat="1">
      <c r="A91" s="16" t="s">
        <v>15</v>
      </c>
      <c r="B91" s="16" t="s">
        <v>16</v>
      </c>
      <c r="C91" s="16" t="s">
        <v>0</v>
      </c>
      <c r="D91" s="16" t="s">
        <v>12</v>
      </c>
      <c r="E91" s="16" t="s">
        <v>13</v>
      </c>
      <c r="F91" s="16" t="s">
        <v>14</v>
      </c>
      <c r="G91" s="16" t="s">
        <v>20</v>
      </c>
      <c r="H91" s="16" t="s">
        <v>21</v>
      </c>
      <c r="I91" s="16" t="s">
        <v>22</v>
      </c>
      <c r="J91" s="16" t="s">
        <v>23</v>
      </c>
      <c r="K91" s="16" t="s">
        <v>24</v>
      </c>
      <c r="L91" s="16" t="s">
        <v>25</v>
      </c>
    </row>
    <row r="92" spans="1:14" s="21" customFormat="1">
      <c r="A92" s="21" t="s">
        <v>55</v>
      </c>
      <c r="B92" s="22"/>
      <c r="C92" s="36">
        <v>11624168</v>
      </c>
      <c r="D92" s="36">
        <v>21031666</v>
      </c>
      <c r="E92" s="36">
        <v>33521579</v>
      </c>
      <c r="F92" s="36">
        <v>39023509</v>
      </c>
      <c r="G92" s="36">
        <v>49782640</v>
      </c>
      <c r="H92" s="36">
        <v>72805057</v>
      </c>
      <c r="I92" s="36">
        <v>96207612</v>
      </c>
      <c r="J92" s="36">
        <v>107885906</v>
      </c>
      <c r="K92" s="36">
        <v>117958538</v>
      </c>
      <c r="L92" s="36">
        <v>134355557</v>
      </c>
      <c r="N92" s="37">
        <f>+L92*0.15</f>
        <v>20153333.550000001</v>
      </c>
    </row>
    <row r="93" spans="1:14" s="21" customFormat="1">
      <c r="A93" s="21" t="s">
        <v>56</v>
      </c>
      <c r="B93" s="22"/>
      <c r="C93" s="36">
        <v>3084944</v>
      </c>
      <c r="D93" s="36">
        <v>6281342</v>
      </c>
      <c r="E93" s="36">
        <v>10467251</v>
      </c>
      <c r="F93" s="36">
        <v>10834135</v>
      </c>
      <c r="G93" s="36">
        <v>14689714</v>
      </c>
      <c r="H93" s="36">
        <v>19284669</v>
      </c>
      <c r="I93" s="36">
        <v>20539159</v>
      </c>
      <c r="J93" s="36">
        <v>21127725</v>
      </c>
      <c r="K93" s="36">
        <v>24352151</v>
      </c>
      <c r="L93" s="36">
        <v>26098857</v>
      </c>
    </row>
    <row r="94" spans="1:14" s="21" customFormat="1">
      <c r="A94" s="21" t="s">
        <v>57</v>
      </c>
      <c r="B94" s="22"/>
      <c r="C94" s="36">
        <v>158214</v>
      </c>
      <c r="D94" s="36">
        <v>938801</v>
      </c>
      <c r="E94" s="36">
        <v>1628566</v>
      </c>
      <c r="F94" s="36">
        <v>514270</v>
      </c>
      <c r="G94" s="36">
        <v>1585832</v>
      </c>
      <c r="H94" s="36">
        <v>1749974</v>
      </c>
      <c r="I94" s="36">
        <v>-1367961</v>
      </c>
      <c r="J94" s="36">
        <v>-3969371</v>
      </c>
      <c r="K94" s="36">
        <v>-3607565</v>
      </c>
      <c r="L94" s="36">
        <v>-5706418</v>
      </c>
    </row>
    <row r="95" spans="1:14" s="21" customFormat="1">
      <c r="A95" s="21" t="s">
        <v>53</v>
      </c>
      <c r="B95" s="22"/>
      <c r="C95" s="36">
        <f>+C83</f>
        <v>158214</v>
      </c>
      <c r="D95" s="36">
        <f>+C95+D83</f>
        <v>1082550</v>
      </c>
      <c r="E95" s="36">
        <f t="shared" ref="E95:L95" si="29">+D95+E83</f>
        <v>2690351</v>
      </c>
      <c r="F95" s="36">
        <f t="shared" si="29"/>
        <v>3223843</v>
      </c>
      <c r="G95" s="36">
        <f t="shared" si="29"/>
        <v>4828897</v>
      </c>
      <c r="H95" s="36">
        <f t="shared" si="29"/>
        <v>6569909</v>
      </c>
      <c r="I95" s="36">
        <f t="shared" si="29"/>
        <v>5016851</v>
      </c>
      <c r="J95" s="36">
        <f t="shared" si="29"/>
        <v>865283</v>
      </c>
      <c r="K95" s="36">
        <f t="shared" si="29"/>
        <v>-2923902</v>
      </c>
      <c r="L95" s="36">
        <f t="shared" si="29"/>
        <v>-8811940</v>
      </c>
    </row>
    <row r="96" spans="1:14" s="21" customFormat="1">
      <c r="A96" s="21" t="s">
        <v>6</v>
      </c>
      <c r="B96" s="22"/>
      <c r="C96" s="36">
        <f>+C85</f>
        <v>0</v>
      </c>
      <c r="D96" s="36">
        <f t="shared" ref="D96:L96" si="30">+C96+D85</f>
        <v>0</v>
      </c>
      <c r="E96" s="36">
        <f t="shared" si="30"/>
        <v>4818011</v>
      </c>
      <c r="F96" s="36">
        <f t="shared" si="30"/>
        <v>4818011</v>
      </c>
      <c r="G96" s="36">
        <f t="shared" si="30"/>
        <v>5002910</v>
      </c>
      <c r="H96" s="36">
        <f t="shared" si="30"/>
        <v>6336297</v>
      </c>
      <c r="I96" s="36">
        <f t="shared" si="30"/>
        <v>11351375</v>
      </c>
      <c r="J96" s="36">
        <f t="shared" si="30"/>
        <v>19241158</v>
      </c>
      <c r="K96" s="36">
        <f t="shared" si="30"/>
        <v>23645116</v>
      </c>
      <c r="L96" s="36">
        <f t="shared" si="30"/>
        <v>23645116</v>
      </c>
    </row>
    <row r="99" spans="10:11">
      <c r="J99" s="41" t="s">
        <v>54</v>
      </c>
      <c r="K99" s="41"/>
    </row>
    <row r="100" spans="10:11" ht="30">
      <c r="J100" s="40" t="s">
        <v>53</v>
      </c>
      <c r="K100" s="38">
        <v>-8811940</v>
      </c>
    </row>
    <row r="101" spans="10:11" ht="30">
      <c r="J101" s="40" t="s">
        <v>6</v>
      </c>
      <c r="K101" s="38">
        <v>23645116</v>
      </c>
    </row>
    <row r="102" spans="10:11" ht="30">
      <c r="J102" s="40" t="s">
        <v>7</v>
      </c>
      <c r="K102" s="38">
        <v>8867072</v>
      </c>
    </row>
    <row r="103" spans="10:11">
      <c r="J103" s="39"/>
      <c r="K103" s="39"/>
    </row>
  </sheetData>
  <mergeCells count="7">
    <mergeCell ref="J99:K99"/>
    <mergeCell ref="A90:L90"/>
    <mergeCell ref="A2:L2"/>
    <mergeCell ref="A22:L22"/>
    <mergeCell ref="A42:L42"/>
    <mergeCell ref="A62:L62"/>
    <mergeCell ref="A73:L73"/>
  </mergeCells>
  <conditionalFormatting sqref="C4:L18 C24:L38 A44:L58 C64:L68 C75:L89 I19 I59:J59 I39:K39 C92:L96">
    <cfRule type="cellIs" dxfId="3" priority="17" operator="lessThan">
      <formula>0</formula>
    </cfRule>
  </conditionalFormatting>
  <conditionalFormatting sqref="K100">
    <cfRule type="cellIs" dxfId="2" priority="3" operator="lessThan">
      <formula>0</formula>
    </cfRule>
  </conditionalFormatting>
  <conditionalFormatting sqref="K101:K102">
    <cfRule type="cellIs" dxfId="1" priority="2" operator="lessThan">
      <formula>0</formula>
    </cfRule>
  </conditionalFormatting>
  <conditionalFormatting sqref="K101:K10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1 C3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R24"/>
  <sheetViews>
    <sheetView zoomScale="80" zoomScaleNormal="80" workbookViewId="0">
      <pane xSplit="2" ySplit="3" topLeftCell="C26" activePane="bottomRight" state="frozen"/>
      <selection pane="topRight" activeCell="C1" sqref="C1"/>
      <selection pane="bottomLeft" activeCell="A4" sqref="A4"/>
      <selection pane="bottomRight" activeCell="C42" sqref="C42"/>
    </sheetView>
  </sheetViews>
  <sheetFormatPr baseColWidth="10" defaultRowHeight="15" outlineLevelRow="2"/>
  <cols>
    <col min="1" max="1" width="36.7109375" bestFit="1" customWidth="1"/>
    <col min="2" max="2" width="7.7109375" style="1" customWidth="1"/>
    <col min="3" max="3" width="15.42578125" style="1" bestFit="1" customWidth="1"/>
    <col min="4" max="4" width="14.42578125" style="1" bestFit="1" customWidth="1"/>
    <col min="5" max="5" width="15.42578125" style="1" bestFit="1" customWidth="1"/>
    <col min="6" max="6" width="15.140625" style="1" bestFit="1" customWidth="1"/>
    <col min="7" max="11" width="15.42578125" style="1" bestFit="1" customWidth="1"/>
    <col min="12" max="12" width="15.140625" style="1" bestFit="1" customWidth="1"/>
    <col min="13" max="15" width="13.7109375" bestFit="1" customWidth="1"/>
    <col min="18" max="18" width="13.7109375" bestFit="1" customWidth="1"/>
  </cols>
  <sheetData>
    <row r="2" spans="1:18" s="2" customFormat="1">
      <c r="A2" s="43" t="s">
        <v>26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8" s="2" customFormat="1">
      <c r="A3" s="26" t="s">
        <v>15</v>
      </c>
      <c r="B3" s="27" t="s">
        <v>16</v>
      </c>
      <c r="C3" s="27" t="s">
        <v>0</v>
      </c>
      <c r="D3" s="27" t="s">
        <v>12</v>
      </c>
      <c r="E3" s="27" t="s">
        <v>13</v>
      </c>
      <c r="F3" s="27" t="s">
        <v>14</v>
      </c>
      <c r="G3" s="27" t="s">
        <v>20</v>
      </c>
      <c r="H3" s="27" t="s">
        <v>21</v>
      </c>
      <c r="I3" s="27" t="s">
        <v>22</v>
      </c>
      <c r="J3" s="27" t="s">
        <v>23</v>
      </c>
      <c r="K3" s="27" t="s">
        <v>24</v>
      </c>
      <c r="L3" s="28" t="s">
        <v>25</v>
      </c>
    </row>
    <row r="4" spans="1:18">
      <c r="A4" s="21" t="s">
        <v>1</v>
      </c>
      <c r="B4" s="22" t="s">
        <v>8</v>
      </c>
      <c r="C4" s="23">
        <f>+C5+C8</f>
        <v>2717108</v>
      </c>
      <c r="D4" s="23">
        <f t="shared" ref="D4:L4" si="0">+D5+D8</f>
        <v>2551925</v>
      </c>
      <c r="E4" s="23">
        <f t="shared" si="0"/>
        <v>2988175</v>
      </c>
      <c r="F4" s="23">
        <f t="shared" si="0"/>
        <v>510180</v>
      </c>
      <c r="G4" s="23">
        <f t="shared" si="0"/>
        <v>2420000</v>
      </c>
      <c r="H4" s="23">
        <f t="shared" si="0"/>
        <v>9119498</v>
      </c>
      <c r="I4" s="23">
        <f t="shared" si="0"/>
        <v>4822215</v>
      </c>
      <c r="J4" s="23">
        <f t="shared" si="0"/>
        <v>3316710</v>
      </c>
      <c r="K4" s="23">
        <f t="shared" si="0"/>
        <v>3626540</v>
      </c>
      <c r="L4" s="23">
        <f t="shared" si="0"/>
        <v>5640649</v>
      </c>
      <c r="N4" s="2" t="s">
        <v>51</v>
      </c>
      <c r="O4" s="3">
        <f>+M5+M8</f>
        <v>37713000</v>
      </c>
    </row>
    <row r="5" spans="1:18" outlineLevel="1" collapsed="1">
      <c r="A5" s="17" t="s">
        <v>43</v>
      </c>
      <c r="B5" s="18"/>
      <c r="C5" s="24">
        <f>+SUM(C6:C7)</f>
        <v>2717108</v>
      </c>
      <c r="D5" s="24">
        <f t="shared" ref="D5:L5" si="1">+SUM(D6:D7)</f>
        <v>2551925</v>
      </c>
      <c r="E5" s="24">
        <f t="shared" si="1"/>
        <v>2988175</v>
      </c>
      <c r="F5" s="24">
        <f t="shared" si="1"/>
        <v>510180</v>
      </c>
      <c r="G5" s="24">
        <f t="shared" si="1"/>
        <v>2420000</v>
      </c>
      <c r="H5" s="24">
        <f t="shared" si="1"/>
        <v>9119498</v>
      </c>
      <c r="I5" s="24">
        <f t="shared" si="1"/>
        <v>3022215</v>
      </c>
      <c r="J5" s="24">
        <f t="shared" si="1"/>
        <v>3316710</v>
      </c>
      <c r="K5" s="24">
        <f t="shared" si="1"/>
        <v>3173420</v>
      </c>
      <c r="L5" s="24">
        <f t="shared" si="1"/>
        <v>5225075</v>
      </c>
      <c r="M5" s="3">
        <f>+SUM(C5:L5)</f>
        <v>35044306</v>
      </c>
      <c r="N5" s="29">
        <f>+M5/O4</f>
        <v>0.92923676185930582</v>
      </c>
    </row>
    <row r="6" spans="1:18" hidden="1" outlineLevel="2">
      <c r="A6" s="13" t="s">
        <v>45</v>
      </c>
      <c r="B6" s="19"/>
      <c r="C6" s="25">
        <v>377108</v>
      </c>
      <c r="D6" s="25">
        <v>424250</v>
      </c>
      <c r="E6" s="25">
        <v>165850</v>
      </c>
      <c r="F6" s="25">
        <v>200000</v>
      </c>
      <c r="G6" s="25">
        <v>0</v>
      </c>
      <c r="H6" s="25">
        <v>788800</v>
      </c>
      <c r="I6" s="25">
        <v>202215</v>
      </c>
      <c r="J6" s="25">
        <v>316710</v>
      </c>
      <c r="K6" s="25">
        <v>1313420</v>
      </c>
      <c r="L6" s="25">
        <v>875075</v>
      </c>
      <c r="M6" s="29">
        <f>+SUM(C6:L6)/$M$5</f>
        <v>0.13307234561871478</v>
      </c>
    </row>
    <row r="7" spans="1:18" hidden="1" outlineLevel="2">
      <c r="A7" s="13" t="s">
        <v>46</v>
      </c>
      <c r="B7" s="19"/>
      <c r="C7" s="25">
        <v>2340000</v>
      </c>
      <c r="D7" s="25">
        <v>2127675</v>
      </c>
      <c r="E7" s="25">
        <v>2822325</v>
      </c>
      <c r="F7" s="25">
        <v>310180</v>
      </c>
      <c r="G7" s="25">
        <v>2420000</v>
      </c>
      <c r="H7" s="25">
        <f>3257540+5073158</f>
        <v>8330698</v>
      </c>
      <c r="I7" s="25">
        <v>2820000</v>
      </c>
      <c r="J7" s="25">
        <v>3000000</v>
      </c>
      <c r="K7" s="25">
        <v>1860000</v>
      </c>
      <c r="L7" s="25">
        <v>4350000</v>
      </c>
      <c r="M7" s="29">
        <f>+SUM(C7:L7)/$M$5</f>
        <v>0.86692765438128527</v>
      </c>
    </row>
    <row r="8" spans="1:18" outlineLevel="1" collapsed="1">
      <c r="A8" s="17" t="s">
        <v>44</v>
      </c>
      <c r="B8" s="18"/>
      <c r="C8" s="24">
        <f>+SUM(C9:C10)</f>
        <v>0</v>
      </c>
      <c r="D8" s="24">
        <f t="shared" ref="D8:L8" si="2">+SUM(D9:D10)</f>
        <v>0</v>
      </c>
      <c r="E8" s="24">
        <f t="shared" si="2"/>
        <v>0</v>
      </c>
      <c r="F8" s="24">
        <f t="shared" si="2"/>
        <v>0</v>
      </c>
      <c r="G8" s="24">
        <f t="shared" si="2"/>
        <v>0</v>
      </c>
      <c r="H8" s="24">
        <f t="shared" si="2"/>
        <v>0</v>
      </c>
      <c r="I8" s="24">
        <f t="shared" si="2"/>
        <v>1800000</v>
      </c>
      <c r="J8" s="24">
        <f t="shared" si="2"/>
        <v>0</v>
      </c>
      <c r="K8" s="24">
        <f t="shared" si="2"/>
        <v>453120</v>
      </c>
      <c r="L8" s="24">
        <f t="shared" si="2"/>
        <v>415574</v>
      </c>
      <c r="M8" s="3">
        <f>+SUM(C8:L8)</f>
        <v>2668694</v>
      </c>
      <c r="N8" s="29">
        <f>+M8/O4</f>
        <v>7.0763238140694185E-2</v>
      </c>
    </row>
    <row r="9" spans="1:18" hidden="1" outlineLevel="2">
      <c r="A9" s="13" t="s">
        <v>45</v>
      </c>
      <c r="B9" s="19"/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1800000</v>
      </c>
      <c r="J9" s="25">
        <v>0</v>
      </c>
      <c r="K9" s="25">
        <v>453120</v>
      </c>
      <c r="L9" s="25">
        <v>415574</v>
      </c>
      <c r="M9" s="29">
        <f>+SUM(C9:L9)/$M$8</f>
        <v>1</v>
      </c>
    </row>
    <row r="10" spans="1:18" hidden="1" outlineLevel="2">
      <c r="A10" s="13" t="s">
        <v>46</v>
      </c>
      <c r="B10" s="19"/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9">
        <f>+SUM(C10:L10)/$M$8</f>
        <v>0</v>
      </c>
    </row>
    <row r="11" spans="1:18">
      <c r="A11" s="21" t="s">
        <v>2</v>
      </c>
      <c r="B11" s="22" t="s">
        <v>9</v>
      </c>
      <c r="C11" s="23">
        <f>+SUM(C12:C13)</f>
        <v>821168</v>
      </c>
      <c r="D11" s="23">
        <f t="shared" ref="D11:K11" si="3">+SUM(D12:D13)</f>
        <v>878925</v>
      </c>
      <c r="E11" s="23">
        <f t="shared" si="3"/>
        <v>1007115</v>
      </c>
      <c r="F11" s="23">
        <f t="shared" si="3"/>
        <v>-234210</v>
      </c>
      <c r="G11" s="23">
        <f t="shared" si="3"/>
        <v>880000</v>
      </c>
      <c r="H11" s="23">
        <f t="shared" si="3"/>
        <v>1685348</v>
      </c>
      <c r="I11" s="23">
        <f t="shared" si="3"/>
        <v>240463</v>
      </c>
      <c r="J11" s="23">
        <f t="shared" si="3"/>
        <v>587863</v>
      </c>
      <c r="K11" s="23">
        <f t="shared" si="3"/>
        <v>919422</v>
      </c>
      <c r="L11" s="23">
        <f>+SUM(L12:L13)</f>
        <v>494630</v>
      </c>
    </row>
    <row r="12" spans="1:18" outlineLevel="2">
      <c r="A12" s="13" t="s">
        <v>45</v>
      </c>
      <c r="B12" s="19"/>
      <c r="C12" s="25">
        <v>131168</v>
      </c>
      <c r="D12" s="25">
        <v>169700</v>
      </c>
      <c r="E12" s="25">
        <v>66340</v>
      </c>
      <c r="F12" s="25">
        <v>-270000</v>
      </c>
      <c r="G12" s="25">
        <v>0</v>
      </c>
      <c r="H12" s="25">
        <v>157760</v>
      </c>
      <c r="I12" s="25">
        <v>-119537</v>
      </c>
      <c r="J12" s="25">
        <v>47863</v>
      </c>
      <c r="K12" s="25">
        <v>259422</v>
      </c>
      <c r="L12" s="25">
        <v>194630</v>
      </c>
    </row>
    <row r="13" spans="1:18" outlineLevel="2">
      <c r="A13" s="13" t="s">
        <v>46</v>
      </c>
      <c r="B13" s="19"/>
      <c r="C13" s="25">
        <v>690000</v>
      </c>
      <c r="D13" s="25">
        <v>709225</v>
      </c>
      <c r="E13" s="25">
        <v>940775</v>
      </c>
      <c r="F13" s="25">
        <v>35790</v>
      </c>
      <c r="G13" s="25">
        <v>880000</v>
      </c>
      <c r="H13" s="25">
        <v>1527588</v>
      </c>
      <c r="I13" s="25">
        <v>360000</v>
      </c>
      <c r="J13" s="25">
        <v>540000</v>
      </c>
      <c r="K13" s="25">
        <v>660000</v>
      </c>
      <c r="L13" s="25">
        <v>300000</v>
      </c>
    </row>
    <row r="14" spans="1:18" outlineLevel="2">
      <c r="A14" s="13"/>
      <c r="B14" s="19" t="s">
        <v>37</v>
      </c>
      <c r="C14" s="25">
        <f>+C11</f>
        <v>821168</v>
      </c>
      <c r="D14" s="25">
        <f>+C14+D11</f>
        <v>1700093</v>
      </c>
      <c r="E14" s="25">
        <f t="shared" ref="E14:L14" si="4">+D14+E11</f>
        <v>2707208</v>
      </c>
      <c r="F14" s="25">
        <f t="shared" si="4"/>
        <v>2472998</v>
      </c>
      <c r="G14" s="25">
        <f t="shared" si="4"/>
        <v>3352998</v>
      </c>
      <c r="H14" s="25">
        <f t="shared" si="4"/>
        <v>5038346</v>
      </c>
      <c r="I14" s="25">
        <f t="shared" si="4"/>
        <v>5278809</v>
      </c>
      <c r="J14" s="25">
        <f t="shared" si="4"/>
        <v>5866672</v>
      </c>
      <c r="K14" s="25">
        <f t="shared" si="4"/>
        <v>6786094</v>
      </c>
      <c r="L14" s="25">
        <f t="shared" si="4"/>
        <v>7280724</v>
      </c>
    </row>
    <row r="15" spans="1:18">
      <c r="A15" s="21" t="s">
        <v>3</v>
      </c>
      <c r="B15" s="22" t="s">
        <v>10</v>
      </c>
      <c r="C15" s="23">
        <v>144653</v>
      </c>
      <c r="D15" s="23">
        <v>165716</v>
      </c>
      <c r="E15" s="23">
        <v>213641</v>
      </c>
      <c r="F15" s="23">
        <v>-601555</v>
      </c>
      <c r="G15" s="23">
        <v>376695</v>
      </c>
      <c r="H15" s="23">
        <v>323154</v>
      </c>
      <c r="I15" s="23">
        <v>-656046</v>
      </c>
      <c r="J15" s="23">
        <v>26682</v>
      </c>
      <c r="K15" s="23">
        <v>320589</v>
      </c>
      <c r="L15" s="23">
        <v>-53320</v>
      </c>
      <c r="N15" s="17" t="s">
        <v>43</v>
      </c>
      <c r="O15" s="3">
        <v>35044306</v>
      </c>
      <c r="Q15" s="17"/>
      <c r="R15" s="3"/>
    </row>
    <row r="16" spans="1:18">
      <c r="A16" s="21"/>
      <c r="B16" s="22" t="s">
        <v>38</v>
      </c>
      <c r="C16" s="23">
        <f>+C15</f>
        <v>144653</v>
      </c>
      <c r="D16" s="23">
        <f>+C16+D15</f>
        <v>310369</v>
      </c>
      <c r="E16" s="23">
        <f t="shared" ref="E16:L16" si="5">+D16+E15</f>
        <v>524010</v>
      </c>
      <c r="F16" s="23">
        <f t="shared" si="5"/>
        <v>-77545</v>
      </c>
      <c r="G16" s="23">
        <f t="shared" si="5"/>
        <v>299150</v>
      </c>
      <c r="H16" s="23">
        <f t="shared" si="5"/>
        <v>622304</v>
      </c>
      <c r="I16" s="23">
        <f t="shared" si="5"/>
        <v>-33742</v>
      </c>
      <c r="J16" s="23">
        <f t="shared" si="5"/>
        <v>-7060</v>
      </c>
      <c r="K16" s="23">
        <f t="shared" si="5"/>
        <v>313529</v>
      </c>
      <c r="L16" s="23">
        <f t="shared" si="5"/>
        <v>260209</v>
      </c>
      <c r="N16" s="17"/>
      <c r="O16" s="3"/>
      <c r="Q16" s="17"/>
      <c r="R16" s="3"/>
    </row>
    <row r="17" spans="1:18">
      <c r="A17" s="21" t="s">
        <v>4</v>
      </c>
      <c r="B17" s="22" t="s">
        <v>11</v>
      </c>
      <c r="C17" s="23">
        <v>144653</v>
      </c>
      <c r="D17" s="23">
        <v>310368</v>
      </c>
      <c r="E17" s="23">
        <v>524009</v>
      </c>
      <c r="F17" s="23">
        <v>-77546</v>
      </c>
      <c r="G17" s="23">
        <v>299149</v>
      </c>
      <c r="H17" s="23">
        <v>622303</v>
      </c>
      <c r="I17" s="23">
        <v>-33743</v>
      </c>
      <c r="J17" s="23">
        <v>-7061</v>
      </c>
      <c r="K17" s="23">
        <v>313528</v>
      </c>
      <c r="L17" s="23">
        <v>260208</v>
      </c>
      <c r="N17" s="17" t="s">
        <v>44</v>
      </c>
      <c r="O17" s="3">
        <v>2668694</v>
      </c>
      <c r="Q17" t="s">
        <v>45</v>
      </c>
      <c r="R17" s="3">
        <f>+SUM(F6:O6)</f>
        <v>3696220.1330723455</v>
      </c>
    </row>
    <row r="18" spans="1:18">
      <c r="A18" s="21" t="s">
        <v>5</v>
      </c>
      <c r="B18" s="22" t="s">
        <v>17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N18" t="s">
        <v>52</v>
      </c>
      <c r="O18" s="3">
        <f>SUM(O15:O17)</f>
        <v>37713000</v>
      </c>
      <c r="Q18" t="s">
        <v>46</v>
      </c>
      <c r="R18" s="3">
        <f>+SUM(F7:O7)</f>
        <v>23090878.866927654</v>
      </c>
    </row>
    <row r="19" spans="1:18">
      <c r="A19" s="21" t="s">
        <v>6</v>
      </c>
      <c r="B19" s="22" t="s">
        <v>18</v>
      </c>
      <c r="C19" s="23">
        <v>0</v>
      </c>
      <c r="D19" s="23">
        <v>0</v>
      </c>
      <c r="E19" s="23">
        <v>0</v>
      </c>
      <c r="F19" s="23">
        <v>0</v>
      </c>
      <c r="G19" s="23">
        <v>92449</v>
      </c>
      <c r="H19" s="23">
        <f>0+G19</f>
        <v>92449</v>
      </c>
      <c r="I19" s="23">
        <f>1204392+H19</f>
        <v>1296841</v>
      </c>
      <c r="J19" s="23">
        <f>0+I19</f>
        <v>1296841</v>
      </c>
      <c r="K19" s="23">
        <f>0+J19</f>
        <v>1296841</v>
      </c>
      <c r="L19" s="23">
        <f>0+K19</f>
        <v>1296841</v>
      </c>
      <c r="Q19" s="17"/>
      <c r="R19" s="3"/>
    </row>
    <row r="20" spans="1:18" collapsed="1">
      <c r="A20" s="21" t="s">
        <v>7</v>
      </c>
      <c r="B20" s="22" t="s">
        <v>19</v>
      </c>
      <c r="C20" s="23">
        <f>+SUM(C21:C22)</f>
        <v>0</v>
      </c>
      <c r="D20" s="23">
        <f>+SUM(D21:D22)</f>
        <v>0</v>
      </c>
      <c r="E20" s="23">
        <f t="shared" ref="E20:L20" si="6">+SUM(E21:E22)</f>
        <v>0</v>
      </c>
      <c r="F20" s="23">
        <f t="shared" si="6"/>
        <v>0</v>
      </c>
      <c r="G20" s="23">
        <f t="shared" si="6"/>
        <v>92449</v>
      </c>
      <c r="H20" s="23">
        <f t="shared" si="6"/>
        <v>2000000</v>
      </c>
      <c r="I20" s="23">
        <f t="shared" si="6"/>
        <v>2204392</v>
      </c>
      <c r="J20" s="23">
        <f t="shared" si="6"/>
        <v>2101658</v>
      </c>
      <c r="K20" s="23">
        <f t="shared" si="6"/>
        <v>2220598</v>
      </c>
      <c r="L20" s="23">
        <f t="shared" si="6"/>
        <v>2335146</v>
      </c>
      <c r="O20" s="3"/>
      <c r="Q20" t="s">
        <v>45</v>
      </c>
      <c r="R20" s="3">
        <f>+SUM(F9:O9)</f>
        <v>2668695</v>
      </c>
    </row>
    <row r="21" spans="1:18" hidden="1" outlineLevel="2">
      <c r="A21" s="13" t="s">
        <v>48</v>
      </c>
      <c r="B21" s="19"/>
      <c r="C21" s="20">
        <v>0</v>
      </c>
      <c r="D21" s="20">
        <v>0</v>
      </c>
      <c r="E21" s="20">
        <v>0</v>
      </c>
      <c r="F21" s="20">
        <v>0</v>
      </c>
      <c r="G21" s="20">
        <v>92449</v>
      </c>
      <c r="H21" s="20">
        <v>0</v>
      </c>
      <c r="I21" s="20">
        <v>1204392</v>
      </c>
      <c r="J21" s="20">
        <v>0</v>
      </c>
      <c r="K21" s="20">
        <v>0</v>
      </c>
      <c r="L21" s="20">
        <v>0</v>
      </c>
    </row>
    <row r="22" spans="1:18" hidden="1" outlineLevel="2">
      <c r="A22" s="13" t="s">
        <v>49</v>
      </c>
      <c r="B22" s="19"/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2000000</v>
      </c>
      <c r="I22" s="20">
        <v>1000000</v>
      </c>
      <c r="J22" s="20">
        <v>2101658</v>
      </c>
      <c r="K22" s="20">
        <v>2220598</v>
      </c>
      <c r="L22" s="20">
        <v>2335146</v>
      </c>
    </row>
    <row r="23" spans="1:18">
      <c r="L23" s="7"/>
      <c r="O23" s="3"/>
      <c r="Q23" t="s">
        <v>46</v>
      </c>
      <c r="R23" s="3">
        <f>+SUM(F10:O10)</f>
        <v>0</v>
      </c>
    </row>
    <row r="24" spans="1:18">
      <c r="Q24" t="s">
        <v>52</v>
      </c>
      <c r="R24" s="3">
        <f>SUM(R15:R19)</f>
        <v>26787099</v>
      </c>
    </row>
  </sheetData>
  <mergeCells count="1">
    <mergeCell ref="A2:L2"/>
  </mergeCells>
  <conditionalFormatting sqref="C4:L22">
    <cfRule type="cellIs" dxfId="8" priority="1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Q21"/>
  <sheetViews>
    <sheetView zoomScale="80" zoomScaleNormal="8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baseColWidth="10" defaultRowHeight="15" outlineLevelRow="2"/>
  <cols>
    <col min="1" max="1" width="25.140625" bestFit="1" customWidth="1"/>
    <col min="3" max="5" width="14.140625" bestFit="1" customWidth="1"/>
    <col min="6" max="7" width="14.140625" customWidth="1"/>
    <col min="8" max="10" width="14.140625" bestFit="1" customWidth="1"/>
    <col min="11" max="12" width="14.85546875" bestFit="1" customWidth="1"/>
    <col min="13" max="14" width="15.140625" bestFit="1" customWidth="1"/>
    <col min="17" max="17" width="15.140625" bestFit="1" customWidth="1"/>
  </cols>
  <sheetData>
    <row r="1" spans="1:17" s="2" customFormat="1">
      <c r="A1" s="43" t="s">
        <v>50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7" s="2" customFormat="1">
      <c r="A2" s="16" t="s">
        <v>15</v>
      </c>
      <c r="B2" s="16" t="s">
        <v>16</v>
      </c>
      <c r="C2" s="16" t="s">
        <v>0</v>
      </c>
      <c r="D2" s="16" t="s">
        <v>12</v>
      </c>
      <c r="E2" s="16" t="s">
        <v>13</v>
      </c>
      <c r="F2" s="16" t="s">
        <v>14</v>
      </c>
      <c r="G2" s="16" t="s">
        <v>20</v>
      </c>
      <c r="H2" s="16" t="s">
        <v>21</v>
      </c>
      <c r="I2" s="16" t="s">
        <v>22</v>
      </c>
      <c r="J2" s="16" t="s">
        <v>23</v>
      </c>
      <c r="K2" s="16" t="s">
        <v>24</v>
      </c>
      <c r="L2" s="16" t="s">
        <v>25</v>
      </c>
    </row>
    <row r="3" spans="1:17">
      <c r="A3" t="s">
        <v>1</v>
      </c>
      <c r="B3" s="1" t="s">
        <v>8</v>
      </c>
      <c r="C3" s="5">
        <f t="shared" ref="C3:L3" si="0">+C4+C7</f>
        <v>3094976</v>
      </c>
      <c r="D3" s="5">
        <f t="shared" si="0"/>
        <v>2279420</v>
      </c>
      <c r="E3" s="5">
        <f t="shared" si="0"/>
        <v>3406190</v>
      </c>
      <c r="F3" s="5">
        <f t="shared" si="0"/>
        <v>2240785</v>
      </c>
      <c r="G3" s="5">
        <f t="shared" si="0"/>
        <v>2856910</v>
      </c>
      <c r="H3" s="5">
        <f t="shared" si="0"/>
        <v>2508200</v>
      </c>
      <c r="I3" s="5">
        <f t="shared" si="0"/>
        <v>5690960</v>
      </c>
      <c r="J3" s="5">
        <f t="shared" si="0"/>
        <v>2315050</v>
      </c>
      <c r="K3" s="5">
        <f t="shared" si="0"/>
        <v>1419471</v>
      </c>
      <c r="L3" s="5">
        <f t="shared" si="0"/>
        <v>4014091</v>
      </c>
      <c r="P3" t="s">
        <v>45</v>
      </c>
      <c r="Q3" s="33">
        <f>+SUM(C5:L5)</f>
        <v>3271002</v>
      </c>
    </row>
    <row r="4" spans="1:17" outlineLevel="1">
      <c r="A4" s="9" t="s">
        <v>43</v>
      </c>
      <c r="B4" s="30"/>
      <c r="C4" s="32">
        <f>+SUM(C5:C6)</f>
        <v>3094976</v>
      </c>
      <c r="D4" s="32">
        <f t="shared" ref="D4:L4" si="1">+SUM(D5:D6)</f>
        <v>2279420</v>
      </c>
      <c r="E4" s="32">
        <f t="shared" si="1"/>
        <v>3406190</v>
      </c>
      <c r="F4" s="32">
        <f t="shared" si="1"/>
        <v>1720785</v>
      </c>
      <c r="G4" s="32">
        <f t="shared" si="1"/>
        <v>555660</v>
      </c>
      <c r="H4" s="32">
        <f t="shared" si="1"/>
        <v>1237940</v>
      </c>
      <c r="I4" s="32">
        <f t="shared" si="1"/>
        <v>4265540</v>
      </c>
      <c r="J4" s="32">
        <f t="shared" si="1"/>
        <v>1857230</v>
      </c>
      <c r="K4" s="32">
        <f t="shared" si="1"/>
        <v>883311</v>
      </c>
      <c r="L4" s="32">
        <f t="shared" si="1"/>
        <v>814895</v>
      </c>
      <c r="P4" t="s">
        <v>46</v>
      </c>
      <c r="Q4" s="33">
        <f>+SUM(C6:L6)</f>
        <v>16844945</v>
      </c>
    </row>
    <row r="5" spans="1:17" outlineLevel="2">
      <c r="A5" s="8" t="s">
        <v>45</v>
      </c>
      <c r="B5" s="1"/>
      <c r="C5" s="5">
        <v>244976</v>
      </c>
      <c r="D5" s="5">
        <v>311740</v>
      </c>
      <c r="E5" s="5">
        <v>270530</v>
      </c>
      <c r="F5" s="5">
        <f>2080+120000</f>
        <v>122080</v>
      </c>
      <c r="G5" s="5">
        <v>0</v>
      </c>
      <c r="H5" s="5">
        <v>150700</v>
      </c>
      <c r="I5" s="5">
        <v>265540</v>
      </c>
      <c r="J5" s="5">
        <v>207230</v>
      </c>
      <c r="K5" s="5">
        <v>883311</v>
      </c>
      <c r="L5" s="5">
        <v>814895</v>
      </c>
    </row>
    <row r="6" spans="1:17" outlineLevel="2">
      <c r="A6" s="8" t="s">
        <v>46</v>
      </c>
      <c r="B6" s="1"/>
      <c r="C6" s="5">
        <v>2850000</v>
      </c>
      <c r="D6" s="5">
        <v>1967680</v>
      </c>
      <c r="E6" s="5">
        <v>3135660</v>
      </c>
      <c r="F6" s="5">
        <v>1598705</v>
      </c>
      <c r="G6" s="5">
        <v>555660</v>
      </c>
      <c r="H6" s="5">
        <v>1087240</v>
      </c>
      <c r="I6" s="5">
        <v>4000000</v>
      </c>
      <c r="J6" s="5">
        <v>1650000</v>
      </c>
      <c r="K6" s="5">
        <v>0</v>
      </c>
      <c r="L6" s="5">
        <v>0</v>
      </c>
      <c r="M6" s="9" t="s">
        <v>43</v>
      </c>
      <c r="N6" s="33">
        <f>+SUM(C4:L4)</f>
        <v>20115947</v>
      </c>
    </row>
    <row r="7" spans="1:17" outlineLevel="1" collapsed="1">
      <c r="A7" s="9" t="s">
        <v>44</v>
      </c>
      <c r="B7" s="30"/>
      <c r="C7" s="32">
        <f>+SUM(C8:C9)</f>
        <v>0</v>
      </c>
      <c r="D7" s="32">
        <f t="shared" ref="D7:L7" si="2">+SUM(D8:D9)</f>
        <v>0</v>
      </c>
      <c r="E7" s="32">
        <f t="shared" si="2"/>
        <v>0</v>
      </c>
      <c r="F7" s="32">
        <f t="shared" si="2"/>
        <v>520000</v>
      </c>
      <c r="G7" s="32">
        <f t="shared" si="2"/>
        <v>2301250</v>
      </c>
      <c r="H7" s="32">
        <f t="shared" si="2"/>
        <v>1270260</v>
      </c>
      <c r="I7" s="32">
        <f t="shared" si="2"/>
        <v>1425420</v>
      </c>
      <c r="J7" s="32">
        <f t="shared" si="2"/>
        <v>457820</v>
      </c>
      <c r="K7" s="32">
        <f t="shared" si="2"/>
        <v>536160</v>
      </c>
      <c r="L7" s="32">
        <f t="shared" si="2"/>
        <v>3199196</v>
      </c>
      <c r="M7" s="9" t="s">
        <v>44</v>
      </c>
      <c r="N7" s="33">
        <f>+SUM(C7:L7)</f>
        <v>9710106</v>
      </c>
    </row>
    <row r="8" spans="1:17" hidden="1" outlineLevel="2">
      <c r="A8" s="8" t="s">
        <v>45</v>
      </c>
      <c r="B8" s="1"/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242760</v>
      </c>
      <c r="I8" s="5">
        <v>1425420</v>
      </c>
      <c r="J8" s="5">
        <v>457820</v>
      </c>
      <c r="K8" s="5">
        <v>536160</v>
      </c>
      <c r="L8" s="5">
        <v>379196</v>
      </c>
    </row>
    <row r="9" spans="1:17" hidden="1" outlineLevel="2">
      <c r="A9" s="8" t="s">
        <v>46</v>
      </c>
      <c r="B9" s="1"/>
      <c r="C9" s="5">
        <v>0</v>
      </c>
      <c r="D9" s="5">
        <v>0</v>
      </c>
      <c r="E9" s="5">
        <v>0</v>
      </c>
      <c r="F9" s="5">
        <v>520000</v>
      </c>
      <c r="G9" s="5">
        <v>2301250</v>
      </c>
      <c r="H9" s="5">
        <v>1027500</v>
      </c>
      <c r="I9" s="5">
        <v>0</v>
      </c>
      <c r="J9" s="5">
        <v>0</v>
      </c>
      <c r="K9" s="5">
        <v>0</v>
      </c>
      <c r="L9" s="5">
        <v>2820000</v>
      </c>
    </row>
    <row r="10" spans="1:17">
      <c r="A10" t="s">
        <v>2</v>
      </c>
      <c r="B10" s="1" t="s">
        <v>9</v>
      </c>
      <c r="C10" s="5">
        <f>+SUM(C11:C12)</f>
        <v>721304</v>
      </c>
      <c r="D10" s="5">
        <f t="shared" ref="D10:L10" si="3">+SUM(D11:D12)</f>
        <v>763220</v>
      </c>
      <c r="E10" s="5">
        <f t="shared" si="3"/>
        <v>1136195</v>
      </c>
      <c r="F10" s="5">
        <f t="shared" si="3"/>
        <v>417652</v>
      </c>
      <c r="G10" s="5">
        <f t="shared" si="3"/>
        <v>998810</v>
      </c>
      <c r="H10" s="5">
        <f t="shared" si="3"/>
        <v>534420</v>
      </c>
      <c r="I10" s="5">
        <f t="shared" si="3"/>
        <v>-1011</v>
      </c>
      <c r="J10" s="5">
        <f t="shared" si="3"/>
        <v>-304518</v>
      </c>
      <c r="K10" s="5">
        <f t="shared" si="3"/>
        <v>265961</v>
      </c>
      <c r="L10" s="5">
        <f t="shared" si="3"/>
        <v>514141</v>
      </c>
      <c r="P10" t="s">
        <v>45</v>
      </c>
      <c r="Q10" s="33">
        <f>+SUM(C8:L8)</f>
        <v>3041356</v>
      </c>
    </row>
    <row r="11" spans="1:17" outlineLevel="1">
      <c r="A11" s="8" t="s">
        <v>45</v>
      </c>
      <c r="B11" s="1"/>
      <c r="C11" s="5">
        <v>76304</v>
      </c>
      <c r="D11" s="5">
        <v>110308</v>
      </c>
      <c r="E11" s="5">
        <v>95726</v>
      </c>
      <c r="F11" s="5">
        <v>-241012</v>
      </c>
      <c r="G11" s="5">
        <v>0</v>
      </c>
      <c r="H11" s="5">
        <v>161580</v>
      </c>
      <c r="I11" s="5">
        <v>-78789</v>
      </c>
      <c r="J11" s="5">
        <v>77705</v>
      </c>
      <c r="K11" s="5">
        <v>265961</v>
      </c>
      <c r="L11" s="5">
        <v>194141</v>
      </c>
      <c r="P11" t="s">
        <v>46</v>
      </c>
      <c r="Q11" s="33">
        <f>+SUM(C9:L9)</f>
        <v>6668750</v>
      </c>
    </row>
    <row r="12" spans="1:17" outlineLevel="1">
      <c r="A12" s="8" t="s">
        <v>46</v>
      </c>
      <c r="B12" s="1"/>
      <c r="C12" s="5">
        <v>645000</v>
      </c>
      <c r="D12" s="5">
        <v>652912</v>
      </c>
      <c r="E12" s="5">
        <v>1040469</v>
      </c>
      <c r="F12" s="5">
        <v>658664</v>
      </c>
      <c r="G12" s="5">
        <v>998810</v>
      </c>
      <c r="H12" s="5">
        <v>372840</v>
      </c>
      <c r="I12" s="5">
        <v>77778</v>
      </c>
      <c r="J12" s="5">
        <v>-382223</v>
      </c>
      <c r="K12" s="5">
        <v>0</v>
      </c>
      <c r="L12" s="5">
        <v>320000</v>
      </c>
    </row>
    <row r="13" spans="1:17" outlineLevel="1">
      <c r="A13" s="8"/>
      <c r="B13" s="30" t="s">
        <v>37</v>
      </c>
      <c r="C13" s="31">
        <f>+C12</f>
        <v>645000</v>
      </c>
      <c r="D13" s="31">
        <f>+C13+D12</f>
        <v>1297912</v>
      </c>
      <c r="E13" s="31">
        <f t="shared" ref="E13:L13" si="4">+D13+E12</f>
        <v>2338381</v>
      </c>
      <c r="F13" s="31">
        <f t="shared" si="4"/>
        <v>2997045</v>
      </c>
      <c r="G13" s="31">
        <f t="shared" si="4"/>
        <v>3995855</v>
      </c>
      <c r="H13" s="31">
        <f t="shared" si="4"/>
        <v>4368695</v>
      </c>
      <c r="I13" s="31">
        <f t="shared" si="4"/>
        <v>4446473</v>
      </c>
      <c r="J13" s="31">
        <f t="shared" si="4"/>
        <v>4064250</v>
      </c>
      <c r="K13" s="31">
        <f t="shared" si="4"/>
        <v>4064250</v>
      </c>
      <c r="L13" s="31">
        <f t="shared" si="4"/>
        <v>4384250</v>
      </c>
    </row>
    <row r="14" spans="1:17">
      <c r="A14" t="s">
        <v>3</v>
      </c>
      <c r="B14" s="1" t="s">
        <v>10</v>
      </c>
      <c r="C14" s="5">
        <v>-72777</v>
      </c>
      <c r="D14" s="5">
        <v>189401</v>
      </c>
      <c r="E14" s="5">
        <v>323093</v>
      </c>
      <c r="F14" s="5">
        <v>41003</v>
      </c>
      <c r="G14" s="5">
        <v>344767</v>
      </c>
      <c r="H14" s="5">
        <v>-21500</v>
      </c>
      <c r="I14" s="5">
        <v>-799837</v>
      </c>
      <c r="J14" s="5">
        <v>-938644</v>
      </c>
      <c r="K14" s="5">
        <v>-97081</v>
      </c>
      <c r="L14" s="5">
        <v>-106869</v>
      </c>
    </row>
    <row r="15" spans="1:17">
      <c r="B15" s="30" t="s">
        <v>38</v>
      </c>
      <c r="C15" s="31">
        <f>+C14</f>
        <v>-72777</v>
      </c>
      <c r="D15" s="31">
        <f>+C15+D14</f>
        <v>116624</v>
      </c>
      <c r="E15" s="31">
        <f t="shared" ref="E15:L15" si="5">+D15+E14</f>
        <v>439717</v>
      </c>
      <c r="F15" s="31">
        <f t="shared" si="5"/>
        <v>480720</v>
      </c>
      <c r="G15" s="31">
        <f t="shared" si="5"/>
        <v>825487</v>
      </c>
      <c r="H15" s="31">
        <f t="shared" si="5"/>
        <v>803987</v>
      </c>
      <c r="I15" s="31">
        <f t="shared" si="5"/>
        <v>4150</v>
      </c>
      <c r="J15" s="31">
        <f t="shared" si="5"/>
        <v>-934494</v>
      </c>
      <c r="K15" s="31">
        <f t="shared" si="5"/>
        <v>-1031575</v>
      </c>
      <c r="L15" s="31">
        <f t="shared" si="5"/>
        <v>-1138444</v>
      </c>
    </row>
    <row r="16" spans="1:17">
      <c r="A16" t="s">
        <v>4</v>
      </c>
      <c r="B16" s="1" t="s">
        <v>11</v>
      </c>
      <c r="C16" s="5">
        <v>-72777</v>
      </c>
      <c r="D16" s="5">
        <v>116623</v>
      </c>
      <c r="E16" s="5">
        <v>439716</v>
      </c>
      <c r="F16" s="5">
        <v>480719</v>
      </c>
      <c r="G16" s="5">
        <v>825486</v>
      </c>
      <c r="H16" s="5">
        <v>803986</v>
      </c>
      <c r="I16" s="5">
        <v>4149</v>
      </c>
      <c r="J16" s="5">
        <v>-934495</v>
      </c>
      <c r="K16" s="5">
        <v>-1031576</v>
      </c>
      <c r="L16" s="5">
        <v>-1138445</v>
      </c>
    </row>
    <row r="17" spans="1:12">
      <c r="A17" s="14" t="s">
        <v>5</v>
      </c>
      <c r="B17" s="15" t="s">
        <v>17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</row>
    <row r="18" spans="1:12">
      <c r="A18" t="s">
        <v>6</v>
      </c>
      <c r="B18" s="1" t="s">
        <v>18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1484099</v>
      </c>
      <c r="J18" s="5">
        <v>2770206</v>
      </c>
      <c r="K18" s="5">
        <v>2312078</v>
      </c>
      <c r="L18" s="5">
        <v>0</v>
      </c>
    </row>
    <row r="19" spans="1:12" collapsed="1">
      <c r="A19" t="s">
        <v>7</v>
      </c>
      <c r="B19" s="1" t="s">
        <v>19</v>
      </c>
      <c r="C19" s="5">
        <f>+SUM(C20:C21)</f>
        <v>0</v>
      </c>
      <c r="D19" s="5">
        <f>+SUM(D20:D21)</f>
        <v>0</v>
      </c>
      <c r="E19" s="5">
        <f t="shared" ref="E19:L19" si="6">+SUM(E20:E21)</f>
        <v>0</v>
      </c>
      <c r="F19" s="5">
        <f t="shared" si="6"/>
        <v>0</v>
      </c>
      <c r="G19" s="5">
        <f t="shared" si="6"/>
        <v>0</v>
      </c>
      <c r="H19" s="5">
        <f t="shared" si="6"/>
        <v>1000000</v>
      </c>
      <c r="I19" s="5">
        <f t="shared" si="6"/>
        <v>2484099</v>
      </c>
      <c r="J19" s="5">
        <f t="shared" si="6"/>
        <v>4168165</v>
      </c>
      <c r="K19" s="5">
        <f t="shared" si="6"/>
        <v>3046773</v>
      </c>
      <c r="L19" s="5">
        <f t="shared" si="6"/>
        <v>454739</v>
      </c>
    </row>
    <row r="20" spans="1:12" hidden="1" outlineLevel="1">
      <c r="A20" s="8" t="s">
        <v>48</v>
      </c>
      <c r="B20" s="1"/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1484099</v>
      </c>
      <c r="J20" s="5">
        <v>2770206</v>
      </c>
      <c r="K20" s="5">
        <v>2312078</v>
      </c>
      <c r="L20" s="5">
        <v>0</v>
      </c>
    </row>
    <row r="21" spans="1:12" hidden="1" outlineLevel="1">
      <c r="A21" s="8" t="s">
        <v>49</v>
      </c>
      <c r="B21" s="1"/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1000000</v>
      </c>
      <c r="I21" s="5">
        <v>1000000</v>
      </c>
      <c r="J21" s="5">
        <v>1397959</v>
      </c>
      <c r="K21" s="5">
        <v>734695</v>
      </c>
      <c r="L21" s="5">
        <v>454739</v>
      </c>
    </row>
  </sheetData>
  <mergeCells count="1">
    <mergeCell ref="A1:L1"/>
  </mergeCells>
  <conditionalFormatting sqref="C3:L19 I20:K20">
    <cfRule type="cellIs" dxfId="7" priority="4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26"/>
  <sheetViews>
    <sheetView zoomScale="80" zoomScaleNormal="80"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N48" sqref="N48"/>
    </sheetView>
  </sheetViews>
  <sheetFormatPr baseColWidth="10" defaultRowHeight="15" outlineLevelRow="2"/>
  <cols>
    <col min="1" max="1" width="25.140625" bestFit="1" customWidth="1"/>
    <col min="3" max="3" width="9.5703125" bestFit="1" customWidth="1"/>
    <col min="4" max="4" width="12.7109375" bestFit="1" customWidth="1"/>
    <col min="5" max="7" width="13.7109375" bestFit="1" customWidth="1"/>
    <col min="8" max="8" width="15.28515625" bestFit="1" customWidth="1"/>
    <col min="9" max="9" width="17.42578125" customWidth="1"/>
    <col min="10" max="12" width="16" bestFit="1" customWidth="1"/>
    <col min="13" max="14" width="16.42578125" bestFit="1" customWidth="1"/>
  </cols>
  <sheetData>
    <row r="1" spans="1:12" s="2" customFormat="1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s="2" customFormat="1">
      <c r="A2" s="16" t="s">
        <v>15</v>
      </c>
      <c r="B2" s="16" t="s">
        <v>16</v>
      </c>
      <c r="C2" s="16" t="s">
        <v>0</v>
      </c>
      <c r="D2" s="16" t="s">
        <v>12</v>
      </c>
      <c r="E2" s="16" t="s">
        <v>13</v>
      </c>
      <c r="F2" s="16" t="s">
        <v>14</v>
      </c>
      <c r="G2" s="16" t="s">
        <v>20</v>
      </c>
      <c r="H2" s="16" t="s">
        <v>21</v>
      </c>
      <c r="I2" s="16" t="s">
        <v>22</v>
      </c>
      <c r="J2" s="16" t="s">
        <v>23</v>
      </c>
      <c r="K2" s="16" t="s">
        <v>24</v>
      </c>
      <c r="L2" s="16" t="s">
        <v>25</v>
      </c>
    </row>
    <row r="3" spans="1:12">
      <c r="A3" t="s">
        <v>1</v>
      </c>
      <c r="B3" s="1" t="s">
        <v>8</v>
      </c>
      <c r="C3" s="6">
        <f t="shared" ref="C3:L3" si="0">+C4+C7</f>
        <v>0</v>
      </c>
      <c r="D3" s="6">
        <f t="shared" si="0"/>
        <v>0</v>
      </c>
      <c r="E3" s="6">
        <f t="shared" si="0"/>
        <v>0</v>
      </c>
      <c r="F3" s="6">
        <f t="shared" si="0"/>
        <v>0</v>
      </c>
      <c r="G3" s="6">
        <f t="shared" si="0"/>
        <v>402570</v>
      </c>
      <c r="H3" s="6">
        <f t="shared" si="0"/>
        <v>1267920</v>
      </c>
      <c r="I3" s="6">
        <f t="shared" si="0"/>
        <v>8378460</v>
      </c>
      <c r="J3" s="6">
        <f t="shared" si="0"/>
        <v>3631710</v>
      </c>
      <c r="K3" s="6">
        <f t="shared" si="0"/>
        <v>3416700</v>
      </c>
      <c r="L3" s="6">
        <f t="shared" si="0"/>
        <v>0</v>
      </c>
    </row>
    <row r="4" spans="1:12" ht="15" customHeight="1" outlineLevel="1">
      <c r="A4" s="9" t="s">
        <v>43</v>
      </c>
      <c r="B4" s="30"/>
      <c r="C4" s="34">
        <f>+SUM(C5:C6)</f>
        <v>0</v>
      </c>
      <c r="D4" s="34">
        <f t="shared" ref="D4:L4" si="1">+SUM(D5:D6)</f>
        <v>0</v>
      </c>
      <c r="E4" s="34">
        <f t="shared" si="1"/>
        <v>0</v>
      </c>
      <c r="F4" s="34">
        <f t="shared" si="1"/>
        <v>0</v>
      </c>
      <c r="G4" s="34">
        <f t="shared" si="1"/>
        <v>402570</v>
      </c>
      <c r="H4" s="34">
        <f t="shared" si="1"/>
        <v>1267920</v>
      </c>
      <c r="I4" s="34">
        <f t="shared" si="1"/>
        <v>8378460</v>
      </c>
      <c r="J4" s="34">
        <f t="shared" si="1"/>
        <v>3631710</v>
      </c>
      <c r="K4" s="34">
        <f t="shared" si="1"/>
        <v>3416700</v>
      </c>
      <c r="L4" s="34">
        <f t="shared" si="1"/>
        <v>0</v>
      </c>
    </row>
    <row r="5" spans="1:12" ht="15" customHeight="1" outlineLevel="2">
      <c r="A5" s="8" t="s">
        <v>45</v>
      </c>
      <c r="B5" s="1"/>
      <c r="C5" s="6">
        <v>0</v>
      </c>
      <c r="D5" s="6">
        <v>0</v>
      </c>
      <c r="E5" s="6">
        <v>0</v>
      </c>
      <c r="F5" s="6">
        <v>0</v>
      </c>
      <c r="G5" s="6">
        <v>402570</v>
      </c>
      <c r="H5" s="6">
        <v>1267920</v>
      </c>
      <c r="I5" s="6">
        <v>1029510</v>
      </c>
      <c r="J5" s="6">
        <v>747360</v>
      </c>
      <c r="K5" s="6">
        <v>0</v>
      </c>
      <c r="L5" s="6">
        <v>0</v>
      </c>
    </row>
    <row r="6" spans="1:12" ht="15" customHeight="1" outlineLevel="2">
      <c r="A6" s="8" t="s">
        <v>46</v>
      </c>
      <c r="B6" s="1"/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7348950</v>
      </c>
      <c r="J6" s="6">
        <v>2884350</v>
      </c>
      <c r="K6" s="6">
        <v>3416700</v>
      </c>
      <c r="L6" s="6">
        <v>0</v>
      </c>
    </row>
    <row r="7" spans="1:12" ht="15" customHeight="1" outlineLevel="1">
      <c r="A7" s="9" t="s">
        <v>44</v>
      </c>
      <c r="B7" s="30"/>
      <c r="C7" s="34">
        <f>+SUM(C8:C9)</f>
        <v>0</v>
      </c>
      <c r="D7" s="34">
        <f t="shared" ref="D7:L7" si="2">+SUM(D8:D9)</f>
        <v>0</v>
      </c>
      <c r="E7" s="34">
        <f t="shared" si="2"/>
        <v>0</v>
      </c>
      <c r="F7" s="34">
        <f t="shared" si="2"/>
        <v>0</v>
      </c>
      <c r="G7" s="34">
        <f t="shared" si="2"/>
        <v>0</v>
      </c>
      <c r="H7" s="34">
        <f t="shared" si="2"/>
        <v>0</v>
      </c>
      <c r="I7" s="34">
        <f t="shared" si="2"/>
        <v>0</v>
      </c>
      <c r="J7" s="34">
        <f t="shared" si="2"/>
        <v>0</v>
      </c>
      <c r="K7" s="34">
        <f t="shared" si="2"/>
        <v>0</v>
      </c>
      <c r="L7" s="34">
        <f t="shared" si="2"/>
        <v>0</v>
      </c>
    </row>
    <row r="8" spans="1:12" ht="15" customHeight="1" outlineLevel="2">
      <c r="A8" s="8" t="s">
        <v>45</v>
      </c>
      <c r="B8" s="1"/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ht="15" customHeight="1" outlineLevel="2">
      <c r="A9" s="8" t="s">
        <v>46</v>
      </c>
      <c r="B9" s="1"/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</row>
    <row r="10" spans="1:12">
      <c r="A10" t="s">
        <v>2</v>
      </c>
      <c r="B10" s="1" t="s">
        <v>9</v>
      </c>
      <c r="C10" s="6">
        <f>+SUM(C11:C12)</f>
        <v>0</v>
      </c>
      <c r="D10" s="6">
        <f t="shared" ref="D10:L10" si="3">+SUM(D11:D12)</f>
        <v>0</v>
      </c>
      <c r="E10" s="6">
        <f t="shared" si="3"/>
        <v>0</v>
      </c>
      <c r="F10" s="6">
        <f t="shared" si="3"/>
        <v>0</v>
      </c>
      <c r="G10" s="6">
        <f t="shared" si="3"/>
        <v>192076</v>
      </c>
      <c r="H10" s="6">
        <f t="shared" si="3"/>
        <v>604955</v>
      </c>
      <c r="I10" s="6">
        <f t="shared" si="3"/>
        <v>1653038</v>
      </c>
      <c r="J10" s="6">
        <f t="shared" si="3"/>
        <v>408946</v>
      </c>
      <c r="K10" s="6">
        <f t="shared" si="3"/>
        <v>2532164</v>
      </c>
      <c r="L10" s="6">
        <f t="shared" si="3"/>
        <v>0</v>
      </c>
    </row>
    <row r="11" spans="1:12" outlineLevel="1">
      <c r="A11" s="8" t="s">
        <v>45</v>
      </c>
      <c r="B11" s="1"/>
      <c r="C11" s="6">
        <v>0</v>
      </c>
      <c r="D11" s="6">
        <v>0</v>
      </c>
      <c r="E11" s="6">
        <v>0</v>
      </c>
      <c r="F11" s="6">
        <v>0</v>
      </c>
      <c r="G11" s="6">
        <v>192076</v>
      </c>
      <c r="H11" s="6">
        <v>604955</v>
      </c>
      <c r="I11" s="6">
        <v>491204</v>
      </c>
      <c r="J11" s="6">
        <v>-47056</v>
      </c>
      <c r="K11" s="6">
        <v>0</v>
      </c>
      <c r="L11" s="6">
        <v>0</v>
      </c>
    </row>
    <row r="12" spans="1:12" outlineLevel="1">
      <c r="A12" s="8" t="s">
        <v>46</v>
      </c>
      <c r="B12" s="1"/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1161834</v>
      </c>
      <c r="J12" s="6">
        <v>456002</v>
      </c>
      <c r="K12" s="6">
        <v>2532164</v>
      </c>
      <c r="L12" s="6">
        <v>0</v>
      </c>
    </row>
    <row r="13" spans="1:12" outlineLevel="1">
      <c r="A13" s="8"/>
      <c r="B13" s="30" t="s">
        <v>37</v>
      </c>
      <c r="C13" s="6">
        <f>+C12</f>
        <v>0</v>
      </c>
      <c r="D13" s="6">
        <f>+C13+D12</f>
        <v>0</v>
      </c>
      <c r="E13" s="6">
        <f t="shared" ref="E13:L13" si="4">+D13+E12</f>
        <v>0</v>
      </c>
      <c r="F13" s="6">
        <f t="shared" si="4"/>
        <v>0</v>
      </c>
      <c r="G13" s="6">
        <f t="shared" si="4"/>
        <v>0</v>
      </c>
      <c r="H13" s="6">
        <f t="shared" si="4"/>
        <v>0</v>
      </c>
      <c r="I13" s="6">
        <f t="shared" si="4"/>
        <v>1161834</v>
      </c>
      <c r="J13" s="6">
        <f t="shared" si="4"/>
        <v>1617836</v>
      </c>
      <c r="K13" s="6">
        <f t="shared" si="4"/>
        <v>4150000</v>
      </c>
      <c r="L13" s="6">
        <f t="shared" si="4"/>
        <v>4150000</v>
      </c>
    </row>
    <row r="14" spans="1:12">
      <c r="A14" t="s">
        <v>3</v>
      </c>
      <c r="B14" s="1" t="s">
        <v>10</v>
      </c>
      <c r="C14" s="6">
        <v>0</v>
      </c>
      <c r="D14" s="6">
        <v>95445</v>
      </c>
      <c r="E14" s="6">
        <v>42492</v>
      </c>
      <c r="F14" s="6">
        <v>-962</v>
      </c>
      <c r="G14" s="6">
        <v>-69097</v>
      </c>
      <c r="H14" s="6">
        <v>-579362</v>
      </c>
      <c r="I14" s="6">
        <v>21508</v>
      </c>
      <c r="J14" s="6">
        <v>-1588243</v>
      </c>
      <c r="K14" s="6">
        <v>189553</v>
      </c>
      <c r="L14" s="6">
        <v>-1456565</v>
      </c>
    </row>
    <row r="15" spans="1:12">
      <c r="B15" s="30" t="s">
        <v>38</v>
      </c>
      <c r="C15" s="6">
        <f>+C14</f>
        <v>0</v>
      </c>
      <c r="D15" s="6">
        <f>+C15+D14</f>
        <v>95445</v>
      </c>
      <c r="E15" s="6">
        <f t="shared" ref="E15:L15" si="5">+D15+E14</f>
        <v>137937</v>
      </c>
      <c r="F15" s="6">
        <f t="shared" si="5"/>
        <v>136975</v>
      </c>
      <c r="G15" s="6">
        <f t="shared" si="5"/>
        <v>67878</v>
      </c>
      <c r="H15" s="6">
        <f t="shared" si="5"/>
        <v>-511484</v>
      </c>
      <c r="I15" s="6">
        <f t="shared" si="5"/>
        <v>-489976</v>
      </c>
      <c r="J15" s="6">
        <f t="shared" si="5"/>
        <v>-2078219</v>
      </c>
      <c r="K15" s="6">
        <f t="shared" si="5"/>
        <v>-1888666</v>
      </c>
      <c r="L15" s="6">
        <f t="shared" si="5"/>
        <v>-3345231</v>
      </c>
    </row>
    <row r="16" spans="1:12">
      <c r="A16" t="s">
        <v>4</v>
      </c>
      <c r="B16" s="1" t="s">
        <v>11</v>
      </c>
      <c r="C16" s="6">
        <v>0</v>
      </c>
      <c r="D16" s="6">
        <v>95445</v>
      </c>
      <c r="E16" s="6">
        <v>137937</v>
      </c>
      <c r="F16" s="6">
        <v>136974</v>
      </c>
      <c r="G16" s="6">
        <v>67877</v>
      </c>
      <c r="H16" s="6">
        <v>-511486</v>
      </c>
      <c r="I16" s="6">
        <v>-489978</v>
      </c>
      <c r="J16" s="6">
        <v>-2078221</v>
      </c>
      <c r="K16" s="6">
        <v>-1888668</v>
      </c>
      <c r="L16" s="6">
        <v>-3345233</v>
      </c>
    </row>
    <row r="17" spans="1:14">
      <c r="A17" s="14" t="s">
        <v>5</v>
      </c>
      <c r="B17" s="15" t="s">
        <v>17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</row>
    <row r="18" spans="1:14">
      <c r="A18" t="s">
        <v>6</v>
      </c>
      <c r="B18" s="1" t="s">
        <v>18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2489986</v>
      </c>
      <c r="I18" s="6">
        <v>231013</v>
      </c>
      <c r="J18" s="6">
        <v>5123920</v>
      </c>
      <c r="K18" s="6">
        <v>0</v>
      </c>
      <c r="L18" s="6">
        <v>0</v>
      </c>
    </row>
    <row r="19" spans="1:14" collapsed="1">
      <c r="A19" t="s">
        <v>7</v>
      </c>
      <c r="B19" s="1" t="s">
        <v>19</v>
      </c>
      <c r="C19" s="6">
        <f>+SUM(C20:C21)</f>
        <v>0</v>
      </c>
      <c r="D19" s="6">
        <f>+SUM(D20:D21)</f>
        <v>0</v>
      </c>
      <c r="E19" s="6">
        <f t="shared" ref="E19:L19" si="6">+SUM(E20:E21)</f>
        <v>0</v>
      </c>
      <c r="F19" s="6">
        <f t="shared" si="6"/>
        <v>0</v>
      </c>
      <c r="G19" s="6">
        <f t="shared" si="6"/>
        <v>0</v>
      </c>
      <c r="H19" s="6">
        <f t="shared" si="6"/>
        <v>2489986</v>
      </c>
      <c r="I19" s="6">
        <f t="shared" si="6"/>
        <v>3122304</v>
      </c>
      <c r="J19" s="6">
        <f t="shared" si="6"/>
        <v>8123920</v>
      </c>
      <c r="K19" s="6">
        <f t="shared" si="6"/>
        <v>3000000</v>
      </c>
      <c r="L19" s="6">
        <f t="shared" si="6"/>
        <v>8584435</v>
      </c>
    </row>
    <row r="20" spans="1:14" hidden="1" outlineLevel="1">
      <c r="A20" s="8" t="s">
        <v>48</v>
      </c>
      <c r="B20" s="1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2489986</v>
      </c>
      <c r="I20" s="6">
        <v>231013</v>
      </c>
      <c r="J20" s="6">
        <v>5123920</v>
      </c>
      <c r="K20" s="6">
        <v>0</v>
      </c>
      <c r="L20" s="6">
        <v>0</v>
      </c>
    </row>
    <row r="21" spans="1:14" hidden="1" outlineLevel="1">
      <c r="A21" s="8" t="s">
        <v>49</v>
      </c>
      <c r="B21" s="1"/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2891291</v>
      </c>
      <c r="J21" s="6">
        <v>3000000</v>
      </c>
      <c r="K21" s="6">
        <v>3000000</v>
      </c>
      <c r="L21" s="6">
        <v>8584435</v>
      </c>
    </row>
    <row r="22" spans="1:14">
      <c r="M22" s="9" t="s">
        <v>43</v>
      </c>
      <c r="N22" s="35">
        <f>+SUM(C4:L4)</f>
        <v>17097360</v>
      </c>
    </row>
    <row r="23" spans="1:14">
      <c r="M23" s="9" t="s">
        <v>44</v>
      </c>
      <c r="N23" s="35">
        <v>0</v>
      </c>
    </row>
    <row r="25" spans="1:14">
      <c r="M25" t="s">
        <v>45</v>
      </c>
      <c r="N25" s="35">
        <f>+SUM(C5:L5)</f>
        <v>3447360</v>
      </c>
    </row>
    <row r="26" spans="1:14">
      <c r="M26" t="s">
        <v>46</v>
      </c>
      <c r="N26" s="35">
        <f>+SUM(C6:L6)</f>
        <v>13650000</v>
      </c>
    </row>
  </sheetData>
  <mergeCells count="1">
    <mergeCell ref="A1:L1"/>
  </mergeCells>
  <conditionalFormatting sqref="I20:J20 A3:L19">
    <cfRule type="cellIs" dxfId="6" priority="8" operator="lessThan">
      <formula>0</formula>
    </cfRule>
  </conditionalFormatting>
  <conditionalFormatting sqref="M22">
    <cfRule type="cellIs" dxfId="5" priority="2" operator="lessThan">
      <formula>0</formula>
    </cfRule>
  </conditionalFormatting>
  <conditionalFormatting sqref="M23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USA</vt:lpstr>
      <vt:lpstr>EUROPE</vt:lpstr>
      <vt:lpstr>BRAZIL</vt:lpstr>
    </vt:vector>
  </TitlesOfParts>
  <Company>Tabacco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2013-05-31T15:02:00Z</dcterms:created>
  <dcterms:modified xsi:type="dcterms:W3CDTF">2013-06-01T21:26:20Z</dcterms:modified>
</cp:coreProperties>
</file>