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abir.dauhoo/Downloads/Financial Modeling Project/Excel Files/"/>
    </mc:Choice>
  </mc:AlternateContent>
  <xr:revisionPtr revIDLastSave="0" documentId="8_{380D29FF-889F-494B-8E61-B3999DB93A70}" xr6:coauthVersionLast="47" xr6:coauthVersionMax="47" xr10:uidLastSave="{00000000-0000-0000-0000-000000000000}"/>
  <bookViews>
    <workbookView xWindow="0" yWindow="740" windowWidth="29400" windowHeight="18380" xr2:uid="{FA93955A-F158-3A47-B715-3FB5CD6CC5A0}"/>
  </bookViews>
  <sheets>
    <sheet name="Cover" sheetId="1" r:id="rId1"/>
    <sheet name="Income Statement " sheetId="2" r:id="rId2"/>
    <sheet name="Balance Sheet" sheetId="3" r:id="rId3"/>
    <sheet name="Cash Flow Statement" sheetId="4" r:id="rId4"/>
    <sheet name="Ratio Analysis" sheetId="5" r:id="rId5"/>
    <sheet name="Forecast Model" sheetId="6" r:id="rId6"/>
    <sheet name="Dashboar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6" i="8"/>
  <c r="C11" i="6"/>
  <c r="C13" i="6" s="1"/>
  <c r="C10" i="6"/>
  <c r="E6" i="8"/>
  <c r="D6" i="8"/>
  <c r="A6" i="8"/>
  <c r="C45" i="6"/>
  <c r="C43" i="6"/>
  <c r="C41" i="6"/>
  <c r="C24" i="6"/>
  <c r="C33" i="6"/>
  <c r="C32" i="6"/>
  <c r="C31" i="6"/>
  <c r="C30" i="6"/>
  <c r="C26" i="6"/>
  <c r="C25" i="6"/>
  <c r="C21" i="6"/>
  <c r="C20" i="6"/>
  <c r="C19" i="6"/>
  <c r="C12" i="6"/>
  <c r="C9" i="6"/>
  <c r="C8" i="6"/>
  <c r="C6" i="6"/>
  <c r="C5" i="6"/>
  <c r="F34" i="3"/>
  <c r="F22" i="3"/>
  <c r="F42" i="3"/>
  <c r="F10" i="2"/>
  <c r="F9" i="2"/>
  <c r="E9" i="2"/>
  <c r="E10" i="2" s="1"/>
  <c r="D9" i="2"/>
  <c r="D10" i="2" s="1"/>
  <c r="C9" i="2"/>
  <c r="C10" i="2" s="1"/>
  <c r="B10" i="2"/>
  <c r="C14" i="6" l="1"/>
  <c r="C15" i="6" s="1"/>
  <c r="B6" i="8" l="1"/>
  <c r="C40" i="6"/>
  <c r="C42" i="6" s="1"/>
  <c r="C44" i="6" s="1"/>
  <c r="C46" i="6" s="1"/>
  <c r="C18" i="6" s="1"/>
  <c r="C22" i="6" s="1"/>
  <c r="C28" i="6" s="1"/>
  <c r="F6" i="8"/>
  <c r="C35" i="6" l="1"/>
  <c r="C36" i="6" s="1"/>
  <c r="C37" i="6" s="1"/>
</calcChain>
</file>

<file path=xl/sharedStrings.xml><?xml version="1.0" encoding="utf-8"?>
<sst xmlns="http://schemas.openxmlformats.org/spreadsheetml/2006/main" count="283" uniqueCount="210">
  <si>
    <t>Canadian Tire Corporation</t>
  </si>
  <si>
    <t>Account</t>
  </si>
  <si>
    <t>Revenue</t>
  </si>
  <si>
    <t>Gross Profit</t>
  </si>
  <si>
    <t>Income Tax Expense</t>
  </si>
  <si>
    <t>Net Income</t>
  </si>
  <si>
    <t>Cost of Producing Revenue</t>
  </si>
  <si>
    <t>Gross Margin</t>
  </si>
  <si>
    <t>Other Expense (Income)</t>
  </si>
  <si>
    <t>SG&amp;A</t>
  </si>
  <si>
    <t>Depreciation &amp; Amortization</t>
  </si>
  <si>
    <t>Operating Income</t>
  </si>
  <si>
    <t>Net Finance Costs</t>
  </si>
  <si>
    <t>Income Before Taxes</t>
  </si>
  <si>
    <t>Selling, General &amp; Administrative Expenses</t>
  </si>
  <si>
    <t xml:space="preserve">Operating Income </t>
  </si>
  <si>
    <t>Cash &amp; Cash Equivalents</t>
  </si>
  <si>
    <t>Other Current Assets</t>
  </si>
  <si>
    <t>Total Current Assets</t>
  </si>
  <si>
    <t>Property &amp; Equipment</t>
  </si>
  <si>
    <t>Total Assets</t>
  </si>
  <si>
    <t>Cash and cash equivalents</t>
  </si>
  <si>
    <t>Short-term investments</t>
  </si>
  <si>
    <t>Loans receivable</t>
  </si>
  <si>
    <t>Merchandise inventories</t>
  </si>
  <si>
    <t>Income taxes recoverable</t>
  </si>
  <si>
    <t>Prepaid expenses and deposits</t>
  </si>
  <si>
    <t>Assets classified as held for sale</t>
  </si>
  <si>
    <t>Long-term receivables and other assets</t>
  </si>
  <si>
    <t>Long-term investments</t>
  </si>
  <si>
    <t>Goodwill and intangible assets</t>
  </si>
  <si>
    <t>Investment property</t>
  </si>
  <si>
    <t>Property and equipment</t>
  </si>
  <si>
    <t>Right-of-use assets</t>
  </si>
  <si>
    <t>Deferred income taxes</t>
  </si>
  <si>
    <t>Total Non-Current Assets</t>
  </si>
  <si>
    <t>Deposits</t>
  </si>
  <si>
    <t>Trade and other payables</t>
  </si>
  <si>
    <t>Provisions</t>
  </si>
  <si>
    <t>Short-term borrowings</t>
  </si>
  <si>
    <t>Loans</t>
  </si>
  <si>
    <t>Current portion of lease liabilities</t>
  </si>
  <si>
    <t>Income taxes payable</t>
  </si>
  <si>
    <t>Current portion of long-term debt</t>
  </si>
  <si>
    <t>Total Current Liabilities</t>
  </si>
  <si>
    <t>Long-term provisions</t>
  </si>
  <si>
    <t>Long-term debt</t>
  </si>
  <si>
    <t>Long-term deposits</t>
  </si>
  <si>
    <t>Long-term lease liabilities</t>
  </si>
  <si>
    <t>Other long-term liabilities</t>
  </si>
  <si>
    <t>Total Non-Current Liabilities</t>
  </si>
  <si>
    <t>Total Liabilities</t>
  </si>
  <si>
    <t>Share capital</t>
  </si>
  <si>
    <t>Contributed surplus</t>
  </si>
  <si>
    <t>Accumulated other comprehensive (loss)</t>
  </si>
  <si>
    <t>Retained earnings</t>
  </si>
  <si>
    <t>Equity attributable to shareholders of Canadian Tire Corporation</t>
  </si>
  <si>
    <t>Non-controlling interests</t>
  </si>
  <si>
    <t>Total Equity</t>
  </si>
  <si>
    <t>Total Liabilities &amp; Equity</t>
  </si>
  <si>
    <t>Trade &amp; Other Receivables</t>
  </si>
  <si>
    <t>Historical Consolidated Balance Sheets  (C$  Millions)</t>
  </si>
  <si>
    <t>Historical Consolidated Income Statements (C$ Millions)</t>
  </si>
  <si>
    <t>Historical Consolidated Statements of Cash Flows (C$  Millions)</t>
  </si>
  <si>
    <t>Other Non-Cash Adjustments</t>
  </si>
  <si>
    <t>Changes in Working Capital</t>
  </si>
  <si>
    <t>Net Cash from Operating Activities</t>
  </si>
  <si>
    <t>Other Investing Activities</t>
  </si>
  <si>
    <t>Net Cash from Investing Activities</t>
  </si>
  <si>
    <t>Long-Term Debt</t>
  </si>
  <si>
    <t>Lease Payments</t>
  </si>
  <si>
    <t>Dividends Paid</t>
  </si>
  <si>
    <t>Share Repurchases</t>
  </si>
  <si>
    <t>Other Financing Activities</t>
  </si>
  <si>
    <t>Net Cash from Financing Activities</t>
  </si>
  <si>
    <t>Net Increase (Decrease) in Cash</t>
  </si>
  <si>
    <t>Beginning Cash</t>
  </si>
  <si>
    <t>Ending Cash</t>
  </si>
  <si>
    <t>Cash Provided by Operating Activities</t>
  </si>
  <si>
    <t>Cash Used in Investing Activities</t>
  </si>
  <si>
    <t>Cash Provided by (Used in) Financing Activities</t>
  </si>
  <si>
    <t>Impairment Charges</t>
  </si>
  <si>
    <t>Income Taxes</t>
  </si>
  <si>
    <t>Interest Paid</t>
  </si>
  <si>
    <t>Interest Received</t>
  </si>
  <si>
    <t>Income Taxes Paid</t>
  </si>
  <si>
    <t>Change in Loans Receivable</t>
  </si>
  <si>
    <t>Capital Expenditures</t>
  </si>
  <si>
    <t>Purchase of Investments</t>
  </si>
  <si>
    <t>Sale / Maturity of Investments</t>
  </si>
  <si>
    <t>Asset Sales</t>
  </si>
  <si>
    <t>Non-Controlling Interest Distributions</t>
  </si>
  <si>
    <t>Short-Term Borrowings</t>
  </si>
  <si>
    <r>
      <t>Note:</t>
    </r>
    <r>
      <rPr>
        <sz val="12"/>
        <color theme="1"/>
        <rFont val="Aptos Narrow"/>
        <family val="2"/>
        <scheme val="minor"/>
      </rPr>
      <t xml:space="preserve"> Certain line items were consolidated to maintain consistent presentation across fiscal years (2021–2025).</t>
    </r>
  </si>
  <si>
    <t>Historical Ratio Analysis (2021-2025)</t>
  </si>
  <si>
    <t>Ratio</t>
  </si>
  <si>
    <t>Current Ratio</t>
  </si>
  <si>
    <t>Quick Ratio</t>
  </si>
  <si>
    <t>Working Capital ($M)</t>
  </si>
  <si>
    <t>Liquidity Ratios</t>
  </si>
  <si>
    <t>Profitability Ratios</t>
  </si>
  <si>
    <t>Gross Margin %</t>
  </si>
  <si>
    <t>Operating Margin %</t>
  </si>
  <si>
    <t>Net Profit Margin %</t>
  </si>
  <si>
    <t>Return on Assets (ROA)</t>
  </si>
  <si>
    <t>Return on Equity (ROE)</t>
  </si>
  <si>
    <t>Leverage Ratios</t>
  </si>
  <si>
    <t>Debt Ratio</t>
  </si>
  <si>
    <t>Debt-to-Equity</t>
  </si>
  <si>
    <t>Equity Ratio</t>
  </si>
  <si>
    <t>Inventory Turnover</t>
  </si>
  <si>
    <t>Asset Turnover</t>
  </si>
  <si>
    <t>Growth Rates</t>
  </si>
  <si>
    <t>Revenue Growth %</t>
  </si>
  <si>
    <t>Net Income Growth %</t>
  </si>
  <si>
    <t>Total Assets Growth %</t>
  </si>
  <si>
    <t>Operating Cash Flow Growth %</t>
  </si>
  <si>
    <t>Formula</t>
  </si>
  <si>
    <t>Current Assets ÷ Current Liabilities</t>
  </si>
  <si>
    <t>(Cash + Trade &amp; Other Receivables + Short-term Investments) ÷ Current Liabilities</t>
  </si>
  <si>
    <t>Working Capital</t>
  </si>
  <si>
    <t>Current Assets − Current Liabilities</t>
  </si>
  <si>
    <t>Gross Profit ÷ Revenue</t>
  </si>
  <si>
    <t>Operating Margin</t>
  </si>
  <si>
    <t>Operating Income ÷ Revenue</t>
  </si>
  <si>
    <t>Net Profit Margin</t>
  </si>
  <si>
    <t>Net Income ÷ Revenue</t>
  </si>
  <si>
    <t>Net Income ÷ Average Total Assets</t>
  </si>
  <si>
    <t>Net Income ÷ Average Total Equity</t>
  </si>
  <si>
    <t>Total Liabilities ÷ Total Assets</t>
  </si>
  <si>
    <t>Total Liabilities ÷ Total Equity</t>
  </si>
  <si>
    <t>Total Equity ÷ Total Assets</t>
  </si>
  <si>
    <t>Cost of Sales ÷ Average Merchandise Inventories</t>
  </si>
  <si>
    <t>Revenue ÷ Average Total Assets</t>
  </si>
  <si>
    <t>Revenue Growth</t>
  </si>
  <si>
    <t>(Current Revenue − Previous Revenue) ÷ Previous Revenue</t>
  </si>
  <si>
    <t>Net Income Growth</t>
  </si>
  <si>
    <t>(Current Net Income − Previous Net Income) ÷ Previous Net Income</t>
  </si>
  <si>
    <t>Total Assets Growth</t>
  </si>
  <si>
    <t>(Current Total Assets − Previous Total Assets) ÷ Previous Total Assets</t>
  </si>
  <si>
    <t>Operating Cash Flow Growth</t>
  </si>
  <si>
    <t>(Current Operating Cash Flow − Previous Operating Cash Flow) ÷ Previous Operating Cash Flow</t>
  </si>
  <si>
    <t>Notes:</t>
  </si>
  <si>
    <t>Key Observations</t>
  </si>
  <si>
    <t>Current ratio remained above 1.5 throughout the period, indicating Canadian Tire maintained a strong ability to meet its short-term obligations.</t>
  </si>
  <si>
    <t>Quick ratio stayed below 1.0 each year, suggesting the company relies heavily on inventory to meet short-term liabilities.</t>
  </si>
  <si>
    <t>Gross margin remained stable at approximately 34% across all five years, reflecting consistent pricing power and cost management.</t>
  </si>
  <si>
    <t>Operating margin fluctuated between 7% and 10%, with lower profitability in 2023 and 2025 due to higher operating costs and weaker earnings.</t>
  </si>
  <si>
    <t>Net profit margin was volatile, falling sharply in 2023 before recovering in 2024, indicating fluctuations in overall profitability.</t>
  </si>
  <si>
    <t>ROE varied significantly over the period, peaking in 2022 and declining afterward, reflecting changing profitability relative to shareholders' equity.</t>
  </si>
  <si>
    <t>Debt-to-equity remained relatively stable around 2.1–2.5, indicating consistent use of debt financing while maintaining a manageable capital structure.</t>
  </si>
  <si>
    <t>Inventory turnover improved after 2023, suggesting stronger inventory management and improved sales efficiency.</t>
  </si>
  <si>
    <t>Asset turnover remained below 1.0 throughout the period, indicating the company generated less than one dollar of revenue for each dollar of assets.</t>
  </si>
  <si>
    <t>Revenue growth was negative in 2023 and 2024 before returning to positive growth in 2025, reflecting recovery in sales performance.</t>
  </si>
  <si>
    <t>Net income growth was highly volatile, with a significant decline in 2023, a strong rebound in 2024, and another decline in 2025.</t>
  </si>
  <si>
    <t>Operating cash flow experienced considerable fluctuations, highlighting variability in the company's cash generation despite generally positive operating cash flows.</t>
  </si>
  <si>
    <t>ROA declined after 2022, indicating lower efficiency in generating earnings from the company's asset base.</t>
  </si>
  <si>
    <t>The debt ratio remained relatively stable around 68–71%, indicating a consistently leveraged capital structure.</t>
  </si>
  <si>
    <t>Equity financed approximately 29–32% of total assets throughout the period, remaining relatively consistent.</t>
  </si>
  <si>
    <t>Total assets remained relatively stable, with only modest year-over-year changes after 2022.</t>
  </si>
  <si>
    <t>Forecast Model 2026 (C$  Millions)</t>
  </si>
  <si>
    <t>Forecasted Income Statement</t>
  </si>
  <si>
    <t>Cost of Revenue</t>
  </si>
  <si>
    <t>SG&amp;A %</t>
  </si>
  <si>
    <t>Interest Exp</t>
  </si>
  <si>
    <t>Tax Rate %</t>
  </si>
  <si>
    <t>Assumptions</t>
  </si>
  <si>
    <t>Forecasted Balance Sheet Statement</t>
  </si>
  <si>
    <t>Merchandise Inventories</t>
  </si>
  <si>
    <t>Other Non-Current Assets</t>
  </si>
  <si>
    <t>Current Liabilities</t>
  </si>
  <si>
    <t>Other Non-Current Liabilities</t>
  </si>
  <si>
    <t>Receivables % of Revenue</t>
  </si>
  <si>
    <t>Inventory % of Revenue</t>
  </si>
  <si>
    <t>Other Current Assets Growth %</t>
  </si>
  <si>
    <t>Current Liabilities Growth %</t>
  </si>
  <si>
    <t>Depreciation % of Revenue</t>
  </si>
  <si>
    <t>CapEx % of Revenue</t>
  </si>
  <si>
    <t>Forecasted Cash Flow Statement</t>
  </si>
  <si>
    <t>Depreciation</t>
  </si>
  <si>
    <t>Operating Cash Flow</t>
  </si>
  <si>
    <t>Net Increase in Cash</t>
  </si>
  <si>
    <t>Balance Check</t>
  </si>
  <si>
    <t>Financial Analysis Dashboard</t>
  </si>
  <si>
    <t>ROE</t>
  </si>
  <si>
    <t>Revenue Trend</t>
  </si>
  <si>
    <t>Year</t>
  </si>
  <si>
    <t>2026F</t>
  </si>
  <si>
    <t>Net Income Trend</t>
  </si>
  <si>
    <t>Assets vs Liabilities</t>
  </si>
  <si>
    <t>Assets</t>
  </si>
  <si>
    <t>Liabilities</t>
  </si>
  <si>
    <t>Ratio Summary</t>
  </si>
  <si>
    <t>Value</t>
  </si>
  <si>
    <t>Net Margin</t>
  </si>
  <si>
    <t>Helper Tables:</t>
  </si>
  <si>
    <t>Financial Analysis Dashboard – Key Takeaways</t>
  </si>
  <si>
    <t>• Revenue is forecast to increase 4.0% in 2026 to C$16,968.1 million, indicating a return to moderate growth.</t>
  </si>
  <si>
    <t>• Operating cash flow is projected to recover to C$1,495.2 million in 2026, supporting future investments and operations.</t>
  </si>
  <si>
    <t>• Gross margin remains stable at approximately 34.4%, demonstrating consistent operating performance.</t>
  </si>
  <si>
    <t>Source: Canadian Tire Corporation Annual Reports (2021–2025)</t>
  </si>
  <si>
    <t>Forecast prepared using historical trend analysis and financial statement assumptions.</t>
  </si>
  <si>
    <t>Efficiency Ratios</t>
  </si>
  <si>
    <t>2021-2025 Actual | 2026 Forecast</t>
  </si>
  <si>
    <t>Working capital remained positive throughout the period, indicating the company maintained sufficient current assets to cover its short-term obligations.</t>
  </si>
  <si>
    <t>Note: 2025 net income includes discontinued operations. Net income from continuing operations was C$659.0 million.</t>
  </si>
  <si>
    <t>•The 2025 current ratio of 1.83 indicates the company maintained sufficient current assets to cover its short-term obligations.</t>
  </si>
  <si>
    <t>•Net income from continuing operations is projected to increase from C$659.0 million in 2025 to C$697.7 million in 2026, reflecting improved profitability.</t>
  </si>
  <si>
    <t>• Total assets are forecast to decline to C$20,502.8 million in 2026 while total liabilities remain relatively stable, reflecting a more streamlined asset base.</t>
  </si>
  <si>
    <t>• Overall, the 2026 forecast suggests continued financial stability, with moderate revenue and earnings growth and an expected recovery in operating cash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</si>
</sst>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"/>
    <numFmt numFmtId="165" formatCode="0.0"/>
    <numFmt numFmtId="166" formatCode="#,##0.0;[Red]\(#,##0.0\);\-"/>
    <numFmt numFmtId="167" formatCode="#,##0.0;\-#,##0.0"/>
    <numFmt numFmtId="168" formatCode="#,##0.0;\-#,##0.0;\-"/>
    <numFmt numFmtId="169" formatCode="0.0%"/>
    <numFmt numFmtId="170" formatCode="_(* #,##0.0_);_(* \(#,##0.0\);_(* &quot;-&quot;??_);_(@_)"/>
  </numFmts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2"/>
      <color theme="0" tint="-4.9989318521683403E-2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rlito"/>
    </font>
    <font>
      <sz val="12"/>
      <color rgb="FF000000"/>
      <name val="Aptos Narrow"/>
      <scheme val="minor"/>
    </font>
    <font>
      <sz val="11"/>
      <color rgb="FF000000"/>
      <name val="Calibri"/>
      <family val="2"/>
    </font>
    <font>
      <i/>
      <sz val="11"/>
      <color theme="1"/>
      <name val="Aptos Narrow (Body)"/>
    </font>
    <font>
      <b/>
      <sz val="12"/>
      <color rgb="FF000000"/>
      <name val="Aptos Narrow"/>
      <scheme val="minor"/>
    </font>
    <font>
      <b/>
      <sz val="24"/>
      <color theme="0" tint="-4.9989318521683403E-2"/>
      <name val="Aptos Narrow"/>
      <scheme val="minor"/>
    </font>
    <font>
      <b/>
      <sz val="22"/>
      <color theme="1"/>
      <name val="Aptos Narrow"/>
      <scheme val="minor"/>
    </font>
    <font>
      <b/>
      <sz val="13"/>
      <color rgb="FF000000"/>
      <name val="Calibri"/>
      <family val="2"/>
    </font>
    <font>
      <b/>
      <sz val="24"/>
      <color theme="0"/>
      <name val="Aptos Narrow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2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164" fontId="0" fillId="0" borderId="0" xfId="1" applyNumberFormat="1" applyFont="1"/>
    <xf numFmtId="164" fontId="2" fillId="0" borderId="0" xfId="0" applyNumberFormat="1" applyFont="1"/>
    <xf numFmtId="0" fontId="0" fillId="0" borderId="0" xfId="0" applyAlignment="1">
      <alignment wrapText="1"/>
    </xf>
    <xf numFmtId="166" fontId="9" fillId="0" borderId="0" xfId="0" applyNumberFormat="1" applyFont="1"/>
    <xf numFmtId="164" fontId="9" fillId="0" borderId="0" xfId="0" applyNumberFormat="1" applyFont="1"/>
    <xf numFmtId="167" fontId="10" fillId="0" borderId="0" xfId="0" applyNumberFormat="1" applyFont="1"/>
    <xf numFmtId="0" fontId="10" fillId="0" borderId="0" xfId="0" applyFont="1"/>
    <xf numFmtId="167" fontId="9" fillId="0" borderId="0" xfId="0" applyNumberFormat="1" applyFont="1"/>
    <xf numFmtId="0" fontId="9" fillId="0" borderId="0" xfId="0" applyFont="1"/>
    <xf numFmtId="0" fontId="11" fillId="0" borderId="0" xfId="0" applyFont="1"/>
    <xf numFmtId="167" fontId="8" fillId="0" borderId="0" xfId="0" applyNumberFormat="1" applyFont="1" applyAlignment="1">
      <alignment horizontal="right"/>
    </xf>
    <xf numFmtId="168" fontId="8" fillId="0" borderId="0" xfId="0" applyNumberFormat="1" applyFont="1"/>
    <xf numFmtId="168" fontId="9" fillId="0" borderId="0" xfId="0" applyNumberFormat="1" applyFont="1"/>
    <xf numFmtId="167" fontId="7" fillId="0" borderId="0" xfId="0" applyNumberFormat="1" applyFont="1"/>
    <xf numFmtId="0" fontId="12" fillId="0" borderId="0" xfId="0" applyFont="1"/>
    <xf numFmtId="169" fontId="0" fillId="0" borderId="0" xfId="0" applyNumberFormat="1"/>
    <xf numFmtId="169" fontId="10" fillId="0" borderId="0" xfId="0" applyNumberFormat="1" applyFont="1"/>
    <xf numFmtId="2" fontId="9" fillId="0" borderId="0" xfId="0" applyNumberFormat="1" applyFont="1"/>
    <xf numFmtId="169" fontId="9" fillId="0" borderId="0" xfId="0" applyNumberFormat="1" applyFont="1"/>
    <xf numFmtId="2" fontId="7" fillId="0" borderId="0" xfId="0" applyNumberFormat="1" applyFont="1"/>
    <xf numFmtId="9" fontId="9" fillId="0" borderId="0" xfId="2" applyFont="1"/>
    <xf numFmtId="43" fontId="9" fillId="0" borderId="0" xfId="1" applyFont="1"/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wrapText="1"/>
    </xf>
    <xf numFmtId="165" fontId="0" fillId="4" borderId="0" xfId="0" applyNumberFormat="1" applyFill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2" fontId="14" fillId="5" borderId="9" xfId="0" applyNumberFormat="1" applyFont="1" applyFill="1" applyBorder="1" applyAlignment="1">
      <alignment horizontal="center"/>
    </xf>
    <xf numFmtId="9" fontId="14" fillId="5" borderId="9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1" xfId="0" applyFont="1" applyBorder="1"/>
    <xf numFmtId="0" fontId="10" fillId="0" borderId="12" xfId="0" applyFont="1" applyBorder="1"/>
    <xf numFmtId="0" fontId="0" fillId="0" borderId="12" xfId="0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4" xfId="0" applyFont="1" applyBorder="1" applyAlignment="1">
      <alignment horizontal="left"/>
    </xf>
    <xf numFmtId="9" fontId="10" fillId="0" borderId="15" xfId="2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5" fillId="0" borderId="0" xfId="0" applyFont="1"/>
    <xf numFmtId="0" fontId="13" fillId="5" borderId="0" xfId="0" applyFont="1" applyFill="1" applyAlignment="1">
      <alignment horizontal="center"/>
    </xf>
    <xf numFmtId="170" fontId="14" fillId="5" borderId="10" xfId="1" applyNumberFormat="1" applyFont="1" applyFill="1" applyBorder="1" applyAlignment="1">
      <alignment horizontal="center"/>
    </xf>
    <xf numFmtId="170" fontId="14" fillId="5" borderId="8" xfId="1" applyNumberFormat="1" applyFont="1" applyFill="1" applyBorder="1" applyAlignment="1">
      <alignment horizontal="center"/>
    </xf>
    <xf numFmtId="170" fontId="14" fillId="5" borderId="7" xfId="1" applyNumberFormat="1" applyFont="1" applyFill="1" applyBorder="1" applyAlignment="1">
      <alignment horizontal="center"/>
    </xf>
    <xf numFmtId="0" fontId="0" fillId="5" borderId="0" xfId="0" applyFill="1"/>
    <xf numFmtId="17" fontId="0" fillId="0" borderId="0" xfId="0" applyNumberFormat="1"/>
    <xf numFmtId="164" fontId="7" fillId="0" borderId="0" xfId="0" applyNumberFormat="1" applyFont="1"/>
    <xf numFmtId="0" fontId="6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4" fontId="17" fillId="0" borderId="0" xfId="0" applyNumberFormat="1" applyFont="1"/>
    <xf numFmtId="164" fontId="9" fillId="0" borderId="0" xfId="1" applyNumberFormat="1" applyFont="1"/>
    <xf numFmtId="165" fontId="9" fillId="0" borderId="0" xfId="0" applyNumberFormat="1" applyFont="1"/>
    <xf numFmtId="0" fontId="6" fillId="2" borderId="0" xfId="0" applyNumberFormat="1" applyFont="1" applyFill="1" applyAlignment="1">
      <alignment horizontal="center"/>
    </xf>
    <xf numFmtId="170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Dashboard!$B$335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Dashboard!$A$336:$A$341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2026F</c:v>
                </c:pt>
              </c:strCache>
            </c:strRef>
          </c:cat>
          <c:val>
            <c:numRef>
              <c:f>Dashboard!$B$336:$B$341</c:f>
              <c:numCache>
                <c:formatCode>General</c:formatCode>
                <c:ptCount val="6"/>
                <c:pt idx="0">
                  <c:v>14871</c:v>
                </c:pt>
                <c:pt idx="1">
                  <c:v>17810.599999999999</c:v>
                </c:pt>
                <c:pt idx="2">
                  <c:v>16656.5</c:v>
                </c:pt>
                <c:pt idx="3">
                  <c:v>15516</c:v>
                </c:pt>
                <c:pt idx="4">
                  <c:v>16315.5</c:v>
                </c:pt>
                <c:pt idx="5">
                  <c:v>16968.099999999999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A-F848-8C13-AAB46BED74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1240511"/>
        <c:axId val="1181242223"/>
      </c:lineChart>
      <c:catAx>
        <c:axId val="1181240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42223"/>
        <c:crosses val="autoZero"/>
        <c:auto val="1"/>
        <c:lblAlgn val="ctr"/>
        <c:lblOffset val="100"/>
        <c:noMultiLvlLbl val="0"/>
      </c:catAx>
      <c:valAx>
        <c:axId val="11812422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4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Dashboard!$B$345</c:f>
              <c:strCache>
                <c:ptCount val="1"/>
                <c:pt idx="0">
                  <c:v>Net Income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Dashboard!$A$346:$A$351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2026F</c:v>
                </c:pt>
              </c:strCache>
            </c:strRef>
          </c:cat>
          <c:val>
            <c:numRef>
              <c:f>Dashboard!$B$346:$B$351</c:f>
              <c:numCache>
                <c:formatCode>General</c:formatCode>
                <c:ptCount val="6"/>
                <c:pt idx="0">
                  <c:v>862.6</c:v>
                </c:pt>
                <c:pt idx="1">
                  <c:v>1182.8</c:v>
                </c:pt>
                <c:pt idx="2">
                  <c:v>339.1</c:v>
                </c:pt>
                <c:pt idx="3">
                  <c:v>971.9</c:v>
                </c:pt>
                <c:pt idx="4">
                  <c:v>609.70000000000005</c:v>
                </c:pt>
                <c:pt idx="5">
                  <c:v>697.7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6-074F-9A95-EB42ED36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00948495"/>
        <c:axId val="1400950207"/>
      </c:barChart>
      <c:catAx>
        <c:axId val="1400948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50207"/>
        <c:crosses val="autoZero"/>
        <c:auto val="1"/>
        <c:lblAlgn val="ctr"/>
        <c:lblOffset val="100"/>
        <c:noMultiLvlLbl val="0"/>
      </c:catAx>
      <c:valAx>
        <c:axId val="14009502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484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Assets</a:t>
            </a:r>
            <a:r>
              <a:rPr lang="en-US" baseline="0"/>
              <a:t> vs Liabilities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Dashboard!$D$335</c:f>
              <c:strCache>
                <c:ptCount val="1"/>
                <c:pt idx="0">
                  <c:v>Assets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Dashboard!$C$336:$C$341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2026F</c:v>
                </c:pt>
              </c:strCache>
            </c:strRef>
          </c:cat>
          <c:val>
            <c:numRef>
              <c:f>Dashboard!$D$336:$D$341</c:f>
              <c:numCache>
                <c:formatCode>General</c:formatCode>
                <c:ptCount val="6"/>
                <c:pt idx="0">
                  <c:v>20377.099999999999</c:v>
                </c:pt>
                <c:pt idx="1">
                  <c:v>22102.3</c:v>
                </c:pt>
                <c:pt idx="2">
                  <c:v>21978.3</c:v>
                </c:pt>
                <c:pt idx="3">
                  <c:v>22240.6</c:v>
                </c:pt>
                <c:pt idx="4">
                  <c:v>21539.8</c:v>
                </c:pt>
                <c:pt idx="5">
                  <c:v>22568.3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E-F847-B2AA-ED826E9B675F}"/>
            </c:ext>
          </c:extLst>
        </c:ser>
        <c:ser>
          <c:idx val="1"/>
          <c:order val="1"/>
          <c:tx>
            <c:strRef>
              <c:f>Dashboard!$E$335</c:f>
              <c:strCache>
                <c:ptCount val="1"/>
                <c:pt idx="0">
                  <c:v>Liabilities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Dashboard!$C$336:$C$341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2026F</c:v>
                </c:pt>
              </c:strCache>
            </c:strRef>
          </c:cat>
          <c:val>
            <c:numRef>
              <c:f>Dashboard!$E$336:$E$341</c:f>
              <c:numCache>
                <c:formatCode>General</c:formatCode>
                <c:ptCount val="6"/>
                <c:pt idx="0">
                  <c:v>14542.4</c:v>
                </c:pt>
                <c:pt idx="1">
                  <c:v>15063.1</c:v>
                </c:pt>
                <c:pt idx="2">
                  <c:v>15533.5</c:v>
                </c:pt>
                <c:pt idx="3">
                  <c:v>15152.3</c:v>
                </c:pt>
                <c:pt idx="4">
                  <c:v>14725.9</c:v>
                </c:pt>
                <c:pt idx="5">
                  <c:v>14880.8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E-F847-B2AA-ED826E9B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02225215"/>
        <c:axId val="1402260015"/>
      </c:barChart>
      <c:catAx>
        <c:axId val="1402225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60015"/>
        <c:crosses val="autoZero"/>
        <c:auto val="1"/>
        <c:lblAlgn val="ctr"/>
        <c:lblOffset val="100"/>
        <c:noMultiLvlLbl val="0"/>
      </c:catAx>
      <c:valAx>
        <c:axId val="140226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222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Dashboard!$D$345</c:f>
              <c:strCache>
                <c:ptCount val="1"/>
                <c:pt idx="0">
                  <c:v>Operating Cash Flow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Dashboard!$C$346:$C$351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2026F</c:v>
                </c:pt>
              </c:strCache>
            </c:strRef>
          </c:cat>
          <c:val>
            <c:numRef>
              <c:f>Dashboard!$D$346:$D$351</c:f>
              <c:numCache>
                <c:formatCode>0.0</c:formatCode>
                <c:ptCount val="6"/>
                <c:pt idx="0" formatCode="#,##0.0">
                  <c:v>1814.4</c:v>
                </c:pt>
                <c:pt idx="1">
                  <c:v>566</c:v>
                </c:pt>
                <c:pt idx="2" formatCode="General">
                  <c:v>1353.7</c:v>
                </c:pt>
                <c:pt idx="3" formatCode="General">
                  <c:v>2063.8000000000002</c:v>
                </c:pt>
                <c:pt idx="4" formatCode="General">
                  <c:v>952.1</c:v>
                </c:pt>
                <c:pt idx="5" formatCode="General">
                  <c:v>1495.2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2-5A46-B0D1-A0E70798C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731151"/>
        <c:axId val="1207547007"/>
      </c:lineChart>
      <c:catAx>
        <c:axId val="1207731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47007"/>
        <c:crosses val="autoZero"/>
        <c:auto val="1"/>
        <c:lblAlgn val="ctr"/>
        <c:lblOffset val="100"/>
        <c:noMultiLvlLbl val="0"/>
      </c:catAx>
      <c:valAx>
        <c:axId val="12075470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3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548640</xdr:colOff>
      <xdr:row>0</xdr:row>
      <xdr:rowOff>0</xdr:rowOff>
    </xdr:from>
    <xdr:to>
      <xdr:col>8</xdr:col>
      <xdr:colOff>183010</xdr:colOff>
      <xdr:row>30</xdr:row>
      <xdr:rowOff>10160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C53606-C9B2-ADC6-7E94-4E08FA7E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" y="0"/>
          <a:ext cx="10861170" cy="610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19050</xdr:rowOff>
    </xdr:from>
    <xdr:to>
      <xdr:col>2</xdr:col>
      <xdr:colOff>584200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519B7-670F-12A5-879A-6C75D9382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711200</xdr:colOff>
      <xdr:row>7</xdr:row>
      <xdr:rowOff>19050</xdr:rowOff>
    </xdr:from>
    <xdr:to>
      <xdr:col>5</xdr:col>
      <xdr:colOff>711200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23B87-F4B6-1C6E-5DE1-A6397F903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158750</xdr:rowOff>
    </xdr:from>
    <xdr:to>
      <xdr:col>2</xdr:col>
      <xdr:colOff>584200</xdr:colOff>
      <xdr:row>28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D100C-998A-9719-1A55-287062148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698500</xdr:colOff>
      <xdr:row>17</xdr:row>
      <xdr:rowOff>171450</xdr:rowOff>
    </xdr:from>
    <xdr:to>
      <xdr:col>5</xdr:col>
      <xdr:colOff>685800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B7DCCA-B85F-A779-82A3-EEC5A9C19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D986-FC20-7541-88F7-D58A2686DF08}">
  <dimension ref="B5:M27"/>
  <sheetViews>
    <sheetView showGridLines="0" showRowColHeaders="0" tabSelected="1" zoomScale="125" workbookViewId="0">
      <selection activeCell="B13" sqref="B13"/>
    </sheetView>
  </sheetViews>
  <sheetFormatPr baseColWidth="10" defaultRowHeight="16"/>
  <cols>
    <col min="4" max="4" width="68.33203125" bestFit="1" customWidth="1"/>
    <col min="5" max="5" width="16" bestFit="1" customWidth="1"/>
    <col min="6" max="6" width="6.83203125" bestFit="1" customWidth="1"/>
    <col min="7" max="7" width="36" bestFit="1" customWidth="1"/>
    <col min="8" max="8" width="9.33203125" bestFit="1" customWidth="1"/>
    <col min="9" max="9" width="5" bestFit="1" customWidth="1"/>
    <col min="10" max="10" width="15.5" bestFit="1" customWidth="1"/>
    <col min="13" max="13" width="3.1640625" bestFit="1" customWidth="1"/>
  </cols>
  <sheetData>
    <row r="5" spans="2:13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2:13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</row>
    <row r="7" spans="2:13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27" spans="6:6">
      <c r="F27" s="6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D68-A884-3544-980E-29142C57BFCE}">
  <dimension ref="A1:F16"/>
  <sheetViews>
    <sheetView workbookViewId="0">
      <selection activeCell="C19" sqref="C19"/>
    </sheetView>
  </sheetViews>
  <sheetFormatPr baseColWidth="10" defaultRowHeight="16"/>
  <cols>
    <col min="1" max="1" width="42.1640625" customWidth="1"/>
  </cols>
  <sheetData>
    <row r="1" spans="1:6" ht="24">
      <c r="A1" s="2" t="s">
        <v>0</v>
      </c>
    </row>
    <row r="2" spans="1:6">
      <c r="A2" s="3" t="s">
        <v>62</v>
      </c>
    </row>
    <row r="4" spans="1:6">
      <c r="A4" s="4" t="s">
        <v>1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</row>
    <row r="5" spans="1:6">
      <c r="A5" s="1" t="s">
        <v>2</v>
      </c>
      <c r="B5" s="9">
        <v>14871</v>
      </c>
      <c r="C5" s="9">
        <v>17810.599999999999</v>
      </c>
      <c r="D5" s="9">
        <v>16656.5</v>
      </c>
      <c r="E5" s="9">
        <v>15516</v>
      </c>
      <c r="F5" s="9">
        <v>16315.5</v>
      </c>
    </row>
    <row r="6" spans="1:6">
      <c r="A6" t="s">
        <v>6</v>
      </c>
      <c r="B6" s="9">
        <v>9794.4</v>
      </c>
      <c r="C6" s="9">
        <v>11712.7</v>
      </c>
      <c r="D6" s="9">
        <v>10952.9</v>
      </c>
      <c r="E6" s="9">
        <v>10315.200000000001</v>
      </c>
      <c r="F6" s="9">
        <v>10700.2</v>
      </c>
    </row>
    <row r="7" spans="1:6">
      <c r="A7" s="1" t="s">
        <v>7</v>
      </c>
      <c r="B7" s="9">
        <v>5076.6000000000004</v>
      </c>
      <c r="C7" s="9">
        <v>6097.9</v>
      </c>
      <c r="D7" s="9">
        <v>5703.6</v>
      </c>
      <c r="E7" s="9">
        <v>5200.8</v>
      </c>
      <c r="F7" s="9">
        <v>5615.3</v>
      </c>
    </row>
    <row r="8" spans="1:6">
      <c r="A8" t="s">
        <v>8</v>
      </c>
      <c r="B8">
        <v>48.7</v>
      </c>
      <c r="C8" s="9">
        <v>61.6</v>
      </c>
      <c r="D8" s="9">
        <v>34.4</v>
      </c>
      <c r="E8" s="9">
        <v>-290</v>
      </c>
      <c r="F8" s="9">
        <v>229</v>
      </c>
    </row>
    <row r="9" spans="1:6">
      <c r="A9" s="8" t="s">
        <v>14</v>
      </c>
      <c r="B9" s="9">
        <v>3599.3</v>
      </c>
      <c r="C9" s="9">
        <f>3502.5+719</f>
        <v>4221.5</v>
      </c>
      <c r="D9" s="9">
        <f>3675.7+771.2</f>
        <v>4446.8999999999996</v>
      </c>
      <c r="E9" s="9">
        <f>3240+731.6</f>
        <v>3971.6</v>
      </c>
      <c r="F9" s="9">
        <f>3470.6+741.7</f>
        <v>4212.3</v>
      </c>
    </row>
    <row r="10" spans="1:6">
      <c r="A10" s="1" t="s">
        <v>15</v>
      </c>
      <c r="B10" s="12">
        <f>B7-B8-B9</f>
        <v>1428.6000000000004</v>
      </c>
      <c r="C10" s="12">
        <f>C7-C8-C9</f>
        <v>1814.7999999999993</v>
      </c>
      <c r="D10" s="12">
        <f>D7-D8-D9</f>
        <v>1222.3000000000011</v>
      </c>
      <c r="E10" s="9">
        <f>E7-E8-E9</f>
        <v>1519.2000000000003</v>
      </c>
      <c r="F10" s="9">
        <f>F7-F8-F9</f>
        <v>1174</v>
      </c>
    </row>
    <row r="11" spans="1:6">
      <c r="A11" t="s">
        <v>12</v>
      </c>
      <c r="B11">
        <v>256.5</v>
      </c>
      <c r="C11" s="9">
        <v>231</v>
      </c>
      <c r="D11" s="9">
        <v>321.5</v>
      </c>
      <c r="E11" s="9">
        <v>344.1</v>
      </c>
      <c r="F11" s="9">
        <v>295.5</v>
      </c>
    </row>
    <row r="12" spans="1:6">
      <c r="A12" s="1" t="s">
        <v>13</v>
      </c>
      <c r="B12" s="9">
        <v>1172.0999999999999</v>
      </c>
      <c r="C12" s="9">
        <v>1583.8</v>
      </c>
      <c r="D12" s="9">
        <v>572.79999999999995</v>
      </c>
      <c r="E12" s="9">
        <v>1175.0999999999999</v>
      </c>
      <c r="F12" s="9">
        <v>878.5</v>
      </c>
    </row>
    <row r="13" spans="1:6">
      <c r="A13" t="s">
        <v>4</v>
      </c>
      <c r="B13">
        <v>309.5</v>
      </c>
      <c r="C13" s="9">
        <v>401</v>
      </c>
      <c r="D13" s="9">
        <v>233.7</v>
      </c>
      <c r="E13" s="9">
        <v>259.60000000000002</v>
      </c>
      <c r="F13" s="9">
        <v>219.5</v>
      </c>
    </row>
    <row r="14" spans="1:6">
      <c r="A14" s="1" t="s">
        <v>5</v>
      </c>
      <c r="B14" s="7">
        <v>862.6</v>
      </c>
      <c r="C14" s="11">
        <v>1182.8</v>
      </c>
      <c r="D14" s="13">
        <v>339.1</v>
      </c>
      <c r="E14" s="11">
        <v>971.9</v>
      </c>
      <c r="F14" s="13">
        <v>609.70000000000005</v>
      </c>
    </row>
    <row r="16" spans="1:6">
      <c r="A16" t="s">
        <v>205</v>
      </c>
      <c r="E16" s="5"/>
      <c r="F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891E-4513-EE4C-8064-8B0508A9ED7F}">
  <dimension ref="A1:H54"/>
  <sheetViews>
    <sheetView zoomScale="75" workbookViewId="0">
      <selection activeCell="I43" sqref="I43"/>
    </sheetView>
  </sheetViews>
  <sheetFormatPr baseColWidth="10" defaultRowHeight="16"/>
  <cols>
    <col min="1" max="1" width="52.1640625" customWidth="1"/>
    <col min="2" max="2" width="10.83203125" customWidth="1"/>
  </cols>
  <sheetData>
    <row r="1" spans="1:8" ht="24">
      <c r="A1" s="2" t="s">
        <v>0</v>
      </c>
    </row>
    <row r="2" spans="1:8">
      <c r="A2" s="3" t="s">
        <v>61</v>
      </c>
    </row>
    <row r="4" spans="1:8">
      <c r="A4" s="4" t="s">
        <v>1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</row>
    <row r="5" spans="1:8">
      <c r="A5" t="s">
        <v>21</v>
      </c>
      <c r="B5" s="19">
        <v>1327.2</v>
      </c>
      <c r="C5" s="19">
        <v>331.3</v>
      </c>
      <c r="D5" s="19">
        <v>311.2</v>
      </c>
      <c r="E5" s="15">
        <v>475.6</v>
      </c>
      <c r="F5" s="10">
        <v>553.5</v>
      </c>
    </row>
    <row r="6" spans="1:8">
      <c r="A6" t="s">
        <v>60</v>
      </c>
      <c r="B6" s="19">
        <v>973.6</v>
      </c>
      <c r="C6" s="19">
        <v>1309.9000000000001</v>
      </c>
      <c r="D6" s="19">
        <v>1151.3</v>
      </c>
      <c r="E6" s="15">
        <v>1263</v>
      </c>
      <c r="F6" s="10">
        <v>1053.2</v>
      </c>
    </row>
    <row r="7" spans="1:8">
      <c r="A7" t="s">
        <v>22</v>
      </c>
      <c r="B7" s="19">
        <v>643</v>
      </c>
      <c r="C7" s="19">
        <v>176.3</v>
      </c>
      <c r="D7" s="19">
        <v>177.2</v>
      </c>
      <c r="E7" s="15">
        <v>128.4</v>
      </c>
      <c r="F7" s="10">
        <v>148.5</v>
      </c>
    </row>
    <row r="8" spans="1:8">
      <c r="A8" t="s">
        <v>23</v>
      </c>
      <c r="B8" s="19">
        <v>5031.8</v>
      </c>
      <c r="C8" s="19">
        <v>6271.1</v>
      </c>
      <c r="D8" s="19">
        <v>6568.3</v>
      </c>
      <c r="E8" s="15">
        <v>6697.5</v>
      </c>
      <c r="F8" s="10">
        <v>6857.8</v>
      </c>
    </row>
    <row r="9" spans="1:8">
      <c r="A9" t="s">
        <v>24</v>
      </c>
      <c r="B9" s="19">
        <v>2312.9</v>
      </c>
      <c r="C9" s="19">
        <v>3216.1</v>
      </c>
      <c r="D9" s="19">
        <v>2693.7</v>
      </c>
      <c r="E9" s="15">
        <v>2558.3000000000002</v>
      </c>
      <c r="F9" s="10">
        <v>2417.5</v>
      </c>
    </row>
    <row r="10" spans="1:8">
      <c r="A10" t="s">
        <v>25</v>
      </c>
      <c r="B10" s="19">
        <v>21.9</v>
      </c>
      <c r="C10" s="19">
        <v>27.4</v>
      </c>
      <c r="D10" s="19">
        <v>125.9</v>
      </c>
      <c r="E10" s="15">
        <v>9.3000000000000007</v>
      </c>
      <c r="F10" s="10">
        <v>59.8</v>
      </c>
    </row>
    <row r="11" spans="1:8">
      <c r="A11" t="s">
        <v>26</v>
      </c>
      <c r="B11" s="19">
        <v>193.8</v>
      </c>
      <c r="C11" s="19">
        <v>195.7</v>
      </c>
      <c r="D11" s="19">
        <v>246.6</v>
      </c>
      <c r="E11" s="15">
        <v>212</v>
      </c>
      <c r="F11" s="10">
        <v>220.2</v>
      </c>
    </row>
    <row r="12" spans="1:8">
      <c r="A12" t="s">
        <v>27</v>
      </c>
      <c r="B12" s="19">
        <v>42.6</v>
      </c>
      <c r="C12" s="19">
        <v>2.6</v>
      </c>
      <c r="D12" s="19">
        <v>18.899999999999999</v>
      </c>
      <c r="E12" s="15">
        <v>3.8</v>
      </c>
      <c r="F12" s="10">
        <v>5.8</v>
      </c>
    </row>
    <row r="13" spans="1:8">
      <c r="A13" s="1" t="s">
        <v>18</v>
      </c>
      <c r="B13" s="19">
        <v>10546.8</v>
      </c>
      <c r="C13" s="19">
        <v>11530.4</v>
      </c>
      <c r="D13" s="19">
        <v>11293.1</v>
      </c>
      <c r="E13" s="15">
        <v>11347.9</v>
      </c>
      <c r="F13" s="9">
        <v>11316.3</v>
      </c>
      <c r="H13" s="10"/>
    </row>
    <row r="14" spans="1:8">
      <c r="B14" s="20"/>
      <c r="C14" s="20"/>
      <c r="D14" s="20"/>
      <c r="E14" s="15"/>
      <c r="F14" s="10"/>
    </row>
    <row r="15" spans="1:8">
      <c r="A15" t="s">
        <v>28</v>
      </c>
      <c r="B15" s="19">
        <v>631.9</v>
      </c>
      <c r="C15" s="19">
        <v>676.7</v>
      </c>
      <c r="D15" s="19">
        <v>645.79999999999995</v>
      </c>
      <c r="E15" s="15">
        <v>711.9</v>
      </c>
      <c r="F15" s="10">
        <v>703.4</v>
      </c>
      <c r="H15" s="6"/>
    </row>
    <row r="16" spans="1:8">
      <c r="A16" t="s">
        <v>29</v>
      </c>
      <c r="B16" s="19">
        <v>146.19999999999999</v>
      </c>
      <c r="C16" s="19">
        <v>62.6</v>
      </c>
      <c r="D16" s="19">
        <v>108.2</v>
      </c>
      <c r="E16" s="15">
        <v>72.8</v>
      </c>
      <c r="F16" s="10">
        <v>71.400000000000006</v>
      </c>
    </row>
    <row r="17" spans="1:8">
      <c r="A17" t="s">
        <v>30</v>
      </c>
      <c r="B17" s="19">
        <v>2372.8000000000002</v>
      </c>
      <c r="C17" s="19">
        <v>2341.6</v>
      </c>
      <c r="D17" s="19">
        <v>2254.6999999999998</v>
      </c>
      <c r="E17" s="15">
        <v>2176.1999999999998</v>
      </c>
      <c r="F17" s="10">
        <v>1361.1</v>
      </c>
    </row>
    <row r="18" spans="1:8">
      <c r="A18" t="s">
        <v>31</v>
      </c>
      <c r="B18" s="19">
        <v>385.8</v>
      </c>
      <c r="C18" s="19">
        <v>421.5</v>
      </c>
      <c r="D18" s="19">
        <v>443.7</v>
      </c>
      <c r="E18" s="15">
        <v>436.7</v>
      </c>
      <c r="F18" s="10">
        <v>503.4</v>
      </c>
    </row>
    <row r="19" spans="1:8">
      <c r="A19" t="s">
        <v>32</v>
      </c>
      <c r="B19" s="19">
        <v>4298.2</v>
      </c>
      <c r="C19" s="19">
        <v>4994.1000000000004</v>
      </c>
      <c r="D19" s="19">
        <v>5219.5</v>
      </c>
      <c r="E19" s="15">
        <v>5394.4</v>
      </c>
      <c r="F19" s="10">
        <v>5522.8</v>
      </c>
    </row>
    <row r="20" spans="1:8">
      <c r="A20" t="s">
        <v>33</v>
      </c>
      <c r="B20" s="19">
        <v>1696.7</v>
      </c>
      <c r="C20" s="19">
        <v>1932</v>
      </c>
      <c r="D20" s="19">
        <v>1933.8</v>
      </c>
      <c r="E20" s="15">
        <v>2034.8</v>
      </c>
      <c r="F20" s="10">
        <v>2001.8</v>
      </c>
    </row>
    <row r="21" spans="1:8">
      <c r="A21" t="s">
        <v>34</v>
      </c>
      <c r="B21" s="19">
        <v>298.7</v>
      </c>
      <c r="C21" s="19">
        <v>143.4</v>
      </c>
      <c r="D21" s="19">
        <v>79.5</v>
      </c>
      <c r="E21" s="15">
        <v>65.900000000000006</v>
      </c>
      <c r="F21" s="10">
        <v>59.6</v>
      </c>
    </row>
    <row r="22" spans="1:8">
      <c r="A22" s="1" t="s">
        <v>35</v>
      </c>
      <c r="B22" s="19">
        <v>9830.2999999999993</v>
      </c>
      <c r="C22" s="19">
        <v>10572.9</v>
      </c>
      <c r="D22" s="19">
        <v>10685.2</v>
      </c>
      <c r="E22" s="15">
        <v>10892.7</v>
      </c>
      <c r="F22" s="10">
        <f>SUM(F15:F21)</f>
        <v>10223.5</v>
      </c>
      <c r="H22" s="10"/>
    </row>
    <row r="23" spans="1:8">
      <c r="A23" s="8"/>
      <c r="B23" s="20"/>
      <c r="C23" s="20"/>
      <c r="D23" s="20"/>
      <c r="E23" s="15"/>
      <c r="F23" s="10"/>
    </row>
    <row r="24" spans="1:8">
      <c r="A24" s="1" t="s">
        <v>20</v>
      </c>
      <c r="B24" s="19">
        <v>20377.099999999999</v>
      </c>
      <c r="C24" s="19">
        <v>22102.3</v>
      </c>
      <c r="D24" s="19">
        <v>21978.3</v>
      </c>
      <c r="E24" s="15">
        <v>22240.6</v>
      </c>
      <c r="F24" s="10">
        <v>21539.8</v>
      </c>
    </row>
    <row r="25" spans="1:8">
      <c r="B25" s="20"/>
      <c r="C25" s="20"/>
      <c r="D25" s="20"/>
      <c r="E25" s="15"/>
      <c r="F25" s="10"/>
    </row>
    <row r="26" spans="1:8">
      <c r="A26" t="s">
        <v>36</v>
      </c>
      <c r="B26" s="19">
        <v>1228</v>
      </c>
      <c r="C26" s="19">
        <v>1226.3</v>
      </c>
      <c r="D26" s="19">
        <v>1041.7</v>
      </c>
      <c r="E26" s="15">
        <v>1171.4000000000001</v>
      </c>
      <c r="F26" s="10">
        <v>1109.4000000000001</v>
      </c>
    </row>
    <row r="27" spans="1:8">
      <c r="A27" t="s">
        <v>37</v>
      </c>
      <c r="B27" s="19">
        <v>2508.3000000000002</v>
      </c>
      <c r="C27" s="19">
        <v>3200.9</v>
      </c>
      <c r="D27" s="19">
        <v>2689.4</v>
      </c>
      <c r="E27" s="15">
        <v>2931.4</v>
      </c>
      <c r="F27" s="10">
        <v>2811.6</v>
      </c>
    </row>
    <row r="28" spans="1:8">
      <c r="A28" t="s">
        <v>38</v>
      </c>
      <c r="B28" s="19">
        <v>196.7</v>
      </c>
      <c r="C28" s="19">
        <v>197.2</v>
      </c>
      <c r="D28" s="19">
        <v>219.9</v>
      </c>
      <c r="E28" s="15">
        <v>186.2</v>
      </c>
      <c r="F28" s="10">
        <v>255.6</v>
      </c>
    </row>
    <row r="29" spans="1:8">
      <c r="A29" t="s">
        <v>39</v>
      </c>
      <c r="B29" s="19">
        <v>165.4</v>
      </c>
      <c r="C29" s="19">
        <v>576.20000000000005</v>
      </c>
      <c r="D29" s="19">
        <v>965.7</v>
      </c>
      <c r="E29" s="15">
        <v>295.8</v>
      </c>
      <c r="F29" s="10">
        <v>295.10000000000002</v>
      </c>
    </row>
    <row r="30" spans="1:8">
      <c r="A30" t="s">
        <v>40</v>
      </c>
      <c r="B30" s="19">
        <v>506.6</v>
      </c>
      <c r="C30" s="19">
        <v>472.9</v>
      </c>
      <c r="D30" s="19">
        <v>519.9</v>
      </c>
      <c r="E30" s="15">
        <v>563.20000000000005</v>
      </c>
      <c r="F30" s="10">
        <v>556.6</v>
      </c>
    </row>
    <row r="31" spans="1:8">
      <c r="A31" t="s">
        <v>41</v>
      </c>
      <c r="B31" s="19">
        <v>329.9</v>
      </c>
      <c r="C31" s="19">
        <v>381.2</v>
      </c>
      <c r="D31" s="19">
        <v>378.5</v>
      </c>
      <c r="E31" s="15">
        <v>418.5</v>
      </c>
      <c r="F31" s="10">
        <v>355.6</v>
      </c>
    </row>
    <row r="32" spans="1:8">
      <c r="A32" t="s">
        <v>42</v>
      </c>
      <c r="B32" s="19">
        <v>120.4</v>
      </c>
      <c r="C32" s="19">
        <v>47.1</v>
      </c>
      <c r="D32" s="19">
        <v>13.4</v>
      </c>
      <c r="E32" s="15">
        <v>88.5</v>
      </c>
      <c r="F32" s="10">
        <v>54.6</v>
      </c>
    </row>
    <row r="33" spans="1:8">
      <c r="A33" t="s">
        <v>43</v>
      </c>
      <c r="B33" s="19">
        <v>150.5</v>
      </c>
      <c r="C33" s="19">
        <v>1040.2</v>
      </c>
      <c r="D33" s="19">
        <v>560.5</v>
      </c>
      <c r="E33" s="15">
        <v>680.4</v>
      </c>
      <c r="F33" s="10">
        <v>758</v>
      </c>
    </row>
    <row r="34" spans="1:8">
      <c r="A34" s="1" t="s">
        <v>44</v>
      </c>
      <c r="B34" s="19">
        <v>5205.8</v>
      </c>
      <c r="C34" s="19">
        <v>7147</v>
      </c>
      <c r="D34" s="19">
        <v>6389</v>
      </c>
      <c r="E34" s="15">
        <v>6335.4</v>
      </c>
      <c r="F34" s="10">
        <f>SUM(F26:F33)</f>
        <v>6196.5000000000018</v>
      </c>
      <c r="H34" s="10"/>
    </row>
    <row r="35" spans="1:8">
      <c r="B35" s="20"/>
      <c r="C35" s="20"/>
      <c r="D35" s="20"/>
      <c r="E35" s="15"/>
      <c r="F35" s="10"/>
    </row>
    <row r="36" spans="1:8">
      <c r="A36" t="s">
        <v>45</v>
      </c>
      <c r="B36" s="19">
        <v>70.3</v>
      </c>
      <c r="C36" s="19">
        <v>66.099999999999994</v>
      </c>
      <c r="D36" s="19">
        <v>59.8</v>
      </c>
      <c r="E36" s="15">
        <v>67.099999999999994</v>
      </c>
      <c r="F36" s="10">
        <v>60.2</v>
      </c>
      <c r="H36" s="6"/>
    </row>
    <row r="37" spans="1:8">
      <c r="A37" t="s">
        <v>46</v>
      </c>
      <c r="B37" s="19">
        <v>4115.7</v>
      </c>
      <c r="C37" s="19">
        <v>3217.5</v>
      </c>
      <c r="D37" s="19">
        <v>4404</v>
      </c>
      <c r="E37" s="15">
        <v>3875.5</v>
      </c>
      <c r="F37" s="10">
        <v>3617.9</v>
      </c>
    </row>
    <row r="38" spans="1:8">
      <c r="A38" t="s">
        <v>47</v>
      </c>
      <c r="B38" s="19">
        <v>2281.6999999999998</v>
      </c>
      <c r="C38" s="19">
        <v>1739.4</v>
      </c>
      <c r="D38" s="19">
        <v>2322.6</v>
      </c>
      <c r="E38" s="15">
        <v>2386</v>
      </c>
      <c r="F38" s="10">
        <v>2432.6999999999998</v>
      </c>
    </row>
    <row r="39" spans="1:8">
      <c r="A39" t="s">
        <v>48</v>
      </c>
      <c r="B39" s="19">
        <v>1896.6</v>
      </c>
      <c r="C39" s="19">
        <v>2026.4</v>
      </c>
      <c r="D39" s="19">
        <v>1986</v>
      </c>
      <c r="E39" s="15">
        <v>2071.6</v>
      </c>
      <c r="F39" s="10">
        <v>2086.3000000000002</v>
      </c>
    </row>
    <row r="40" spans="1:8">
      <c r="A40" t="s">
        <v>34</v>
      </c>
      <c r="B40" s="19">
        <v>122</v>
      </c>
      <c r="C40" s="19">
        <v>132.1</v>
      </c>
      <c r="D40" s="19">
        <v>182.1</v>
      </c>
      <c r="E40" s="15">
        <v>245.5</v>
      </c>
      <c r="F40" s="10">
        <v>130.9</v>
      </c>
    </row>
    <row r="41" spans="1:8">
      <c r="A41" t="s">
        <v>49</v>
      </c>
      <c r="B41" s="19">
        <v>850.3</v>
      </c>
      <c r="C41" s="19">
        <v>734.6</v>
      </c>
      <c r="D41" s="19">
        <v>190</v>
      </c>
      <c r="E41" s="15">
        <v>171.2</v>
      </c>
      <c r="F41" s="10">
        <v>201.4</v>
      </c>
    </row>
    <row r="42" spans="1:8">
      <c r="A42" s="1" t="s">
        <v>50</v>
      </c>
      <c r="B42" s="19">
        <v>9336.6</v>
      </c>
      <c r="C42" s="19">
        <v>7916.1</v>
      </c>
      <c r="D42" s="19">
        <v>9144.5</v>
      </c>
      <c r="E42" s="15">
        <v>8816.9</v>
      </c>
      <c r="F42" s="10">
        <f>SUM(F36:F41)</f>
        <v>8529.3999999999978</v>
      </c>
    </row>
    <row r="43" spans="1:8">
      <c r="B43" s="20"/>
      <c r="C43" s="20"/>
      <c r="D43" s="20"/>
      <c r="E43" s="15"/>
      <c r="F43" s="10"/>
    </row>
    <row r="44" spans="1:8">
      <c r="A44" s="1" t="s">
        <v>51</v>
      </c>
      <c r="B44" s="19">
        <v>14542.4</v>
      </c>
      <c r="C44" s="19">
        <v>15063.1</v>
      </c>
      <c r="D44" s="19">
        <v>15533.5</v>
      </c>
      <c r="E44" s="15">
        <v>15152.3</v>
      </c>
      <c r="F44" s="10">
        <v>14725.9</v>
      </c>
    </row>
    <row r="45" spans="1:8">
      <c r="B45" s="20"/>
      <c r="C45" s="20"/>
      <c r="D45" s="20"/>
      <c r="E45" s="15"/>
      <c r="F45" s="10"/>
    </row>
    <row r="46" spans="1:8">
      <c r="A46" t="s">
        <v>52</v>
      </c>
      <c r="B46" s="19">
        <v>597</v>
      </c>
      <c r="C46" s="19">
        <v>587.79999999999995</v>
      </c>
      <c r="D46" s="19">
        <v>598.70000000000005</v>
      </c>
      <c r="E46" s="15">
        <v>625.9</v>
      </c>
      <c r="F46" s="10">
        <v>615.9</v>
      </c>
    </row>
    <row r="47" spans="1:8">
      <c r="A47" t="s">
        <v>53</v>
      </c>
      <c r="B47" s="19">
        <v>2.9</v>
      </c>
      <c r="C47" s="19">
        <v>2.9</v>
      </c>
      <c r="D47" s="19">
        <v>2.9</v>
      </c>
      <c r="E47" s="15"/>
      <c r="F47" s="10"/>
    </row>
    <row r="48" spans="1:8">
      <c r="A48" t="s">
        <v>54</v>
      </c>
      <c r="B48" s="19">
        <v>-237.7</v>
      </c>
      <c r="C48" s="19">
        <v>-42.4</v>
      </c>
      <c r="D48" s="19">
        <v>-181.8</v>
      </c>
      <c r="E48" s="16">
        <v>-85.3</v>
      </c>
      <c r="F48" s="10">
        <v>9.4</v>
      </c>
    </row>
    <row r="49" spans="1:8">
      <c r="A49" t="s">
        <v>55</v>
      </c>
      <c r="B49" s="19">
        <v>4136.8999999999996</v>
      </c>
      <c r="C49" s="19">
        <v>5070.2</v>
      </c>
      <c r="D49" s="19">
        <v>5128.2</v>
      </c>
      <c r="E49" s="15">
        <v>5614.4</v>
      </c>
      <c r="F49" s="10">
        <v>5230.3</v>
      </c>
    </row>
    <row r="50" spans="1:8">
      <c r="A50" t="s">
        <v>56</v>
      </c>
      <c r="B50" s="19">
        <v>4499.1000000000004</v>
      </c>
      <c r="C50" s="19">
        <v>5618.5</v>
      </c>
      <c r="D50" s="19">
        <v>5548</v>
      </c>
      <c r="E50" s="15">
        <v>6155</v>
      </c>
      <c r="F50" s="10">
        <v>5855.6</v>
      </c>
    </row>
    <row r="51" spans="1:8">
      <c r="A51" t="s">
        <v>57</v>
      </c>
      <c r="B51" s="19">
        <v>1335.6</v>
      </c>
      <c r="C51" s="19">
        <v>1420.7</v>
      </c>
      <c r="D51" s="19">
        <v>896.8</v>
      </c>
      <c r="E51" s="15">
        <v>933.3</v>
      </c>
      <c r="F51" s="10">
        <v>958.3</v>
      </c>
    </row>
    <row r="52" spans="1:8">
      <c r="A52" s="1" t="s">
        <v>58</v>
      </c>
      <c r="B52" s="19">
        <v>5834.7</v>
      </c>
      <c r="C52" s="19">
        <v>7039.2</v>
      </c>
      <c r="D52" s="19">
        <v>6444.8</v>
      </c>
      <c r="E52" s="15">
        <v>7088.3</v>
      </c>
      <c r="F52" s="10">
        <v>6813.9</v>
      </c>
      <c r="H52" s="10"/>
    </row>
    <row r="53" spans="1:8">
      <c r="B53" s="20"/>
      <c r="C53" s="20"/>
      <c r="D53" s="20"/>
      <c r="E53" s="15"/>
      <c r="F53" s="10"/>
    </row>
    <row r="54" spans="1:8">
      <c r="A54" s="1" t="s">
        <v>59</v>
      </c>
      <c r="B54" s="19">
        <v>20377.099999999999</v>
      </c>
      <c r="C54" s="19">
        <v>22102.3</v>
      </c>
      <c r="D54" s="19">
        <v>21978.3</v>
      </c>
      <c r="E54" s="15">
        <v>22240.6</v>
      </c>
      <c r="F54" s="10">
        <v>21539.8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5EE1-D714-4345-830C-E3D229B41499}">
  <dimension ref="A1:F56"/>
  <sheetViews>
    <sheetView zoomScale="87" workbookViewId="0">
      <selection activeCell="G8" sqref="G8"/>
    </sheetView>
  </sheetViews>
  <sheetFormatPr baseColWidth="10" defaultRowHeight="16"/>
  <cols>
    <col min="1" max="1" width="49.33203125" customWidth="1"/>
    <col min="2" max="2" width="16.5" customWidth="1"/>
  </cols>
  <sheetData>
    <row r="1" spans="1:6" ht="24">
      <c r="A1" s="2" t="s">
        <v>0</v>
      </c>
    </row>
    <row r="2" spans="1:6">
      <c r="A2" s="21" t="s">
        <v>63</v>
      </c>
    </row>
    <row r="4" spans="1:6">
      <c r="A4" s="4" t="s">
        <v>1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</row>
    <row r="5" spans="1:6">
      <c r="A5" s="1" t="s">
        <v>78</v>
      </c>
      <c r="B5" s="18"/>
      <c r="E5" s="17"/>
    </row>
    <row r="6" spans="1:6">
      <c r="A6" t="s">
        <v>5</v>
      </c>
      <c r="B6" s="24">
        <v>1260.7</v>
      </c>
      <c r="C6" s="66">
        <v>1182.8</v>
      </c>
      <c r="D6" s="24">
        <v>339.1</v>
      </c>
      <c r="E6" s="19">
        <v>971.9</v>
      </c>
      <c r="F6" s="24">
        <v>659</v>
      </c>
    </row>
    <row r="7" spans="1:6">
      <c r="A7" t="s">
        <v>10</v>
      </c>
      <c r="B7" s="24">
        <v>701.5</v>
      </c>
      <c r="C7" s="66">
        <v>743.5</v>
      </c>
      <c r="D7" s="24">
        <v>802.2</v>
      </c>
      <c r="E7" s="19">
        <v>785.1</v>
      </c>
      <c r="F7" s="24">
        <v>764</v>
      </c>
    </row>
    <row r="8" spans="1:6">
      <c r="A8" t="s">
        <v>81</v>
      </c>
      <c r="B8" s="24">
        <v>5.3</v>
      </c>
      <c r="C8" s="66">
        <v>3.1</v>
      </c>
      <c r="D8" s="24">
        <v>6.3</v>
      </c>
      <c r="E8" s="19">
        <v>8.6</v>
      </c>
      <c r="F8" s="24">
        <v>27.9</v>
      </c>
    </row>
    <row r="9" spans="1:6">
      <c r="A9" t="s">
        <v>82</v>
      </c>
      <c r="B9" s="24">
        <v>441.2</v>
      </c>
      <c r="C9" s="66">
        <v>401</v>
      </c>
      <c r="D9" s="24">
        <v>233.7</v>
      </c>
      <c r="E9" s="19">
        <v>274.10000000000002</v>
      </c>
      <c r="F9" s="24">
        <v>219.5</v>
      </c>
    </row>
    <row r="10" spans="1:6">
      <c r="A10" t="s">
        <v>12</v>
      </c>
      <c r="B10" s="24">
        <v>222.5</v>
      </c>
      <c r="C10" s="66">
        <v>231</v>
      </c>
      <c r="D10" s="24">
        <v>321.5</v>
      </c>
      <c r="E10" s="19">
        <v>349</v>
      </c>
      <c r="F10" s="24">
        <v>295.5</v>
      </c>
    </row>
    <row r="11" spans="1:6">
      <c r="A11" t="s">
        <v>64</v>
      </c>
      <c r="B11" s="24">
        <v>-18.600000000000001</v>
      </c>
      <c r="C11" s="66">
        <v>-1.3</v>
      </c>
      <c r="D11" s="24">
        <v>378.5</v>
      </c>
      <c r="E11" s="19">
        <v>-279.60000000000002</v>
      </c>
      <c r="F11" s="24">
        <v>-39.9</v>
      </c>
    </row>
    <row r="12" spans="1:6">
      <c r="A12" t="s">
        <v>83</v>
      </c>
      <c r="B12" s="24">
        <v>-233</v>
      </c>
      <c r="C12" s="66">
        <v>-254.6</v>
      </c>
      <c r="D12" s="24">
        <v>-366.1</v>
      </c>
      <c r="E12" s="19">
        <v>-413.6</v>
      </c>
      <c r="F12" s="24">
        <v>-367.9</v>
      </c>
    </row>
    <row r="13" spans="1:6">
      <c r="A13" t="s">
        <v>84</v>
      </c>
      <c r="B13" s="24">
        <v>13.9</v>
      </c>
      <c r="C13" s="66">
        <v>21.3</v>
      </c>
      <c r="D13" s="24">
        <v>38.799999999999997</v>
      </c>
      <c r="E13" s="19">
        <v>44</v>
      </c>
      <c r="F13" s="24">
        <v>28.6</v>
      </c>
    </row>
    <row r="14" spans="1:6">
      <c r="A14" t="s">
        <v>85</v>
      </c>
      <c r="B14" s="24">
        <v>-333.9</v>
      </c>
      <c r="C14" s="66">
        <v>-529.29999999999995</v>
      </c>
      <c r="D14" s="24">
        <v>-210.5</v>
      </c>
      <c r="E14" s="19">
        <v>-46.9</v>
      </c>
      <c r="F14" s="24">
        <v>-283.89999999999998</v>
      </c>
    </row>
    <row r="15" spans="1:6">
      <c r="A15" t="s">
        <v>86</v>
      </c>
      <c r="B15" s="24">
        <v>-486.8</v>
      </c>
      <c r="C15" s="66">
        <v>-657.1</v>
      </c>
      <c r="D15" s="24">
        <v>-289.3</v>
      </c>
      <c r="E15" s="19">
        <v>-139</v>
      </c>
      <c r="F15" s="24">
        <v>-202.5</v>
      </c>
    </row>
    <row r="16" spans="1:6">
      <c r="A16" t="s">
        <v>65</v>
      </c>
      <c r="B16" s="24">
        <v>241.6</v>
      </c>
      <c r="C16" s="66">
        <v>-574.4</v>
      </c>
      <c r="D16" s="24">
        <v>99.5</v>
      </c>
      <c r="E16" s="19">
        <v>510.2</v>
      </c>
      <c r="F16" s="24">
        <v>-148.19999999999999</v>
      </c>
    </row>
    <row r="17" spans="1:6">
      <c r="A17" s="1" t="s">
        <v>66</v>
      </c>
      <c r="B17" s="24">
        <v>1814.4</v>
      </c>
      <c r="C17" s="66">
        <v>566</v>
      </c>
      <c r="D17" s="24">
        <v>1353.7</v>
      </c>
      <c r="E17" s="19">
        <v>2063.8000000000002</v>
      </c>
      <c r="F17" s="24">
        <v>952.1</v>
      </c>
    </row>
    <row r="18" spans="1:6">
      <c r="B18" s="24"/>
      <c r="C18" s="19"/>
      <c r="D18" s="24"/>
      <c r="E18" s="19"/>
      <c r="F18" s="24"/>
    </row>
    <row r="19" spans="1:6">
      <c r="A19" s="1" t="s">
        <v>79</v>
      </c>
      <c r="B19" s="8"/>
      <c r="C19" s="19"/>
      <c r="D19" s="8"/>
      <c r="E19" s="19"/>
      <c r="F19" s="8"/>
    </row>
    <row r="20" spans="1:6">
      <c r="A20" t="s">
        <v>87</v>
      </c>
      <c r="B20" s="24">
        <v>-778.8</v>
      </c>
      <c r="C20" s="24">
        <v>-834.6</v>
      </c>
      <c r="D20" s="24">
        <v>-668.6</v>
      </c>
      <c r="E20" s="19">
        <v>-636.79999999999995</v>
      </c>
      <c r="F20" s="24">
        <v>-663.7</v>
      </c>
    </row>
    <row r="21" spans="1:6">
      <c r="A21" t="s">
        <v>88</v>
      </c>
      <c r="B21" s="24">
        <v>-1185.4000000000001</v>
      </c>
      <c r="C21" s="24">
        <v>-166.9</v>
      </c>
      <c r="D21" s="24">
        <v>-210.9</v>
      </c>
      <c r="E21" s="19">
        <v>-183</v>
      </c>
      <c r="F21" s="24">
        <v>-331.7</v>
      </c>
    </row>
    <row r="22" spans="1:6">
      <c r="A22" t="s">
        <v>89</v>
      </c>
      <c r="B22" s="24">
        <v>1290.2</v>
      </c>
      <c r="C22" s="24">
        <v>713.1</v>
      </c>
      <c r="D22" s="24">
        <v>269.89999999999998</v>
      </c>
      <c r="E22" s="19">
        <v>271.2</v>
      </c>
      <c r="F22" s="24">
        <v>382</v>
      </c>
    </row>
    <row r="23" spans="1:6">
      <c r="A23" t="s">
        <v>90</v>
      </c>
      <c r="B23" s="24">
        <v>61.7</v>
      </c>
      <c r="C23" s="24">
        <v>5.2</v>
      </c>
      <c r="D23" s="24">
        <v>0.1</v>
      </c>
      <c r="E23" s="19">
        <v>321.10000000000002</v>
      </c>
      <c r="F23" s="24">
        <v>6.4</v>
      </c>
    </row>
    <row r="24" spans="1:6">
      <c r="A24" t="s">
        <v>67</v>
      </c>
      <c r="B24" s="24">
        <v>-124.2</v>
      </c>
      <c r="C24" s="24">
        <v>-46.7</v>
      </c>
      <c r="D24" s="24">
        <v>-138.30000000000001</v>
      </c>
      <c r="E24" s="19">
        <v>-36.6</v>
      </c>
      <c r="F24" s="24">
        <v>1245.8</v>
      </c>
    </row>
    <row r="25" spans="1:6">
      <c r="A25" s="1" t="s">
        <v>68</v>
      </c>
      <c r="B25" s="24">
        <v>-736.5</v>
      </c>
      <c r="C25" s="24">
        <v>-329.9</v>
      </c>
      <c r="D25" s="24">
        <v>-747.8</v>
      </c>
      <c r="E25" s="19">
        <v>-264.10000000000002</v>
      </c>
      <c r="F25" s="24">
        <v>638.79999999999995</v>
      </c>
    </row>
    <row r="26" spans="1:6">
      <c r="B26" s="8"/>
      <c r="C26" s="19"/>
      <c r="D26" s="8"/>
      <c r="E26" s="25"/>
      <c r="F26" s="8"/>
    </row>
    <row r="27" spans="1:6">
      <c r="A27" s="1" t="s">
        <v>80</v>
      </c>
      <c r="B27" s="8"/>
      <c r="C27" s="19"/>
      <c r="D27" s="8"/>
      <c r="E27" s="19"/>
      <c r="F27" s="8"/>
    </row>
    <row r="28" spans="1:6">
      <c r="A28" t="s">
        <v>71</v>
      </c>
      <c r="B28" s="24">
        <v>-271.10000000000002</v>
      </c>
      <c r="C28" s="24">
        <v>-325.8</v>
      </c>
      <c r="D28" s="24">
        <v>-360.8</v>
      </c>
      <c r="E28" s="19">
        <v>-359.8</v>
      </c>
      <c r="F28" s="24">
        <v>-361.7</v>
      </c>
    </row>
    <row r="29" spans="1:6">
      <c r="A29" t="s">
        <v>91</v>
      </c>
      <c r="B29" s="24">
        <v>-103.5</v>
      </c>
      <c r="C29" s="24">
        <v>-143</v>
      </c>
      <c r="D29" s="24">
        <v>-142.1</v>
      </c>
      <c r="E29" s="19">
        <v>-70.3</v>
      </c>
      <c r="F29" s="24">
        <v>-76.900000000000006</v>
      </c>
    </row>
    <row r="30" spans="1:6">
      <c r="A30" t="s">
        <v>92</v>
      </c>
      <c r="B30" s="24">
        <v>-57.2</v>
      </c>
      <c r="C30" s="24">
        <v>468</v>
      </c>
      <c r="D30" s="24">
        <v>389.6</v>
      </c>
      <c r="E30" s="19">
        <v>-669.9</v>
      </c>
      <c r="F30" s="24">
        <v>-0.7</v>
      </c>
    </row>
    <row r="31" spans="1:6">
      <c r="A31" t="s">
        <v>40</v>
      </c>
      <c r="B31" s="24">
        <v>-79.099999999999994</v>
      </c>
      <c r="C31" s="24">
        <v>45.6</v>
      </c>
      <c r="D31" s="24">
        <v>47.2</v>
      </c>
      <c r="E31" s="19">
        <v>43.2</v>
      </c>
      <c r="F31" s="24">
        <v>-6.7</v>
      </c>
    </row>
    <row r="32" spans="1:6">
      <c r="A32" t="s">
        <v>69</v>
      </c>
      <c r="B32" s="24">
        <v>8.1999999999999993</v>
      </c>
      <c r="C32" s="24">
        <v>-23.8</v>
      </c>
      <c r="D32" s="24">
        <v>709.9</v>
      </c>
      <c r="E32" s="19">
        <v>-412.4</v>
      </c>
      <c r="F32" s="24">
        <v>-184</v>
      </c>
    </row>
    <row r="33" spans="1:6">
      <c r="A33" t="s">
        <v>70</v>
      </c>
      <c r="B33" s="24">
        <v>-365.3</v>
      </c>
      <c r="C33" s="24">
        <v>-357.2</v>
      </c>
      <c r="D33" s="24">
        <v>-425.2</v>
      </c>
      <c r="E33" s="19">
        <v>-349.3</v>
      </c>
      <c r="F33" s="24">
        <v>-383.2</v>
      </c>
    </row>
    <row r="34" spans="1:6">
      <c r="A34" t="s">
        <v>72</v>
      </c>
      <c r="B34" s="24">
        <v>-131.1</v>
      </c>
      <c r="C34" s="24">
        <v>-425.4</v>
      </c>
      <c r="D34" s="24">
        <v>-376.1</v>
      </c>
      <c r="E34" s="19">
        <v>-29.8</v>
      </c>
      <c r="F34" s="24">
        <v>-467.2</v>
      </c>
    </row>
    <row r="35" spans="1:6">
      <c r="A35" t="s">
        <v>73</v>
      </c>
      <c r="B35" s="24">
        <v>345.7</v>
      </c>
      <c r="C35" s="24">
        <v>-899.9</v>
      </c>
      <c r="D35" s="24">
        <v>-463.5</v>
      </c>
      <c r="E35" s="19">
        <v>213</v>
      </c>
      <c r="F35" s="24">
        <v>-32.6</v>
      </c>
    </row>
    <row r="36" spans="1:6">
      <c r="A36" s="1" t="s">
        <v>74</v>
      </c>
      <c r="B36" s="24">
        <v>-653.4</v>
      </c>
      <c r="C36" s="24">
        <v>-1661.5</v>
      </c>
      <c r="D36" s="24">
        <v>-621</v>
      </c>
      <c r="E36" s="19">
        <v>-1635.3</v>
      </c>
      <c r="F36" s="24">
        <v>-1513</v>
      </c>
    </row>
    <row r="37" spans="1:6">
      <c r="B37" s="24"/>
      <c r="C37" s="19"/>
      <c r="D37" s="24"/>
      <c r="E37" s="25"/>
      <c r="F37" s="24"/>
    </row>
    <row r="38" spans="1:6">
      <c r="A38" s="1" t="s">
        <v>75</v>
      </c>
      <c r="B38" s="24">
        <v>424.5</v>
      </c>
      <c r="C38" s="24">
        <v>-1425.4</v>
      </c>
      <c r="D38" s="24">
        <v>-15.1</v>
      </c>
      <c r="E38" s="19">
        <v>164.4</v>
      </c>
      <c r="F38" s="24">
        <v>77.900000000000006</v>
      </c>
    </row>
    <row r="39" spans="1:6">
      <c r="B39" s="8"/>
      <c r="C39" s="25"/>
      <c r="D39" s="8"/>
      <c r="E39" s="19"/>
      <c r="F39" s="8"/>
    </row>
    <row r="40" spans="1:6">
      <c r="A40" s="1" t="s">
        <v>76</v>
      </c>
      <c r="B40" s="24">
        <v>1327.2</v>
      </c>
      <c r="C40" s="24">
        <v>1751.7</v>
      </c>
      <c r="D40" s="24">
        <v>326.3</v>
      </c>
      <c r="E40" s="19">
        <v>311.2</v>
      </c>
      <c r="F40" s="24">
        <v>475.6</v>
      </c>
    </row>
    <row r="41" spans="1:6">
      <c r="B41" s="25"/>
      <c r="C41" s="19"/>
      <c r="D41" s="19"/>
      <c r="E41" s="25"/>
      <c r="F41" s="25"/>
    </row>
    <row r="42" spans="1:6">
      <c r="A42" s="1" t="s">
        <v>77</v>
      </c>
      <c r="B42" s="24">
        <v>1751.7</v>
      </c>
      <c r="C42" s="24">
        <v>326.3</v>
      </c>
      <c r="D42" s="24">
        <v>311.2</v>
      </c>
      <c r="E42" s="19">
        <v>475.6</v>
      </c>
      <c r="F42" s="24">
        <v>553.5</v>
      </c>
    </row>
    <row r="43" spans="1:6">
      <c r="B43" s="22"/>
      <c r="C43" s="20"/>
      <c r="D43" s="18"/>
      <c r="E43" s="17"/>
      <c r="F43" s="23"/>
    </row>
    <row r="44" spans="1:6">
      <c r="A44" s="7" t="s">
        <v>93</v>
      </c>
      <c r="C44" s="18"/>
      <c r="D44" s="18"/>
    </row>
    <row r="45" spans="1:6">
      <c r="B45" s="22"/>
      <c r="E45" s="17"/>
      <c r="F45" s="23"/>
    </row>
    <row r="46" spans="1:6">
      <c r="B46" s="22"/>
      <c r="E46" s="17"/>
      <c r="F46" s="23"/>
    </row>
    <row r="48" spans="1:6">
      <c r="E48" s="18"/>
    </row>
    <row r="49" spans="5:5">
      <c r="E49" s="18"/>
    </row>
    <row r="50" spans="5:5">
      <c r="E50" s="18"/>
    </row>
    <row r="51" spans="5:5">
      <c r="E51" s="18"/>
    </row>
    <row r="52" spans="5:5">
      <c r="E52" s="18"/>
    </row>
    <row r="53" spans="5:5">
      <c r="E53" s="18"/>
    </row>
    <row r="54" spans="5:5">
      <c r="E54" s="18"/>
    </row>
    <row r="55" spans="5:5">
      <c r="E55" s="18"/>
    </row>
    <row r="56" spans="5:5">
      <c r="E5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1C55-76F7-2F49-944D-8608BA5C6880}">
  <dimension ref="A1:N50"/>
  <sheetViews>
    <sheetView zoomScale="75" workbookViewId="0">
      <pane ySplit="4" topLeftCell="A5" activePane="bottomLeft" state="frozen"/>
      <selection pane="bottomLeft" activeCell="I8" sqref="I8"/>
    </sheetView>
  </sheetViews>
  <sheetFormatPr baseColWidth="10" defaultRowHeight="16"/>
  <cols>
    <col min="1" max="1" width="34.5" customWidth="1"/>
    <col min="7" max="7" width="63.1640625" customWidth="1"/>
  </cols>
  <sheetData>
    <row r="1" spans="1:14" ht="24">
      <c r="A1" s="2" t="s">
        <v>0</v>
      </c>
    </row>
    <row r="2" spans="1:14">
      <c r="A2" s="3" t="s">
        <v>94</v>
      </c>
    </row>
    <row r="4" spans="1:14">
      <c r="A4" s="4" t="s">
        <v>95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  <c r="G4" s="34" t="s">
        <v>143</v>
      </c>
    </row>
    <row r="5" spans="1:14" ht="16" customHeight="1">
      <c r="A5" s="1" t="s">
        <v>99</v>
      </c>
    </row>
    <row r="6" spans="1:14" ht="16" customHeight="1">
      <c r="A6" t="s">
        <v>96</v>
      </c>
      <c r="B6" s="29">
        <v>2.0299999999999998</v>
      </c>
      <c r="C6" s="29">
        <v>1.61</v>
      </c>
      <c r="D6" s="29">
        <v>1.77</v>
      </c>
      <c r="E6" s="29">
        <v>1.79</v>
      </c>
      <c r="F6" s="29">
        <v>1.83</v>
      </c>
      <c r="G6" s="14" t="s">
        <v>144</v>
      </c>
      <c r="H6" s="14"/>
      <c r="I6" s="14"/>
      <c r="J6" s="14"/>
      <c r="K6" s="14"/>
      <c r="L6" s="14"/>
      <c r="M6" s="14"/>
      <c r="N6" s="14"/>
    </row>
    <row r="7" spans="1:14" ht="34">
      <c r="A7" t="s">
        <v>97</v>
      </c>
      <c r="B7" s="29">
        <v>0.56999999999999995</v>
      </c>
      <c r="C7" s="29">
        <v>0.25</v>
      </c>
      <c r="D7" s="29">
        <v>0.26</v>
      </c>
      <c r="E7" s="29">
        <v>0.28999999999999998</v>
      </c>
      <c r="F7" s="29">
        <v>0.28000000000000003</v>
      </c>
      <c r="G7" s="14" t="s">
        <v>145</v>
      </c>
      <c r="H7" s="14"/>
      <c r="I7" s="14"/>
      <c r="J7" s="14"/>
      <c r="K7" s="14"/>
      <c r="L7" s="14"/>
      <c r="M7" s="14"/>
      <c r="N7" s="14"/>
    </row>
    <row r="8" spans="1:14" ht="51">
      <c r="A8" t="s">
        <v>98</v>
      </c>
      <c r="B8" s="33">
        <v>5341</v>
      </c>
      <c r="C8" s="33">
        <v>4383.3999999999996</v>
      </c>
      <c r="D8" s="33">
        <v>4904.1000000000004</v>
      </c>
      <c r="E8" s="33">
        <v>5012.5</v>
      </c>
      <c r="F8" s="33">
        <v>5119.8</v>
      </c>
      <c r="G8" s="14" t="s">
        <v>204</v>
      </c>
      <c r="H8" s="14"/>
      <c r="I8" s="14"/>
      <c r="J8" s="14"/>
      <c r="K8" s="14"/>
      <c r="L8" s="14"/>
      <c r="M8" s="14"/>
      <c r="N8" s="14"/>
    </row>
    <row r="9" spans="1:14">
      <c r="B9" s="31"/>
      <c r="C9" s="31"/>
      <c r="D9" s="31"/>
      <c r="E9" s="31"/>
      <c r="F9" s="31"/>
      <c r="G9" s="14"/>
      <c r="H9" s="14"/>
      <c r="I9" s="14"/>
      <c r="J9" s="14"/>
      <c r="K9" s="14"/>
      <c r="L9" s="14"/>
      <c r="M9" s="14"/>
      <c r="N9" s="14"/>
    </row>
    <row r="10" spans="1:14">
      <c r="A10" s="1" t="s">
        <v>100</v>
      </c>
      <c r="B10" s="31"/>
      <c r="C10" s="31"/>
      <c r="D10" s="31"/>
      <c r="E10" s="31"/>
      <c r="F10" s="31"/>
      <c r="G10" s="14"/>
      <c r="H10" s="14"/>
      <c r="I10" s="14"/>
      <c r="J10" s="14"/>
      <c r="K10" s="14"/>
      <c r="L10" s="14"/>
      <c r="M10" s="14"/>
      <c r="N10" s="14"/>
    </row>
    <row r="11" spans="1:14" ht="34">
      <c r="A11" t="s">
        <v>101</v>
      </c>
      <c r="B11" s="32">
        <v>0.34100000000000003</v>
      </c>
      <c r="C11" s="32">
        <v>0.34200000000000003</v>
      </c>
      <c r="D11" s="32">
        <v>0.34200000000000003</v>
      </c>
      <c r="E11" s="32">
        <v>0.33500000000000002</v>
      </c>
      <c r="F11" s="32">
        <v>0.34399999999999997</v>
      </c>
      <c r="G11" s="14" t="s">
        <v>146</v>
      </c>
      <c r="H11" s="14"/>
      <c r="I11" s="14"/>
      <c r="J11" s="14"/>
      <c r="K11" s="14"/>
      <c r="L11" s="14"/>
      <c r="M11" s="14"/>
      <c r="N11" s="14"/>
    </row>
    <row r="12" spans="1:14" ht="34">
      <c r="A12" t="s">
        <v>102</v>
      </c>
      <c r="B12" s="32">
        <v>9.6000000000000002E-2</v>
      </c>
      <c r="C12" s="32">
        <v>0.10199999999999999</v>
      </c>
      <c r="D12" s="32">
        <v>7.2999999999999995E-2</v>
      </c>
      <c r="E12" s="32">
        <v>9.8000000000000004E-2</v>
      </c>
      <c r="F12" s="32">
        <v>7.1999999999999995E-2</v>
      </c>
      <c r="G12" s="14" t="s">
        <v>147</v>
      </c>
      <c r="H12" s="14"/>
      <c r="I12" s="14"/>
      <c r="J12" s="14"/>
      <c r="K12" s="14"/>
      <c r="L12" s="14"/>
      <c r="M12" s="14"/>
      <c r="N12" s="14"/>
    </row>
    <row r="13" spans="1:14" ht="34">
      <c r="A13" t="s">
        <v>103</v>
      </c>
      <c r="B13" s="32">
        <v>5.8000000000000003E-2</v>
      </c>
      <c r="C13" s="32">
        <v>6.6000000000000003E-2</v>
      </c>
      <c r="D13" s="32">
        <v>0.02</v>
      </c>
      <c r="E13" s="32">
        <v>6.3E-2</v>
      </c>
      <c r="F13" s="32">
        <v>3.6999999999999998E-2</v>
      </c>
      <c r="G13" s="14" t="s">
        <v>148</v>
      </c>
      <c r="H13" s="14"/>
      <c r="I13" s="14"/>
      <c r="J13" s="14"/>
      <c r="K13" s="14"/>
      <c r="L13" s="14"/>
      <c r="M13" s="14"/>
      <c r="N13" s="14"/>
    </row>
    <row r="14" spans="1:14" ht="34">
      <c r="A14" t="s">
        <v>104</v>
      </c>
      <c r="B14" s="29"/>
      <c r="C14" s="32">
        <v>5.6000000000000001E-2</v>
      </c>
      <c r="D14" s="32">
        <v>1.4999999999999999E-2</v>
      </c>
      <c r="E14" s="32">
        <v>4.3999999999999997E-2</v>
      </c>
      <c r="F14" s="32">
        <v>2.8000000000000001E-2</v>
      </c>
      <c r="G14" s="14" t="s">
        <v>156</v>
      </c>
      <c r="H14" s="14"/>
      <c r="I14" s="14"/>
      <c r="J14" s="14"/>
      <c r="K14" s="14"/>
      <c r="L14" s="14"/>
      <c r="M14" s="14"/>
      <c r="N14" s="14"/>
    </row>
    <row r="15" spans="1:14" ht="34">
      <c r="A15" t="s">
        <v>105</v>
      </c>
      <c r="B15" s="29"/>
      <c r="C15" s="32">
        <v>0.184</v>
      </c>
      <c r="D15" s="32">
        <v>0.05</v>
      </c>
      <c r="E15" s="32">
        <v>0.14399999999999999</v>
      </c>
      <c r="F15" s="32">
        <v>8.7999999999999995E-2</v>
      </c>
      <c r="G15" s="14" t="s">
        <v>149</v>
      </c>
      <c r="H15" s="14"/>
      <c r="I15" s="14"/>
      <c r="J15" s="14"/>
      <c r="K15" s="14"/>
      <c r="L15" s="14"/>
      <c r="M15" s="14"/>
      <c r="N15" s="14"/>
    </row>
    <row r="16" spans="1:14">
      <c r="B16" s="31"/>
      <c r="C16" s="31"/>
      <c r="D16" s="31"/>
      <c r="E16" s="31"/>
      <c r="F16" s="31"/>
      <c r="G16" s="14"/>
      <c r="H16" s="14"/>
      <c r="I16" s="14"/>
      <c r="J16" s="14"/>
      <c r="K16" s="14"/>
      <c r="L16" s="14"/>
      <c r="M16" s="14"/>
      <c r="N16" s="14"/>
    </row>
    <row r="17" spans="1:14">
      <c r="A17" s="1" t="s">
        <v>106</v>
      </c>
      <c r="B17" s="31"/>
      <c r="C17" s="31"/>
      <c r="D17" s="31"/>
      <c r="E17" s="31"/>
      <c r="F17" s="31"/>
      <c r="G17" s="14"/>
      <c r="H17" s="14"/>
      <c r="I17" s="14"/>
      <c r="J17" s="14"/>
      <c r="K17" s="14"/>
      <c r="L17" s="14"/>
      <c r="M17" s="14"/>
      <c r="N17" s="14"/>
    </row>
    <row r="18" spans="1:14" ht="34">
      <c r="A18" t="s">
        <v>107</v>
      </c>
      <c r="B18" s="32">
        <v>0.71399999999999997</v>
      </c>
      <c r="C18" s="32">
        <v>0.68200000000000005</v>
      </c>
      <c r="D18" s="32">
        <v>0.70699999999999996</v>
      </c>
      <c r="E18" s="32">
        <v>0.68100000000000005</v>
      </c>
      <c r="F18" s="32">
        <v>0.68400000000000005</v>
      </c>
      <c r="G18" s="14" t="s">
        <v>157</v>
      </c>
      <c r="H18" s="14"/>
      <c r="I18" s="14"/>
      <c r="J18" s="14"/>
      <c r="K18" s="14"/>
      <c r="L18" s="14"/>
      <c r="M18" s="14"/>
      <c r="N18" s="14"/>
    </row>
    <row r="19" spans="1:14" ht="51">
      <c r="A19" t="s">
        <v>108</v>
      </c>
      <c r="B19" s="29">
        <v>2.4900000000000002</v>
      </c>
      <c r="C19" s="29">
        <v>2.14</v>
      </c>
      <c r="D19" s="29">
        <v>2.41</v>
      </c>
      <c r="E19" s="29">
        <v>2.14</v>
      </c>
      <c r="F19" s="29">
        <v>2.16</v>
      </c>
      <c r="G19" s="14" t="s">
        <v>150</v>
      </c>
      <c r="H19" s="14"/>
      <c r="I19" s="14"/>
      <c r="J19" s="14"/>
      <c r="K19" s="14"/>
      <c r="L19" s="14"/>
      <c r="M19" s="14"/>
      <c r="N19" s="14"/>
    </row>
    <row r="20" spans="1:14" ht="34">
      <c r="A20" t="s">
        <v>109</v>
      </c>
      <c r="B20" s="32">
        <v>0.28599999999999998</v>
      </c>
      <c r="C20" s="32">
        <v>0.318</v>
      </c>
      <c r="D20" s="32">
        <v>0.29299999999999998</v>
      </c>
      <c r="E20" s="32">
        <v>0.31900000000000001</v>
      </c>
      <c r="F20" s="32">
        <v>0.316</v>
      </c>
      <c r="G20" s="14" t="s">
        <v>158</v>
      </c>
      <c r="H20" s="14"/>
      <c r="I20" s="14"/>
      <c r="J20" s="14"/>
      <c r="K20" s="14"/>
      <c r="L20" s="14"/>
      <c r="M20" s="14"/>
      <c r="N20" s="14"/>
    </row>
    <row r="21" spans="1:14">
      <c r="B21" s="31"/>
      <c r="C21" s="31"/>
      <c r="D21" s="31"/>
      <c r="E21" s="31"/>
      <c r="F21" s="31"/>
      <c r="G21" s="14"/>
      <c r="H21" s="14"/>
      <c r="I21" s="14"/>
      <c r="J21" s="14"/>
      <c r="K21" s="14"/>
      <c r="L21" s="14"/>
      <c r="M21" s="14"/>
      <c r="N21" s="14"/>
    </row>
    <row r="22" spans="1:14">
      <c r="A22" s="1" t="s">
        <v>202</v>
      </c>
      <c r="B22" s="31"/>
      <c r="C22" s="31"/>
      <c r="D22" s="31"/>
      <c r="E22" s="31"/>
      <c r="F22" s="31"/>
      <c r="G22" s="14"/>
      <c r="H22" s="14"/>
      <c r="I22" s="14"/>
      <c r="J22" s="14"/>
      <c r="K22" s="14"/>
      <c r="L22" s="14"/>
      <c r="M22" s="14"/>
      <c r="N22" s="14"/>
    </row>
    <row r="23" spans="1:14" ht="34">
      <c r="A23" t="s">
        <v>110</v>
      </c>
      <c r="B23" s="29"/>
      <c r="C23" s="29">
        <v>4.24</v>
      </c>
      <c r="D23" s="29">
        <v>3.71</v>
      </c>
      <c r="E23" s="29">
        <v>3.93</v>
      </c>
      <c r="F23" s="29">
        <v>4.3</v>
      </c>
      <c r="G23" s="14" t="s">
        <v>151</v>
      </c>
      <c r="H23" s="14"/>
      <c r="I23" s="14"/>
      <c r="J23" s="14"/>
      <c r="K23" s="14"/>
      <c r="L23" s="14"/>
      <c r="M23" s="14"/>
      <c r="N23" s="14"/>
    </row>
    <row r="24" spans="1:14" ht="34">
      <c r="A24" t="s">
        <v>111</v>
      </c>
      <c r="B24" s="29"/>
      <c r="C24" s="29">
        <v>0.84</v>
      </c>
      <c r="D24" s="29">
        <v>0.76</v>
      </c>
      <c r="E24" s="29">
        <v>0.7</v>
      </c>
      <c r="F24" s="29">
        <v>0.75</v>
      </c>
      <c r="G24" s="14" t="s">
        <v>152</v>
      </c>
      <c r="H24" s="14"/>
      <c r="I24" s="14"/>
      <c r="J24" s="14"/>
      <c r="K24" s="14"/>
      <c r="L24" s="14"/>
      <c r="M24" s="14"/>
      <c r="N24" s="14"/>
    </row>
    <row r="25" spans="1:14">
      <c r="B25" s="31"/>
      <c r="C25" s="31"/>
      <c r="D25" s="31"/>
      <c r="E25" s="31"/>
      <c r="F25" s="31"/>
      <c r="G25" s="14"/>
      <c r="H25" s="14"/>
      <c r="I25" s="14"/>
      <c r="J25" s="14"/>
      <c r="K25" s="14"/>
      <c r="L25" s="14"/>
      <c r="M25" s="14"/>
      <c r="N25" s="14"/>
    </row>
    <row r="26" spans="1:14">
      <c r="A26" s="1" t="s">
        <v>112</v>
      </c>
      <c r="B26" s="31"/>
      <c r="C26" s="31"/>
      <c r="D26" s="31"/>
      <c r="E26" s="31"/>
      <c r="F26" s="31"/>
      <c r="G26" s="14"/>
      <c r="H26" s="14"/>
      <c r="I26" s="14"/>
      <c r="J26" s="14"/>
      <c r="K26" s="14"/>
      <c r="L26" s="14"/>
      <c r="M26" s="14"/>
      <c r="N26" s="14"/>
    </row>
    <row r="27" spans="1:14" ht="34">
      <c r="A27" t="s">
        <v>113</v>
      </c>
      <c r="B27" s="29"/>
      <c r="C27" s="32">
        <v>0.19800000000000001</v>
      </c>
      <c r="D27" s="32">
        <v>-6.5000000000000002E-2</v>
      </c>
      <c r="E27" s="32">
        <v>-6.8000000000000005E-2</v>
      </c>
      <c r="F27" s="32">
        <v>5.1999999999999998E-2</v>
      </c>
      <c r="G27" s="14" t="s">
        <v>153</v>
      </c>
      <c r="H27" s="14"/>
      <c r="I27" s="14"/>
      <c r="J27" s="14"/>
      <c r="K27" s="14"/>
      <c r="L27" s="14"/>
      <c r="M27" s="14"/>
      <c r="N27" s="14"/>
    </row>
    <row r="28" spans="1:14" ht="34">
      <c r="A28" t="s">
        <v>114</v>
      </c>
      <c r="B28" s="29"/>
      <c r="C28" s="32">
        <v>0.371</v>
      </c>
      <c r="D28" s="32">
        <v>-0.71299999999999997</v>
      </c>
      <c r="E28" s="32">
        <v>1.8660000000000001</v>
      </c>
      <c r="F28" s="32">
        <v>-0.373</v>
      </c>
      <c r="G28" s="14" t="s">
        <v>154</v>
      </c>
      <c r="H28" s="14"/>
      <c r="I28" s="14"/>
      <c r="J28" s="14"/>
      <c r="K28" s="14"/>
      <c r="L28" s="14"/>
      <c r="M28" s="14"/>
      <c r="N28" s="14"/>
    </row>
    <row r="29" spans="1:14" ht="34">
      <c r="A29" t="s">
        <v>115</v>
      </c>
      <c r="B29" s="29"/>
      <c r="C29" s="32">
        <v>8.5000000000000006E-2</v>
      </c>
      <c r="D29" s="32">
        <v>-6.0000000000000001E-3</v>
      </c>
      <c r="E29" s="32">
        <v>1.2E-2</v>
      </c>
      <c r="F29" s="32">
        <v>-3.2000000000000001E-2</v>
      </c>
      <c r="G29" s="14" t="s">
        <v>159</v>
      </c>
      <c r="H29" s="14"/>
      <c r="I29" s="14"/>
      <c r="J29" s="14"/>
      <c r="K29" s="14"/>
      <c r="L29" s="14"/>
      <c r="M29" s="14"/>
      <c r="N29" s="14"/>
    </row>
    <row r="30" spans="1:14" ht="51">
      <c r="A30" t="s">
        <v>116</v>
      </c>
      <c r="B30" s="29"/>
      <c r="C30" s="32">
        <v>-0.69</v>
      </c>
      <c r="D30" s="32">
        <v>1.39</v>
      </c>
      <c r="E30" s="32">
        <v>0.52</v>
      </c>
      <c r="F30" s="32">
        <v>-0.53900000000000003</v>
      </c>
      <c r="G30" s="14" t="s">
        <v>155</v>
      </c>
      <c r="H30" s="14"/>
      <c r="I30" s="14"/>
      <c r="J30" s="14"/>
      <c r="K30" s="14"/>
      <c r="L30" s="14"/>
      <c r="M30" s="14"/>
      <c r="N30" s="14"/>
    </row>
    <row r="32" spans="1:14">
      <c r="A32" s="1" t="s">
        <v>142</v>
      </c>
    </row>
    <row r="33" spans="1:8">
      <c r="A33" s="26" t="s">
        <v>95</v>
      </c>
      <c r="B33" s="26" t="s">
        <v>117</v>
      </c>
      <c r="C33" s="20"/>
      <c r="D33" s="20"/>
      <c r="E33" s="8"/>
      <c r="F33" s="8"/>
      <c r="G33" s="8"/>
      <c r="H33" s="8"/>
    </row>
    <row r="34" spans="1:8">
      <c r="A34" s="20" t="s">
        <v>96</v>
      </c>
      <c r="B34" s="20" t="s">
        <v>118</v>
      </c>
      <c r="C34" s="20"/>
      <c r="D34" s="20"/>
      <c r="E34" s="8"/>
      <c r="F34" s="8"/>
      <c r="G34" s="8"/>
      <c r="H34" s="8"/>
    </row>
    <row r="35" spans="1:8">
      <c r="A35" s="20" t="s">
        <v>97</v>
      </c>
      <c r="B35" s="20" t="s">
        <v>119</v>
      </c>
      <c r="C35" s="20"/>
      <c r="D35" s="20"/>
      <c r="E35" s="8"/>
      <c r="F35" s="8"/>
      <c r="G35" s="8"/>
      <c r="H35" s="35"/>
    </row>
    <row r="36" spans="1:8">
      <c r="A36" s="20" t="s">
        <v>120</v>
      </c>
      <c r="B36" s="20" t="s">
        <v>121</v>
      </c>
      <c r="C36" s="20"/>
      <c r="D36" s="20"/>
      <c r="E36" s="8"/>
      <c r="F36" s="8"/>
      <c r="G36" s="8"/>
      <c r="H36" s="8"/>
    </row>
    <row r="37" spans="1:8">
      <c r="A37" s="20" t="s">
        <v>7</v>
      </c>
      <c r="B37" s="20" t="s">
        <v>122</v>
      </c>
      <c r="C37" s="20"/>
      <c r="D37" s="20"/>
      <c r="E37" s="8"/>
      <c r="F37" s="8"/>
      <c r="G37" s="8"/>
      <c r="H37" s="8"/>
    </row>
    <row r="38" spans="1:8">
      <c r="A38" s="20" t="s">
        <v>123</v>
      </c>
      <c r="B38" s="20" t="s">
        <v>124</v>
      </c>
      <c r="C38" s="20"/>
      <c r="D38" s="20"/>
      <c r="E38" s="8"/>
      <c r="F38" s="8"/>
      <c r="G38" s="8"/>
      <c r="H38" s="8"/>
    </row>
    <row r="39" spans="1:8">
      <c r="A39" s="20" t="s">
        <v>125</v>
      </c>
      <c r="B39" s="20" t="s">
        <v>126</v>
      </c>
      <c r="C39" s="20"/>
      <c r="D39" s="20"/>
      <c r="E39" s="8"/>
      <c r="F39" s="8"/>
      <c r="G39" s="8"/>
      <c r="H39" s="8"/>
    </row>
    <row r="40" spans="1:8">
      <c r="A40" s="20" t="s">
        <v>104</v>
      </c>
      <c r="B40" s="20" t="s">
        <v>127</v>
      </c>
      <c r="C40" s="20"/>
      <c r="D40" s="20"/>
      <c r="E40" s="8"/>
      <c r="F40" s="8"/>
      <c r="G40" s="8"/>
      <c r="H40" s="8"/>
    </row>
    <row r="41" spans="1:8">
      <c r="A41" s="20" t="s">
        <v>105</v>
      </c>
      <c r="B41" s="20" t="s">
        <v>128</v>
      </c>
      <c r="C41" s="20"/>
      <c r="D41" s="20"/>
      <c r="E41" s="8"/>
      <c r="F41" s="8"/>
      <c r="G41" s="8"/>
      <c r="H41" s="8"/>
    </row>
    <row r="42" spans="1:8">
      <c r="A42" s="20" t="s">
        <v>107</v>
      </c>
      <c r="B42" s="20" t="s">
        <v>129</v>
      </c>
      <c r="C42" s="20"/>
      <c r="D42" s="20"/>
      <c r="E42" s="8"/>
      <c r="F42" s="8"/>
      <c r="G42" s="8"/>
      <c r="H42" s="8"/>
    </row>
    <row r="43" spans="1:8">
      <c r="A43" s="20" t="s">
        <v>108</v>
      </c>
      <c r="B43" s="20" t="s">
        <v>130</v>
      </c>
      <c r="C43" s="20"/>
      <c r="D43" s="20"/>
      <c r="E43" s="8"/>
      <c r="F43" s="8"/>
      <c r="G43" s="8"/>
      <c r="H43" s="8"/>
    </row>
    <row r="44" spans="1:8">
      <c r="A44" s="20" t="s">
        <v>109</v>
      </c>
      <c r="B44" s="20" t="s">
        <v>131</v>
      </c>
      <c r="C44" s="20"/>
      <c r="D44" s="20"/>
      <c r="E44" s="8"/>
      <c r="F44" s="8"/>
      <c r="G44" s="8"/>
      <c r="H44" s="8"/>
    </row>
    <row r="45" spans="1:8">
      <c r="A45" s="20" t="s">
        <v>110</v>
      </c>
      <c r="B45" s="20" t="s">
        <v>132</v>
      </c>
      <c r="C45" s="20"/>
      <c r="D45" s="20"/>
      <c r="E45" s="8"/>
      <c r="F45" s="8"/>
      <c r="G45" s="8"/>
      <c r="H45" s="8"/>
    </row>
    <row r="46" spans="1:8">
      <c r="A46" s="20" t="s">
        <v>111</v>
      </c>
      <c r="B46" s="20" t="s">
        <v>133</v>
      </c>
      <c r="C46" s="20"/>
      <c r="D46" s="20"/>
      <c r="E46" s="8"/>
      <c r="F46" s="8"/>
      <c r="G46" s="8"/>
      <c r="H46" s="8"/>
    </row>
    <row r="47" spans="1:8">
      <c r="A47" s="20" t="s">
        <v>134</v>
      </c>
      <c r="B47" s="20" t="s">
        <v>135</v>
      </c>
      <c r="C47" s="20"/>
      <c r="D47" s="20"/>
      <c r="E47" s="8"/>
      <c r="F47" s="8"/>
      <c r="G47" s="8"/>
      <c r="H47" s="8"/>
    </row>
    <row r="48" spans="1:8">
      <c r="A48" s="20" t="s">
        <v>136</v>
      </c>
      <c r="B48" s="20" t="s">
        <v>137</v>
      </c>
      <c r="C48" s="20"/>
      <c r="D48" s="20"/>
      <c r="E48" s="8"/>
      <c r="F48" s="8"/>
      <c r="G48" s="8"/>
      <c r="H48" s="8"/>
    </row>
    <row r="49" spans="1:8">
      <c r="A49" s="20" t="s">
        <v>138</v>
      </c>
      <c r="B49" s="20" t="s">
        <v>139</v>
      </c>
      <c r="C49" s="20"/>
      <c r="D49" s="20"/>
      <c r="E49" s="8"/>
      <c r="F49" s="8"/>
      <c r="G49" s="8"/>
      <c r="H49" s="8"/>
    </row>
    <row r="50" spans="1:8">
      <c r="A50" s="20" t="s">
        <v>140</v>
      </c>
      <c r="B50" s="20" t="s">
        <v>141</v>
      </c>
      <c r="C50" s="20"/>
      <c r="D50" s="20"/>
      <c r="E50" s="8"/>
      <c r="F50" s="8"/>
      <c r="G50" s="8"/>
      <c r="H5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9059-9842-4E46-A787-B8324FDBCE7C}">
  <dimension ref="A1:I46"/>
  <sheetViews>
    <sheetView zoomScale="75" workbookViewId="0">
      <selection activeCell="I17" sqref="I17"/>
    </sheetView>
  </sheetViews>
  <sheetFormatPr baseColWidth="10" defaultRowHeight="16"/>
  <cols>
    <col min="1" max="1" width="34.1640625" customWidth="1"/>
    <col min="2" max="2" width="12.6640625" customWidth="1"/>
    <col min="3" max="3" width="12.83203125" customWidth="1"/>
    <col min="4" max="4" width="27" customWidth="1"/>
    <col min="5" max="5" width="8" customWidth="1"/>
  </cols>
  <sheetData>
    <row r="1" spans="1:9" ht="24">
      <c r="A1" s="2" t="s">
        <v>0</v>
      </c>
    </row>
    <row r="2" spans="1:9">
      <c r="A2" s="3" t="s">
        <v>160</v>
      </c>
    </row>
    <row r="4" spans="1:9">
      <c r="A4" s="4" t="s">
        <v>161</v>
      </c>
      <c r="B4" s="4">
        <v>2025</v>
      </c>
      <c r="C4" s="4">
        <v>2026</v>
      </c>
      <c r="D4" s="67" t="s">
        <v>166</v>
      </c>
      <c r="E4" s="67"/>
    </row>
    <row r="5" spans="1:9">
      <c r="A5" t="s">
        <v>2</v>
      </c>
      <c r="B5" s="9">
        <v>16315.5</v>
      </c>
      <c r="C5" s="74">
        <f>B5*(1+$E$5)</f>
        <v>16968.12</v>
      </c>
      <c r="D5" t="s">
        <v>113</v>
      </c>
      <c r="E5" s="27">
        <v>0.04</v>
      </c>
    </row>
    <row r="6" spans="1:9">
      <c r="A6" t="s">
        <v>134</v>
      </c>
      <c r="B6" s="9"/>
      <c r="C6" s="27">
        <f>E5</f>
        <v>0.04</v>
      </c>
      <c r="D6" t="s">
        <v>101</v>
      </c>
      <c r="E6" s="27">
        <v>0.34399999999999997</v>
      </c>
    </row>
    <row r="7" spans="1:9">
      <c r="A7" t="s">
        <v>162</v>
      </c>
      <c r="B7" s="9">
        <v>-10700.2</v>
      </c>
      <c r="C7" s="12">
        <f>C8-C5</f>
        <v>-11131.086719999999</v>
      </c>
      <c r="D7" t="s">
        <v>163</v>
      </c>
      <c r="E7" s="27">
        <v>0.25800000000000001</v>
      </c>
    </row>
    <row r="8" spans="1:9">
      <c r="A8" t="s">
        <v>3</v>
      </c>
      <c r="B8" s="9">
        <v>5615.3</v>
      </c>
      <c r="C8" s="12">
        <f>C5*$E$6</f>
        <v>5837.0332799999987</v>
      </c>
      <c r="D8" t="s">
        <v>164</v>
      </c>
      <c r="E8">
        <v>300</v>
      </c>
    </row>
    <row r="9" spans="1:9">
      <c r="A9" t="s">
        <v>8</v>
      </c>
      <c r="B9" s="9">
        <v>229</v>
      </c>
      <c r="C9" s="9">
        <f>B9</f>
        <v>229</v>
      </c>
      <c r="D9" t="s">
        <v>165</v>
      </c>
      <c r="E9" s="27">
        <v>0.25</v>
      </c>
      <c r="I9" s="10"/>
    </row>
    <row r="10" spans="1:9">
      <c r="A10" t="s">
        <v>9</v>
      </c>
      <c r="B10" s="12">
        <v>-4212.3</v>
      </c>
      <c r="C10" s="12">
        <f>-C5*$E$7</f>
        <v>-4377.7749599999997</v>
      </c>
    </row>
    <row r="11" spans="1:9">
      <c r="A11" t="s">
        <v>11</v>
      </c>
      <c r="B11" s="12">
        <v>1174</v>
      </c>
      <c r="C11" s="12">
        <f>C8-C9+C10</f>
        <v>1230.258319999999</v>
      </c>
    </row>
    <row r="12" spans="1:9">
      <c r="A12" t="s">
        <v>12</v>
      </c>
      <c r="B12" s="9">
        <v>-295.5</v>
      </c>
      <c r="C12" s="9">
        <f>-$E$8</f>
        <v>-300</v>
      </c>
    </row>
    <row r="13" spans="1:9">
      <c r="A13" t="s">
        <v>13</v>
      </c>
      <c r="B13" s="9">
        <v>878.5</v>
      </c>
      <c r="C13" s="9">
        <f>C11+C12</f>
        <v>930.258319999999</v>
      </c>
    </row>
    <row r="14" spans="1:9">
      <c r="A14" t="s">
        <v>4</v>
      </c>
      <c r="B14" s="9">
        <v>-219.5</v>
      </c>
      <c r="C14" s="9">
        <f>-C13*$E$9</f>
        <v>-232.56457999999975</v>
      </c>
    </row>
    <row r="15" spans="1:9">
      <c r="A15" t="s">
        <v>5</v>
      </c>
      <c r="B15" s="9">
        <v>659</v>
      </c>
      <c r="C15" s="9">
        <f>C13+C14</f>
        <v>697.69373999999925</v>
      </c>
    </row>
    <row r="16" spans="1:9">
      <c r="B16" s="9"/>
      <c r="C16" s="9"/>
    </row>
    <row r="17" spans="1:8">
      <c r="A17" s="4" t="s">
        <v>167</v>
      </c>
      <c r="B17" s="73">
        <v>2025</v>
      </c>
      <c r="C17" s="73">
        <v>2026</v>
      </c>
      <c r="D17" s="67" t="s">
        <v>166</v>
      </c>
      <c r="E17" s="67"/>
    </row>
    <row r="18" spans="1:8">
      <c r="A18" s="20" t="s">
        <v>16</v>
      </c>
      <c r="B18" s="71">
        <v>553.5</v>
      </c>
      <c r="C18" s="12">
        <f>C46</f>
        <v>1353.0024599999992</v>
      </c>
      <c r="D18" s="20" t="s">
        <v>172</v>
      </c>
      <c r="E18" s="28">
        <v>6.5000000000000002E-2</v>
      </c>
    </row>
    <row r="19" spans="1:8">
      <c r="A19" s="20" t="s">
        <v>60</v>
      </c>
      <c r="B19" s="71">
        <v>1053.2</v>
      </c>
      <c r="C19" s="12">
        <f>$C$5*$E$18</f>
        <v>1102.9277999999999</v>
      </c>
      <c r="D19" s="20" t="s">
        <v>173</v>
      </c>
      <c r="E19" s="28">
        <v>0.14799999999999999</v>
      </c>
    </row>
    <row r="20" spans="1:8">
      <c r="A20" s="20" t="s">
        <v>168</v>
      </c>
      <c r="B20" s="71">
        <v>2417.5</v>
      </c>
      <c r="C20" s="12">
        <f>$C$5*$E$19</f>
        <v>2511.2817599999998</v>
      </c>
      <c r="D20" s="20" t="s">
        <v>174</v>
      </c>
      <c r="E20" s="28">
        <v>0.02</v>
      </c>
      <c r="H20" s="10"/>
    </row>
    <row r="21" spans="1:8">
      <c r="A21" s="20" t="s">
        <v>17</v>
      </c>
      <c r="B21" s="12">
        <v>7292.1</v>
      </c>
      <c r="C21" s="12">
        <f>B21*(1+$E$20)</f>
        <v>7437.9420000000009</v>
      </c>
      <c r="D21" s="20" t="s">
        <v>175</v>
      </c>
      <c r="E21" s="28">
        <v>2.5000000000000001E-2</v>
      </c>
    </row>
    <row r="22" spans="1:8">
      <c r="A22" s="20" t="s">
        <v>18</v>
      </c>
      <c r="B22" s="12">
        <v>11316.3</v>
      </c>
      <c r="C22" s="12">
        <f>SUM(C18:C21)</f>
        <v>12405.15402</v>
      </c>
      <c r="D22" s="20" t="s">
        <v>176</v>
      </c>
      <c r="E22" s="28">
        <v>4.7E-2</v>
      </c>
    </row>
    <row r="23" spans="1:8">
      <c r="A23" s="20"/>
      <c r="B23" s="71"/>
      <c r="C23" s="12"/>
      <c r="D23" s="20" t="s">
        <v>177</v>
      </c>
      <c r="E23" s="28">
        <v>4.1000000000000002E-2</v>
      </c>
    </row>
    <row r="24" spans="1:8">
      <c r="A24" s="20" t="s">
        <v>19</v>
      </c>
      <c r="B24" s="71">
        <v>5522.8</v>
      </c>
      <c r="C24" s="12">
        <f>B24+($C$5*$E$23)-($C$5*$E$22)</f>
        <v>5420.9912800000002</v>
      </c>
    </row>
    <row r="25" spans="1:8">
      <c r="A25" s="20" t="s">
        <v>169</v>
      </c>
      <c r="B25" s="71">
        <v>2676.7</v>
      </c>
      <c r="C25" s="12">
        <f>B25</f>
        <v>2676.7</v>
      </c>
    </row>
    <row r="26" spans="1:8">
      <c r="A26" s="20" t="s">
        <v>35</v>
      </c>
      <c r="B26" s="71">
        <v>8199.5</v>
      </c>
      <c r="C26" s="12">
        <f>SUM(C24:C25)</f>
        <v>8097.69128</v>
      </c>
    </row>
    <row r="27" spans="1:8">
      <c r="A27" s="20"/>
      <c r="B27" s="71"/>
      <c r="C27" s="12"/>
    </row>
    <row r="28" spans="1:8">
      <c r="A28" s="20" t="s">
        <v>20</v>
      </c>
      <c r="B28" s="71">
        <v>21539.8</v>
      </c>
      <c r="C28" s="12">
        <f>C22+C26</f>
        <v>20502.845300000001</v>
      </c>
    </row>
    <row r="29" spans="1:8">
      <c r="A29" s="20"/>
      <c r="B29" s="71"/>
      <c r="C29" s="12"/>
    </row>
    <row r="30" spans="1:8">
      <c r="A30" s="20" t="s">
        <v>170</v>
      </c>
      <c r="B30" s="71">
        <v>6196.5</v>
      </c>
      <c r="C30" s="12">
        <f>B30*(1+$E$21)</f>
        <v>6351.4124999999995</v>
      </c>
    </row>
    <row r="31" spans="1:8">
      <c r="A31" s="20" t="s">
        <v>69</v>
      </c>
      <c r="B31" s="71">
        <v>3617.9</v>
      </c>
      <c r="C31" s="12">
        <f>B31</f>
        <v>3617.9</v>
      </c>
    </row>
    <row r="32" spans="1:8">
      <c r="A32" s="20" t="s">
        <v>171</v>
      </c>
      <c r="B32" s="71">
        <v>4911.5</v>
      </c>
      <c r="C32" s="12">
        <f>B32</f>
        <v>4911.5</v>
      </c>
    </row>
    <row r="33" spans="1:5">
      <c r="A33" s="20" t="s">
        <v>51</v>
      </c>
      <c r="B33" s="71">
        <v>14725.9</v>
      </c>
      <c r="C33" s="12">
        <f>SUM(C30:C32)</f>
        <v>14880.8125</v>
      </c>
    </row>
    <row r="34" spans="1:5">
      <c r="A34" s="20"/>
      <c r="B34" s="71"/>
      <c r="C34" s="12"/>
    </row>
    <row r="35" spans="1:5">
      <c r="A35" s="20" t="s">
        <v>58</v>
      </c>
      <c r="B35" s="71">
        <v>6813.9</v>
      </c>
      <c r="C35" s="12">
        <f>C28-C33</f>
        <v>5622.0328000000009</v>
      </c>
    </row>
    <row r="36" spans="1:5">
      <c r="A36" s="20" t="s">
        <v>59</v>
      </c>
      <c r="B36" s="71">
        <v>21539.8</v>
      </c>
      <c r="C36" s="12">
        <f>C33+C35</f>
        <v>20502.845300000001</v>
      </c>
    </row>
    <row r="37" spans="1:5">
      <c r="A37" s="20" t="s">
        <v>182</v>
      </c>
      <c r="C37" s="36">
        <f>C28-C36</f>
        <v>0</v>
      </c>
    </row>
    <row r="38" spans="1:5">
      <c r="A38" s="8"/>
    </row>
    <row r="39" spans="1:5">
      <c r="A39" s="4" t="s">
        <v>178</v>
      </c>
      <c r="B39" s="4">
        <v>2025</v>
      </c>
      <c r="C39" s="4">
        <v>2026</v>
      </c>
      <c r="D39" s="67" t="s">
        <v>166</v>
      </c>
      <c r="E39" s="67"/>
    </row>
    <row r="40" spans="1:5">
      <c r="A40" s="20" t="s">
        <v>5</v>
      </c>
      <c r="B40" s="72">
        <v>659</v>
      </c>
      <c r="C40" s="10">
        <f>$C$15</f>
        <v>697.69373999999925</v>
      </c>
      <c r="D40" s="20" t="s">
        <v>172</v>
      </c>
      <c r="E40" s="30">
        <v>6.5000000000000002E-2</v>
      </c>
    </row>
    <row r="41" spans="1:5">
      <c r="A41" s="20" t="s">
        <v>179</v>
      </c>
      <c r="B41" s="72">
        <v>764</v>
      </c>
      <c r="C41" s="10">
        <f>$C$5*$E$22</f>
        <v>797.50163999999995</v>
      </c>
      <c r="D41" s="20" t="s">
        <v>173</v>
      </c>
      <c r="E41" s="30">
        <v>0.14799999999999999</v>
      </c>
    </row>
    <row r="42" spans="1:5">
      <c r="A42" s="20" t="s">
        <v>180</v>
      </c>
      <c r="B42" s="72">
        <v>952.1</v>
      </c>
      <c r="C42" s="10">
        <f>C40+C41</f>
        <v>1495.1953799999992</v>
      </c>
      <c r="D42" s="20" t="s">
        <v>174</v>
      </c>
      <c r="E42" s="30">
        <v>0.02</v>
      </c>
    </row>
    <row r="43" spans="1:5">
      <c r="A43" s="20" t="s">
        <v>87</v>
      </c>
      <c r="B43" s="72">
        <v>-663.7</v>
      </c>
      <c r="C43" s="10">
        <f>-($C$5*$E$23)</f>
        <v>-695.69291999999996</v>
      </c>
      <c r="D43" s="20" t="s">
        <v>175</v>
      </c>
      <c r="E43" s="30">
        <v>2.5000000000000001E-2</v>
      </c>
    </row>
    <row r="44" spans="1:5">
      <c r="A44" s="20" t="s">
        <v>181</v>
      </c>
      <c r="B44" s="72">
        <v>77.900000000000006</v>
      </c>
      <c r="C44" s="10">
        <f>C42+C43</f>
        <v>799.50245999999925</v>
      </c>
      <c r="D44" s="20" t="s">
        <v>176</v>
      </c>
      <c r="E44" s="30">
        <v>4.7E-2</v>
      </c>
    </row>
    <row r="45" spans="1:5">
      <c r="A45" s="20" t="s">
        <v>76</v>
      </c>
      <c r="B45" s="72">
        <v>553.5</v>
      </c>
      <c r="C45" s="10">
        <f>B18</f>
        <v>553.5</v>
      </c>
      <c r="D45" s="20" t="s">
        <v>177</v>
      </c>
      <c r="E45" s="30">
        <v>4.1000000000000002E-2</v>
      </c>
    </row>
    <row r="46" spans="1:5">
      <c r="A46" s="20" t="s">
        <v>77</v>
      </c>
      <c r="B46" s="72">
        <v>553.5</v>
      </c>
      <c r="C46" s="10">
        <f>C45+C44</f>
        <v>1353.0024599999992</v>
      </c>
    </row>
  </sheetData>
  <mergeCells count="3">
    <mergeCell ref="D4:E4"/>
    <mergeCell ref="D17:E17"/>
    <mergeCell ref="D39:E39"/>
  </mergeCells>
  <pageMargins left="0.7" right="0.7" top="0.75" bottom="0.75" header="0.3" footer="0.3"/>
  <ignoredErrors>
    <ignoredError sqref="C14 C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7086-3E13-1347-A5AD-A10AF811AA3D}">
  <dimension ref="A1:N352"/>
  <sheetViews>
    <sheetView showGridLines="0" zoomScale="89" zoomScaleNormal="50" workbookViewId="0">
      <selection activeCell="I30" sqref="I30"/>
    </sheetView>
  </sheetViews>
  <sheetFormatPr baseColWidth="10" defaultRowHeight="16"/>
  <cols>
    <col min="1" max="1" width="20.5" customWidth="1"/>
    <col min="2" max="2" width="15.33203125" customWidth="1"/>
    <col min="3" max="3" width="19.33203125" customWidth="1"/>
    <col min="4" max="4" width="18.1640625" customWidth="1"/>
    <col min="5" max="5" width="11.83203125" customWidth="1"/>
    <col min="6" max="6" width="19.6640625" customWidth="1"/>
    <col min="7" max="7" width="14.83203125" customWidth="1"/>
  </cols>
  <sheetData>
    <row r="1" spans="1:14" ht="32" customHeight="1">
      <c r="E1" s="68" t="s">
        <v>0</v>
      </c>
      <c r="F1" s="68"/>
      <c r="G1" s="68"/>
      <c r="H1" s="68"/>
      <c r="I1" s="68"/>
      <c r="J1" s="68"/>
      <c r="K1" s="60"/>
      <c r="L1" s="60"/>
      <c r="M1" s="60"/>
      <c r="N1" s="60"/>
    </row>
    <row r="2" spans="1:14" ht="32">
      <c r="E2" s="69" t="s">
        <v>183</v>
      </c>
      <c r="F2" s="69"/>
      <c r="G2" s="69"/>
      <c r="H2" s="69"/>
      <c r="I2" s="69"/>
      <c r="J2" s="69"/>
      <c r="K2" s="60"/>
      <c r="L2" s="60"/>
      <c r="M2" s="60"/>
      <c r="N2" s="60"/>
    </row>
    <row r="3" spans="1:14" ht="32">
      <c r="E3" s="69" t="s">
        <v>203</v>
      </c>
      <c r="F3" s="69"/>
      <c r="G3" s="69"/>
      <c r="H3" s="69"/>
      <c r="I3" s="69"/>
      <c r="J3" s="69"/>
      <c r="K3" s="60"/>
      <c r="L3" s="60"/>
      <c r="M3" s="60"/>
      <c r="N3" s="60"/>
    </row>
    <row r="4" spans="1:14" ht="17" thickBot="1"/>
    <row r="5" spans="1:14" ht="25" customHeight="1">
      <c r="A5" s="37" t="s">
        <v>2</v>
      </c>
      <c r="B5" s="38" t="s">
        <v>5</v>
      </c>
      <c r="C5" s="39" t="s">
        <v>20</v>
      </c>
      <c r="D5" s="40" t="s">
        <v>96</v>
      </c>
      <c r="E5" s="41" t="s">
        <v>184</v>
      </c>
      <c r="F5" s="42" t="s">
        <v>77</v>
      </c>
    </row>
    <row r="6" spans="1:14" ht="35" customHeight="1" thickBot="1">
      <c r="A6" s="63">
        <f>'Forecast Model'!C5</f>
        <v>16968.12</v>
      </c>
      <c r="B6" s="62">
        <f>'Forecast Model'!C15</f>
        <v>697.69373999999925</v>
      </c>
      <c r="C6" s="62">
        <f>'Forecast Model'!C28</f>
        <v>20502.845300000001</v>
      </c>
      <c r="D6" s="43">
        <f>'Ratio Analysis'!F6</f>
        <v>1.83</v>
      </c>
      <c r="E6" s="44">
        <f>'Ratio Analysis'!F15</f>
        <v>8.7999999999999995E-2</v>
      </c>
      <c r="F6" s="61">
        <f>'Forecast Model'!C46</f>
        <v>1353.0024599999992</v>
      </c>
    </row>
    <row r="9" spans="1:14" ht="17">
      <c r="G9" s="59" t="s">
        <v>196</v>
      </c>
    </row>
    <row r="10" spans="1:14">
      <c r="G10" s="18"/>
    </row>
    <row r="11" spans="1:14">
      <c r="G11" s="18" t="s">
        <v>197</v>
      </c>
    </row>
    <row r="12" spans="1:14">
      <c r="G12" s="18"/>
    </row>
    <row r="13" spans="1:14">
      <c r="G13" s="18" t="s">
        <v>207</v>
      </c>
    </row>
    <row r="14" spans="1:14">
      <c r="G14" s="18"/>
    </row>
    <row r="15" spans="1:14">
      <c r="G15" s="18" t="s">
        <v>208</v>
      </c>
    </row>
    <row r="16" spans="1:14">
      <c r="G16" s="18"/>
    </row>
    <row r="17" spans="1:7">
      <c r="G17" s="18" t="s">
        <v>206</v>
      </c>
    </row>
    <row r="18" spans="1:7">
      <c r="G18" s="18"/>
    </row>
    <row r="19" spans="1:7" ht="17">
      <c r="A19" s="59"/>
      <c r="G19" s="18" t="s">
        <v>198</v>
      </c>
    </row>
    <row r="20" spans="1:7">
      <c r="A20" s="18"/>
      <c r="G20" s="18"/>
    </row>
    <row r="21" spans="1:7">
      <c r="A21" s="18"/>
      <c r="G21" s="18" t="s">
        <v>199</v>
      </c>
    </row>
    <row r="22" spans="1:7">
      <c r="A22" s="18"/>
      <c r="G22" s="18"/>
    </row>
    <row r="23" spans="1:7">
      <c r="A23" s="18"/>
      <c r="G23" s="18" t="s">
        <v>209</v>
      </c>
    </row>
    <row r="24" spans="1:7">
      <c r="A24" s="18"/>
      <c r="G24" s="18"/>
    </row>
    <row r="25" spans="1:7">
      <c r="A25" s="18"/>
      <c r="G25" s="18"/>
    </row>
    <row r="26" spans="1:7">
      <c r="A26" s="18"/>
      <c r="G26" s="18" t="s">
        <v>200</v>
      </c>
    </row>
    <row r="27" spans="1:7">
      <c r="A27" s="18"/>
      <c r="G27" s="18" t="s">
        <v>201</v>
      </c>
    </row>
    <row r="28" spans="1:7">
      <c r="A28" s="18"/>
    </row>
    <row r="29" spans="1:7">
      <c r="A29" s="18"/>
    </row>
    <row r="30" spans="1:7">
      <c r="A30" s="18"/>
    </row>
    <row r="31" spans="1:7">
      <c r="A31" s="18"/>
    </row>
    <row r="32" spans="1:7">
      <c r="A32" s="18"/>
    </row>
    <row r="33" spans="1:1">
      <c r="A33" s="18"/>
    </row>
    <row r="34" spans="1:1">
      <c r="A34" s="18"/>
    </row>
    <row r="35" spans="1:1">
      <c r="A35" s="18"/>
    </row>
    <row r="36" spans="1:1">
      <c r="A36" s="18"/>
    </row>
    <row r="37" spans="1:1">
      <c r="A37" s="18"/>
    </row>
    <row r="333" spans="1:8" ht="17" thickBot="1">
      <c r="A333" s="1" t="s">
        <v>195</v>
      </c>
    </row>
    <row r="334" spans="1:8">
      <c r="A334" s="46" t="s">
        <v>185</v>
      </c>
      <c r="B334" s="47"/>
      <c r="C334" s="47" t="s">
        <v>189</v>
      </c>
      <c r="D334" s="47"/>
      <c r="E334" s="48"/>
      <c r="F334" s="48"/>
      <c r="G334" s="47" t="s">
        <v>192</v>
      </c>
      <c r="H334" s="49"/>
    </row>
    <row r="335" spans="1:8">
      <c r="A335" s="50" t="s">
        <v>186</v>
      </c>
      <c r="B335" s="18" t="s">
        <v>2</v>
      </c>
      <c r="C335" s="18" t="s">
        <v>186</v>
      </c>
      <c r="D335" s="18" t="s">
        <v>190</v>
      </c>
      <c r="E335" s="18" t="s">
        <v>191</v>
      </c>
      <c r="G335" s="18" t="s">
        <v>95</v>
      </c>
      <c r="H335" s="51" t="s">
        <v>193</v>
      </c>
    </row>
    <row r="336" spans="1:8">
      <c r="A336" s="52">
        <v>2021</v>
      </c>
      <c r="B336" s="18">
        <v>14871</v>
      </c>
      <c r="C336" s="45">
        <v>2021</v>
      </c>
      <c r="D336" s="18">
        <v>20377.099999999999</v>
      </c>
      <c r="E336" s="18">
        <v>14542.4</v>
      </c>
      <c r="G336" s="18" t="s">
        <v>96</v>
      </c>
      <c r="H336" s="51">
        <v>1.83</v>
      </c>
    </row>
    <row r="337" spans="1:8">
      <c r="A337" s="52">
        <v>2022</v>
      </c>
      <c r="B337" s="18">
        <v>17810.599999999999</v>
      </c>
      <c r="C337" s="45">
        <v>2022</v>
      </c>
      <c r="D337" s="18">
        <v>22102.3</v>
      </c>
      <c r="E337" s="18">
        <v>15063.1</v>
      </c>
      <c r="G337" s="18" t="s">
        <v>97</v>
      </c>
      <c r="H337" s="51">
        <v>0.28000000000000003</v>
      </c>
    </row>
    <row r="338" spans="1:8">
      <c r="A338" s="52">
        <v>2023</v>
      </c>
      <c r="B338" s="18">
        <v>16656.5</v>
      </c>
      <c r="C338" s="45">
        <v>2023</v>
      </c>
      <c r="D338" s="18">
        <v>21978.3</v>
      </c>
      <c r="E338" s="18">
        <v>15533.5</v>
      </c>
      <c r="G338" s="18" t="s">
        <v>7</v>
      </c>
      <c r="H338" s="53">
        <v>0.34</v>
      </c>
    </row>
    <row r="339" spans="1:8">
      <c r="A339" s="52">
        <v>2024</v>
      </c>
      <c r="B339" s="18">
        <v>15516</v>
      </c>
      <c r="C339" s="45">
        <v>2024</v>
      </c>
      <c r="D339" s="18">
        <v>22240.6</v>
      </c>
      <c r="E339" s="18">
        <v>15152.3</v>
      </c>
      <c r="G339" s="18" t="s">
        <v>123</v>
      </c>
      <c r="H339" s="53">
        <v>7.0000000000000007E-2</v>
      </c>
    </row>
    <row r="340" spans="1:8">
      <c r="A340" s="52">
        <v>2025</v>
      </c>
      <c r="B340" s="18">
        <v>16315.5</v>
      </c>
      <c r="C340" s="45">
        <v>2025</v>
      </c>
      <c r="D340" s="18">
        <v>21539.8</v>
      </c>
      <c r="E340" s="18">
        <v>14725.9</v>
      </c>
      <c r="G340" s="18" t="s">
        <v>194</v>
      </c>
      <c r="H340" s="53">
        <v>0.04</v>
      </c>
    </row>
    <row r="341" spans="1:8">
      <c r="A341" s="50" t="s">
        <v>187</v>
      </c>
      <c r="B341" s="18">
        <v>16968.099999999999</v>
      </c>
      <c r="C341" s="18" t="s">
        <v>187</v>
      </c>
      <c r="D341" s="18">
        <v>22568.3</v>
      </c>
      <c r="E341" s="18">
        <v>14880.8</v>
      </c>
      <c r="G341" s="18" t="s">
        <v>184</v>
      </c>
      <c r="H341" s="53">
        <v>0.09</v>
      </c>
    </row>
    <row r="342" spans="1:8">
      <c r="A342" s="54"/>
      <c r="G342" s="18" t="s">
        <v>108</v>
      </c>
      <c r="H342" s="51">
        <v>2.16</v>
      </c>
    </row>
    <row r="343" spans="1:8">
      <c r="A343" s="54"/>
      <c r="H343" s="55"/>
    </row>
    <row r="344" spans="1:8">
      <c r="A344" s="50" t="s">
        <v>188</v>
      </c>
      <c r="B344" s="18"/>
      <c r="C344" s="18" t="s">
        <v>180</v>
      </c>
      <c r="D344" s="18"/>
      <c r="H344" s="55"/>
    </row>
    <row r="345" spans="1:8">
      <c r="A345" s="50" t="s">
        <v>186</v>
      </c>
      <c r="B345" s="18" t="s">
        <v>5</v>
      </c>
      <c r="C345" s="45" t="s">
        <v>186</v>
      </c>
      <c r="D345" s="18" t="s">
        <v>180</v>
      </c>
      <c r="E345" s="18"/>
      <c r="H345" s="55"/>
    </row>
    <row r="346" spans="1:8">
      <c r="A346" s="52">
        <v>2021</v>
      </c>
      <c r="B346" s="18">
        <v>862.6</v>
      </c>
      <c r="C346" s="45">
        <v>2021</v>
      </c>
      <c r="D346" s="70">
        <v>1814.4</v>
      </c>
      <c r="H346" s="55"/>
    </row>
    <row r="347" spans="1:8">
      <c r="A347" s="52">
        <v>2022</v>
      </c>
      <c r="B347" s="18">
        <v>1182.8</v>
      </c>
      <c r="C347" s="45">
        <v>2022</v>
      </c>
      <c r="D347" s="10">
        <v>566</v>
      </c>
      <c r="H347" s="55"/>
    </row>
    <row r="348" spans="1:8">
      <c r="A348" s="52">
        <v>2023</v>
      </c>
      <c r="B348" s="18">
        <v>339.1</v>
      </c>
      <c r="C348" s="45">
        <v>2023</v>
      </c>
      <c r="D348" s="18">
        <v>1353.7</v>
      </c>
      <c r="H348" s="55"/>
    </row>
    <row r="349" spans="1:8">
      <c r="A349" s="52">
        <v>2024</v>
      </c>
      <c r="B349" s="18">
        <v>971.9</v>
      </c>
      <c r="C349" s="45">
        <v>2024</v>
      </c>
      <c r="D349" s="18">
        <v>2063.8000000000002</v>
      </c>
      <c r="H349" s="55"/>
    </row>
    <row r="350" spans="1:8">
      <c r="A350" s="52">
        <v>2025</v>
      </c>
      <c r="B350" s="18">
        <v>609.70000000000005</v>
      </c>
      <c r="C350" s="45">
        <v>2025</v>
      </c>
      <c r="D350" s="18">
        <v>952.1</v>
      </c>
      <c r="H350" s="55"/>
    </row>
    <row r="351" spans="1:8">
      <c r="A351" s="50" t="s">
        <v>187</v>
      </c>
      <c r="B351" s="18">
        <v>697.7</v>
      </c>
      <c r="C351" s="45" t="s">
        <v>187</v>
      </c>
      <c r="D351" s="18">
        <v>1495.2</v>
      </c>
      <c r="H351" s="55"/>
    </row>
    <row r="352" spans="1:8" ht="17" thickBot="1">
      <c r="A352" s="56"/>
      <c r="B352" s="57"/>
      <c r="C352" s="57"/>
      <c r="D352" s="57"/>
      <c r="E352" s="57"/>
      <c r="F352" s="57"/>
      <c r="G352" s="57"/>
      <c r="H352" s="58"/>
    </row>
  </sheetData>
  <mergeCells count="3">
    <mergeCell ref="E1:J1"/>
    <mergeCell ref="E2:J2"/>
    <mergeCell ref="E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Income Statement </vt:lpstr>
      <vt:lpstr>Balance Sheet</vt:lpstr>
      <vt:lpstr>Cash Flow Statement</vt:lpstr>
      <vt:lpstr>Ratio Analysis</vt:lpstr>
      <vt:lpstr>Forecast Model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Djabir Dauhoo</dc:creator>
  <cp:lastModifiedBy>Djabir Dauhoo</cp:lastModifiedBy>
  <dcterms:created xsi:type="dcterms:W3CDTF">2026-07-11T16:52:10Z</dcterms:created>
  <dcterms:modified xsi:type="dcterms:W3CDTF">2026-09-10T05:25:03Z</dcterms:modified>
</cp:coreProperties>
</file>