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  <sheet state="visible" name="Página2" sheetId="2" r:id="rId5"/>
    <sheet state="visible" name="Página3" sheetId="3" r:id="rId6"/>
    <sheet state="visible" name="Página4" sheetId="4" r:id="rId7"/>
    <sheet state="visible" name="Exercicio 01 - Aula 11" sheetId="5" r:id="rId8"/>
    <sheet state="visible" name="Exercicio 02 - Aula 11" sheetId="6" r:id="rId9"/>
    <sheet state="visible" name="Exercicio 09 - Aula 11" sheetId="7" r:id="rId10"/>
    <sheet state="visible" name="Exercicio 03 - Aula 11" sheetId="8" r:id="rId11"/>
  </sheets>
  <definedNames/>
  <calcPr/>
</workbook>
</file>

<file path=xl/sharedStrings.xml><?xml version="1.0" encoding="utf-8"?>
<sst xmlns="http://schemas.openxmlformats.org/spreadsheetml/2006/main" count="92" uniqueCount="45">
  <si>
    <t>Average meal prices at restaurants in Gettysburg ($)</t>
  </si>
  <si>
    <t>Desvio</t>
  </si>
  <si>
    <t>squared</t>
  </si>
  <si>
    <t>Average meal prices at restaurants in Wilma ($)</t>
  </si>
  <si>
    <t>Squared</t>
  </si>
  <si>
    <t>Gettysburg</t>
  </si>
  <si>
    <t>Wilma</t>
  </si>
  <si>
    <t>Média</t>
  </si>
  <si>
    <t>n</t>
  </si>
  <si>
    <t>Variância</t>
  </si>
  <si>
    <t>Desvio Padrão</t>
  </si>
  <si>
    <t>Erra Padrão</t>
  </si>
  <si>
    <t>Erro Padrão GW</t>
  </si>
  <si>
    <t>Estatística T</t>
  </si>
  <si>
    <t>Grau de Liberdade</t>
  </si>
  <si>
    <t>Valores Críticos para alpha = 0.025 (bicaudal)</t>
  </si>
  <si>
    <t>Remédio A</t>
  </si>
  <si>
    <t>Squared A</t>
  </si>
  <si>
    <t>Remédio B</t>
  </si>
  <si>
    <t>Squared B</t>
  </si>
  <si>
    <t>ErrO Padrão</t>
  </si>
  <si>
    <t>Erro Padrão AB</t>
  </si>
  <si>
    <t>Pairs of shoes (females)</t>
  </si>
  <si>
    <t>Squared F</t>
  </si>
  <si>
    <t>Pairs of shoes (males)</t>
  </si>
  <si>
    <t>Squared M</t>
  </si>
  <si>
    <t>Female</t>
  </si>
  <si>
    <t>Male</t>
  </si>
  <si>
    <t>r^2</t>
  </si>
  <si>
    <t>x</t>
  </si>
  <si>
    <t>x- xbarra</t>
  </si>
  <si>
    <t>(x - xbarra)^2</t>
  </si>
  <si>
    <t>y</t>
  </si>
  <si>
    <t>y - ybarra</t>
  </si>
  <si>
    <t>(y- ybarra)^2</t>
  </si>
  <si>
    <t>Pooled Variance</t>
  </si>
  <si>
    <t>erro padrao</t>
  </si>
  <si>
    <t>estatistica t</t>
  </si>
  <si>
    <t>grau de liberdade</t>
  </si>
  <si>
    <t>X</t>
  </si>
  <si>
    <t>Y</t>
  </si>
  <si>
    <t>Ho: μ1 - μ2 = 3 / Ha: μ1 - μ2 != 3</t>
  </si>
  <si>
    <t>Pooled Variância</t>
  </si>
  <si>
    <t>Valores Críticos para alpha = 0.01 (bicaudal)</t>
  </si>
  <si>
    <t>Quadrado da Soma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</si>
</sst>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0"/>
    <numFmt numFmtId="165" formatCode="0.000"/>
  </numFmts>
  <fonts count="6">
    <font>
      <sz val="10.0"/>
      <color rgb="FF000000"/>
      <name val="Arial"/>
    </font>
    <font>
      <b/>
      <color theme="1"/>
      <name val="Arial"/>
    </font>
    <font>
      <b/>
      <color rgb="FF000000"/>
      <name val="Roboto"/>
    </font>
    <font>
      <color theme="1"/>
      <name val="Arial"/>
    </font>
    <font/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shrinkToFit="0" vertical="bottom" wrapText="1"/>
    </xf>
    <xf borderId="0" fillId="2" fontId="1" numFmtId="0" xfId="0" applyAlignment="1" applyFont="1">
      <alignment readingOrder="0" shrinkToFit="0" vertical="bottom" wrapText="1"/>
    </xf>
    <xf borderId="0" fillId="2" fontId="2" numFmtId="0" xfId="0" applyAlignment="1" applyFont="1">
      <alignment readingOrder="0"/>
    </xf>
    <xf borderId="0" fillId="0" fontId="3" numFmtId="0" xfId="0" applyAlignment="1" applyFont="1">
      <alignment horizontal="right" vertical="bottom"/>
    </xf>
    <xf borderId="0" fillId="0" fontId="3" numFmtId="2" xfId="0" applyAlignment="1" applyFont="1" applyNumberFormat="1">
      <alignment horizontal="right" vertical="bottom"/>
    </xf>
    <xf borderId="0" fillId="0" fontId="3" numFmtId="164" xfId="0" applyAlignment="1" applyFont="1" applyNumberFormat="1">
      <alignment horizontal="right" vertical="bottom"/>
    </xf>
    <xf borderId="1" fillId="0" fontId="3" numFmtId="0" xfId="0" applyAlignment="1" applyBorder="1" applyFont="1">
      <alignment readingOrder="0"/>
    </xf>
    <xf borderId="1" fillId="0" fontId="3" numFmtId="2" xfId="0" applyBorder="1" applyFont="1" applyNumberFormat="1"/>
    <xf borderId="0" fillId="0" fontId="3" numFmtId="165" xfId="0" applyFont="1" applyNumberFormat="1"/>
    <xf borderId="1" fillId="0" fontId="3" numFmtId="0" xfId="0" applyBorder="1" applyFont="1"/>
    <xf borderId="2" fillId="0" fontId="3" numFmtId="2" xfId="0" applyAlignment="1" applyBorder="1" applyFont="1" applyNumberFormat="1">
      <alignment horizontal="center"/>
    </xf>
    <xf borderId="3" fillId="0" fontId="4" numFmtId="0" xfId="0" applyBorder="1" applyFont="1"/>
    <xf borderId="2" fillId="0" fontId="3" numFmtId="0" xfId="0" applyAlignment="1" applyBorder="1" applyFont="1">
      <alignment horizontal="center"/>
    </xf>
    <xf borderId="0" fillId="0" fontId="3" numFmtId="0" xfId="0" applyAlignment="1" applyFont="1">
      <alignment vertical="bottom"/>
    </xf>
    <xf borderId="0" fillId="0" fontId="3" numFmtId="0" xfId="0" applyAlignment="1" applyFont="1">
      <alignment readingOrder="0"/>
    </xf>
    <xf borderId="0" fillId="0" fontId="3" numFmtId="0" xfId="0" applyFont="1"/>
    <xf borderId="0" fillId="0" fontId="3" numFmtId="2" xfId="0" applyFont="1" applyNumberFormat="1"/>
    <xf borderId="0" fillId="0" fontId="3" numFmtId="2" xfId="0" applyAlignment="1" applyFont="1" applyNumberFormat="1">
      <alignment horizontal="center"/>
    </xf>
    <xf borderId="0" fillId="0" fontId="3" numFmtId="0" xfId="0" applyAlignment="1" applyFont="1">
      <alignment horizontal="center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0" fontId="3" numFmtId="165" xfId="0" applyAlignment="1" applyFont="1" applyNumberFormat="1">
      <alignment horizontal="center"/>
    </xf>
    <xf borderId="0" fillId="0" fontId="1" numFmtId="0" xfId="0" applyAlignment="1" applyFont="1">
      <alignment horizontal="center" vertical="bottom"/>
    </xf>
    <xf borderId="0" fillId="0" fontId="3" numFmtId="164" xfId="0" applyAlignment="1" applyFont="1" applyNumberFormat="1">
      <alignment horizontal="center"/>
    </xf>
    <xf borderId="0" fillId="0" fontId="3" numFmtId="0" xfId="0" applyAlignment="1" applyFont="1">
      <alignment readingOrder="0" shrinkToFit="0" wrapText="1"/>
    </xf>
    <xf borderId="0" fillId="0" fontId="5" numFmtId="0" xfId="0" applyAlignment="1" applyFont="1">
      <alignment readingOrder="0"/>
    </xf>
    <xf borderId="0" fillId="0" fontId="3" numFmtId="2" xfId="0" applyAlignment="1" applyFont="1" applyNumberForma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3.14"/>
    <col customWidth="1" min="2" max="2" width="14.57"/>
    <col customWidth="1" min="3" max="3" width="18.43"/>
    <col customWidth="1" min="4" max="4" width="36.86"/>
    <col customWidth="1" min="5" max="5" width="14.0"/>
    <col customWidth="1" min="6" max="6" width="16.14"/>
    <col customWidth="1" min="8" max="8" width="41.86"/>
    <col customWidth="1" min="12" max="12" width="16.86"/>
  </cols>
  <sheetData>
    <row r="1">
      <c r="A1" s="1" t="s">
        <v>0</v>
      </c>
      <c r="B1" s="2" t="s">
        <v>1</v>
      </c>
      <c r="C1" s="2" t="s">
        <v>2</v>
      </c>
      <c r="D1" s="1" t="s">
        <v>3</v>
      </c>
      <c r="E1" s="2" t="s">
        <v>1</v>
      </c>
      <c r="F1" s="2" t="s">
        <v>4</v>
      </c>
      <c r="I1" s="3" t="s">
        <v>5</v>
      </c>
      <c r="J1" s="3" t="s">
        <v>6</v>
      </c>
    </row>
    <row r="2">
      <c r="A2" s="4">
        <v>9.0</v>
      </c>
      <c r="B2" s="5">
        <f t="shared" ref="B2:B19" si="1">A2-$I$2</f>
        <v>0.05555555556</v>
      </c>
      <c r="C2" s="6">
        <f t="shared" ref="C2:C19" si="2">B2^2</f>
        <v>0.003086419753</v>
      </c>
      <c r="D2" s="4">
        <v>11.0</v>
      </c>
      <c r="E2" s="5">
        <f t="shared" ref="E2:E15" si="3">D2-$J$2</f>
        <v>-0.1428571429</v>
      </c>
      <c r="F2" s="5">
        <f t="shared" ref="F2:F15" si="4">E2^2</f>
        <v>0.02040816327</v>
      </c>
      <c r="H2" s="7" t="s">
        <v>7</v>
      </c>
      <c r="I2" s="8">
        <f>AVERAGE(A2:A19)</f>
        <v>8.944444444</v>
      </c>
      <c r="J2" s="8">
        <f>AVERAGE(D2:D15)</f>
        <v>11.14285714</v>
      </c>
      <c r="L2" s="9"/>
      <c r="M2" s="9"/>
    </row>
    <row r="3">
      <c r="A3" s="4">
        <v>5.0</v>
      </c>
      <c r="B3" s="5">
        <f t="shared" si="1"/>
        <v>-3.944444444</v>
      </c>
      <c r="C3" s="6">
        <f t="shared" si="2"/>
        <v>15.55864198</v>
      </c>
      <c r="D3" s="4">
        <v>10.0</v>
      </c>
      <c r="E3" s="5">
        <f t="shared" si="3"/>
        <v>-1.142857143</v>
      </c>
      <c r="F3" s="5">
        <f t="shared" si="4"/>
        <v>1.306122449</v>
      </c>
      <c r="H3" s="7" t="s">
        <v>8</v>
      </c>
      <c r="I3" s="10">
        <f>count(A2:A19)</f>
        <v>18</v>
      </c>
      <c r="J3" s="10">
        <f>COUNT(D2:D15)</f>
        <v>14</v>
      </c>
      <c r="L3" s="9"/>
      <c r="M3" s="9"/>
    </row>
    <row r="4">
      <c r="A4" s="4">
        <v>6.0</v>
      </c>
      <c r="B4" s="5">
        <f t="shared" si="1"/>
        <v>-2.944444444</v>
      </c>
      <c r="C4" s="6">
        <f t="shared" si="2"/>
        <v>8.669753086</v>
      </c>
      <c r="D4" s="4">
        <v>12.0</v>
      </c>
      <c r="E4" s="5">
        <f t="shared" si="3"/>
        <v>0.8571428571</v>
      </c>
      <c r="F4" s="5">
        <f t="shared" si="4"/>
        <v>0.7346938776</v>
      </c>
      <c r="H4" s="7" t="s">
        <v>9</v>
      </c>
      <c r="I4" s="10">
        <f>SUM(C2:C19)/(I3-1)</f>
        <v>6.996732026</v>
      </c>
      <c r="J4" s="10">
        <f>SUM(F2:F15)/(J3-1)</f>
        <v>4.747252747</v>
      </c>
      <c r="L4" s="9"/>
      <c r="M4" s="9"/>
    </row>
    <row r="5">
      <c r="A5" s="4">
        <v>11.0</v>
      </c>
      <c r="B5" s="5">
        <f t="shared" si="1"/>
        <v>2.055555556</v>
      </c>
      <c r="C5" s="6">
        <f t="shared" si="2"/>
        <v>4.225308642</v>
      </c>
      <c r="D5" s="4">
        <v>9.0</v>
      </c>
      <c r="E5" s="5">
        <f t="shared" si="3"/>
        <v>-2.142857143</v>
      </c>
      <c r="F5" s="5">
        <f t="shared" si="4"/>
        <v>4.591836735</v>
      </c>
      <c r="H5" s="7" t="s">
        <v>10</v>
      </c>
      <c r="I5" s="8">
        <f t="shared" ref="I5:J5" si="5">SQRT(I4)</f>
        <v>2.64513365</v>
      </c>
      <c r="J5" s="8">
        <f t="shared" si="5"/>
        <v>2.178819118</v>
      </c>
      <c r="L5" s="9"/>
      <c r="M5" s="9"/>
    </row>
    <row r="6">
      <c r="A6" s="4">
        <v>8.0</v>
      </c>
      <c r="B6" s="5">
        <f t="shared" si="1"/>
        <v>-0.9444444444</v>
      </c>
      <c r="C6" s="6">
        <f t="shared" si="2"/>
        <v>0.8919753086</v>
      </c>
      <c r="D6" s="4">
        <v>8.0</v>
      </c>
      <c r="E6" s="5">
        <f t="shared" si="3"/>
        <v>-3.142857143</v>
      </c>
      <c r="F6" s="5">
        <f t="shared" si="4"/>
        <v>9.87755102</v>
      </c>
      <c r="H6" s="7" t="s">
        <v>11</v>
      </c>
      <c r="I6" s="8">
        <f t="shared" ref="I6:J6" si="6">(I5)^2/I3</f>
        <v>0.3887073348</v>
      </c>
      <c r="J6" s="8">
        <f t="shared" si="6"/>
        <v>0.3390894819</v>
      </c>
      <c r="L6" s="9"/>
      <c r="M6" s="9"/>
    </row>
    <row r="7">
      <c r="A7" s="4">
        <v>5.0</v>
      </c>
      <c r="B7" s="5">
        <f t="shared" si="1"/>
        <v>-3.944444444</v>
      </c>
      <c r="C7" s="6">
        <f t="shared" si="2"/>
        <v>15.55864198</v>
      </c>
      <c r="D7" s="4">
        <v>13.0</v>
      </c>
      <c r="E7" s="5">
        <f t="shared" si="3"/>
        <v>1.857142857</v>
      </c>
      <c r="F7" s="5">
        <f t="shared" si="4"/>
        <v>3.448979592</v>
      </c>
      <c r="H7" s="7" t="s">
        <v>12</v>
      </c>
      <c r="I7" s="11">
        <f>SQRT(SUM(I6:J6))</f>
        <v>0.8531100848</v>
      </c>
      <c r="J7" s="12"/>
      <c r="L7" s="9"/>
      <c r="M7" s="9"/>
    </row>
    <row r="8">
      <c r="A8" s="4">
        <v>7.0</v>
      </c>
      <c r="B8" s="5">
        <f t="shared" si="1"/>
        <v>-1.944444444</v>
      </c>
      <c r="C8" s="6">
        <f t="shared" si="2"/>
        <v>3.780864198</v>
      </c>
      <c r="D8" s="4">
        <v>14.0</v>
      </c>
      <c r="E8" s="5">
        <f t="shared" si="3"/>
        <v>2.857142857</v>
      </c>
      <c r="F8" s="5">
        <f t="shared" si="4"/>
        <v>8.163265306</v>
      </c>
      <c r="H8" s="7" t="s">
        <v>13</v>
      </c>
      <c r="I8" s="11">
        <f>(I2-J2)/I7</f>
        <v>-2.576939058</v>
      </c>
      <c r="J8" s="12"/>
      <c r="L8" s="9"/>
      <c r="M8" s="9"/>
    </row>
    <row r="9">
      <c r="A9" s="4">
        <v>13.0</v>
      </c>
      <c r="B9" s="5">
        <f t="shared" si="1"/>
        <v>4.055555556</v>
      </c>
      <c r="C9" s="6">
        <f t="shared" si="2"/>
        <v>16.44753086</v>
      </c>
      <c r="D9" s="4">
        <v>15.0</v>
      </c>
      <c r="E9" s="5">
        <f t="shared" si="3"/>
        <v>3.857142857</v>
      </c>
      <c r="F9" s="5">
        <f t="shared" si="4"/>
        <v>14.87755102</v>
      </c>
      <c r="H9" s="7" t="s">
        <v>14</v>
      </c>
      <c r="I9" s="13">
        <f>SUM(I3:J3) - 2</f>
        <v>30</v>
      </c>
      <c r="J9" s="12"/>
      <c r="L9" s="9"/>
      <c r="M9" s="9"/>
    </row>
    <row r="10">
      <c r="A10" s="4">
        <v>12.0</v>
      </c>
      <c r="B10" s="5">
        <f t="shared" si="1"/>
        <v>3.055555556</v>
      </c>
      <c r="C10" s="6">
        <f t="shared" si="2"/>
        <v>9.336419753</v>
      </c>
      <c r="D10" s="4">
        <v>12.0</v>
      </c>
      <c r="E10" s="5">
        <f t="shared" si="3"/>
        <v>0.8571428571</v>
      </c>
      <c r="F10" s="5">
        <f t="shared" si="4"/>
        <v>0.7346938776</v>
      </c>
      <c r="H10" s="7" t="s">
        <v>15</v>
      </c>
      <c r="I10" s="7">
        <v>-2.042</v>
      </c>
      <c r="J10" s="7">
        <v>2.042</v>
      </c>
      <c r="L10" s="9"/>
      <c r="M10" s="9"/>
    </row>
    <row r="11">
      <c r="A11" s="4">
        <v>13.0</v>
      </c>
      <c r="B11" s="5">
        <f t="shared" si="1"/>
        <v>4.055555556</v>
      </c>
      <c r="C11" s="6">
        <f t="shared" si="2"/>
        <v>16.44753086</v>
      </c>
      <c r="D11" s="4">
        <v>11.0</v>
      </c>
      <c r="E11" s="5">
        <f t="shared" si="3"/>
        <v>-0.1428571429</v>
      </c>
      <c r="F11" s="5">
        <f t="shared" si="4"/>
        <v>0.02040816327</v>
      </c>
      <c r="L11" s="9"/>
      <c r="M11" s="9"/>
    </row>
    <row r="12">
      <c r="A12" s="4">
        <v>9.0</v>
      </c>
      <c r="B12" s="5">
        <f t="shared" si="1"/>
        <v>0.05555555556</v>
      </c>
      <c r="C12" s="6">
        <f t="shared" si="2"/>
        <v>0.003086419753</v>
      </c>
      <c r="D12" s="4">
        <v>13.0</v>
      </c>
      <c r="E12" s="5">
        <f t="shared" si="3"/>
        <v>1.857142857</v>
      </c>
      <c r="F12" s="5">
        <f t="shared" si="4"/>
        <v>3.448979592</v>
      </c>
      <c r="L12" s="9"/>
      <c r="M12" s="9"/>
    </row>
    <row r="13">
      <c r="A13" s="4">
        <v>8.0</v>
      </c>
      <c r="B13" s="5">
        <f t="shared" si="1"/>
        <v>-0.9444444444</v>
      </c>
      <c r="C13" s="6">
        <f t="shared" si="2"/>
        <v>0.8919753086</v>
      </c>
      <c r="D13" s="4">
        <v>8.0</v>
      </c>
      <c r="E13" s="5">
        <f t="shared" si="3"/>
        <v>-3.142857143</v>
      </c>
      <c r="F13" s="5">
        <f t="shared" si="4"/>
        <v>9.87755102</v>
      </c>
      <c r="L13" s="9"/>
      <c r="M13" s="9"/>
    </row>
    <row r="14">
      <c r="A14" s="4">
        <v>10.0</v>
      </c>
      <c r="B14" s="5">
        <f t="shared" si="1"/>
        <v>1.055555556</v>
      </c>
      <c r="C14" s="6">
        <f t="shared" si="2"/>
        <v>1.114197531</v>
      </c>
      <c r="D14" s="4">
        <v>9.0</v>
      </c>
      <c r="E14" s="5">
        <f t="shared" si="3"/>
        <v>-2.142857143</v>
      </c>
      <c r="F14" s="5">
        <f t="shared" si="4"/>
        <v>4.591836735</v>
      </c>
      <c r="L14" s="9"/>
      <c r="M14" s="9"/>
    </row>
    <row r="15">
      <c r="A15" s="4">
        <v>6.0</v>
      </c>
      <c r="B15" s="5">
        <f t="shared" si="1"/>
        <v>-2.944444444</v>
      </c>
      <c r="C15" s="6">
        <f t="shared" si="2"/>
        <v>8.669753086</v>
      </c>
      <c r="D15" s="4">
        <v>11.0</v>
      </c>
      <c r="E15" s="5">
        <f t="shared" si="3"/>
        <v>-0.1428571429</v>
      </c>
      <c r="F15" s="5">
        <f t="shared" si="4"/>
        <v>0.02040816327</v>
      </c>
      <c r="L15" s="9"/>
      <c r="M15" s="9"/>
    </row>
    <row r="16">
      <c r="A16" s="4">
        <v>11.0</v>
      </c>
      <c r="B16" s="5">
        <f t="shared" si="1"/>
        <v>2.055555556</v>
      </c>
      <c r="C16" s="6">
        <f t="shared" si="2"/>
        <v>4.225308642</v>
      </c>
      <c r="D16" s="14"/>
      <c r="E16" s="14"/>
      <c r="F16" s="14"/>
      <c r="L16" s="9"/>
    </row>
    <row r="17">
      <c r="A17" s="4">
        <v>9.0</v>
      </c>
      <c r="B17" s="5">
        <f t="shared" si="1"/>
        <v>0.05555555556</v>
      </c>
      <c r="C17" s="6">
        <f t="shared" si="2"/>
        <v>0.003086419753</v>
      </c>
      <c r="D17" s="14"/>
      <c r="E17" s="14"/>
      <c r="F17" s="14"/>
      <c r="L17" s="9"/>
    </row>
    <row r="18">
      <c r="A18" s="4">
        <v>7.0</v>
      </c>
      <c r="B18" s="5">
        <f t="shared" si="1"/>
        <v>-1.944444444</v>
      </c>
      <c r="C18" s="6">
        <f t="shared" si="2"/>
        <v>3.780864198</v>
      </c>
      <c r="D18" s="14"/>
      <c r="E18" s="14"/>
      <c r="F18" s="14"/>
      <c r="L18" s="9"/>
    </row>
    <row r="19">
      <c r="A19" s="4">
        <v>12.0</v>
      </c>
      <c r="B19" s="5">
        <f t="shared" si="1"/>
        <v>3.055555556</v>
      </c>
      <c r="C19" s="6">
        <f t="shared" si="2"/>
        <v>9.336419753</v>
      </c>
      <c r="D19" s="14"/>
      <c r="E19" s="14"/>
      <c r="F19" s="14"/>
      <c r="L19" s="9"/>
    </row>
  </sheetData>
  <mergeCells count="3">
    <mergeCell ref="I7:J7"/>
    <mergeCell ref="I8:J8"/>
    <mergeCell ref="I9:J9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6" max="6" width="45.0"/>
  </cols>
  <sheetData>
    <row r="1">
      <c r="A1" s="15" t="s">
        <v>16</v>
      </c>
      <c r="B1" s="15" t="s">
        <v>17</v>
      </c>
      <c r="C1" s="15" t="s">
        <v>18</v>
      </c>
      <c r="D1" s="15" t="s">
        <v>19</v>
      </c>
      <c r="G1" s="15" t="s">
        <v>16</v>
      </c>
      <c r="H1" s="15" t="s">
        <v>18</v>
      </c>
    </row>
    <row r="2">
      <c r="A2" s="15">
        <v>40.0</v>
      </c>
      <c r="B2" s="15">
        <f t="shared" ref="B2:B7" si="1">(A2-$G$2)^2</f>
        <v>42.25</v>
      </c>
      <c r="C2" s="15">
        <v>41.0</v>
      </c>
      <c r="D2" s="15">
        <f t="shared" ref="D2:D6" si="2">(C2-$H$2)^2</f>
        <v>96.04</v>
      </c>
      <c r="F2" s="15" t="s">
        <v>7</v>
      </c>
      <c r="G2" s="16">
        <f>AVERAGE(A2:A7)</f>
        <v>33.5</v>
      </c>
      <c r="H2" s="16">
        <f>AVERAGE(C2:C7)</f>
        <v>31.2</v>
      </c>
    </row>
    <row r="3">
      <c r="A3" s="15">
        <v>36.0</v>
      </c>
      <c r="B3" s="15">
        <f t="shared" si="1"/>
        <v>6.25</v>
      </c>
      <c r="C3" s="15">
        <v>39.0</v>
      </c>
      <c r="D3" s="15">
        <f t="shared" si="2"/>
        <v>60.84</v>
      </c>
      <c r="F3" s="15" t="s">
        <v>8</v>
      </c>
      <c r="G3" s="16">
        <f>COUNT(A2:A7)</f>
        <v>6</v>
      </c>
      <c r="H3" s="16">
        <f>COUNT(C2:C7)</f>
        <v>5</v>
      </c>
    </row>
    <row r="4">
      <c r="A4" s="15">
        <v>20.0</v>
      </c>
      <c r="B4" s="15">
        <f t="shared" si="1"/>
        <v>182.25</v>
      </c>
      <c r="C4" s="15">
        <v>18.0</v>
      </c>
      <c r="D4" s="15">
        <f t="shared" si="2"/>
        <v>174.24</v>
      </c>
      <c r="F4" s="15" t="s">
        <v>9</v>
      </c>
      <c r="G4" s="16">
        <f>SUM(B2:B7)/(G3-1)</f>
        <v>79.1</v>
      </c>
      <c r="H4" s="16">
        <f>SUM(D2:D6)/(H3-1)</f>
        <v>103.2</v>
      </c>
    </row>
    <row r="5">
      <c r="A5" s="15">
        <v>32.0</v>
      </c>
      <c r="B5" s="15">
        <f t="shared" si="1"/>
        <v>2.25</v>
      </c>
      <c r="C5" s="15">
        <v>23.0</v>
      </c>
      <c r="D5" s="15">
        <f t="shared" si="2"/>
        <v>67.24</v>
      </c>
      <c r="F5" s="15" t="s">
        <v>10</v>
      </c>
      <c r="G5" s="17">
        <f t="shared" ref="G5:H5" si="3">SQRT(G4)</f>
        <v>8.893818078</v>
      </c>
      <c r="H5" s="17">
        <f t="shared" si="3"/>
        <v>10.15874008</v>
      </c>
    </row>
    <row r="6">
      <c r="A6" s="15">
        <v>45.0</v>
      </c>
      <c r="B6" s="15">
        <f t="shared" si="1"/>
        <v>132.25</v>
      </c>
      <c r="C6" s="15">
        <v>35.0</v>
      </c>
      <c r="D6" s="15">
        <f t="shared" si="2"/>
        <v>14.44</v>
      </c>
      <c r="F6" s="15" t="s">
        <v>20</v>
      </c>
      <c r="G6" s="17">
        <f t="shared" ref="G6:H6" si="4">(G5^2)/G3</f>
        <v>13.18333333</v>
      </c>
      <c r="H6" s="17">
        <f t="shared" si="4"/>
        <v>20.64</v>
      </c>
    </row>
    <row r="7">
      <c r="A7" s="15">
        <v>28.0</v>
      </c>
      <c r="B7" s="15">
        <f t="shared" si="1"/>
        <v>30.25</v>
      </c>
      <c r="F7" s="15" t="s">
        <v>21</v>
      </c>
      <c r="G7" s="18">
        <f>SQRT(SUM(G6:H6))</f>
        <v>5.815783123</v>
      </c>
    </row>
    <row r="8">
      <c r="F8" s="15" t="s">
        <v>13</v>
      </c>
      <c r="G8" s="18">
        <f>(G2-H2)/G7</f>
        <v>0.395475545</v>
      </c>
    </row>
    <row r="9">
      <c r="F9" s="15" t="s">
        <v>14</v>
      </c>
      <c r="G9" s="19">
        <f>SUM(G3:H3)-2</f>
        <v>9</v>
      </c>
    </row>
    <row r="10">
      <c r="F10" s="15" t="s">
        <v>15</v>
      </c>
      <c r="G10" s="15">
        <v>-2.262</v>
      </c>
      <c r="H10" s="15">
        <v>2.262</v>
      </c>
    </row>
  </sheetData>
  <mergeCells count="3">
    <mergeCell ref="G7:H7"/>
    <mergeCell ref="G8:H8"/>
    <mergeCell ref="G9:H9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" width="24.43"/>
    <col customWidth="1" min="3" max="4" width="23.14"/>
    <col customWidth="1" min="6" max="6" width="40.71"/>
  </cols>
  <sheetData>
    <row r="1">
      <c r="A1" s="20" t="s">
        <v>22</v>
      </c>
      <c r="B1" s="21" t="s">
        <v>23</v>
      </c>
      <c r="C1" s="20" t="s">
        <v>24</v>
      </c>
      <c r="D1" s="21" t="s">
        <v>25</v>
      </c>
      <c r="G1" s="15" t="s">
        <v>26</v>
      </c>
      <c r="H1" s="15" t="s">
        <v>27</v>
      </c>
    </row>
    <row r="2">
      <c r="A2" s="4">
        <v>90.0</v>
      </c>
      <c r="B2" s="5">
        <f t="shared" ref="B2:B8" si="1">(A2-$G$2)^2</f>
        <v>3232.734694</v>
      </c>
      <c r="C2" s="4">
        <v>4.0</v>
      </c>
      <c r="D2" s="4">
        <f t="shared" ref="D2:D12" si="2">(C2-$H$2)^2</f>
        <v>196</v>
      </c>
      <c r="F2" s="15" t="s">
        <v>7</v>
      </c>
      <c r="G2" s="17">
        <f>AVERAGE(A2:A8)</f>
        <v>33.14285714</v>
      </c>
      <c r="H2" s="16">
        <f>AVERAGE(C2:C12)</f>
        <v>18</v>
      </c>
    </row>
    <row r="3">
      <c r="A3" s="4">
        <v>28.0</v>
      </c>
      <c r="B3" s="5">
        <f t="shared" si="1"/>
        <v>26.44897959</v>
      </c>
      <c r="C3" s="4">
        <v>120.0</v>
      </c>
      <c r="D3" s="4">
        <f t="shared" si="2"/>
        <v>10404</v>
      </c>
      <c r="F3" s="15" t="s">
        <v>8</v>
      </c>
      <c r="G3" s="16">
        <f>COUNT(A2:A8)</f>
        <v>7</v>
      </c>
      <c r="H3" s="16">
        <f>COUNT(C2:C12)</f>
        <v>11</v>
      </c>
    </row>
    <row r="4">
      <c r="A4" s="4">
        <v>30.0</v>
      </c>
      <c r="B4" s="5">
        <f t="shared" si="1"/>
        <v>9.87755102</v>
      </c>
      <c r="C4" s="4">
        <v>5.0</v>
      </c>
      <c r="D4" s="4">
        <f t="shared" si="2"/>
        <v>169</v>
      </c>
      <c r="F4" s="15" t="s">
        <v>9</v>
      </c>
      <c r="G4" s="16">
        <f>SUM(B2:B8)/(G3-1)</f>
        <v>983.4761905</v>
      </c>
      <c r="H4" s="16">
        <f>SUM(D2:D12)/(H3-1)</f>
        <v>1174.6</v>
      </c>
    </row>
    <row r="5">
      <c r="A5" s="4">
        <v>10.0</v>
      </c>
      <c r="B5" s="5">
        <f t="shared" si="1"/>
        <v>535.5918367</v>
      </c>
      <c r="C5" s="4">
        <v>3.0</v>
      </c>
      <c r="D5" s="4">
        <f t="shared" si="2"/>
        <v>225</v>
      </c>
      <c r="F5" s="15" t="s">
        <v>10</v>
      </c>
      <c r="G5" s="17">
        <f t="shared" ref="G5:H5" si="3">SQRT(G4)</f>
        <v>31.36042395</v>
      </c>
      <c r="H5" s="17">
        <f t="shared" si="3"/>
        <v>34.27243791</v>
      </c>
    </row>
    <row r="6">
      <c r="A6" s="4">
        <v>5.0</v>
      </c>
      <c r="B6" s="5">
        <f t="shared" si="1"/>
        <v>792.0204082</v>
      </c>
      <c r="C6" s="4">
        <v>10.0</v>
      </c>
      <c r="D6" s="4">
        <f t="shared" si="2"/>
        <v>64</v>
      </c>
      <c r="F6" s="15" t="s">
        <v>20</v>
      </c>
      <c r="G6" s="17">
        <f t="shared" ref="G6:H6" si="4">(G5^2)/G3</f>
        <v>140.4965986</v>
      </c>
      <c r="H6" s="17">
        <f t="shared" si="4"/>
        <v>106.7818182</v>
      </c>
    </row>
    <row r="7">
      <c r="A7" s="4">
        <v>9.0</v>
      </c>
      <c r="B7" s="5">
        <f t="shared" si="1"/>
        <v>582.877551</v>
      </c>
      <c r="C7" s="4">
        <v>3.0</v>
      </c>
      <c r="D7" s="4">
        <f t="shared" si="2"/>
        <v>225</v>
      </c>
      <c r="F7" s="15" t="s">
        <v>21</v>
      </c>
      <c r="G7" s="22">
        <f>SQRT(SUM(G6:H6))</f>
        <v>15.72508877</v>
      </c>
    </row>
    <row r="8">
      <c r="A8" s="4">
        <v>60.0</v>
      </c>
      <c r="B8" s="5">
        <f t="shared" si="1"/>
        <v>721.3061224</v>
      </c>
      <c r="C8" s="4">
        <v>5.0</v>
      </c>
      <c r="D8" s="4">
        <f t="shared" si="2"/>
        <v>169</v>
      </c>
      <c r="F8" s="15" t="s">
        <v>13</v>
      </c>
      <c r="G8" s="18">
        <f>(G2-H2)/G7</f>
        <v>0.9629743504</v>
      </c>
    </row>
    <row r="9">
      <c r="A9" s="14"/>
      <c r="B9" s="14"/>
      <c r="C9" s="4">
        <v>13.0</v>
      </c>
      <c r="D9" s="4">
        <f t="shared" si="2"/>
        <v>25</v>
      </c>
      <c r="F9" s="15" t="s">
        <v>14</v>
      </c>
      <c r="G9" s="19">
        <f>SUM(G3:H3)-2</f>
        <v>16</v>
      </c>
    </row>
    <row r="10">
      <c r="A10" s="23"/>
      <c r="B10" s="23"/>
      <c r="C10" s="4">
        <v>4.0</v>
      </c>
      <c r="D10" s="4">
        <f t="shared" si="2"/>
        <v>196</v>
      </c>
      <c r="F10" s="15" t="s">
        <v>15</v>
      </c>
      <c r="G10" s="15">
        <v>-2.12</v>
      </c>
      <c r="H10" s="15">
        <v>2.12</v>
      </c>
    </row>
    <row r="11">
      <c r="A11" s="14"/>
      <c r="B11" s="14"/>
      <c r="C11" s="4">
        <v>10.0</v>
      </c>
      <c r="D11" s="4">
        <f t="shared" si="2"/>
        <v>64</v>
      </c>
      <c r="F11" s="15" t="s">
        <v>28</v>
      </c>
      <c r="G11" s="24">
        <f>(G8)^2/((G8)^2 + G9)</f>
        <v>0.054782424</v>
      </c>
    </row>
    <row r="12">
      <c r="A12" s="14"/>
      <c r="B12" s="14"/>
      <c r="C12" s="4">
        <v>21.0</v>
      </c>
      <c r="D12" s="4">
        <f t="shared" si="2"/>
        <v>9</v>
      </c>
    </row>
    <row r="13">
      <c r="A13" s="14"/>
      <c r="B13" s="14"/>
      <c r="C13" s="23"/>
      <c r="D13" s="23"/>
    </row>
    <row r="14">
      <c r="A14" s="14"/>
      <c r="B14" s="14"/>
      <c r="C14" s="23"/>
      <c r="D14" s="23"/>
    </row>
  </sheetData>
  <mergeCells count="4">
    <mergeCell ref="G7:H7"/>
    <mergeCell ref="G8:H8"/>
    <mergeCell ref="G9:H9"/>
    <mergeCell ref="G11:H1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7.71"/>
  </cols>
  <sheetData>
    <row r="1">
      <c r="B1" s="15" t="s">
        <v>29</v>
      </c>
      <c r="C1" s="15" t="s">
        <v>30</v>
      </c>
      <c r="D1" s="15" t="s">
        <v>31</v>
      </c>
      <c r="E1" s="15" t="s">
        <v>32</v>
      </c>
      <c r="F1" s="15" t="s">
        <v>33</v>
      </c>
      <c r="G1" s="15" t="s">
        <v>34</v>
      </c>
    </row>
    <row r="2">
      <c r="B2" s="15">
        <v>5.0</v>
      </c>
      <c r="C2" s="16">
        <f t="shared" ref="C2:C5" si="1">B2-$B$6</f>
        <v>3</v>
      </c>
      <c r="D2" s="16">
        <f t="shared" ref="D2:D5" si="2">C2^2</f>
        <v>9</v>
      </c>
      <c r="E2" s="15">
        <v>3.0</v>
      </c>
      <c r="F2" s="16">
        <f t="shared" ref="F2:F4" si="3">E2-$E$6</f>
        <v>-3</v>
      </c>
      <c r="G2" s="16">
        <f t="shared" ref="G2:G4" si="4">F2^2</f>
        <v>9</v>
      </c>
    </row>
    <row r="3">
      <c r="B3" s="15">
        <v>6.0</v>
      </c>
      <c r="C3" s="16">
        <f t="shared" si="1"/>
        <v>4</v>
      </c>
      <c r="D3" s="16">
        <f t="shared" si="2"/>
        <v>16</v>
      </c>
      <c r="E3" s="15">
        <v>7.0</v>
      </c>
      <c r="F3" s="16">
        <f t="shared" si="3"/>
        <v>1</v>
      </c>
      <c r="G3" s="16">
        <f t="shared" si="4"/>
        <v>1</v>
      </c>
    </row>
    <row r="4">
      <c r="B4" s="15">
        <v>1.0</v>
      </c>
      <c r="C4" s="16">
        <f t="shared" si="1"/>
        <v>-1</v>
      </c>
      <c r="D4" s="16">
        <f t="shared" si="2"/>
        <v>1</v>
      </c>
      <c r="E4" s="15">
        <v>8.0</v>
      </c>
      <c r="F4" s="16">
        <f t="shared" si="3"/>
        <v>2</v>
      </c>
      <c r="G4" s="16">
        <f t="shared" si="4"/>
        <v>4</v>
      </c>
    </row>
    <row r="5">
      <c r="B5" s="15">
        <v>-4.0</v>
      </c>
      <c r="C5" s="16">
        <f t="shared" si="1"/>
        <v>-6</v>
      </c>
      <c r="D5" s="16">
        <f t="shared" si="2"/>
        <v>36</v>
      </c>
    </row>
    <row r="6">
      <c r="A6" s="15" t="s">
        <v>7</v>
      </c>
      <c r="B6" s="16">
        <f>AVERAGE(B2:B5)</f>
        <v>2</v>
      </c>
      <c r="D6" s="16">
        <f>SUM(D2:D5)</f>
        <v>62</v>
      </c>
      <c r="E6" s="16">
        <f>AVERAGE(E2:E4)</f>
        <v>6</v>
      </c>
      <c r="G6" s="16">
        <f>SUM(G2:G4)</f>
        <v>14</v>
      </c>
    </row>
    <row r="7">
      <c r="A7" s="15" t="s">
        <v>35</v>
      </c>
      <c r="B7" s="16">
        <f>(D6+G6)/(count(B2:B5)+count(E2:E4) - 2)</f>
        <v>15.2</v>
      </c>
    </row>
    <row r="8">
      <c r="A8" s="15" t="s">
        <v>36</v>
      </c>
      <c r="B8" s="17">
        <f>SQRT((B7)/COUNT(B2:B5) + (B7)/COUNT(E2:E4) )</f>
        <v>2.977694858</v>
      </c>
    </row>
    <row r="9">
      <c r="A9" s="15" t="s">
        <v>37</v>
      </c>
      <c r="B9" s="16">
        <f>(B6-E6)/B8</f>
        <v>-1.343320989</v>
      </c>
    </row>
    <row r="10">
      <c r="A10" s="15" t="s">
        <v>38</v>
      </c>
      <c r="B10" s="16">
        <f>SUM(count(B2:B5)+count(E2:E4)) - 2</f>
        <v>5</v>
      </c>
    </row>
    <row r="11">
      <c r="A11" s="25" t="s">
        <v>15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0.57"/>
  </cols>
  <sheetData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0.0"/>
  </cols>
  <sheetData>
    <row r="1">
      <c r="B1" s="15" t="s">
        <v>39</v>
      </c>
      <c r="C1" s="15" t="s">
        <v>40</v>
      </c>
    </row>
    <row r="2">
      <c r="A2" s="15" t="s">
        <v>7</v>
      </c>
      <c r="B2" s="15">
        <v>12.0</v>
      </c>
      <c r="C2" s="15">
        <v>8.0</v>
      </c>
    </row>
    <row r="3">
      <c r="A3" s="15" t="s">
        <v>8</v>
      </c>
      <c r="B3" s="15">
        <v>52.0</v>
      </c>
      <c r="C3" s="15">
        <v>57.0</v>
      </c>
    </row>
    <row r="4">
      <c r="A4" s="26" t="s">
        <v>41</v>
      </c>
      <c r="B4" s="15">
        <v>3.0</v>
      </c>
    </row>
    <row r="5">
      <c r="A5" s="15" t="s">
        <v>42</v>
      </c>
      <c r="B5" s="15">
        <v>5.1</v>
      </c>
    </row>
    <row r="6">
      <c r="A6" s="15" t="s">
        <v>21</v>
      </c>
      <c r="B6" s="18">
        <f>SQRT((B5)/B3 + (B5)/C3)</f>
        <v>0.4330711342</v>
      </c>
    </row>
    <row r="7">
      <c r="A7" s="15" t="s">
        <v>13</v>
      </c>
      <c r="B7" s="18">
        <f>((B2-C2) - B4)/B6</f>
        <v>2.30908948</v>
      </c>
    </row>
    <row r="8">
      <c r="A8" s="15" t="s">
        <v>14</v>
      </c>
      <c r="B8" s="19">
        <f>SUM(B3:C3)-2</f>
        <v>107</v>
      </c>
    </row>
    <row r="9">
      <c r="A9" s="15" t="s">
        <v>15</v>
      </c>
      <c r="B9" s="15">
        <v>-1.984</v>
      </c>
      <c r="C9" s="15">
        <v>1.984</v>
      </c>
    </row>
  </sheetData>
  <mergeCells count="5">
    <mergeCell ref="B4:C4"/>
    <mergeCell ref="B5:C5"/>
    <mergeCell ref="B6:C6"/>
    <mergeCell ref="B7:C7"/>
    <mergeCell ref="B8:C8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7.71"/>
  </cols>
  <sheetData>
    <row r="1">
      <c r="B1" s="15" t="s">
        <v>29</v>
      </c>
      <c r="C1" s="15" t="s">
        <v>30</v>
      </c>
      <c r="D1" s="15" t="s">
        <v>31</v>
      </c>
      <c r="E1" s="15" t="s">
        <v>32</v>
      </c>
      <c r="F1" s="15" t="s">
        <v>33</v>
      </c>
      <c r="G1" s="15" t="s">
        <v>34</v>
      </c>
    </row>
    <row r="2">
      <c r="B2" s="15">
        <v>2.0</v>
      </c>
      <c r="C2" s="16">
        <f t="shared" ref="C2:C6" si="1">B2-$B$7</f>
        <v>-1</v>
      </c>
      <c r="D2" s="16">
        <f t="shared" ref="D2:D6" si="2">C2^2</f>
        <v>1</v>
      </c>
      <c r="E2" s="15">
        <v>10.0</v>
      </c>
      <c r="F2" s="17">
        <f t="shared" ref="F2:F5" si="3">E2-$E$7</f>
        <v>-2</v>
      </c>
      <c r="G2" s="17">
        <f t="shared" ref="G2:G5" si="4">F2^2</f>
        <v>4</v>
      </c>
    </row>
    <row r="3">
      <c r="B3" s="15">
        <v>-3.0</v>
      </c>
      <c r="C3" s="16">
        <f t="shared" si="1"/>
        <v>-6</v>
      </c>
      <c r="D3" s="16">
        <f t="shared" si="2"/>
        <v>36</v>
      </c>
      <c r="E3" s="15">
        <v>13.0</v>
      </c>
      <c r="F3" s="17">
        <f t="shared" si="3"/>
        <v>1</v>
      </c>
      <c r="G3" s="17">
        <f t="shared" si="4"/>
        <v>1</v>
      </c>
    </row>
    <row r="4">
      <c r="B4" s="15">
        <v>5.0</v>
      </c>
      <c r="C4" s="16">
        <f t="shared" si="1"/>
        <v>2</v>
      </c>
      <c r="D4" s="16">
        <f t="shared" si="2"/>
        <v>4</v>
      </c>
      <c r="E4" s="15">
        <v>15.0</v>
      </c>
      <c r="F4" s="17">
        <f t="shared" si="3"/>
        <v>3</v>
      </c>
      <c r="G4" s="17">
        <f t="shared" si="4"/>
        <v>9</v>
      </c>
    </row>
    <row r="5">
      <c r="B5" s="15">
        <v>4.0</v>
      </c>
      <c r="C5" s="16">
        <f t="shared" si="1"/>
        <v>1</v>
      </c>
      <c r="D5" s="16">
        <f t="shared" si="2"/>
        <v>1</v>
      </c>
      <c r="E5" s="15">
        <v>10.0</v>
      </c>
      <c r="F5" s="17">
        <f t="shared" si="3"/>
        <v>-2</v>
      </c>
      <c r="G5" s="17">
        <f t="shared" si="4"/>
        <v>4</v>
      </c>
    </row>
    <row r="6">
      <c r="A6" s="15"/>
      <c r="B6" s="15">
        <v>7.0</v>
      </c>
      <c r="C6" s="16">
        <f t="shared" si="1"/>
        <v>4</v>
      </c>
      <c r="D6" s="16">
        <f t="shared" si="2"/>
        <v>16</v>
      </c>
    </row>
    <row r="7">
      <c r="A7" s="15" t="s">
        <v>7</v>
      </c>
      <c r="B7" s="16">
        <f>AVERAGE(B2:B6)</f>
        <v>3</v>
      </c>
      <c r="D7" s="16">
        <f>SUM(D2:D6)</f>
        <v>58</v>
      </c>
      <c r="E7" s="17">
        <f>AVERAGE(E2:E5)</f>
        <v>12</v>
      </c>
      <c r="G7" s="17">
        <f>SUM(G2:G5)</f>
        <v>18</v>
      </c>
    </row>
    <row r="8">
      <c r="A8" s="15" t="s">
        <v>35</v>
      </c>
      <c r="B8" s="17">
        <f>(D7+G7)/(COUNT(B2:B6)+COUNT(E2:E5) - 2)</f>
        <v>10.85714286</v>
      </c>
    </row>
    <row r="9">
      <c r="A9" s="15" t="s">
        <v>36</v>
      </c>
      <c r="B9" s="17">
        <f>SQRT((B8)/COUNT(B2:B6) + (B8)/COUNT(E2:E5) )</f>
        <v>2.210365193</v>
      </c>
    </row>
    <row r="10">
      <c r="A10" s="15" t="s">
        <v>37</v>
      </c>
      <c r="B10" s="17">
        <f>(B7-E7)/B9</f>
        <v>-4.071725355</v>
      </c>
    </row>
    <row r="11">
      <c r="A11" s="15" t="s">
        <v>38</v>
      </c>
      <c r="B11" s="16">
        <f>SUM(COUNT(B2:B6)+COUNT(E2:E5)) - 2</f>
        <v>7</v>
      </c>
    </row>
    <row r="12">
      <c r="A12" s="25" t="s">
        <v>43</v>
      </c>
      <c r="B12" s="15">
        <v>3.499</v>
      </c>
      <c r="F12" s="15">
        <f>0.01/2</f>
        <v>0.005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0.0"/>
  </cols>
  <sheetData>
    <row r="1">
      <c r="B1" s="15" t="s">
        <v>39</v>
      </c>
      <c r="C1" s="15" t="s">
        <v>40</v>
      </c>
    </row>
    <row r="2">
      <c r="A2" s="15" t="s">
        <v>7</v>
      </c>
      <c r="B2" s="15">
        <v>35.8</v>
      </c>
      <c r="C2" s="15">
        <v>31.6</v>
      </c>
    </row>
    <row r="3">
      <c r="A3" s="15" t="s">
        <v>8</v>
      </c>
      <c r="B3" s="15">
        <v>207.0</v>
      </c>
      <c r="C3" s="15">
        <v>220.0</v>
      </c>
    </row>
    <row r="4">
      <c r="A4" s="26" t="s">
        <v>44</v>
      </c>
      <c r="B4" s="15">
        <v>481.0</v>
      </c>
      <c r="C4" s="15">
        <v>322.0</v>
      </c>
    </row>
    <row r="5">
      <c r="A5" s="15" t="s">
        <v>42</v>
      </c>
      <c r="B5" s="27">
        <f>SUM(B4:C4)/(SUM(B3:C3)-2)</f>
        <v>1.889411765</v>
      </c>
    </row>
    <row r="6">
      <c r="A6" s="15" t="s">
        <v>21</v>
      </c>
      <c r="B6" s="18">
        <f>SQRT((1.89)/B3 + (1.89)/C3)</f>
        <v>0.133121538</v>
      </c>
    </row>
    <row r="7">
      <c r="A7" s="15" t="s">
        <v>13</v>
      </c>
      <c r="B7" s="18">
        <f>((B2-C2) - 0)/B6</f>
        <v>31.55011626</v>
      </c>
    </row>
    <row r="8">
      <c r="A8" s="15" t="s">
        <v>14</v>
      </c>
      <c r="B8" s="19">
        <f>SUM(B3:C3)-2</f>
        <v>425</v>
      </c>
    </row>
    <row r="9">
      <c r="A9" s="15" t="s">
        <v>43</v>
      </c>
      <c r="B9" s="15">
        <v>-1.984</v>
      </c>
      <c r="C9" s="15">
        <v>1.984</v>
      </c>
    </row>
  </sheetData>
  <mergeCells count="4">
    <mergeCell ref="B5:C5"/>
    <mergeCell ref="B6:C6"/>
    <mergeCell ref="B7:C7"/>
    <mergeCell ref="B8:C8"/>
  </mergeCells>
  <drawing r:id="rId1"/>
</worksheet>
</file>