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Batting" sheetId="1" r:id="rId3"/>
    <sheet state="visible" name="Team Pitching" sheetId="2" r:id="rId4"/>
    <sheet state="visible" name="Player 1" sheetId="3" r:id="rId5"/>
    <sheet state="visible" name="Player 2" sheetId="4" r:id="rId6"/>
    <sheet state="visible" name="Player 3" sheetId="5" r:id="rId7"/>
    <sheet state="visible" name="Player 4" sheetId="6" r:id="rId8"/>
    <sheet state="visible" name="Player 7" sheetId="7" r:id="rId9"/>
    <sheet state="visible" name="Player 9" sheetId="8" r:id="rId10"/>
    <sheet state="visible" name="Player 11" sheetId="9" r:id="rId11"/>
    <sheet state="visible" name="Player 12" sheetId="10" r:id="rId12"/>
    <sheet state="visible" name="Player 14" sheetId="11" r:id="rId13"/>
    <sheet state="visible" name="Player 15" sheetId="12" r:id="rId14"/>
    <sheet state="visible" name="Player 17" sheetId="13" r:id="rId15"/>
    <sheet state="visible" name="Player 18" sheetId="14" r:id="rId16"/>
  </sheets>
  <definedNames/>
  <calcPr/>
</workbook>
</file>

<file path=xl/sharedStrings.xml><?xml version="1.0" encoding="utf-8"?>
<sst xmlns="http://schemas.openxmlformats.org/spreadsheetml/2006/main" count="2029" uniqueCount="173">
  <si>
    <t>Team Batting Totals</t>
  </si>
  <si>
    <t>Runs/Game</t>
  </si>
  <si>
    <t>BA</t>
  </si>
  <si>
    <t>OPS</t>
  </si>
  <si>
    <t>BA/RSP</t>
  </si>
  <si>
    <t>QAB1%</t>
  </si>
  <si>
    <t>wOBA</t>
  </si>
  <si>
    <t>HH%</t>
  </si>
  <si>
    <t>2KPA</t>
  </si>
  <si>
    <t>2KH</t>
  </si>
  <si>
    <t>BA2K</t>
  </si>
  <si>
    <t>2KBB</t>
  </si>
  <si>
    <t>OPB2K</t>
  </si>
  <si>
    <t>2OAB</t>
  </si>
  <si>
    <t>2OBIP</t>
  </si>
  <si>
    <t>2OH</t>
  </si>
  <si>
    <t>BA2O</t>
  </si>
  <si>
    <t>BABIP2O</t>
  </si>
  <si>
    <t>2OQAB</t>
  </si>
  <si>
    <t>ISO</t>
  </si>
  <si>
    <t>GPA</t>
  </si>
  <si>
    <t>Pull %</t>
  </si>
  <si>
    <t>Center %</t>
  </si>
  <si>
    <t>Oppo %</t>
  </si>
  <si>
    <t>BABIP</t>
  </si>
  <si>
    <t>2KAB</t>
  </si>
  <si>
    <t>2KBIP</t>
  </si>
  <si>
    <t>BABIP2K</t>
  </si>
  <si>
    <t>SLG2K</t>
  </si>
  <si>
    <t>OPS2K</t>
  </si>
  <si>
    <t>2OAB/RSP</t>
  </si>
  <si>
    <t>2OBIP/RSP</t>
  </si>
  <si>
    <t>2OH/RSP</t>
  </si>
  <si>
    <t>BA2O/RSP</t>
  </si>
  <si>
    <t>BABIP2O/RSP</t>
  </si>
  <si>
    <t>2OQAB%</t>
  </si>
  <si>
    <t>Last 5 Games</t>
  </si>
  <si>
    <t>Last 10 Games</t>
  </si>
  <si>
    <t>OPB</t>
  </si>
  <si>
    <t>SLG</t>
  </si>
  <si>
    <t>G</t>
  </si>
  <si>
    <t>PA</t>
  </si>
  <si>
    <t>AB</t>
  </si>
  <si>
    <t>R</t>
  </si>
  <si>
    <t>H</t>
  </si>
  <si>
    <t>B</t>
  </si>
  <si>
    <t>1B</t>
  </si>
  <si>
    <t>2B</t>
  </si>
  <si>
    <t>3B</t>
  </si>
  <si>
    <t>HR</t>
  </si>
  <si>
    <t>RBI</t>
  </si>
  <si>
    <t>AVG</t>
  </si>
  <si>
    <t>BB</t>
  </si>
  <si>
    <t>Kc</t>
  </si>
  <si>
    <t>Ks</t>
  </si>
  <si>
    <t>SO</t>
  </si>
  <si>
    <t>HBP</t>
  </si>
  <si>
    <t>SB</t>
  </si>
  <si>
    <t>CS</t>
  </si>
  <si>
    <t>SCB</t>
  </si>
  <si>
    <t>SF</t>
  </si>
  <si>
    <t>SAC</t>
  </si>
  <si>
    <t>OBP</t>
  </si>
  <si>
    <t>OBPE</t>
  </si>
  <si>
    <t>CT%</t>
  </si>
  <si>
    <t>CT2%</t>
  </si>
  <si>
    <t>ROE</t>
  </si>
  <si>
    <t>FC</t>
  </si>
  <si>
    <t>CI</t>
  </si>
  <si>
    <t>AB/RSP</t>
  </si>
  <si>
    <t>H/RSP</t>
  </si>
  <si>
    <t>QAB1</t>
  </si>
  <si>
    <t>BB/RSP</t>
  </si>
  <si>
    <t>LOB</t>
  </si>
  <si>
    <t>SAC/RSP</t>
  </si>
  <si>
    <t>GDP</t>
  </si>
  <si>
    <t>GB%</t>
  </si>
  <si>
    <t>LD%</t>
  </si>
  <si>
    <t>PU%</t>
  </si>
  <si>
    <t>FB%</t>
  </si>
  <si>
    <t>BIP</t>
  </si>
  <si>
    <t>Ss%</t>
  </si>
  <si>
    <t>FPSw%</t>
  </si>
  <si>
    <t>FPH</t>
  </si>
  <si>
    <t>FPSS%</t>
  </si>
  <si>
    <t>MLC</t>
  </si>
  <si>
    <t>UWRF</t>
  </si>
  <si>
    <t>Luther</t>
  </si>
  <si>
    <t>Knox</t>
  </si>
  <si>
    <t>Rockford</t>
  </si>
  <si>
    <t>Bowdoin</t>
  </si>
  <si>
    <t>Tufts</t>
  </si>
  <si>
    <t>UW-WW</t>
  </si>
  <si>
    <t>Chicago</t>
  </si>
  <si>
    <t>New Rochelle</t>
  </si>
  <si>
    <t>Thomas</t>
  </si>
  <si>
    <t>UW-O</t>
  </si>
  <si>
    <t>UWEC</t>
  </si>
  <si>
    <t>St. Mary's</t>
  </si>
  <si>
    <t>GAC</t>
  </si>
  <si>
    <t>St. Kate's</t>
  </si>
  <si>
    <t>UST</t>
  </si>
  <si>
    <t>Augsburg</t>
  </si>
  <si>
    <t>Hamline</t>
  </si>
  <si>
    <t>Bethel</t>
  </si>
  <si>
    <t>Conconrdia</t>
  </si>
  <si>
    <t>MAC</t>
  </si>
  <si>
    <t>Carleton</t>
  </si>
  <si>
    <t>CSB</t>
  </si>
  <si>
    <t>Totals</t>
  </si>
  <si>
    <t>Team Pitching Totals</t>
  </si>
  <si>
    <t>ERA</t>
  </si>
  <si>
    <t>WHIP</t>
  </si>
  <si>
    <t>BAA</t>
  </si>
  <si>
    <t>FPS%</t>
  </si>
  <si>
    <t>Runs Allowed</t>
  </si>
  <si>
    <t>FIP</t>
  </si>
  <si>
    <t>K/BB</t>
  </si>
  <si>
    <t>W</t>
  </si>
  <si>
    <t>L</t>
  </si>
  <si>
    <t>SV</t>
  </si>
  <si>
    <t>CMP</t>
  </si>
  <si>
    <t>QS</t>
  </si>
  <si>
    <t>IP</t>
  </si>
  <si>
    <t>BF Total</t>
  </si>
  <si>
    <t>BF/Game</t>
  </si>
  <si>
    <t>Ball</t>
  </si>
  <si>
    <t>Str</t>
  </si>
  <si>
    <t>B/S</t>
  </si>
  <si>
    <t>PIT</t>
  </si>
  <si>
    <t>ER</t>
  </si>
  <si>
    <t>O</t>
  </si>
  <si>
    <t>K</t>
  </si>
  <si>
    <t>K/GI</t>
  </si>
  <si>
    <t>HB</t>
  </si>
  <si>
    <t>WP</t>
  </si>
  <si>
    <t>GO</t>
  </si>
  <si>
    <t>AO</t>
  </si>
  <si>
    <t>GO/AO</t>
  </si>
  <si>
    <t>FPS Total</t>
  </si>
  <si>
    <t>FPS/Game</t>
  </si>
  <si>
    <t>FPB Total</t>
  </si>
  <si>
    <t>FPB/Game</t>
  </si>
  <si>
    <t>LOBB</t>
  </si>
  <si>
    <t>LOH</t>
  </si>
  <si>
    <t>FsK</t>
  </si>
  <si>
    <t>FsBB</t>
  </si>
  <si>
    <t>IR</t>
  </si>
  <si>
    <t>IRS</t>
  </si>
  <si>
    <t>S%</t>
  </si>
  <si>
    <t>B%</t>
  </si>
  <si>
    <t>ChS%</t>
  </si>
  <si>
    <t>E02+</t>
  </si>
  <si>
    <t>E02-</t>
  </si>
  <si>
    <t>E30+</t>
  </si>
  <si>
    <t>E30-</t>
  </si>
  <si>
    <t>E32+</t>
  </si>
  <si>
    <t>E32-</t>
  </si>
  <si>
    <t>Total</t>
  </si>
  <si>
    <t xml:space="preserve">#2 </t>
  </si>
  <si>
    <t>Did Not Play: Injured</t>
  </si>
  <si>
    <t>Pitching</t>
  </si>
  <si>
    <t>#5</t>
  </si>
  <si>
    <t>#8</t>
  </si>
  <si>
    <t xml:space="preserve">#3 </t>
  </si>
  <si>
    <t>#12</t>
  </si>
  <si>
    <t>#10</t>
  </si>
  <si>
    <t xml:space="preserve">#4 </t>
  </si>
  <si>
    <t>#9</t>
  </si>
  <si>
    <t>#17</t>
  </si>
  <si>
    <t>#13</t>
  </si>
  <si>
    <t>#25</t>
  </si>
  <si>
    <t>#20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</si>
</sst>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11">
    <font>
      <sz val="10.0"/>
      <color rgb="FF000000"/>
      <name val="Arial"/>
    </font>
    <font>
      <sz val="36.0"/>
    </font>
    <font>
      <sz val="12.0"/>
      <name val="Trebuchet MS"/>
    </font>
    <font/>
    <font>
      <sz val="12.0"/>
      <color rgb="FF000000"/>
      <name val="Trebuchet MS"/>
    </font>
    <font>
      <b/>
      <sz val="12.0"/>
      <color rgb="FFFFFFFF"/>
      <name val="Trebuchet MS"/>
    </font>
    <font>
      <b/>
      <sz val="12.0"/>
      <color rgb="FF000000"/>
      <name val="Trebuchet MS"/>
    </font>
    <font>
      <sz val="36.0"/>
      <color rgb="FF000000"/>
      <name val="Trebuchet MS"/>
    </font>
    <font>
      <sz val="24.0"/>
    </font>
    <font>
      <sz val="18.0"/>
      <color rgb="FF000000"/>
      <name val="Trebuchet MS"/>
    </font>
    <font>
      <sz val="60.0"/>
      <color rgb="FF000000"/>
      <name val="Trebuchet MS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1">
    <border/>
    <border>
      <right style="thick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0" fontId="3" numFmtId="0" xfId="0" applyFont="1"/>
    <xf borderId="0" fillId="0" fontId="2" numFmtId="164" xfId="0" applyAlignment="1" applyFont="1" applyNumberFormat="1">
      <alignment horizontal="center"/>
    </xf>
    <xf borderId="0" fillId="0" fontId="2" numFmtId="2" xfId="0" applyAlignment="1" applyFont="1" applyNumberFormat="1">
      <alignment horizontal="center"/>
    </xf>
    <xf borderId="0" fillId="0" fontId="2" numFmtId="164" xfId="0" applyAlignment="1" applyFont="1" applyNumberFormat="1">
      <alignment horizontal="center" readingOrder="0"/>
    </xf>
    <xf borderId="0" fillId="2" fontId="2" numFmtId="164" xfId="0" applyAlignment="1" applyFont="1" applyNumberFormat="1">
      <alignment horizontal="center"/>
    </xf>
    <xf borderId="0" fillId="2" fontId="2" numFmtId="0" xfId="0" applyAlignment="1" applyFont="1">
      <alignment horizontal="center"/>
    </xf>
    <xf borderId="0" fillId="0" fontId="2" numFmtId="10" xfId="0" applyAlignment="1" applyFont="1" applyNumberFormat="1">
      <alignment horizontal="center" readingOrder="0"/>
    </xf>
    <xf borderId="0" fillId="2" fontId="2" numFmtId="2" xfId="0" applyAlignment="1" applyFont="1" applyNumberFormat="1">
      <alignment horizontal="center"/>
    </xf>
    <xf borderId="0" fillId="2" fontId="3" numFmtId="0" xfId="0" applyFont="1"/>
    <xf borderId="1" fillId="0" fontId="3" numFmtId="0" xfId="0" applyBorder="1" applyFont="1"/>
    <xf borderId="0" fillId="2" fontId="4" numFmtId="0" xfId="0" applyAlignment="1" applyFont="1">
      <alignment horizontal="center" readingOrder="0"/>
    </xf>
    <xf borderId="1" fillId="2" fontId="4" numFmtId="0" xfId="0" applyAlignment="1" applyBorder="1" applyFont="1">
      <alignment horizontal="center" readingOrder="0"/>
    </xf>
    <xf borderId="0" fillId="2" fontId="4" numFmtId="164" xfId="0" applyAlignment="1" applyFont="1" applyNumberFormat="1">
      <alignment horizontal="center"/>
    </xf>
    <xf borderId="1" fillId="2" fontId="4" numFmtId="164" xfId="0" applyAlignment="1" applyBorder="1" applyFont="1" applyNumberFormat="1">
      <alignment horizontal="center"/>
    </xf>
    <xf borderId="2" fillId="3" fontId="5" numFmtId="0" xfId="0" applyAlignment="1" applyBorder="1" applyFill="1" applyFont="1">
      <alignment horizontal="center" readingOrder="0" vertical="bottom"/>
    </xf>
    <xf borderId="1" fillId="0" fontId="3" numFmtId="0" xfId="0" applyAlignment="1" applyBorder="1" applyFont="1">
      <alignment readingOrder="0"/>
    </xf>
    <xf borderId="2" fillId="4" fontId="6" numFmtId="0" xfId="0" applyAlignment="1" applyBorder="1" applyFill="1" applyFont="1">
      <alignment horizontal="center" readingOrder="0" vertical="bottom"/>
    </xf>
    <xf borderId="2" fillId="4" fontId="6" numFmtId="164" xfId="0" applyAlignment="1" applyBorder="1" applyFont="1" applyNumberFormat="1">
      <alignment horizontal="center" readingOrder="0" vertical="bottom"/>
    </xf>
    <xf borderId="2" fillId="4" fontId="6" numFmtId="2" xfId="0" applyAlignment="1" applyBorder="1" applyFont="1" applyNumberFormat="1">
      <alignment horizontal="center" readingOrder="0" vertical="bottom"/>
    </xf>
    <xf borderId="2" fillId="4" fontId="6" numFmtId="165" xfId="0" applyAlignment="1" applyBorder="1" applyFont="1" applyNumberFormat="1">
      <alignment horizontal="center" readingOrder="0" vertical="bottom"/>
    </xf>
    <xf borderId="2" fillId="4" fontId="4" numFmtId="0" xfId="0" applyAlignment="1" applyBorder="1" applyFont="1">
      <alignment horizontal="center" readingOrder="0" vertical="bottom"/>
    </xf>
    <xf borderId="3" fillId="0" fontId="2" numFmtId="0" xfId="0" applyAlignment="1" applyBorder="1" applyFont="1">
      <alignment horizontal="center" vertical="bottom"/>
    </xf>
    <xf borderId="3" fillId="4" fontId="4" numFmtId="164" xfId="0" applyAlignment="1" applyBorder="1" applyFont="1" applyNumberFormat="1">
      <alignment horizontal="center" vertical="bottom"/>
    </xf>
    <xf borderId="3" fillId="4" fontId="4" numFmtId="0" xfId="0" applyAlignment="1" applyBorder="1" applyFont="1">
      <alignment horizontal="center" vertical="bottom"/>
    </xf>
    <xf borderId="3" fillId="4" fontId="2" numFmtId="164" xfId="0" applyAlignment="1" applyBorder="1" applyFont="1" applyNumberFormat="1">
      <alignment horizontal="center" vertical="bottom"/>
    </xf>
    <xf borderId="3" fillId="4" fontId="4" numFmtId="1" xfId="0" applyAlignment="1" applyBorder="1" applyFont="1" applyNumberFormat="1">
      <alignment horizontal="center" vertical="bottom"/>
    </xf>
    <xf borderId="3" fillId="4" fontId="2" numFmtId="2" xfId="0" applyAlignment="1" applyBorder="1" applyFont="1" applyNumberFormat="1">
      <alignment horizontal="center" vertical="bottom"/>
    </xf>
    <xf borderId="0" fillId="4" fontId="4" numFmtId="2" xfId="0" applyAlignment="1" applyFont="1" applyNumberFormat="1">
      <alignment horizontal="center" vertical="bottom"/>
    </xf>
    <xf borderId="0" fillId="4" fontId="4" numFmtId="0" xfId="0" applyAlignment="1" applyFont="1">
      <alignment horizontal="center" vertical="bottom"/>
    </xf>
    <xf borderId="0" fillId="4" fontId="4" numFmtId="164" xfId="0" applyAlignment="1" applyFont="1" applyNumberFormat="1">
      <alignment horizontal="center" vertical="bottom"/>
    </xf>
    <xf borderId="2" fillId="0" fontId="4" numFmtId="0" xfId="0" applyAlignment="1" applyBorder="1" applyFont="1">
      <alignment horizontal="center" readingOrder="0" vertical="bottom"/>
    </xf>
    <xf borderId="2" fillId="0" fontId="4" numFmtId="164" xfId="0" applyAlignment="1" applyBorder="1" applyFont="1" applyNumberFormat="1">
      <alignment horizontal="center" readingOrder="0" vertical="bottom"/>
    </xf>
    <xf borderId="2" fillId="0" fontId="6" numFmtId="0" xfId="0" applyAlignment="1" applyBorder="1" applyFont="1">
      <alignment horizontal="center" readingOrder="0" vertical="bottom"/>
    </xf>
    <xf borderId="2" fillId="0" fontId="6" numFmtId="164" xfId="0" applyAlignment="1" applyBorder="1" applyFont="1" applyNumberFormat="1">
      <alignment horizontal="center" readingOrder="0" vertical="bottom"/>
    </xf>
    <xf borderId="0" fillId="0" fontId="4" numFmtId="0" xfId="0" applyAlignment="1" applyFont="1">
      <alignment horizontal="center" readingOrder="0" vertical="bottom"/>
    </xf>
    <xf borderId="0" fillId="4" fontId="4" numFmtId="2" xfId="0" applyAlignment="1" applyFont="1" applyNumberFormat="1">
      <alignment horizontal="center"/>
    </xf>
    <xf borderId="0" fillId="4" fontId="4" numFmtId="1" xfId="0" applyAlignment="1" applyFont="1" applyNumberFormat="1">
      <alignment horizontal="center"/>
    </xf>
    <xf borderId="0" fillId="0" fontId="6" numFmtId="2" xfId="0" applyAlignment="1" applyFont="1" applyNumberFormat="1">
      <alignment horizontal="center" readingOrder="0" vertical="bottom"/>
    </xf>
    <xf borderId="0" fillId="0" fontId="6" numFmtId="164" xfId="0" applyAlignment="1" applyFont="1" applyNumberFormat="1">
      <alignment horizontal="center" readingOrder="0" vertical="bottom"/>
    </xf>
    <xf borderId="0" fillId="4" fontId="6" numFmtId="0" xfId="0" applyAlignment="1" applyFont="1">
      <alignment horizontal="center" readingOrder="0" vertical="bottom"/>
    </xf>
    <xf borderId="0" fillId="0" fontId="6" numFmtId="1" xfId="0" applyAlignment="1" applyFont="1" applyNumberFormat="1">
      <alignment horizontal="center" readingOrder="0" vertical="bottom"/>
    </xf>
    <xf borderId="0" fillId="0" fontId="6" numFmtId="0" xfId="0" applyAlignment="1" applyFont="1">
      <alignment horizontal="center" readingOrder="0" vertical="bottom"/>
    </xf>
    <xf borderId="0" fillId="0" fontId="2" numFmtId="0" xfId="0" applyAlignment="1" applyFont="1">
      <alignment horizontal="center"/>
    </xf>
    <xf borderId="0" fillId="2" fontId="2" numFmtId="164" xfId="0" applyAlignment="1" applyFont="1" applyNumberFormat="1">
      <alignment horizontal="center" readingOrder="0"/>
    </xf>
    <xf borderId="0" fillId="0" fontId="4" numFmtId="0" xfId="0" applyAlignment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0" fillId="0" fontId="4" numFmtId="164" xfId="0" applyAlignment="1" applyFont="1" applyNumberFormat="1">
      <alignment horizontal="center"/>
    </xf>
    <xf borderId="1" fillId="0" fontId="4" numFmtId="164" xfId="0" applyAlignment="1" applyBorder="1" applyFont="1" applyNumberFormat="1">
      <alignment horizontal="center"/>
    </xf>
    <xf borderId="0" fillId="4" fontId="4" numFmtId="164" xfId="0" applyAlignment="1" applyFont="1" applyNumberFormat="1">
      <alignment horizontal="center"/>
    </xf>
    <xf borderId="0" fillId="3" fontId="5" numFmtId="0" xfId="0" applyAlignment="1" applyFont="1">
      <alignment horizontal="center" readingOrder="0" vertical="bottom"/>
    </xf>
    <xf borderId="0" fillId="4" fontId="4" numFmtId="0" xfId="0" applyAlignment="1" applyFont="1">
      <alignment horizontal="center" readingOrder="0" vertical="bottom"/>
    </xf>
    <xf borderId="0" fillId="0" fontId="3" numFmtId="0" xfId="0" applyAlignment="1" applyFont="1">
      <alignment readingOrder="0"/>
    </xf>
    <xf borderId="4" fillId="4" fontId="7" numFmtId="0" xfId="0" applyAlignment="1" applyBorder="1" applyFont="1">
      <alignment horizontal="left" readingOrder="0" vertical="bottom"/>
    </xf>
    <xf borderId="3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0" fillId="0" fontId="8" numFmtId="0" xfId="0" applyAlignment="1" applyFont="1">
      <alignment readingOrder="0"/>
    </xf>
    <xf borderId="4" fillId="0" fontId="7" numFmtId="0" xfId="0" applyAlignment="1" applyBorder="1" applyFont="1">
      <alignment horizontal="left" readingOrder="0" vertical="bottom"/>
    </xf>
    <xf borderId="0" fillId="2" fontId="6" numFmtId="2" xfId="0" applyAlignment="1" applyFont="1" applyNumberFormat="1">
      <alignment horizontal="center" readingOrder="0" vertical="bottom"/>
    </xf>
    <xf borderId="0" fillId="4" fontId="2" numFmtId="164" xfId="0" applyAlignment="1" applyFont="1" applyNumberFormat="1">
      <alignment horizontal="center"/>
    </xf>
    <xf borderId="0" fillId="4" fontId="2" numFmtId="164" xfId="0" applyAlignment="1" applyFont="1" applyNumberFormat="1">
      <alignment horizontal="center" readingOrder="0"/>
    </xf>
    <xf borderId="4" fillId="4" fontId="9" numFmtId="0" xfId="0" applyAlignment="1" applyBorder="1" applyFont="1">
      <alignment horizontal="left" readingOrder="0" vertical="bottom"/>
    </xf>
    <xf borderId="2" fillId="4" fontId="4" numFmtId="164" xfId="0" applyAlignment="1" applyBorder="1" applyFont="1" applyNumberFormat="1">
      <alignment horizontal="center" readingOrder="0" vertical="bottom"/>
    </xf>
    <xf borderId="0" fillId="0" fontId="3" numFmtId="164" xfId="0" applyFont="1" applyNumberFormat="1"/>
    <xf borderId="0" fillId="0" fontId="3" numFmtId="1" xfId="0" applyFont="1" applyNumberFormat="1"/>
    <xf borderId="0" fillId="0" fontId="3" numFmtId="2" xfId="0" applyFont="1" applyNumberFormat="1"/>
    <xf borderId="4" fillId="4" fontId="10" numFmtId="0" xfId="0" applyAlignment="1" applyBorder="1" applyFont="1">
      <alignment horizontal="left" readingOrder="0" vertical="center"/>
    </xf>
    <xf borderId="0" fillId="2" fontId="6" numFmtId="0" xfId="0" applyAlignment="1" applyFont="1">
      <alignment horizontal="center"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3.0" topLeftCell="D14" activePane="bottomRight" state="frozen"/>
      <selection activeCell="D1" sqref="D1" pane="topRight"/>
      <selection activeCell="A14" sqref="A14" pane="bottomLeft"/>
      <selection activeCell="D14" sqref="D14" pane="bottomRight"/>
    </sheetView>
  </sheetViews>
  <sheetFormatPr customHeight="1" defaultColWidth="12.63" defaultRowHeight="15.75"/>
  <sheetData>
    <row r="1">
      <c r="A1" s="1" t="s">
        <v>0</v>
      </c>
      <c r="D1" s="2"/>
      <c r="E1" s="2"/>
    </row>
    <row r="2"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4" t="s">
        <v>6</v>
      </c>
      <c r="J2" s="3" t="s">
        <v>7</v>
      </c>
      <c r="K2" s="4" t="s">
        <v>8</v>
      </c>
      <c r="L2" s="4" t="s">
        <v>9</v>
      </c>
      <c r="M2" s="4" t="s">
        <v>10</v>
      </c>
      <c r="N2" s="4" t="s">
        <v>11</v>
      </c>
      <c r="O2" s="4" t="s">
        <v>12</v>
      </c>
      <c r="P2" s="4" t="s">
        <v>13</v>
      </c>
      <c r="Q2" s="4" t="s">
        <v>14</v>
      </c>
      <c r="R2" s="4" t="s">
        <v>15</v>
      </c>
      <c r="S2" s="4" t="s">
        <v>16</v>
      </c>
      <c r="T2" s="4" t="s">
        <v>17</v>
      </c>
      <c r="U2" s="4" t="s">
        <v>18</v>
      </c>
      <c r="X2" s="5"/>
      <c r="Y2" s="5"/>
      <c r="Z2" s="5"/>
      <c r="AA2" s="5"/>
    </row>
    <row r="3">
      <c r="D3" s="6">
        <f>average(F14:F49)</f>
        <v>4.277777778</v>
      </c>
      <c r="E3" s="6">
        <f>N50</f>
        <v>0.2621052632</v>
      </c>
      <c r="F3" s="6">
        <f>AB50</f>
        <v>0.6686618761</v>
      </c>
      <c r="G3" s="6">
        <f>AK50</f>
        <v>0.2633053221</v>
      </c>
      <c r="H3" s="7">
        <f>AM50</f>
        <v>46.49446494</v>
      </c>
      <c r="I3" s="8">
        <f>((0.69*O50) + (0.72*S50) + (0.88*I50) + (1.247*J50) + (1.578*K50) + (2.031*L50))/(E50+O50+S50+X50)</f>
        <v>0.2920885609</v>
      </c>
      <c r="J3" s="7">
        <f>AV50</f>
        <v>11.43586041</v>
      </c>
      <c r="K3" s="4">
        <f>140+25+19+15+22+23+30+49+21</f>
        <v>344</v>
      </c>
      <c r="L3" s="4">
        <f>38+4+8+3+9+6+2</f>
        <v>70</v>
      </c>
      <c r="M3" s="9">
        <f>L3/K5</f>
        <v>0.2215189873</v>
      </c>
      <c r="N3" s="4">
        <f>10+4+1+1+2+2+3+1</f>
        <v>24</v>
      </c>
      <c r="O3" s="9">
        <f>(N3+L3+4)/K3</f>
        <v>0.2848837209</v>
      </c>
      <c r="P3" s="10">
        <f>58+8+12+23+17+19+22+11+23+18+10+17</f>
        <v>238</v>
      </c>
      <c r="Q3" s="10">
        <f>47+14+17+13+15+19+10+20+12+9+15</f>
        <v>191</v>
      </c>
      <c r="R3" s="10">
        <f>21+4+8+2+6+4+1+5+3+6</f>
        <v>60</v>
      </c>
      <c r="S3" s="9">
        <f>R3/P3</f>
        <v>0.2521008403</v>
      </c>
      <c r="T3" s="9">
        <f>R3/Q3</f>
        <v>0.3141361257</v>
      </c>
      <c r="U3" s="10">
        <f>26+10+14+6+8+7+6+10+7+1+8</f>
        <v>103</v>
      </c>
    </row>
    <row r="4">
      <c r="D4" s="2"/>
      <c r="E4" s="4" t="s">
        <v>19</v>
      </c>
      <c r="F4" s="3" t="s">
        <v>20</v>
      </c>
      <c r="G4" s="4" t="s">
        <v>21</v>
      </c>
      <c r="H4" s="4" t="s">
        <v>22</v>
      </c>
      <c r="I4" s="4" t="s">
        <v>23</v>
      </c>
      <c r="J4" s="3" t="s">
        <v>24</v>
      </c>
      <c r="K4" s="4" t="s">
        <v>25</v>
      </c>
      <c r="L4" s="4" t="s">
        <v>26</v>
      </c>
      <c r="M4" s="4" t="s">
        <v>27</v>
      </c>
      <c r="N4" s="4" t="s">
        <v>28</v>
      </c>
      <c r="O4" s="4" t="s">
        <v>29</v>
      </c>
      <c r="P4" s="4" t="s">
        <v>30</v>
      </c>
      <c r="Q4" s="4" t="s">
        <v>31</v>
      </c>
      <c r="R4" s="4" t="s">
        <v>32</v>
      </c>
      <c r="S4" s="4" t="s">
        <v>33</v>
      </c>
      <c r="T4" s="4" t="s">
        <v>34</v>
      </c>
      <c r="U4" s="4" t="s">
        <v>35</v>
      </c>
    </row>
    <row r="5">
      <c r="D5" s="2"/>
      <c r="E5" s="6">
        <f>AA50-N50</f>
        <v>0.08736842105</v>
      </c>
      <c r="F5" s="6">
        <f>AC50</f>
        <v>0.2310031074</v>
      </c>
      <c r="G5" s="11">
        <f>((87+14+15+21+16+10+37+10)/(249+23+28+18+23+27+28+19+26+14+18+95+39))</f>
        <v>0.3459637562</v>
      </c>
      <c r="H5" s="11">
        <f>(109+27+18+22+20+11+36+14)/(249+28+23+23+18+27+28+19+26+14+18+95+39)</f>
        <v>0.4233937397</v>
      </c>
      <c r="I5" s="11">
        <f>(53+10+8+12+9+11+22+15)/(249+28+23+23+18+27+28+19+26+14+18+95+39)</f>
        <v>0.2306425041</v>
      </c>
      <c r="J5" s="6">
        <f>BB50</f>
        <v>0.2912154031</v>
      </c>
      <c r="K5" s="4">
        <f>129+23+18+13+21+21+28+44+19</f>
        <v>316</v>
      </c>
      <c r="L5" s="4">
        <f>88+14+21+14+16+18+31+10</f>
        <v>212</v>
      </c>
      <c r="M5" s="9">
        <f>L3/L5</f>
        <v>0.3301886792</v>
      </c>
      <c r="N5" s="9">
        <f>((13*2)+3+56)/K5</f>
        <v>0.2689873418</v>
      </c>
      <c r="O5" s="9">
        <f>N5+O3</f>
        <v>0.5538710627</v>
      </c>
      <c r="P5" s="4">
        <f>32+8+12+7+8+12+7+12+10+2+5</f>
        <v>115</v>
      </c>
      <c r="Q5" s="4">
        <f>29+6+8+5+7+11+7+12+8+2+4</f>
        <v>99</v>
      </c>
      <c r="R5" s="4">
        <f>13+2+3+2+5+2+1+2+1</f>
        <v>31</v>
      </c>
      <c r="S5" s="9">
        <f>R5/P5</f>
        <v>0.2695652174</v>
      </c>
      <c r="T5" s="9">
        <f>R5/Q5</f>
        <v>0.3131313131</v>
      </c>
      <c r="U5" s="12">
        <f>(U3/(65+9+14+25+17+20+22+11+27+19+10+19))*100</f>
        <v>39.92248062</v>
      </c>
    </row>
    <row r="6">
      <c r="A6" s="2"/>
      <c r="B6" s="2"/>
      <c r="C6" s="2"/>
      <c r="D6" s="2"/>
      <c r="J6" s="3"/>
    </row>
    <row r="7">
      <c r="D7" s="13"/>
      <c r="E7" s="4" t="s">
        <v>36</v>
      </c>
      <c r="I7" s="14"/>
      <c r="J7" s="4" t="s">
        <v>37</v>
      </c>
    </row>
    <row r="8">
      <c r="D8" s="13"/>
      <c r="E8" s="15" t="s">
        <v>2</v>
      </c>
      <c r="F8" s="15" t="s">
        <v>38</v>
      </c>
      <c r="G8" s="15" t="s">
        <v>39</v>
      </c>
      <c r="H8" s="15" t="s">
        <v>3</v>
      </c>
      <c r="I8" s="16" t="s">
        <v>4</v>
      </c>
      <c r="J8" s="15" t="s">
        <v>2</v>
      </c>
      <c r="K8" s="15" t="s">
        <v>38</v>
      </c>
      <c r="L8" s="15" t="s">
        <v>39</v>
      </c>
      <c r="M8" s="15" t="s">
        <v>3</v>
      </c>
      <c r="N8" s="15" t="s">
        <v>4</v>
      </c>
    </row>
    <row r="9">
      <c r="D9" s="13"/>
      <c r="E9" s="17">
        <f>sum(G45:G49)/sum(E45:E49)</f>
        <v>0.2406015038</v>
      </c>
      <c r="F9" s="17">
        <f>sum(sum(G45:G49),sum(O45:O49),sum(S45:S49))/sum(D45:D49)</f>
        <v>0.2913907285</v>
      </c>
      <c r="G9" s="17">
        <f>(sum(I45:I49)+(2*sum(J45:J49))+(3*sum(K45:K49))+(4*sum(L45:L49)))/sum(E45:E49)</f>
        <v>0.2781954887</v>
      </c>
      <c r="H9" s="17">
        <f>sum(F9:G9)</f>
        <v>0.5695862172</v>
      </c>
      <c r="I9" s="18">
        <f>sum(AJ45:AJ49)/sum(AI45:AI49)</f>
        <v>0.2173913043</v>
      </c>
      <c r="J9" s="17">
        <f>sum(G40:G49)/sum(E40:E49)</f>
        <v>0.2480314961</v>
      </c>
      <c r="K9" s="17">
        <f>sum(sum(G40:G49),sum(O40:O49),sum(S40:S49))/sum(D40:D49)</f>
        <v>0.3177257525</v>
      </c>
      <c r="L9" s="17">
        <f>(sum(I40:I49)+(2*sum(J40:J49))+(3*sum(K40:K49))+(4*sum(L40:L49)))/sum(E40:E49)</f>
        <v>0.3228346457</v>
      </c>
      <c r="M9" s="17">
        <f>sum(K9:L9)</f>
        <v>0.6405603982</v>
      </c>
      <c r="N9" s="17">
        <f>sum(AJ40:AJ49)/sum(AI40:AI49)</f>
        <v>0.2450980392</v>
      </c>
    </row>
    <row r="10">
      <c r="D10" s="13"/>
      <c r="E10" s="15" t="s">
        <v>24</v>
      </c>
      <c r="F10" s="15" t="s">
        <v>6</v>
      </c>
      <c r="G10" s="15" t="s">
        <v>19</v>
      </c>
      <c r="H10" s="15" t="s">
        <v>7</v>
      </c>
      <c r="I10" s="16" t="s">
        <v>5</v>
      </c>
      <c r="J10" s="15" t="s">
        <v>24</v>
      </c>
      <c r="K10" s="15" t="s">
        <v>6</v>
      </c>
      <c r="L10" s="15" t="s">
        <v>19</v>
      </c>
      <c r="M10" s="15" t="s">
        <v>7</v>
      </c>
      <c r="N10" s="15" t="s">
        <v>5</v>
      </c>
    </row>
    <row r="11">
      <c r="D11" s="13"/>
      <c r="E11" s="17">
        <f>sum(G45:G49)/sum(AW45:AW49)</f>
        <v>0.275862069</v>
      </c>
      <c r="F11" s="17">
        <f>((0.69*sum(O45:O49)) + (0.72*sum(S45:S49)) + (0.88*sum(I45:I49)) + (1.247*sum(J45:J49)) + (1.578*sum(K45:K49)) + (2.031*sum(L45:L49)))/(sum(E45:E49)+sum(O45:O49)+sum(S45:S49)+sum(X45:X49))</f>
        <v>0.250410596</v>
      </c>
      <c r="G11" s="17">
        <f>G9-E9</f>
        <v>0.03759398496</v>
      </c>
      <c r="H11" s="17">
        <f>((((AV45*$AW$45)/100)+((AV46*$AW$46)/100)+((AV47*$AW$47)/100)+((AV48*$AW$48)/100)+((AV49*$AW$49)/100))/sum(AW45:AW49))*100</f>
        <v>7.756896552</v>
      </c>
      <c r="I11" s="18">
        <f>(sum(AL45:AL49)/sum(D45:D49))*100</f>
        <v>41.7218543</v>
      </c>
      <c r="J11" s="17">
        <f>sum(G40:G49)/sum(AW40:AW49)</f>
        <v>0.2957746479</v>
      </c>
      <c r="K11" s="17">
        <f>((0.69*sum(O40:O49)) + (0.72*sum(S40:S49)) + (0.88*sum(I40:I49)) + (1.247*sum(J40:J49)) + (1.578*sum(K40:K49)) + (2.031*sum(L40:L49)))/(sum(E40:E49)+sum(O40:O49)+sum(S40:S49)+sum(X40:X49))</f>
        <v>0.2813712375</v>
      </c>
      <c r="L11" s="17">
        <f>L9-J9</f>
        <v>0.07480314961</v>
      </c>
      <c r="M11" s="17">
        <f>((((AV40*$AW$40)/100)+((AV41*$AW$41)/100)+((AV42*$AW$42)/100)+((AV43*$AW$43)/100)+((AV44*$AW$44)/100)+((AV45*$AW$45)/100)+((AV46*$AW$46)/100)+((AV47*$AW$47)/100)+((AV48*$AW$48)/100)+((AV49*$AW$49)/100))/sum(AW40:AW49)*100)</f>
        <v>10.31971831</v>
      </c>
      <c r="N11" s="17">
        <f>(sum(AL40:AL49)/sum(D40:D49))*100</f>
        <v>45.81939799</v>
      </c>
    </row>
    <row r="13">
      <c r="C13" s="19" t="s">
        <v>40</v>
      </c>
      <c r="D13" s="19" t="s">
        <v>41</v>
      </c>
      <c r="E13" s="19" t="s">
        <v>42</v>
      </c>
      <c r="F13" s="19" t="s">
        <v>43</v>
      </c>
      <c r="G13" s="19" t="s">
        <v>44</v>
      </c>
      <c r="H13" s="19" t="s">
        <v>45</v>
      </c>
      <c r="I13" s="19" t="s">
        <v>46</v>
      </c>
      <c r="J13" s="19" t="s">
        <v>47</v>
      </c>
      <c r="K13" s="19" t="s">
        <v>48</v>
      </c>
      <c r="L13" s="19" t="s">
        <v>49</v>
      </c>
      <c r="M13" s="19" t="s">
        <v>50</v>
      </c>
      <c r="N13" s="19" t="s">
        <v>51</v>
      </c>
      <c r="O13" s="19" t="s">
        <v>52</v>
      </c>
      <c r="P13" s="19" t="s">
        <v>53</v>
      </c>
      <c r="Q13" s="19" t="s">
        <v>54</v>
      </c>
      <c r="R13" s="19" t="s">
        <v>55</v>
      </c>
      <c r="S13" s="19" t="s">
        <v>56</v>
      </c>
      <c r="T13" s="19" t="s">
        <v>57</v>
      </c>
      <c r="U13" s="19" t="s">
        <v>58</v>
      </c>
      <c r="V13" s="19" t="s">
        <v>59</v>
      </c>
      <c r="W13" s="19" t="s">
        <v>60</v>
      </c>
      <c r="X13" s="19" t="s">
        <v>61</v>
      </c>
      <c r="Y13" s="19" t="s">
        <v>62</v>
      </c>
      <c r="Z13" s="19" t="s">
        <v>63</v>
      </c>
      <c r="AA13" s="19" t="s">
        <v>39</v>
      </c>
      <c r="AB13" s="19" t="s">
        <v>3</v>
      </c>
      <c r="AC13" s="19" t="s">
        <v>20</v>
      </c>
      <c r="AD13" s="19" t="s">
        <v>64</v>
      </c>
      <c r="AE13" s="19" t="s">
        <v>65</v>
      </c>
      <c r="AF13" s="19" t="s">
        <v>66</v>
      </c>
      <c r="AG13" s="19" t="s">
        <v>67</v>
      </c>
      <c r="AH13" s="19" t="s">
        <v>68</v>
      </c>
      <c r="AI13" s="19" t="s">
        <v>69</v>
      </c>
      <c r="AJ13" s="19" t="s">
        <v>70</v>
      </c>
      <c r="AK13" s="19" t="s">
        <v>4</v>
      </c>
      <c r="AL13" s="19" t="s">
        <v>71</v>
      </c>
      <c r="AM13" s="19" t="s">
        <v>5</v>
      </c>
      <c r="AN13" s="19" t="s">
        <v>72</v>
      </c>
      <c r="AO13" s="19" t="s">
        <v>73</v>
      </c>
      <c r="AP13" s="19" t="s">
        <v>74</v>
      </c>
      <c r="AQ13" s="19" t="s">
        <v>75</v>
      </c>
      <c r="AR13" s="19" t="s">
        <v>76</v>
      </c>
      <c r="AS13" s="19" t="s">
        <v>77</v>
      </c>
      <c r="AT13" s="19" t="s">
        <v>78</v>
      </c>
      <c r="AU13" s="19" t="s">
        <v>79</v>
      </c>
      <c r="AV13" s="19" t="s">
        <v>7</v>
      </c>
      <c r="AW13" s="19" t="s">
        <v>80</v>
      </c>
      <c r="AX13" s="19" t="s">
        <v>81</v>
      </c>
      <c r="AY13" s="19" t="s">
        <v>82</v>
      </c>
      <c r="AZ13" s="19" t="s">
        <v>83</v>
      </c>
      <c r="BA13" s="19" t="s">
        <v>84</v>
      </c>
      <c r="BB13" s="19" t="s">
        <v>24</v>
      </c>
    </row>
    <row r="14">
      <c r="C14" s="20" t="s">
        <v>85</v>
      </c>
      <c r="D14" s="21">
        <v>25.0</v>
      </c>
      <c r="E14" s="21">
        <v>23.0</v>
      </c>
      <c r="F14" s="21">
        <v>3.0</v>
      </c>
      <c r="G14" s="21">
        <v>5.0</v>
      </c>
      <c r="H14" s="21">
        <v>0.0</v>
      </c>
      <c r="I14" s="21">
        <v>3.0</v>
      </c>
      <c r="J14" s="21">
        <v>2.0</v>
      </c>
      <c r="K14" s="21">
        <v>0.0</v>
      </c>
      <c r="L14" s="21">
        <v>0.0</v>
      </c>
      <c r="M14" s="21">
        <v>3.0</v>
      </c>
      <c r="N14" s="21">
        <v>0.217</v>
      </c>
      <c r="O14" s="21">
        <v>1.0</v>
      </c>
      <c r="P14" s="21">
        <v>1.0</v>
      </c>
      <c r="Q14" s="21">
        <v>1.0</v>
      </c>
      <c r="R14" s="21">
        <v>2.0</v>
      </c>
      <c r="S14" s="21">
        <v>0.0</v>
      </c>
      <c r="T14" s="21">
        <v>1.0</v>
      </c>
      <c r="U14" s="21">
        <v>1.0</v>
      </c>
      <c r="V14" s="21">
        <v>1.0</v>
      </c>
      <c r="W14" s="21">
        <v>0.0</v>
      </c>
      <c r="X14" s="21">
        <v>1.0</v>
      </c>
      <c r="Y14" s="22">
        <v>0.25</v>
      </c>
      <c r="Z14" s="22">
        <v>0.333</v>
      </c>
      <c r="AA14" s="22">
        <v>0.304</v>
      </c>
      <c r="AB14" s="22">
        <v>0.554</v>
      </c>
      <c r="AC14" s="21">
        <v>0.189</v>
      </c>
      <c r="AD14" s="21">
        <v>0.913</v>
      </c>
      <c r="AE14" s="21">
        <v>0.84</v>
      </c>
      <c r="AF14" s="21">
        <v>2.0</v>
      </c>
      <c r="AG14" s="21">
        <v>0.0</v>
      </c>
      <c r="AH14" s="21">
        <v>0.0</v>
      </c>
      <c r="AI14" s="21">
        <v>8.0</v>
      </c>
      <c r="AJ14" s="21">
        <v>2.0</v>
      </c>
      <c r="AK14" s="22">
        <v>0.25</v>
      </c>
      <c r="AL14" s="21">
        <v>9.0</v>
      </c>
      <c r="AM14" s="23">
        <v>36.0</v>
      </c>
      <c r="AN14" s="21">
        <v>0.0</v>
      </c>
      <c r="AO14" s="21">
        <v>4.0</v>
      </c>
      <c r="AP14" s="21">
        <v>1.0</v>
      </c>
      <c r="AQ14" s="21">
        <v>0.0</v>
      </c>
      <c r="AR14" s="21">
        <v>27.3</v>
      </c>
      <c r="AS14" s="21">
        <v>18.2</v>
      </c>
      <c r="AT14" s="21">
        <v>9.1</v>
      </c>
      <c r="AU14" s="21">
        <v>31.8</v>
      </c>
      <c r="AV14" s="21">
        <v>13.6</v>
      </c>
      <c r="AW14" s="21">
        <v>22.0</v>
      </c>
      <c r="AX14" s="21">
        <v>5.4</v>
      </c>
      <c r="AY14" s="24">
        <v>24.0</v>
      </c>
      <c r="AZ14" s="21">
        <v>0.0</v>
      </c>
      <c r="BA14" s="21">
        <v>0.0</v>
      </c>
      <c r="BB14" s="22">
        <v>0.238</v>
      </c>
    </row>
    <row r="15">
      <c r="C15" s="20" t="s">
        <v>85</v>
      </c>
      <c r="D15" s="21">
        <v>33.0</v>
      </c>
      <c r="E15" s="21">
        <v>33.0</v>
      </c>
      <c r="F15" s="21">
        <v>9.0</v>
      </c>
      <c r="G15" s="21">
        <v>14.0</v>
      </c>
      <c r="H15" s="21">
        <v>0.0</v>
      </c>
      <c r="I15" s="21">
        <v>9.0</v>
      </c>
      <c r="J15" s="21">
        <v>5.0</v>
      </c>
      <c r="K15" s="21">
        <v>0.0</v>
      </c>
      <c r="L15" s="21">
        <v>0.0</v>
      </c>
      <c r="M15" s="21">
        <v>8.0</v>
      </c>
      <c r="N15" s="21">
        <v>0.424</v>
      </c>
      <c r="O15" s="21">
        <v>0.0</v>
      </c>
      <c r="P15" s="21">
        <v>1.0</v>
      </c>
      <c r="Q15" s="21">
        <v>0.0</v>
      </c>
      <c r="R15" s="21">
        <v>1.0</v>
      </c>
      <c r="S15" s="21">
        <v>0.0</v>
      </c>
      <c r="T15" s="21">
        <v>8.0</v>
      </c>
      <c r="U15" s="21">
        <v>0.0</v>
      </c>
      <c r="V15" s="21">
        <v>0.0</v>
      </c>
      <c r="W15" s="21">
        <v>0.0</v>
      </c>
      <c r="X15" s="21">
        <v>0.0</v>
      </c>
      <c r="Y15" s="22">
        <v>0.424</v>
      </c>
      <c r="Z15" s="22">
        <v>0.455</v>
      </c>
      <c r="AA15" s="22">
        <v>0.576</v>
      </c>
      <c r="AB15" s="22">
        <v>1.0</v>
      </c>
      <c r="AC15" s="21">
        <v>0.335</v>
      </c>
      <c r="AD15" s="21">
        <v>0.97</v>
      </c>
      <c r="AE15" s="21">
        <v>0.97</v>
      </c>
      <c r="AF15" s="21">
        <v>1.0</v>
      </c>
      <c r="AG15" s="21">
        <v>2.0</v>
      </c>
      <c r="AH15" s="21">
        <v>0.0</v>
      </c>
      <c r="AI15" s="21">
        <v>18.0</v>
      </c>
      <c r="AJ15" s="21">
        <v>6.0</v>
      </c>
      <c r="AK15" s="22">
        <v>0.333</v>
      </c>
      <c r="AL15" s="21">
        <v>22.0</v>
      </c>
      <c r="AM15" s="23">
        <v>66.7</v>
      </c>
      <c r="AN15" s="21">
        <v>0.0</v>
      </c>
      <c r="AO15" s="21">
        <v>6.0</v>
      </c>
      <c r="AP15" s="21">
        <v>0.0</v>
      </c>
      <c r="AQ15" s="21">
        <v>0.0</v>
      </c>
      <c r="AR15" s="21">
        <v>46.9</v>
      </c>
      <c r="AS15" s="21">
        <v>28.1</v>
      </c>
      <c r="AT15" s="21">
        <v>0.0</v>
      </c>
      <c r="AU15" s="21">
        <v>21.9</v>
      </c>
      <c r="AV15" s="21">
        <v>15.6</v>
      </c>
      <c r="AW15" s="21">
        <v>32.0</v>
      </c>
      <c r="AX15" s="21">
        <v>0.0</v>
      </c>
      <c r="AY15" s="24">
        <v>30.3</v>
      </c>
      <c r="AZ15" s="21">
        <v>1.0</v>
      </c>
      <c r="BA15" s="21">
        <v>10.0</v>
      </c>
      <c r="BB15" s="22">
        <v>0.438</v>
      </c>
    </row>
    <row r="16">
      <c r="C16" s="20" t="s">
        <v>86</v>
      </c>
      <c r="D16" s="21">
        <v>36.0</v>
      </c>
      <c r="E16" s="21">
        <v>25.0</v>
      </c>
      <c r="F16" s="21">
        <v>12.0</v>
      </c>
      <c r="G16" s="21">
        <v>9.0</v>
      </c>
      <c r="H16" s="21">
        <v>0.0</v>
      </c>
      <c r="I16" s="21">
        <v>4.0</v>
      </c>
      <c r="J16" s="21">
        <v>5.0</v>
      </c>
      <c r="K16" s="21">
        <v>0.0</v>
      </c>
      <c r="L16" s="21">
        <v>0.0</v>
      </c>
      <c r="M16" s="21">
        <v>9.0</v>
      </c>
      <c r="N16" s="21">
        <v>0.36</v>
      </c>
      <c r="O16" s="21">
        <v>8.0</v>
      </c>
      <c r="P16" s="21">
        <v>0.0</v>
      </c>
      <c r="Q16" s="21">
        <v>0.0</v>
      </c>
      <c r="R16" s="21">
        <v>0.0</v>
      </c>
      <c r="S16" s="21">
        <v>0.0</v>
      </c>
      <c r="T16" s="21">
        <v>1.0</v>
      </c>
      <c r="U16" s="21">
        <v>0.0</v>
      </c>
      <c r="V16" s="21">
        <v>1.0</v>
      </c>
      <c r="W16" s="21">
        <v>2.0</v>
      </c>
      <c r="X16" s="21">
        <v>3.0</v>
      </c>
      <c r="Y16" s="22">
        <v>0.486</v>
      </c>
      <c r="Z16" s="22">
        <v>0.543</v>
      </c>
      <c r="AA16" s="22">
        <v>0.56</v>
      </c>
      <c r="AB16" s="22">
        <v>1.046</v>
      </c>
      <c r="AC16" s="21">
        <v>0.359</v>
      </c>
      <c r="AD16" s="23">
        <v>1.0</v>
      </c>
      <c r="AE16" s="21">
        <v>0.694</v>
      </c>
      <c r="AF16" s="21">
        <v>2.0</v>
      </c>
      <c r="AG16" s="21">
        <v>1.0</v>
      </c>
      <c r="AH16" s="21">
        <v>0.0</v>
      </c>
      <c r="AI16" s="21">
        <v>14.0</v>
      </c>
      <c r="AJ16" s="21">
        <v>4.0</v>
      </c>
      <c r="AK16" s="22">
        <v>0.286</v>
      </c>
      <c r="AL16" s="21">
        <v>25.0</v>
      </c>
      <c r="AM16" s="23">
        <v>69.4</v>
      </c>
      <c r="AN16" s="21">
        <v>7.0</v>
      </c>
      <c r="AO16" s="21">
        <v>5.0</v>
      </c>
      <c r="AP16" s="21">
        <v>2.0</v>
      </c>
      <c r="AQ16" s="21">
        <v>0.0</v>
      </c>
      <c r="AR16" s="21">
        <v>42.9</v>
      </c>
      <c r="AS16" s="21">
        <v>10.7</v>
      </c>
      <c r="AT16" s="21">
        <v>14.3</v>
      </c>
      <c r="AU16" s="21">
        <v>25.0</v>
      </c>
      <c r="AV16" s="21">
        <v>17.9</v>
      </c>
      <c r="AW16" s="21">
        <v>28.0</v>
      </c>
      <c r="AX16" s="21">
        <v>3.1</v>
      </c>
      <c r="AY16" s="24">
        <v>13.9</v>
      </c>
      <c r="AZ16" s="21">
        <v>2.0</v>
      </c>
      <c r="BA16" s="21">
        <v>60.0</v>
      </c>
      <c r="BB16" s="22">
        <v>0.333</v>
      </c>
    </row>
    <row r="17">
      <c r="C17" s="20" t="s">
        <v>87</v>
      </c>
      <c r="D17" s="21">
        <v>31.0</v>
      </c>
      <c r="E17" s="21">
        <v>29.0</v>
      </c>
      <c r="F17" s="21">
        <v>0.0</v>
      </c>
      <c r="G17" s="21">
        <v>6.0</v>
      </c>
      <c r="H17" s="21">
        <v>0.0</v>
      </c>
      <c r="I17" s="21">
        <v>5.0</v>
      </c>
      <c r="J17" s="21">
        <v>1.0</v>
      </c>
      <c r="K17" s="21">
        <v>0.0</v>
      </c>
      <c r="L17" s="21">
        <v>0.0</v>
      </c>
      <c r="M17" s="21">
        <v>0.0</v>
      </c>
      <c r="N17" s="21">
        <v>0.207</v>
      </c>
      <c r="O17" s="21">
        <v>1.0</v>
      </c>
      <c r="P17" s="21">
        <v>2.0</v>
      </c>
      <c r="Q17" s="21">
        <v>5.0</v>
      </c>
      <c r="R17" s="21">
        <v>7.0</v>
      </c>
      <c r="S17" s="21">
        <v>0.0</v>
      </c>
      <c r="T17" s="21">
        <v>2.0</v>
      </c>
      <c r="U17" s="21">
        <v>0.0</v>
      </c>
      <c r="V17" s="21">
        <v>1.0</v>
      </c>
      <c r="W17" s="21">
        <v>0.0</v>
      </c>
      <c r="X17" s="21">
        <v>1.0</v>
      </c>
      <c r="Y17" s="22">
        <v>0.233</v>
      </c>
      <c r="Z17" s="22">
        <v>0.333</v>
      </c>
      <c r="AA17" s="22">
        <v>0.241</v>
      </c>
      <c r="AB17" s="22">
        <v>0.475</v>
      </c>
      <c r="AC17" s="21">
        <v>0.165</v>
      </c>
      <c r="AD17" s="21">
        <v>0.759</v>
      </c>
      <c r="AE17" s="21">
        <v>0.71</v>
      </c>
      <c r="AF17" s="21">
        <v>3.0</v>
      </c>
      <c r="AG17" s="21">
        <v>1.0</v>
      </c>
      <c r="AH17" s="21">
        <v>0.0</v>
      </c>
      <c r="AI17" s="21">
        <v>9.0</v>
      </c>
      <c r="AJ17" s="21">
        <v>1.0</v>
      </c>
      <c r="AK17" s="22">
        <v>0.111</v>
      </c>
      <c r="AL17" s="21">
        <v>9.0</v>
      </c>
      <c r="AM17" s="23">
        <v>29.0</v>
      </c>
      <c r="AN17" s="21">
        <v>0.0</v>
      </c>
      <c r="AO17" s="21">
        <v>10.0</v>
      </c>
      <c r="AP17" s="21">
        <v>0.0</v>
      </c>
      <c r="AQ17" s="21">
        <v>0.0</v>
      </c>
      <c r="AR17" s="21">
        <v>52.2</v>
      </c>
      <c r="AS17" s="21">
        <v>21.7</v>
      </c>
      <c r="AT17" s="21">
        <v>4.3</v>
      </c>
      <c r="AU17" s="21">
        <v>21.7</v>
      </c>
      <c r="AV17" s="21">
        <v>8.7</v>
      </c>
      <c r="AW17" s="21">
        <v>23.0</v>
      </c>
      <c r="AX17" s="21">
        <v>6.8</v>
      </c>
      <c r="AY17" s="24">
        <v>25.8</v>
      </c>
      <c r="AZ17" s="21">
        <v>1.0</v>
      </c>
      <c r="BA17" s="21">
        <v>25.0</v>
      </c>
      <c r="BB17" s="22">
        <v>0.273</v>
      </c>
    </row>
    <row r="18">
      <c r="C18" s="20" t="s">
        <v>88</v>
      </c>
      <c r="D18" s="21">
        <v>38.0</v>
      </c>
      <c r="E18" s="21">
        <v>30.0</v>
      </c>
      <c r="F18" s="21">
        <v>13.0</v>
      </c>
      <c r="G18" s="21">
        <v>15.0</v>
      </c>
      <c r="H18" s="21">
        <v>0.0</v>
      </c>
      <c r="I18" s="21">
        <v>8.0</v>
      </c>
      <c r="J18" s="21">
        <v>6.0</v>
      </c>
      <c r="K18" s="21">
        <v>1.0</v>
      </c>
      <c r="L18" s="21">
        <v>0.0</v>
      </c>
      <c r="M18" s="21">
        <v>11.0</v>
      </c>
      <c r="N18" s="21">
        <v>0.5</v>
      </c>
      <c r="O18" s="21">
        <v>7.0</v>
      </c>
      <c r="P18" s="21">
        <v>0.0</v>
      </c>
      <c r="Q18" s="21">
        <v>2.0</v>
      </c>
      <c r="R18" s="21">
        <v>2.0</v>
      </c>
      <c r="S18" s="21">
        <v>0.0</v>
      </c>
      <c r="T18" s="21">
        <v>1.0</v>
      </c>
      <c r="U18" s="21">
        <v>0.0</v>
      </c>
      <c r="V18" s="21">
        <v>0.0</v>
      </c>
      <c r="W18" s="21">
        <v>1.0</v>
      </c>
      <c r="X18" s="21">
        <v>1.0</v>
      </c>
      <c r="Y18" s="22">
        <v>0.579</v>
      </c>
      <c r="Z18" s="22">
        <v>0.632</v>
      </c>
      <c r="AA18" s="22">
        <v>0.767</v>
      </c>
      <c r="AB18" s="22">
        <v>1.346</v>
      </c>
      <c r="AC18" s="21">
        <v>0.452</v>
      </c>
      <c r="AD18" s="21">
        <v>0.933</v>
      </c>
      <c r="AE18" s="21">
        <v>0.737</v>
      </c>
      <c r="AF18" s="21">
        <v>2.0</v>
      </c>
      <c r="AG18" s="21">
        <v>3.0</v>
      </c>
      <c r="AH18" s="21">
        <v>0.0</v>
      </c>
      <c r="AI18" s="21">
        <v>19.0</v>
      </c>
      <c r="AJ18" s="21">
        <v>10.0</v>
      </c>
      <c r="AK18" s="22">
        <v>0.526</v>
      </c>
      <c r="AL18" s="21">
        <v>28.0</v>
      </c>
      <c r="AM18" s="23">
        <v>73.7</v>
      </c>
      <c r="AN18" s="21">
        <v>1.0</v>
      </c>
      <c r="AO18" s="21">
        <v>9.0</v>
      </c>
      <c r="AP18" s="21">
        <v>1.0</v>
      </c>
      <c r="AQ18" s="21">
        <v>0.0</v>
      </c>
      <c r="AR18" s="21">
        <v>48.3</v>
      </c>
      <c r="AS18" s="21">
        <v>27.6</v>
      </c>
      <c r="AT18" s="21">
        <v>0.0</v>
      </c>
      <c r="AU18" s="21">
        <v>20.7</v>
      </c>
      <c r="AV18" s="21">
        <v>17.2</v>
      </c>
      <c r="AW18" s="21">
        <v>29.0</v>
      </c>
      <c r="AX18" s="21">
        <v>6.3</v>
      </c>
      <c r="AY18" s="24">
        <v>31.6</v>
      </c>
      <c r="AZ18" s="21">
        <v>4.0</v>
      </c>
      <c r="BA18" s="21">
        <v>33.3</v>
      </c>
      <c r="BB18" s="22">
        <v>0.517</v>
      </c>
    </row>
    <row r="19">
      <c r="C19" s="20" t="s">
        <v>89</v>
      </c>
      <c r="D19" s="21">
        <v>31.0</v>
      </c>
      <c r="E19" s="21">
        <v>28.0</v>
      </c>
      <c r="F19" s="21">
        <v>5.0</v>
      </c>
      <c r="G19" s="21">
        <v>10.0</v>
      </c>
      <c r="H19" s="21">
        <v>0.0</v>
      </c>
      <c r="I19" s="21">
        <v>8.0</v>
      </c>
      <c r="J19" s="21">
        <v>2.0</v>
      </c>
      <c r="K19" s="21">
        <v>0.0</v>
      </c>
      <c r="L19" s="21">
        <v>0.0</v>
      </c>
      <c r="M19" s="21">
        <v>3.0</v>
      </c>
      <c r="N19" s="21">
        <v>0.357</v>
      </c>
      <c r="O19" s="21">
        <v>1.0</v>
      </c>
      <c r="P19" s="21">
        <v>1.0</v>
      </c>
      <c r="Q19" s="21">
        <v>2.0</v>
      </c>
      <c r="R19" s="21">
        <v>3.0</v>
      </c>
      <c r="S19" s="21">
        <v>1.0</v>
      </c>
      <c r="T19" s="21">
        <v>1.0</v>
      </c>
      <c r="U19" s="21">
        <v>1.0</v>
      </c>
      <c r="V19" s="21">
        <v>1.0</v>
      </c>
      <c r="W19" s="21">
        <v>0.0</v>
      </c>
      <c r="X19" s="21">
        <v>1.0</v>
      </c>
      <c r="Y19" s="22">
        <v>0.4</v>
      </c>
      <c r="Z19" s="22">
        <v>0.4</v>
      </c>
      <c r="AA19" s="22">
        <v>0.429</v>
      </c>
      <c r="AB19" s="22">
        <v>0.829</v>
      </c>
      <c r="AC19" s="21">
        <v>0.287</v>
      </c>
      <c r="AD19" s="21">
        <v>0.893</v>
      </c>
      <c r="AE19" s="21">
        <v>0.806</v>
      </c>
      <c r="AF19" s="21">
        <v>0.0</v>
      </c>
      <c r="AG19" s="21">
        <v>0.0</v>
      </c>
      <c r="AH19" s="21">
        <v>0.0</v>
      </c>
      <c r="AI19" s="21">
        <v>8.0</v>
      </c>
      <c r="AJ19" s="21">
        <v>5.0</v>
      </c>
      <c r="AK19" s="22">
        <v>0.625</v>
      </c>
      <c r="AL19" s="21">
        <v>15.0</v>
      </c>
      <c r="AM19" s="23">
        <v>48.4</v>
      </c>
      <c r="AN19" s="21">
        <v>0.0</v>
      </c>
      <c r="AO19" s="21">
        <v>5.0</v>
      </c>
      <c r="AP19" s="21">
        <v>0.0</v>
      </c>
      <c r="AQ19" s="21">
        <v>0.0</v>
      </c>
      <c r="AR19" s="21">
        <v>34.6</v>
      </c>
      <c r="AS19" s="21">
        <v>34.6</v>
      </c>
      <c r="AT19" s="21">
        <v>15.4</v>
      </c>
      <c r="AU19" s="21">
        <v>3.8</v>
      </c>
      <c r="AV19" s="21">
        <v>38.5</v>
      </c>
      <c r="AW19" s="21">
        <v>26.0</v>
      </c>
      <c r="AX19" s="21">
        <v>1.9</v>
      </c>
      <c r="AY19" s="24">
        <v>30.3</v>
      </c>
      <c r="AZ19" s="21">
        <v>4.0</v>
      </c>
      <c r="BA19" s="21">
        <v>50.0</v>
      </c>
      <c r="BB19" s="22">
        <v>0.4</v>
      </c>
    </row>
    <row r="20">
      <c r="C20" s="20" t="s">
        <v>90</v>
      </c>
      <c r="D20" s="21">
        <v>34.0</v>
      </c>
      <c r="E20" s="21">
        <v>33.0</v>
      </c>
      <c r="F20" s="21">
        <v>3.0</v>
      </c>
      <c r="G20" s="21">
        <v>8.0</v>
      </c>
      <c r="H20" s="21">
        <v>0.0</v>
      </c>
      <c r="I20" s="21">
        <v>5.0</v>
      </c>
      <c r="J20" s="21">
        <v>3.0</v>
      </c>
      <c r="K20" s="21">
        <v>0.0</v>
      </c>
      <c r="L20" s="21">
        <v>0.0</v>
      </c>
      <c r="M20" s="21">
        <v>3.0</v>
      </c>
      <c r="N20" s="21">
        <v>0.242</v>
      </c>
      <c r="O20" s="21">
        <v>1.0</v>
      </c>
      <c r="P20" s="21">
        <v>2.0</v>
      </c>
      <c r="Q20" s="21">
        <v>3.0</v>
      </c>
      <c r="R20" s="21">
        <v>5.0</v>
      </c>
      <c r="S20" s="21">
        <v>0.0</v>
      </c>
      <c r="T20" s="21">
        <v>1.0</v>
      </c>
      <c r="U20" s="21">
        <v>1.0</v>
      </c>
      <c r="V20" s="21">
        <v>0.0</v>
      </c>
      <c r="W20" s="21">
        <v>0.0</v>
      </c>
      <c r="X20" s="21">
        <v>0.0</v>
      </c>
      <c r="Y20" s="21">
        <v>0.265</v>
      </c>
      <c r="Z20" s="21">
        <v>0.382</v>
      </c>
      <c r="AA20" s="21">
        <v>0.333</v>
      </c>
      <c r="AB20" s="21">
        <v>0.598</v>
      </c>
      <c r="AC20" s="21">
        <v>0.202</v>
      </c>
      <c r="AD20" s="21">
        <v>0.848</v>
      </c>
      <c r="AE20" s="21">
        <v>0.824</v>
      </c>
      <c r="AF20" s="21">
        <v>4.0</v>
      </c>
      <c r="AG20" s="21">
        <v>0.0</v>
      </c>
      <c r="AH20" s="21">
        <v>0.0</v>
      </c>
      <c r="AI20" s="21">
        <v>11.0</v>
      </c>
      <c r="AJ20" s="21">
        <v>3.0</v>
      </c>
      <c r="AK20" s="21">
        <v>0.273</v>
      </c>
      <c r="AL20" s="21">
        <v>16.0</v>
      </c>
      <c r="AM20" s="21">
        <v>47.1</v>
      </c>
      <c r="AN20" s="21">
        <v>0.0</v>
      </c>
      <c r="AO20" s="21">
        <v>10.0</v>
      </c>
      <c r="AP20" s="21">
        <v>0.0</v>
      </c>
      <c r="AQ20" s="21">
        <v>0.0</v>
      </c>
      <c r="AR20" s="21">
        <v>53.6</v>
      </c>
      <c r="AS20" s="21">
        <v>28.6</v>
      </c>
      <c r="AT20" s="21">
        <v>3.6</v>
      </c>
      <c r="AU20" s="21">
        <v>14.3</v>
      </c>
      <c r="AV20" s="21">
        <v>14.3</v>
      </c>
      <c r="AW20" s="21">
        <v>28.0</v>
      </c>
      <c r="AX20" s="21">
        <v>6.5</v>
      </c>
      <c r="AY20" s="21">
        <v>20.6</v>
      </c>
      <c r="AZ20" s="21">
        <v>2.0</v>
      </c>
      <c r="BA20" s="21">
        <v>28.6</v>
      </c>
      <c r="BB20" s="21">
        <v>0.286</v>
      </c>
    </row>
    <row r="21">
      <c r="C21" s="20" t="s">
        <v>91</v>
      </c>
      <c r="D21" s="21">
        <v>35.0</v>
      </c>
      <c r="E21" s="21">
        <v>32.0</v>
      </c>
      <c r="F21" s="21">
        <v>4.0</v>
      </c>
      <c r="G21" s="21">
        <v>11.0</v>
      </c>
      <c r="H21" s="21">
        <v>0.0</v>
      </c>
      <c r="I21" s="21">
        <v>10.0</v>
      </c>
      <c r="J21" s="21">
        <v>1.0</v>
      </c>
      <c r="K21" s="21">
        <v>0.0</v>
      </c>
      <c r="L21" s="21">
        <v>0.0</v>
      </c>
      <c r="M21" s="21">
        <v>3.0</v>
      </c>
      <c r="N21" s="21">
        <v>0.344</v>
      </c>
      <c r="O21" s="21">
        <v>2.0</v>
      </c>
      <c r="P21" s="21">
        <v>1.0</v>
      </c>
      <c r="Q21" s="21">
        <v>3.0</v>
      </c>
      <c r="R21" s="21">
        <v>4.0</v>
      </c>
      <c r="S21" s="21">
        <v>1.0</v>
      </c>
      <c r="T21" s="21">
        <v>1.0</v>
      </c>
      <c r="U21" s="21">
        <v>0.0</v>
      </c>
      <c r="V21" s="21">
        <v>0.0</v>
      </c>
      <c r="W21" s="21">
        <v>0.0</v>
      </c>
      <c r="X21" s="21">
        <v>0.0</v>
      </c>
      <c r="Y21" s="21">
        <v>0.4</v>
      </c>
      <c r="Z21" s="21">
        <v>0.429</v>
      </c>
      <c r="AA21" s="21">
        <v>0.375</v>
      </c>
      <c r="AB21" s="21">
        <v>0.775</v>
      </c>
      <c r="AC21" s="21">
        <v>0.274</v>
      </c>
      <c r="AD21" s="21">
        <v>0.875</v>
      </c>
      <c r="AE21" s="21">
        <v>0.8</v>
      </c>
      <c r="AF21" s="21">
        <v>1.0</v>
      </c>
      <c r="AG21" s="21">
        <v>1.0</v>
      </c>
      <c r="AH21" s="21">
        <v>0.0</v>
      </c>
      <c r="AI21" s="21">
        <v>12.0</v>
      </c>
      <c r="AJ21" s="21">
        <v>3.0</v>
      </c>
      <c r="AK21" s="21">
        <v>0.25</v>
      </c>
      <c r="AL21" s="21">
        <v>17.0</v>
      </c>
      <c r="AM21" s="21">
        <v>48.6</v>
      </c>
      <c r="AN21" s="21">
        <v>0.0</v>
      </c>
      <c r="AO21" s="21">
        <v>10.0</v>
      </c>
      <c r="AP21" s="21">
        <v>0.0</v>
      </c>
      <c r="AQ21" s="21">
        <v>0.0</v>
      </c>
      <c r="AR21" s="21">
        <v>46.4</v>
      </c>
      <c r="AS21" s="21">
        <v>25.0</v>
      </c>
      <c r="AT21" s="21">
        <v>21.4</v>
      </c>
      <c r="AU21" s="21">
        <v>7.1</v>
      </c>
      <c r="AV21" s="21">
        <v>3.6</v>
      </c>
      <c r="AW21" s="21">
        <v>28.0</v>
      </c>
      <c r="AX21" s="21">
        <v>8.2</v>
      </c>
      <c r="AY21" s="21">
        <v>31.4</v>
      </c>
      <c r="AZ21" s="21">
        <v>0.0</v>
      </c>
      <c r="BA21" s="21">
        <v>0.0</v>
      </c>
      <c r="BB21" s="21">
        <v>0.393</v>
      </c>
    </row>
    <row r="22">
      <c r="C22" s="20" t="s">
        <v>92</v>
      </c>
      <c r="D22" s="21">
        <v>30.0</v>
      </c>
      <c r="E22" s="21">
        <v>27.0</v>
      </c>
      <c r="F22" s="21">
        <v>2.0</v>
      </c>
      <c r="G22" s="21">
        <v>5.0</v>
      </c>
      <c r="H22" s="21">
        <v>0.0</v>
      </c>
      <c r="I22" s="21">
        <v>5.0</v>
      </c>
      <c r="J22" s="21">
        <v>0.0</v>
      </c>
      <c r="K22" s="21">
        <v>0.0</v>
      </c>
      <c r="L22" s="21">
        <v>0.0</v>
      </c>
      <c r="M22" s="21">
        <v>2.0</v>
      </c>
      <c r="N22" s="21">
        <v>0.185</v>
      </c>
      <c r="O22" s="21">
        <v>2.0</v>
      </c>
      <c r="P22" s="21">
        <v>3.0</v>
      </c>
      <c r="Q22" s="21">
        <v>7.0</v>
      </c>
      <c r="R22" s="21">
        <v>10.0</v>
      </c>
      <c r="S22" s="21">
        <v>0.0</v>
      </c>
      <c r="T22" s="21">
        <v>2.0</v>
      </c>
      <c r="U22" s="21">
        <v>0.0</v>
      </c>
      <c r="V22" s="21">
        <v>1.0</v>
      </c>
      <c r="W22" s="21">
        <v>0.0</v>
      </c>
      <c r="X22" s="21">
        <v>1.0</v>
      </c>
      <c r="Y22" s="21">
        <v>0.241</v>
      </c>
      <c r="Z22" s="21">
        <v>0.31</v>
      </c>
      <c r="AA22" s="21">
        <v>0.185</v>
      </c>
      <c r="AB22" s="21">
        <v>0.427</v>
      </c>
      <c r="AC22" s="21">
        <v>0.155</v>
      </c>
      <c r="AD22" s="21">
        <v>0.63</v>
      </c>
      <c r="AE22" s="21">
        <v>0.567</v>
      </c>
      <c r="AF22" s="21">
        <v>2.0</v>
      </c>
      <c r="AG22" s="21">
        <v>1.0</v>
      </c>
      <c r="AH22" s="21">
        <v>0.0</v>
      </c>
      <c r="AI22" s="21">
        <v>4.0</v>
      </c>
      <c r="AJ22" s="21">
        <v>2.0</v>
      </c>
      <c r="AK22" s="21">
        <v>0.5</v>
      </c>
      <c r="AL22" s="21">
        <v>9.0</v>
      </c>
      <c r="AM22" s="21">
        <v>30.0</v>
      </c>
      <c r="AN22" s="21">
        <v>1.0</v>
      </c>
      <c r="AO22" s="21">
        <v>7.0</v>
      </c>
      <c r="AP22" s="21">
        <v>0.0</v>
      </c>
      <c r="AQ22" s="21">
        <v>0.0</v>
      </c>
      <c r="AR22" s="21">
        <v>50.0</v>
      </c>
      <c r="AS22" s="21">
        <v>11.1</v>
      </c>
      <c r="AT22" s="21">
        <v>5.6</v>
      </c>
      <c r="AU22" s="21">
        <v>33.3</v>
      </c>
      <c r="AV22" s="21">
        <v>5.6</v>
      </c>
      <c r="AW22" s="21">
        <v>18.0</v>
      </c>
      <c r="AX22" s="21">
        <v>8.6</v>
      </c>
      <c r="AY22" s="21">
        <v>40.0</v>
      </c>
      <c r="AZ22" s="21">
        <v>1.0</v>
      </c>
      <c r="BA22" s="21">
        <v>8.3</v>
      </c>
      <c r="BB22" s="21">
        <v>0.294</v>
      </c>
    </row>
    <row r="23">
      <c r="C23" s="20" t="s">
        <v>93</v>
      </c>
      <c r="D23" s="21">
        <v>35.0</v>
      </c>
      <c r="E23" s="21">
        <v>30.0</v>
      </c>
      <c r="F23" s="21">
        <v>8.0</v>
      </c>
      <c r="G23" s="21">
        <v>7.0</v>
      </c>
      <c r="H23" s="21">
        <v>0.0</v>
      </c>
      <c r="I23" s="21">
        <v>3.0</v>
      </c>
      <c r="J23" s="21">
        <v>3.0</v>
      </c>
      <c r="K23" s="21">
        <v>1.0</v>
      </c>
      <c r="L23" s="21">
        <v>0.0</v>
      </c>
      <c r="M23" s="21">
        <v>7.0</v>
      </c>
      <c r="N23" s="21">
        <v>0.233</v>
      </c>
      <c r="O23" s="21">
        <v>5.0</v>
      </c>
      <c r="P23" s="21">
        <v>2.0</v>
      </c>
      <c r="Q23" s="21">
        <v>3.0</v>
      </c>
      <c r="R23" s="21">
        <v>5.0</v>
      </c>
      <c r="S23" s="21">
        <v>0.0</v>
      </c>
      <c r="T23" s="21">
        <v>3.0</v>
      </c>
      <c r="U23" s="21">
        <v>0.0</v>
      </c>
      <c r="V23" s="21">
        <v>0.0</v>
      </c>
      <c r="W23" s="21">
        <v>0.0</v>
      </c>
      <c r="X23" s="21">
        <v>0.0</v>
      </c>
      <c r="Y23" s="21">
        <v>0.343</v>
      </c>
      <c r="Z23" s="21">
        <v>0.486</v>
      </c>
      <c r="AA23" s="21">
        <v>0.4</v>
      </c>
      <c r="AB23" s="21">
        <v>0.743</v>
      </c>
      <c r="AC23" s="21">
        <v>0.254</v>
      </c>
      <c r="AD23" s="21">
        <v>0.833</v>
      </c>
      <c r="AE23" s="21">
        <v>0.714</v>
      </c>
      <c r="AF23" s="21">
        <v>5.0</v>
      </c>
      <c r="AG23" s="21">
        <v>1.0</v>
      </c>
      <c r="AH23" s="21">
        <v>0.0</v>
      </c>
      <c r="AI23" s="21">
        <v>14.0</v>
      </c>
      <c r="AJ23" s="21">
        <v>5.0</v>
      </c>
      <c r="AK23" s="21">
        <v>0.357</v>
      </c>
      <c r="AL23" s="21">
        <v>16.0</v>
      </c>
      <c r="AM23" s="21">
        <v>45.7</v>
      </c>
      <c r="AN23" s="21">
        <v>3.0</v>
      </c>
      <c r="AO23" s="21">
        <v>9.0</v>
      </c>
      <c r="AP23" s="21">
        <v>0.0</v>
      </c>
      <c r="AQ23" s="21">
        <v>0.0</v>
      </c>
      <c r="AR23" s="21">
        <v>52.0</v>
      </c>
      <c r="AS23" s="21">
        <v>24.0</v>
      </c>
      <c r="AT23" s="21">
        <v>12.0</v>
      </c>
      <c r="AU23" s="21">
        <v>8.0</v>
      </c>
      <c r="AV23" s="21">
        <v>8.0</v>
      </c>
      <c r="AW23" s="21">
        <v>25.0</v>
      </c>
      <c r="AX23" s="21">
        <v>8.4</v>
      </c>
      <c r="AY23" s="21">
        <v>25.7</v>
      </c>
      <c r="AZ23" s="21">
        <v>1.0</v>
      </c>
      <c r="BA23" s="21">
        <v>11.1</v>
      </c>
      <c r="BB23" s="21">
        <v>0.28</v>
      </c>
    </row>
    <row r="24">
      <c r="C24" s="20" t="s">
        <v>94</v>
      </c>
      <c r="D24" s="21">
        <v>34.0</v>
      </c>
      <c r="E24" s="21">
        <v>30.0</v>
      </c>
      <c r="F24" s="21">
        <v>8.0</v>
      </c>
      <c r="G24" s="21">
        <v>7.0</v>
      </c>
      <c r="H24" s="21">
        <v>0.0</v>
      </c>
      <c r="I24" s="21">
        <v>4.0</v>
      </c>
      <c r="J24" s="21">
        <v>3.0</v>
      </c>
      <c r="K24" s="21">
        <v>0.0</v>
      </c>
      <c r="L24" s="21">
        <v>0.0</v>
      </c>
      <c r="M24" s="21">
        <v>7.0</v>
      </c>
      <c r="N24" s="21">
        <v>0.233</v>
      </c>
      <c r="O24" s="21">
        <v>0.0</v>
      </c>
      <c r="P24" s="21">
        <v>1.0</v>
      </c>
      <c r="Q24" s="21">
        <v>4.0</v>
      </c>
      <c r="R24" s="21">
        <v>5.0</v>
      </c>
      <c r="S24" s="21">
        <v>1.0</v>
      </c>
      <c r="T24" s="21">
        <v>3.0</v>
      </c>
      <c r="U24" s="21">
        <v>0.0</v>
      </c>
      <c r="V24" s="21">
        <v>3.0</v>
      </c>
      <c r="W24" s="21">
        <v>0.0</v>
      </c>
      <c r="X24" s="21">
        <v>3.0</v>
      </c>
      <c r="Y24" s="21">
        <v>0.258</v>
      </c>
      <c r="Z24" s="21">
        <v>0.419</v>
      </c>
      <c r="AA24" s="21">
        <v>0.333</v>
      </c>
      <c r="AB24" s="21">
        <v>0.591</v>
      </c>
      <c r="AC24" s="21">
        <v>0.199</v>
      </c>
      <c r="AD24" s="21">
        <v>0.833</v>
      </c>
      <c r="AE24" s="21">
        <v>0.735</v>
      </c>
      <c r="AF24" s="21">
        <v>5.0</v>
      </c>
      <c r="AG24" s="21">
        <v>2.0</v>
      </c>
      <c r="AH24" s="21">
        <v>0.0</v>
      </c>
      <c r="AI24" s="21">
        <v>14.0</v>
      </c>
      <c r="AJ24" s="21">
        <v>5.0</v>
      </c>
      <c r="AK24" s="21">
        <v>0.357</v>
      </c>
      <c r="AL24" s="21">
        <v>20.0</v>
      </c>
      <c r="AM24" s="21">
        <v>58.8</v>
      </c>
      <c r="AN24" s="21">
        <v>0.0</v>
      </c>
      <c r="AO24" s="21">
        <v>5.0</v>
      </c>
      <c r="AP24" s="21">
        <v>2.0</v>
      </c>
      <c r="AQ24" s="21">
        <v>0.0</v>
      </c>
      <c r="AR24" s="21">
        <v>35.7</v>
      </c>
      <c r="AS24" s="21">
        <v>21.4</v>
      </c>
      <c r="AT24" s="21">
        <v>10.7</v>
      </c>
      <c r="AU24" s="21">
        <v>32.1</v>
      </c>
      <c r="AV24" s="21">
        <v>14.3</v>
      </c>
      <c r="AW24" s="21">
        <v>28.0</v>
      </c>
      <c r="AX24" s="21">
        <v>6.0</v>
      </c>
      <c r="AY24" s="21">
        <v>52.9</v>
      </c>
      <c r="AZ24" s="21">
        <v>2.0</v>
      </c>
      <c r="BA24" s="21">
        <v>22.2</v>
      </c>
      <c r="BB24" s="21">
        <v>0.28</v>
      </c>
    </row>
    <row r="25">
      <c r="C25" s="20" t="s">
        <v>95</v>
      </c>
      <c r="D25" s="21">
        <v>30.0</v>
      </c>
      <c r="E25" s="21">
        <v>26.0</v>
      </c>
      <c r="F25" s="21">
        <v>2.0</v>
      </c>
      <c r="G25" s="21">
        <v>5.0</v>
      </c>
      <c r="H25" s="21">
        <v>0.0</v>
      </c>
      <c r="I25" s="21">
        <v>5.0</v>
      </c>
      <c r="J25" s="21">
        <v>0.0</v>
      </c>
      <c r="K25" s="21">
        <v>0.0</v>
      </c>
      <c r="L25" s="21">
        <v>0.0</v>
      </c>
      <c r="M25" s="21">
        <v>1.0</v>
      </c>
      <c r="N25" s="21">
        <v>0.192</v>
      </c>
      <c r="O25" s="21">
        <v>2.0</v>
      </c>
      <c r="P25" s="21">
        <v>0.0</v>
      </c>
      <c r="Q25" s="21">
        <v>4.0</v>
      </c>
      <c r="R25" s="21">
        <v>4.0</v>
      </c>
      <c r="S25" s="21">
        <v>1.0</v>
      </c>
      <c r="T25" s="21">
        <v>3.0</v>
      </c>
      <c r="U25" s="21">
        <v>0.0</v>
      </c>
      <c r="V25" s="21">
        <v>1.0</v>
      </c>
      <c r="W25" s="21">
        <v>0.0</v>
      </c>
      <c r="X25" s="21">
        <v>1.0</v>
      </c>
      <c r="Y25" s="21">
        <v>0.276</v>
      </c>
      <c r="Z25" s="21">
        <v>0.345</v>
      </c>
      <c r="AA25" s="21">
        <v>0.192</v>
      </c>
      <c r="AB25" s="21">
        <v>0.468</v>
      </c>
      <c r="AC25" s="21">
        <v>0.172</v>
      </c>
      <c r="AD25" s="21">
        <v>0.846</v>
      </c>
      <c r="AE25" s="21">
        <v>0.733</v>
      </c>
      <c r="AF25" s="21">
        <v>2.0</v>
      </c>
      <c r="AG25" s="21">
        <v>2.0</v>
      </c>
      <c r="AH25" s="21">
        <v>0.0</v>
      </c>
      <c r="AI25" s="21">
        <v>10.0</v>
      </c>
      <c r="AJ25" s="21">
        <v>2.0</v>
      </c>
      <c r="AK25" s="21">
        <v>0.2</v>
      </c>
      <c r="AL25" s="21">
        <v>13.0</v>
      </c>
      <c r="AM25" s="21">
        <v>43.3</v>
      </c>
      <c r="AN25" s="21">
        <v>0.0</v>
      </c>
      <c r="AO25" s="21">
        <v>9.0</v>
      </c>
      <c r="AP25" s="21">
        <v>0.0</v>
      </c>
      <c r="AQ25" s="21">
        <v>0.0</v>
      </c>
      <c r="AR25" s="21">
        <v>56.5</v>
      </c>
      <c r="AS25" s="21">
        <v>13.0</v>
      </c>
      <c r="AT25" s="21">
        <v>17.4</v>
      </c>
      <c r="AU25" s="21">
        <v>13.0</v>
      </c>
      <c r="AV25" s="21">
        <v>8.7</v>
      </c>
      <c r="AW25" s="21">
        <v>23.0</v>
      </c>
      <c r="AX25" s="21">
        <v>6.5</v>
      </c>
      <c r="AY25" s="21">
        <v>53.3</v>
      </c>
      <c r="AZ25" s="21">
        <v>2.0</v>
      </c>
      <c r="BA25" s="21">
        <v>18.8</v>
      </c>
      <c r="BB25" s="21">
        <v>0.227</v>
      </c>
    </row>
    <row r="26">
      <c r="C26" s="20" t="s">
        <v>96</v>
      </c>
      <c r="D26" s="21">
        <v>31.0</v>
      </c>
      <c r="E26" s="21">
        <v>26.0</v>
      </c>
      <c r="F26" s="21">
        <v>5.0</v>
      </c>
      <c r="G26" s="21">
        <v>10.0</v>
      </c>
      <c r="H26" s="21">
        <v>0.0</v>
      </c>
      <c r="I26" s="21">
        <v>8.0</v>
      </c>
      <c r="J26" s="21">
        <v>2.0</v>
      </c>
      <c r="K26" s="21">
        <v>0.0</v>
      </c>
      <c r="L26" s="21">
        <v>0.0</v>
      </c>
      <c r="M26" s="21">
        <v>5.0</v>
      </c>
      <c r="N26" s="21">
        <v>0.385</v>
      </c>
      <c r="O26" s="21">
        <v>0.0</v>
      </c>
      <c r="P26" s="21">
        <v>1.0</v>
      </c>
      <c r="Q26" s="21">
        <v>4.0</v>
      </c>
      <c r="R26" s="21">
        <v>5.0</v>
      </c>
      <c r="S26" s="21">
        <v>2.0</v>
      </c>
      <c r="T26" s="21">
        <v>0.0</v>
      </c>
      <c r="U26" s="21">
        <v>0.0</v>
      </c>
      <c r="V26" s="21">
        <v>3.0</v>
      </c>
      <c r="W26" s="21">
        <v>0.0</v>
      </c>
      <c r="X26" s="21">
        <v>3.0</v>
      </c>
      <c r="Y26" s="21">
        <v>0.429</v>
      </c>
      <c r="Z26" s="21">
        <v>0.429</v>
      </c>
      <c r="AA26" s="21">
        <v>0.462</v>
      </c>
      <c r="AB26" s="21">
        <v>0.89</v>
      </c>
      <c r="AC26" s="21">
        <v>0.308</v>
      </c>
      <c r="AD26" s="21">
        <v>0.808</v>
      </c>
      <c r="AE26" s="21">
        <v>0.677</v>
      </c>
      <c r="AF26" s="21">
        <v>0.0</v>
      </c>
      <c r="AG26" s="21">
        <v>1.0</v>
      </c>
      <c r="AH26" s="21">
        <v>0.0</v>
      </c>
      <c r="AI26" s="21">
        <v>10.0</v>
      </c>
      <c r="AJ26" s="21">
        <v>5.0</v>
      </c>
      <c r="AK26" s="21">
        <v>0.5</v>
      </c>
      <c r="AL26" s="21">
        <v>19.0</v>
      </c>
      <c r="AM26" s="21">
        <v>61.3</v>
      </c>
      <c r="AN26" s="21">
        <v>0.0</v>
      </c>
      <c r="AO26" s="21">
        <v>5.0</v>
      </c>
      <c r="AP26" s="21">
        <v>0.0</v>
      </c>
      <c r="AQ26" s="21">
        <v>0.0</v>
      </c>
      <c r="AR26" s="21">
        <v>37.5</v>
      </c>
      <c r="AS26" s="21">
        <v>16.7</v>
      </c>
      <c r="AT26" s="21">
        <v>8.3</v>
      </c>
      <c r="AU26" s="21">
        <v>37.5</v>
      </c>
      <c r="AV26" s="21">
        <v>12.5</v>
      </c>
      <c r="AW26" s="21">
        <v>24.0</v>
      </c>
      <c r="AX26" s="21">
        <v>6.8</v>
      </c>
      <c r="AY26" s="21">
        <v>38.7</v>
      </c>
      <c r="AZ26" s="21">
        <v>0.0</v>
      </c>
      <c r="BA26" s="21">
        <v>25.0</v>
      </c>
      <c r="BB26" s="21">
        <v>0.476</v>
      </c>
    </row>
    <row r="27">
      <c r="C27" s="20" t="s">
        <v>97</v>
      </c>
      <c r="D27" s="21">
        <v>25.0</v>
      </c>
      <c r="E27" s="21">
        <v>23.0</v>
      </c>
      <c r="F27" s="21">
        <v>0.0</v>
      </c>
      <c r="G27" s="21">
        <v>1.0</v>
      </c>
      <c r="H27" s="21">
        <v>0.0</v>
      </c>
      <c r="I27" s="21">
        <v>1.0</v>
      </c>
      <c r="J27" s="21">
        <v>0.0</v>
      </c>
      <c r="K27" s="21">
        <v>0.0</v>
      </c>
      <c r="L27" s="21">
        <v>0.0</v>
      </c>
      <c r="M27" s="21">
        <v>0.0</v>
      </c>
      <c r="N27" s="21">
        <v>0.043</v>
      </c>
      <c r="O27" s="21">
        <v>1.0</v>
      </c>
      <c r="P27" s="21">
        <v>1.0</v>
      </c>
      <c r="Q27" s="21">
        <v>4.0</v>
      </c>
      <c r="R27" s="21">
        <v>5.0</v>
      </c>
      <c r="S27" s="21">
        <v>1.0</v>
      </c>
      <c r="T27" s="21">
        <v>0.0</v>
      </c>
      <c r="U27" s="21">
        <v>0.0</v>
      </c>
      <c r="V27" s="21">
        <v>0.0</v>
      </c>
      <c r="W27" s="21">
        <v>0.0</v>
      </c>
      <c r="X27" s="21">
        <v>0.0</v>
      </c>
      <c r="Y27" s="21">
        <v>0.12</v>
      </c>
      <c r="Z27" s="21">
        <v>0.16</v>
      </c>
      <c r="AA27" s="21">
        <v>0.043</v>
      </c>
      <c r="AB27" s="21">
        <v>0.163</v>
      </c>
      <c r="AC27" s="21">
        <v>0.065</v>
      </c>
      <c r="AD27" s="21">
        <v>0.783</v>
      </c>
      <c r="AE27" s="21">
        <v>0.72</v>
      </c>
      <c r="AF27" s="21">
        <v>1.0</v>
      </c>
      <c r="AG27" s="21">
        <v>2.0</v>
      </c>
      <c r="AH27" s="21">
        <v>0.0</v>
      </c>
      <c r="AI27" s="21">
        <v>3.0</v>
      </c>
      <c r="AJ27" s="21">
        <v>0.0</v>
      </c>
      <c r="AK27" s="21">
        <v>0.0</v>
      </c>
      <c r="AL27" s="21">
        <v>7.0</v>
      </c>
      <c r="AM27" s="21">
        <v>28.0</v>
      </c>
      <c r="AN27" s="21">
        <v>0.0</v>
      </c>
      <c r="AO27" s="21">
        <v>4.0</v>
      </c>
      <c r="AP27" s="21">
        <v>0.0</v>
      </c>
      <c r="AQ27" s="21">
        <v>0.0</v>
      </c>
      <c r="AR27" s="21">
        <v>38.9</v>
      </c>
      <c r="AS27" s="21">
        <v>16.7</v>
      </c>
      <c r="AT27" s="21">
        <v>22.2</v>
      </c>
      <c r="AU27" s="21">
        <v>22.2</v>
      </c>
      <c r="AV27" s="21">
        <v>11.1</v>
      </c>
      <c r="AW27" s="21">
        <v>18.0</v>
      </c>
      <c r="AX27" s="21">
        <v>10.1</v>
      </c>
      <c r="AY27" s="21">
        <v>56.0</v>
      </c>
      <c r="AZ27" s="21">
        <v>0.0</v>
      </c>
      <c r="BA27" s="21">
        <v>0.0</v>
      </c>
      <c r="BB27" s="21">
        <v>0.056</v>
      </c>
    </row>
    <row r="28">
      <c r="C28" s="20" t="s">
        <v>98</v>
      </c>
      <c r="D28" s="21">
        <v>32.0</v>
      </c>
      <c r="E28" s="21">
        <v>29.0</v>
      </c>
      <c r="F28" s="21">
        <v>3.0</v>
      </c>
      <c r="G28" s="21">
        <v>5.0</v>
      </c>
      <c r="H28" s="21">
        <v>0.0</v>
      </c>
      <c r="I28" s="21">
        <v>5.0</v>
      </c>
      <c r="J28" s="21">
        <v>0.0</v>
      </c>
      <c r="K28" s="21">
        <v>0.0</v>
      </c>
      <c r="L28" s="21">
        <v>0.0</v>
      </c>
      <c r="M28" s="21">
        <v>2.0</v>
      </c>
      <c r="N28" s="21">
        <v>0.172</v>
      </c>
      <c r="O28" s="21">
        <v>2.0</v>
      </c>
      <c r="P28" s="21">
        <v>1.0</v>
      </c>
      <c r="Q28" s="21">
        <v>2.0</v>
      </c>
      <c r="R28" s="21">
        <v>3.0</v>
      </c>
      <c r="S28" s="21">
        <v>0.0</v>
      </c>
      <c r="T28" s="21">
        <v>2.0</v>
      </c>
      <c r="U28" s="21">
        <v>0.0</v>
      </c>
      <c r="V28" s="21">
        <v>1.0</v>
      </c>
      <c r="W28" s="21">
        <v>0.0</v>
      </c>
      <c r="X28" s="21">
        <v>1.0</v>
      </c>
      <c r="Y28" s="21">
        <v>0.226</v>
      </c>
      <c r="Z28" s="21">
        <v>0.355</v>
      </c>
      <c r="AA28" s="21">
        <v>0.172</v>
      </c>
      <c r="AB28" s="21">
        <v>0.398</v>
      </c>
      <c r="AC28" s="21">
        <v>0.145</v>
      </c>
      <c r="AD28" s="21">
        <v>0.897</v>
      </c>
      <c r="AE28" s="21">
        <v>0.813</v>
      </c>
      <c r="AF28" s="21">
        <v>4.0</v>
      </c>
      <c r="AG28" s="21">
        <v>5.0</v>
      </c>
      <c r="AH28" s="21">
        <v>0.0</v>
      </c>
      <c r="AI28" s="21">
        <v>12.0</v>
      </c>
      <c r="AJ28" s="21">
        <v>1.0</v>
      </c>
      <c r="AK28" s="21">
        <v>0.083</v>
      </c>
      <c r="AL28" s="21">
        <v>15.0</v>
      </c>
      <c r="AM28" s="21">
        <v>46.9</v>
      </c>
      <c r="AN28" s="21">
        <v>0.0</v>
      </c>
      <c r="AO28" s="21">
        <v>8.0</v>
      </c>
      <c r="AP28" s="21">
        <v>0.0</v>
      </c>
      <c r="AQ28" s="21">
        <v>0.0</v>
      </c>
      <c r="AR28" s="21">
        <v>81.5</v>
      </c>
      <c r="AS28" s="21">
        <v>7.4</v>
      </c>
      <c r="AT28" s="21">
        <v>7.4</v>
      </c>
      <c r="AU28" s="21">
        <v>3.7</v>
      </c>
      <c r="AV28" s="21">
        <v>7.4</v>
      </c>
      <c r="AW28" s="21">
        <v>27.0</v>
      </c>
      <c r="AX28" s="21">
        <v>4.7</v>
      </c>
      <c r="AY28" s="21">
        <v>21.9</v>
      </c>
      <c r="AZ28" s="21">
        <v>1.0</v>
      </c>
      <c r="BA28" s="21">
        <v>14.3</v>
      </c>
      <c r="BB28" s="21">
        <v>0.192</v>
      </c>
    </row>
    <row r="29">
      <c r="C29" s="20" t="s">
        <v>98</v>
      </c>
      <c r="D29" s="21">
        <v>34.0</v>
      </c>
      <c r="E29" s="21">
        <v>31.0</v>
      </c>
      <c r="F29" s="21">
        <v>9.0</v>
      </c>
      <c r="G29" s="21">
        <v>14.0</v>
      </c>
      <c r="H29" s="21">
        <v>0.0</v>
      </c>
      <c r="I29" s="21">
        <v>11.0</v>
      </c>
      <c r="J29" s="21">
        <v>1.0</v>
      </c>
      <c r="K29" s="21">
        <v>0.0</v>
      </c>
      <c r="L29" s="21">
        <v>2.0</v>
      </c>
      <c r="M29" s="21">
        <v>7.0</v>
      </c>
      <c r="N29" s="21">
        <v>0.452</v>
      </c>
      <c r="O29" s="21">
        <v>1.0</v>
      </c>
      <c r="P29" s="21">
        <v>2.0</v>
      </c>
      <c r="Q29" s="21">
        <v>2.0</v>
      </c>
      <c r="R29" s="21">
        <v>4.0</v>
      </c>
      <c r="S29" s="21">
        <v>1.0</v>
      </c>
      <c r="T29" s="21">
        <v>3.0</v>
      </c>
      <c r="U29" s="21">
        <v>0.0</v>
      </c>
      <c r="V29" s="21">
        <v>1.0</v>
      </c>
      <c r="W29" s="21">
        <v>0.0</v>
      </c>
      <c r="X29" s="21">
        <v>1.0</v>
      </c>
      <c r="Y29" s="21">
        <v>0.485</v>
      </c>
      <c r="Z29" s="21">
        <v>0.545</v>
      </c>
      <c r="AA29" s="21">
        <v>0.677</v>
      </c>
      <c r="AB29" s="21">
        <v>1.162</v>
      </c>
      <c r="AC29" s="21">
        <v>0.388</v>
      </c>
      <c r="AD29" s="21">
        <v>0.871</v>
      </c>
      <c r="AE29" s="21">
        <v>0.794</v>
      </c>
      <c r="AF29" s="21">
        <v>2.0</v>
      </c>
      <c r="AG29" s="21">
        <v>2.0</v>
      </c>
      <c r="AH29" s="21">
        <v>0.0</v>
      </c>
      <c r="AI29" s="21">
        <v>10.0</v>
      </c>
      <c r="AJ29" s="21">
        <v>5.0</v>
      </c>
      <c r="AK29" s="21">
        <v>0.5</v>
      </c>
      <c r="AL29" s="21">
        <v>20.0</v>
      </c>
      <c r="AM29" s="21">
        <v>58.8</v>
      </c>
      <c r="AN29" s="21">
        <v>1.0</v>
      </c>
      <c r="AO29" s="21">
        <v>7.0</v>
      </c>
      <c r="AP29" s="21">
        <v>0.0</v>
      </c>
      <c r="AQ29" s="21">
        <v>0.0</v>
      </c>
      <c r="AR29" s="21">
        <v>50.0</v>
      </c>
      <c r="AS29" s="21">
        <v>17.9</v>
      </c>
      <c r="AT29" s="21">
        <v>14.3</v>
      </c>
      <c r="AU29" s="21">
        <v>17.9</v>
      </c>
      <c r="AV29" s="21">
        <v>17.9</v>
      </c>
      <c r="AW29" s="21">
        <v>28.0</v>
      </c>
      <c r="AX29" s="21">
        <v>3.5</v>
      </c>
      <c r="AY29" s="21">
        <v>14.7</v>
      </c>
      <c r="AZ29" s="21">
        <v>1.0</v>
      </c>
      <c r="BA29" s="21">
        <v>40.0</v>
      </c>
      <c r="BB29" s="21">
        <v>0.48</v>
      </c>
    </row>
    <row r="30">
      <c r="C30" s="20" t="s">
        <v>99</v>
      </c>
      <c r="D30" s="21">
        <v>25.0</v>
      </c>
      <c r="E30" s="21">
        <v>25.0</v>
      </c>
      <c r="F30" s="21">
        <v>1.0</v>
      </c>
      <c r="G30" s="21">
        <v>4.0</v>
      </c>
      <c r="H30" s="21">
        <v>0.0</v>
      </c>
      <c r="I30" s="21">
        <v>3.0</v>
      </c>
      <c r="J30" s="21">
        <v>1.0</v>
      </c>
      <c r="K30" s="21">
        <v>0.0</v>
      </c>
      <c r="L30" s="21">
        <v>0.0</v>
      </c>
      <c r="M30" s="21">
        <v>0.0</v>
      </c>
      <c r="N30" s="21">
        <v>0.16</v>
      </c>
      <c r="O30" s="21">
        <v>0.0</v>
      </c>
      <c r="P30" s="21">
        <v>2.0</v>
      </c>
      <c r="Q30" s="21">
        <v>4.0</v>
      </c>
      <c r="R30" s="21">
        <v>6.0</v>
      </c>
      <c r="S30" s="21">
        <v>0.0</v>
      </c>
      <c r="T30" s="21">
        <v>3.0</v>
      </c>
      <c r="U30" s="21">
        <v>0.0</v>
      </c>
      <c r="V30" s="21">
        <v>0.0</v>
      </c>
      <c r="W30" s="21">
        <v>0.0</v>
      </c>
      <c r="X30" s="21">
        <v>0.0</v>
      </c>
      <c r="Y30" s="21">
        <v>0.16</v>
      </c>
      <c r="Z30" s="21">
        <v>0.28</v>
      </c>
      <c r="AA30" s="21">
        <v>0.2</v>
      </c>
      <c r="AB30" s="21">
        <v>0.36</v>
      </c>
      <c r="AC30" s="21">
        <v>0.122</v>
      </c>
      <c r="AD30" s="21">
        <v>0.76</v>
      </c>
      <c r="AE30" s="21">
        <v>0.76</v>
      </c>
      <c r="AF30" s="21">
        <v>3.0</v>
      </c>
      <c r="AG30" s="21">
        <v>1.0</v>
      </c>
      <c r="AH30" s="21">
        <v>0.0</v>
      </c>
      <c r="AI30" s="21">
        <v>8.0</v>
      </c>
      <c r="AJ30" s="21">
        <v>0.0</v>
      </c>
      <c r="AK30" s="21">
        <v>0.0</v>
      </c>
      <c r="AL30" s="21">
        <v>6.0</v>
      </c>
      <c r="AM30" s="21">
        <v>24.0</v>
      </c>
      <c r="AN30" s="21">
        <v>0.0</v>
      </c>
      <c r="AO30" s="21">
        <v>6.0</v>
      </c>
      <c r="AP30" s="21">
        <v>0.0</v>
      </c>
      <c r="AQ30" s="21">
        <v>0.0</v>
      </c>
      <c r="AR30" s="21">
        <v>47.4</v>
      </c>
      <c r="AS30" s="21">
        <v>15.8</v>
      </c>
      <c r="AT30" s="21">
        <v>26.3</v>
      </c>
      <c r="AU30" s="21">
        <v>10.5</v>
      </c>
      <c r="AV30" s="21">
        <v>5.3</v>
      </c>
      <c r="AW30" s="21">
        <v>19.0</v>
      </c>
      <c r="AX30" s="21">
        <v>4.9</v>
      </c>
      <c r="AY30" s="21">
        <v>20.0</v>
      </c>
      <c r="AZ30" s="21">
        <v>0.0</v>
      </c>
      <c r="BA30" s="21">
        <v>0.0</v>
      </c>
      <c r="BB30" s="21">
        <v>0.211</v>
      </c>
    </row>
    <row r="31">
      <c r="C31" s="20" t="s">
        <v>99</v>
      </c>
      <c r="D31" s="21">
        <v>35.0</v>
      </c>
      <c r="E31" s="21">
        <v>30.0</v>
      </c>
      <c r="F31" s="21">
        <v>5.0</v>
      </c>
      <c r="G31" s="21">
        <v>9.0</v>
      </c>
      <c r="H31" s="21">
        <v>0.0</v>
      </c>
      <c r="I31" s="21">
        <v>6.0</v>
      </c>
      <c r="J31" s="21">
        <v>2.0</v>
      </c>
      <c r="K31" s="21">
        <v>1.0</v>
      </c>
      <c r="L31" s="21">
        <v>0.0</v>
      </c>
      <c r="M31" s="21">
        <v>3.0</v>
      </c>
      <c r="N31" s="21">
        <v>0.3</v>
      </c>
      <c r="O31" s="21">
        <v>3.0</v>
      </c>
      <c r="P31" s="21">
        <v>1.0</v>
      </c>
      <c r="Q31" s="21">
        <v>3.0</v>
      </c>
      <c r="R31" s="21">
        <v>4.0</v>
      </c>
      <c r="S31" s="21">
        <v>2.0</v>
      </c>
      <c r="T31" s="21">
        <v>1.0</v>
      </c>
      <c r="U31" s="21">
        <v>0.0</v>
      </c>
      <c r="V31" s="21">
        <v>0.0</v>
      </c>
      <c r="W31" s="21">
        <v>0.0</v>
      </c>
      <c r="X31" s="21">
        <v>0.0</v>
      </c>
      <c r="Y31" s="21">
        <v>0.4</v>
      </c>
      <c r="Z31" s="21">
        <v>0.486</v>
      </c>
      <c r="AA31" s="21">
        <v>0.433</v>
      </c>
      <c r="AB31" s="21">
        <v>0.833</v>
      </c>
      <c r="AC31" s="21">
        <v>0.288</v>
      </c>
      <c r="AD31" s="21">
        <v>0.867</v>
      </c>
      <c r="AE31" s="21">
        <v>0.743</v>
      </c>
      <c r="AF31" s="21">
        <v>3.0</v>
      </c>
      <c r="AG31" s="21">
        <v>0.0</v>
      </c>
      <c r="AH31" s="21">
        <v>0.0</v>
      </c>
      <c r="AI31" s="21">
        <v>13.0</v>
      </c>
      <c r="AJ31" s="21">
        <v>3.0</v>
      </c>
      <c r="AK31" s="21">
        <v>0.231</v>
      </c>
      <c r="AL31" s="21">
        <v>16.0</v>
      </c>
      <c r="AM31" s="21">
        <v>45.7</v>
      </c>
      <c r="AN31" s="21">
        <v>0.0</v>
      </c>
      <c r="AO31" s="21">
        <v>12.0</v>
      </c>
      <c r="AP31" s="21">
        <v>0.0</v>
      </c>
      <c r="AQ31" s="21">
        <v>0.0</v>
      </c>
      <c r="AR31" s="21">
        <v>50.0</v>
      </c>
      <c r="AS31" s="21">
        <v>7.7</v>
      </c>
      <c r="AT31" s="21">
        <v>23.1</v>
      </c>
      <c r="AU31" s="21">
        <v>19.2</v>
      </c>
      <c r="AV31" s="21">
        <v>15.4</v>
      </c>
      <c r="AW31" s="21">
        <v>26.0</v>
      </c>
      <c r="AX31" s="21">
        <v>6.9</v>
      </c>
      <c r="AY31" s="21">
        <v>28.6</v>
      </c>
      <c r="AZ31" s="21">
        <v>1.0</v>
      </c>
      <c r="BA31" s="21">
        <v>10.0</v>
      </c>
      <c r="BB31" s="21">
        <v>0.346</v>
      </c>
    </row>
    <row r="32">
      <c r="C32" s="20" t="s">
        <v>100</v>
      </c>
      <c r="D32" s="21">
        <v>19.0</v>
      </c>
      <c r="E32" s="21">
        <v>15.0</v>
      </c>
      <c r="F32" s="21">
        <v>0.0</v>
      </c>
      <c r="G32" s="21">
        <v>2.0</v>
      </c>
      <c r="H32" s="21">
        <v>0.0</v>
      </c>
      <c r="I32" s="21">
        <v>2.0</v>
      </c>
      <c r="J32" s="21">
        <v>0.0</v>
      </c>
      <c r="K32" s="21">
        <v>0.0</v>
      </c>
      <c r="L32" s="21">
        <v>0.0</v>
      </c>
      <c r="M32" s="21">
        <v>0.0</v>
      </c>
      <c r="N32" s="21">
        <v>0.133</v>
      </c>
      <c r="O32" s="21">
        <v>3.0</v>
      </c>
      <c r="P32" s="21">
        <v>1.0</v>
      </c>
      <c r="Q32" s="21">
        <v>1.0</v>
      </c>
      <c r="R32" s="21">
        <v>2.0</v>
      </c>
      <c r="S32" s="21">
        <v>0.0</v>
      </c>
      <c r="T32" s="21">
        <v>0.0</v>
      </c>
      <c r="U32" s="21">
        <v>0.0</v>
      </c>
      <c r="V32" s="21">
        <v>1.0</v>
      </c>
      <c r="W32" s="21">
        <v>0.0</v>
      </c>
      <c r="X32" s="21">
        <v>1.0</v>
      </c>
      <c r="Y32" s="21">
        <v>0.278</v>
      </c>
      <c r="Z32" s="21">
        <v>0.278</v>
      </c>
      <c r="AA32" s="21">
        <v>0.133</v>
      </c>
      <c r="AB32" s="21">
        <v>0.411</v>
      </c>
      <c r="AC32" s="21">
        <v>0.158</v>
      </c>
      <c r="AD32" s="21">
        <v>0.867</v>
      </c>
      <c r="AE32" s="21">
        <v>0.684</v>
      </c>
      <c r="AF32" s="21">
        <v>0.0</v>
      </c>
      <c r="AG32" s="21">
        <v>0.0</v>
      </c>
      <c r="AH32" s="21">
        <v>0.0</v>
      </c>
      <c r="AI32" s="21">
        <v>4.0</v>
      </c>
      <c r="AJ32" s="21">
        <v>0.0</v>
      </c>
      <c r="AK32" s="21">
        <v>0.0</v>
      </c>
      <c r="AL32" s="21">
        <v>10.0</v>
      </c>
      <c r="AM32" s="21">
        <v>52.6</v>
      </c>
      <c r="AN32" s="21">
        <v>0.0</v>
      </c>
      <c r="AO32" s="21">
        <v>4.0</v>
      </c>
      <c r="AP32" s="21">
        <v>0.0</v>
      </c>
      <c r="AQ32" s="21">
        <v>0.0</v>
      </c>
      <c r="AR32" s="21">
        <v>42.9</v>
      </c>
      <c r="AS32" s="21">
        <v>28.6</v>
      </c>
      <c r="AT32" s="21">
        <v>7.1</v>
      </c>
      <c r="AU32" s="21">
        <v>21.4</v>
      </c>
      <c r="AV32" s="21">
        <v>7.1</v>
      </c>
      <c r="AW32" s="21">
        <v>14.0</v>
      </c>
      <c r="AX32" s="21">
        <v>3.4</v>
      </c>
      <c r="AY32" s="21">
        <v>21.1</v>
      </c>
      <c r="AZ32" s="21">
        <v>1.0</v>
      </c>
      <c r="BA32" s="21">
        <v>25.0</v>
      </c>
      <c r="BB32" s="21">
        <v>0.154</v>
      </c>
    </row>
    <row r="33">
      <c r="C33" s="20" t="s">
        <v>100</v>
      </c>
      <c r="D33" s="21">
        <v>23.0</v>
      </c>
      <c r="E33" s="21">
        <v>21.0</v>
      </c>
      <c r="F33" s="21">
        <v>0.0</v>
      </c>
      <c r="G33" s="21">
        <v>4.0</v>
      </c>
      <c r="H33" s="21">
        <v>0.0</v>
      </c>
      <c r="I33" s="21">
        <v>3.0</v>
      </c>
      <c r="J33" s="21">
        <v>1.0</v>
      </c>
      <c r="K33" s="21">
        <v>0.0</v>
      </c>
      <c r="L33" s="21">
        <v>0.0</v>
      </c>
      <c r="M33" s="21">
        <v>0.0</v>
      </c>
      <c r="N33" s="21">
        <v>0.19</v>
      </c>
      <c r="O33" s="21">
        <v>2.0</v>
      </c>
      <c r="P33" s="21">
        <v>2.0</v>
      </c>
      <c r="Q33" s="21">
        <v>1.0</v>
      </c>
      <c r="R33" s="21">
        <v>3.0</v>
      </c>
      <c r="S33" s="21">
        <v>0.0</v>
      </c>
      <c r="T33" s="21">
        <v>2.0</v>
      </c>
      <c r="U33" s="21">
        <v>0.0</v>
      </c>
      <c r="V33" s="21">
        <v>0.0</v>
      </c>
      <c r="W33" s="21">
        <v>0.0</v>
      </c>
      <c r="X33" s="21">
        <v>0.0</v>
      </c>
      <c r="Y33" s="21">
        <v>0.261</v>
      </c>
      <c r="Z33" s="21">
        <v>0.348</v>
      </c>
      <c r="AA33" s="21">
        <v>0.238</v>
      </c>
      <c r="AB33" s="21">
        <v>0.499</v>
      </c>
      <c r="AC33" s="21">
        <v>0.177</v>
      </c>
      <c r="AD33" s="21">
        <v>0.857</v>
      </c>
      <c r="AE33" s="21">
        <v>0.783</v>
      </c>
      <c r="AF33" s="21">
        <v>2.0</v>
      </c>
      <c r="AG33" s="21">
        <v>2.0</v>
      </c>
      <c r="AH33" s="21">
        <v>0.0</v>
      </c>
      <c r="AI33" s="21">
        <v>9.0</v>
      </c>
      <c r="AJ33" s="21">
        <v>0.0</v>
      </c>
      <c r="AK33" s="21">
        <v>0.0</v>
      </c>
      <c r="AL33" s="21">
        <v>7.0</v>
      </c>
      <c r="AM33" s="21">
        <v>30.4</v>
      </c>
      <c r="AN33" s="21">
        <v>0.0</v>
      </c>
      <c r="AO33" s="21">
        <v>8.0</v>
      </c>
      <c r="AP33" s="21">
        <v>0.0</v>
      </c>
      <c r="AQ33" s="21">
        <v>0.0</v>
      </c>
      <c r="AR33" s="21">
        <v>66.7</v>
      </c>
      <c r="AS33" s="21">
        <v>0.0</v>
      </c>
      <c r="AT33" s="21">
        <v>11.1</v>
      </c>
      <c r="AU33" s="21">
        <v>22.2</v>
      </c>
      <c r="AV33" s="21">
        <v>5.6</v>
      </c>
      <c r="AW33" s="21">
        <v>18.0</v>
      </c>
      <c r="AX33" s="21">
        <v>2.1</v>
      </c>
      <c r="AY33" s="21">
        <v>17.4</v>
      </c>
      <c r="AZ33" s="21">
        <v>1.0</v>
      </c>
      <c r="BA33" s="21">
        <v>25.0</v>
      </c>
      <c r="BB33" s="21">
        <v>0.222</v>
      </c>
    </row>
    <row r="34">
      <c r="C34" s="20" t="s">
        <v>101</v>
      </c>
      <c r="D34" s="21">
        <v>22.0</v>
      </c>
      <c r="E34" s="21">
        <v>18.0</v>
      </c>
      <c r="F34" s="21">
        <v>3.0</v>
      </c>
      <c r="G34" s="21">
        <v>5.0</v>
      </c>
      <c r="H34" s="21">
        <v>0.0</v>
      </c>
      <c r="I34" s="21">
        <v>5.0</v>
      </c>
      <c r="J34" s="21">
        <v>0.0</v>
      </c>
      <c r="K34" s="21">
        <v>0.0</v>
      </c>
      <c r="L34" s="21">
        <v>0.0</v>
      </c>
      <c r="M34" s="21">
        <v>3.0</v>
      </c>
      <c r="N34" s="21">
        <v>0.278</v>
      </c>
      <c r="O34" s="21">
        <v>2.0</v>
      </c>
      <c r="P34" s="21">
        <v>1.0</v>
      </c>
      <c r="Q34" s="21">
        <v>1.0</v>
      </c>
      <c r="R34" s="21">
        <v>2.0</v>
      </c>
      <c r="S34" s="21">
        <v>0.0</v>
      </c>
      <c r="T34" s="21">
        <v>0.0</v>
      </c>
      <c r="U34" s="21">
        <v>0.0</v>
      </c>
      <c r="V34" s="21">
        <v>1.0</v>
      </c>
      <c r="W34" s="21">
        <v>1.0</v>
      </c>
      <c r="X34" s="21">
        <v>2.0</v>
      </c>
      <c r="Y34" s="21">
        <v>0.333</v>
      </c>
      <c r="Z34" s="21">
        <v>0.333</v>
      </c>
      <c r="AA34" s="21">
        <v>0.278</v>
      </c>
      <c r="AB34" s="21">
        <v>0.611</v>
      </c>
      <c r="AC34" s="21">
        <v>0.219</v>
      </c>
      <c r="AD34" s="21">
        <v>0.889</v>
      </c>
      <c r="AE34" s="21">
        <v>0.727</v>
      </c>
      <c r="AF34" s="21">
        <v>0.0</v>
      </c>
      <c r="AG34" s="21">
        <v>1.0</v>
      </c>
      <c r="AH34" s="21">
        <v>0.0</v>
      </c>
      <c r="AI34" s="21">
        <v>6.0</v>
      </c>
      <c r="AJ34" s="21">
        <v>2.0</v>
      </c>
      <c r="AK34" s="21">
        <v>0.333</v>
      </c>
      <c r="AL34" s="21">
        <v>12.0</v>
      </c>
      <c r="AM34" s="21">
        <v>54.5</v>
      </c>
      <c r="AN34" s="21">
        <v>1.0</v>
      </c>
      <c r="AO34" s="21">
        <v>4.0</v>
      </c>
      <c r="AP34" s="21">
        <v>1.0</v>
      </c>
      <c r="AQ34" s="21">
        <v>0.0</v>
      </c>
      <c r="AR34" s="21">
        <v>27.8</v>
      </c>
      <c r="AS34" s="21">
        <v>22.2</v>
      </c>
      <c r="AT34" s="21">
        <v>22.2</v>
      </c>
      <c r="AU34" s="21">
        <v>27.8</v>
      </c>
      <c r="AV34" s="21">
        <v>0.0</v>
      </c>
      <c r="AW34" s="21">
        <v>18.0</v>
      </c>
      <c r="AX34" s="21">
        <v>5.4</v>
      </c>
      <c r="AY34" s="21">
        <v>22.7</v>
      </c>
      <c r="AZ34" s="21">
        <v>0.0</v>
      </c>
      <c r="BA34" s="21">
        <v>0.0</v>
      </c>
      <c r="BB34" s="21">
        <v>0.294</v>
      </c>
    </row>
    <row r="35">
      <c r="C35" s="20" t="s">
        <v>101</v>
      </c>
      <c r="D35" s="21">
        <v>24.0</v>
      </c>
      <c r="E35" s="21">
        <v>24.0</v>
      </c>
      <c r="F35" s="21">
        <v>0.0</v>
      </c>
      <c r="G35" s="21">
        <v>5.0</v>
      </c>
      <c r="H35" s="21">
        <v>0.0</v>
      </c>
      <c r="I35" s="21">
        <v>5.0</v>
      </c>
      <c r="J35" s="21">
        <v>0.0</v>
      </c>
      <c r="K35" s="21">
        <v>0.0</v>
      </c>
      <c r="L35" s="21">
        <v>0.0</v>
      </c>
      <c r="M35" s="21">
        <v>0.0</v>
      </c>
      <c r="N35" s="21">
        <v>0.208</v>
      </c>
      <c r="O35" s="21">
        <v>0.0</v>
      </c>
      <c r="P35" s="21">
        <v>1.0</v>
      </c>
      <c r="Q35" s="21">
        <v>1.0</v>
      </c>
      <c r="R35" s="21">
        <v>2.0</v>
      </c>
      <c r="S35" s="21">
        <v>0.0</v>
      </c>
      <c r="T35" s="21">
        <v>0.0</v>
      </c>
      <c r="U35" s="21">
        <v>0.0</v>
      </c>
      <c r="V35" s="21">
        <v>0.0</v>
      </c>
      <c r="W35" s="21">
        <v>0.0</v>
      </c>
      <c r="X35" s="21">
        <v>0.0</v>
      </c>
      <c r="Y35" s="21">
        <v>0.208</v>
      </c>
      <c r="Z35" s="21">
        <v>0.208</v>
      </c>
      <c r="AA35" s="21">
        <v>0.208</v>
      </c>
      <c r="AB35" s="21">
        <v>0.417</v>
      </c>
      <c r="AC35" s="21">
        <v>0.146</v>
      </c>
      <c r="AD35" s="21">
        <v>0.917</v>
      </c>
      <c r="AE35" s="21">
        <v>0.917</v>
      </c>
      <c r="AF35" s="21">
        <v>0.0</v>
      </c>
      <c r="AG35" s="21">
        <v>1.0</v>
      </c>
      <c r="AH35" s="21">
        <v>0.0</v>
      </c>
      <c r="AI35" s="21">
        <v>0.0</v>
      </c>
      <c r="AJ35" s="21">
        <v>0.0</v>
      </c>
      <c r="AK35" s="25">
        <v>0.0</v>
      </c>
      <c r="AL35" s="21">
        <v>6.0</v>
      </c>
      <c r="AM35" s="21">
        <v>25.0</v>
      </c>
      <c r="AN35" s="21">
        <v>0.0</v>
      </c>
      <c r="AO35" s="21">
        <v>3.0</v>
      </c>
      <c r="AP35" s="21">
        <v>0.0</v>
      </c>
      <c r="AQ35" s="21">
        <v>0.0</v>
      </c>
      <c r="AR35" s="21">
        <v>59.1</v>
      </c>
      <c r="AS35" s="21">
        <v>13.6</v>
      </c>
      <c r="AT35" s="21">
        <v>4.5</v>
      </c>
      <c r="AU35" s="21">
        <v>22.7</v>
      </c>
      <c r="AV35" s="21">
        <v>0.0</v>
      </c>
      <c r="AW35" s="21">
        <v>22.0</v>
      </c>
      <c r="AX35" s="21">
        <v>9.2</v>
      </c>
      <c r="AY35" s="21">
        <v>25.0</v>
      </c>
      <c r="AZ35" s="21">
        <v>1.0</v>
      </c>
      <c r="BA35" s="21">
        <v>16.7</v>
      </c>
      <c r="BB35" s="21">
        <v>0.227</v>
      </c>
    </row>
    <row r="36">
      <c r="C36" s="20" t="s">
        <v>102</v>
      </c>
      <c r="D36" s="21">
        <v>38.0</v>
      </c>
      <c r="E36" s="21">
        <v>31.0</v>
      </c>
      <c r="F36" s="21">
        <v>1.0</v>
      </c>
      <c r="G36" s="21">
        <v>5.0</v>
      </c>
      <c r="H36" s="21">
        <v>0.0</v>
      </c>
      <c r="I36" s="21">
        <v>5.0</v>
      </c>
      <c r="J36" s="21">
        <v>0.0</v>
      </c>
      <c r="K36" s="21">
        <v>0.0</v>
      </c>
      <c r="L36" s="21">
        <v>0.0</v>
      </c>
      <c r="M36" s="21">
        <v>1.0</v>
      </c>
      <c r="N36" s="21">
        <v>0.161</v>
      </c>
      <c r="O36" s="21">
        <v>4.0</v>
      </c>
      <c r="P36" s="21">
        <v>2.0</v>
      </c>
      <c r="Q36" s="21">
        <v>6.0</v>
      </c>
      <c r="R36" s="21">
        <v>8.0</v>
      </c>
      <c r="S36" s="21">
        <v>1.0</v>
      </c>
      <c r="T36" s="21">
        <v>1.0</v>
      </c>
      <c r="U36" s="21">
        <v>1.0</v>
      </c>
      <c r="V36" s="21">
        <v>2.0</v>
      </c>
      <c r="W36" s="21">
        <v>0.0</v>
      </c>
      <c r="X36" s="21">
        <v>2.0</v>
      </c>
      <c r="Y36" s="21">
        <v>0.278</v>
      </c>
      <c r="Z36" s="21">
        <v>0.333</v>
      </c>
      <c r="AA36" s="21">
        <v>0.161</v>
      </c>
      <c r="AB36" s="21">
        <v>0.439</v>
      </c>
      <c r="AC36" s="21">
        <v>0.165</v>
      </c>
      <c r="AD36" s="21">
        <v>0.742</v>
      </c>
      <c r="AE36" s="21">
        <v>0.605</v>
      </c>
      <c r="AF36" s="21">
        <v>2.0</v>
      </c>
      <c r="AG36" s="21">
        <v>4.0</v>
      </c>
      <c r="AH36" s="21">
        <v>0.0</v>
      </c>
      <c r="AI36" s="21">
        <v>10.0</v>
      </c>
      <c r="AJ36" s="21">
        <v>1.0</v>
      </c>
      <c r="AK36" s="21">
        <v>0.1</v>
      </c>
      <c r="AL36" s="21">
        <v>17.0</v>
      </c>
      <c r="AM36" s="21">
        <v>44.7</v>
      </c>
      <c r="AN36" s="21">
        <v>1.0</v>
      </c>
      <c r="AO36" s="21">
        <v>11.0</v>
      </c>
      <c r="AP36" s="21">
        <v>1.0</v>
      </c>
      <c r="AQ36" s="21">
        <v>0.0</v>
      </c>
      <c r="AR36" s="21">
        <v>48.0</v>
      </c>
      <c r="AS36" s="21">
        <v>8.0</v>
      </c>
      <c r="AT36" s="21">
        <v>24.0</v>
      </c>
      <c r="AU36" s="21">
        <v>20.0</v>
      </c>
      <c r="AV36" s="21">
        <v>8.0</v>
      </c>
      <c r="AW36" s="21">
        <v>25.0</v>
      </c>
      <c r="AX36" s="21">
        <v>11.4</v>
      </c>
      <c r="AY36" s="21">
        <v>39.5</v>
      </c>
      <c r="AZ36" s="21">
        <v>0.0</v>
      </c>
      <c r="BA36" s="21">
        <v>13.3</v>
      </c>
      <c r="BB36" s="21">
        <v>0.217</v>
      </c>
    </row>
    <row r="37">
      <c r="C37" s="20" t="s">
        <v>102</v>
      </c>
      <c r="D37" s="21">
        <v>32.0</v>
      </c>
      <c r="E37" s="21">
        <v>30.0</v>
      </c>
      <c r="F37" s="21">
        <v>7.0</v>
      </c>
      <c r="G37" s="21">
        <v>10.0</v>
      </c>
      <c r="H37" s="21">
        <v>0.0</v>
      </c>
      <c r="I37" s="21">
        <v>4.0</v>
      </c>
      <c r="J37" s="21">
        <v>4.0</v>
      </c>
      <c r="K37" s="21">
        <v>1.0</v>
      </c>
      <c r="L37" s="21">
        <v>1.0</v>
      </c>
      <c r="M37" s="21">
        <v>6.0</v>
      </c>
      <c r="N37" s="21">
        <v>0.333</v>
      </c>
      <c r="O37" s="21">
        <v>1.0</v>
      </c>
      <c r="P37" s="21">
        <v>0.0</v>
      </c>
      <c r="Q37" s="21">
        <v>1.0</v>
      </c>
      <c r="R37" s="21">
        <v>1.0</v>
      </c>
      <c r="S37" s="21">
        <v>0.0</v>
      </c>
      <c r="T37" s="21">
        <v>2.0</v>
      </c>
      <c r="U37" s="21">
        <v>0.0</v>
      </c>
      <c r="V37" s="21">
        <v>1.0</v>
      </c>
      <c r="W37" s="21">
        <v>0.0</v>
      </c>
      <c r="X37" s="21">
        <v>1.0</v>
      </c>
      <c r="Y37" s="21">
        <v>0.355</v>
      </c>
      <c r="Z37" s="21">
        <v>0.452</v>
      </c>
      <c r="AA37" s="21">
        <v>0.633</v>
      </c>
      <c r="AB37" s="21">
        <v>0.988</v>
      </c>
      <c r="AC37" s="21">
        <v>0.318</v>
      </c>
      <c r="AD37" s="21">
        <v>0.967</v>
      </c>
      <c r="AE37" s="21">
        <v>0.906</v>
      </c>
      <c r="AF37" s="21">
        <v>3.0</v>
      </c>
      <c r="AG37" s="21">
        <v>2.0</v>
      </c>
      <c r="AH37" s="21">
        <v>0.0</v>
      </c>
      <c r="AI37" s="21">
        <v>20.0</v>
      </c>
      <c r="AJ37" s="21">
        <v>2.0</v>
      </c>
      <c r="AK37" s="21">
        <v>0.1</v>
      </c>
      <c r="AL37" s="21">
        <v>15.0</v>
      </c>
      <c r="AM37" s="21">
        <v>46.9</v>
      </c>
      <c r="AN37" s="21">
        <v>1.0</v>
      </c>
      <c r="AO37" s="21">
        <v>7.0</v>
      </c>
      <c r="AP37" s="21">
        <v>0.0</v>
      </c>
      <c r="AQ37" s="21">
        <v>0.0</v>
      </c>
      <c r="AR37" s="21">
        <v>40.0</v>
      </c>
      <c r="AS37" s="21">
        <v>20.0</v>
      </c>
      <c r="AT37" s="21">
        <v>20.0</v>
      </c>
      <c r="AU37" s="21">
        <v>20.0</v>
      </c>
      <c r="AV37" s="21">
        <v>26.7</v>
      </c>
      <c r="AW37" s="21">
        <v>30.0</v>
      </c>
      <c r="AX37" s="21">
        <v>4.3</v>
      </c>
      <c r="AY37" s="21">
        <v>25.0</v>
      </c>
      <c r="AZ37" s="21">
        <v>1.0</v>
      </c>
      <c r="BA37" s="21">
        <v>12.5</v>
      </c>
      <c r="BB37" s="21">
        <v>0.321</v>
      </c>
    </row>
    <row r="38">
      <c r="C38" s="20" t="s">
        <v>103</v>
      </c>
      <c r="D38" s="21">
        <v>24.0</v>
      </c>
      <c r="E38" s="21">
        <v>23.0</v>
      </c>
      <c r="F38" s="21">
        <v>3.0</v>
      </c>
      <c r="G38" s="21">
        <v>5.0</v>
      </c>
      <c r="H38" s="21">
        <v>0.0</v>
      </c>
      <c r="I38" s="21">
        <v>2.0</v>
      </c>
      <c r="J38" s="21">
        <v>2.0</v>
      </c>
      <c r="K38" s="21">
        <v>0.0</v>
      </c>
      <c r="L38" s="21">
        <v>1.0</v>
      </c>
      <c r="M38" s="21">
        <v>3.0</v>
      </c>
      <c r="N38" s="21">
        <v>0.217</v>
      </c>
      <c r="O38" s="21">
        <v>1.0</v>
      </c>
      <c r="P38" s="21">
        <v>1.0</v>
      </c>
      <c r="Q38" s="21">
        <v>3.0</v>
      </c>
      <c r="R38" s="21">
        <v>4.0</v>
      </c>
      <c r="S38" s="21">
        <v>0.0</v>
      </c>
      <c r="T38" s="21">
        <v>0.0</v>
      </c>
      <c r="U38" s="21">
        <v>0.0</v>
      </c>
      <c r="V38" s="21">
        <v>0.0</v>
      </c>
      <c r="W38" s="21">
        <v>0.0</v>
      </c>
      <c r="X38" s="21">
        <v>0.0</v>
      </c>
      <c r="Y38" s="21">
        <v>0.25</v>
      </c>
      <c r="Z38" s="21">
        <v>0.292</v>
      </c>
      <c r="AA38" s="21">
        <v>0.435</v>
      </c>
      <c r="AB38" s="21">
        <v>0.685</v>
      </c>
      <c r="AC38" s="21">
        <v>0.221</v>
      </c>
      <c r="AD38" s="21">
        <v>0.826</v>
      </c>
      <c r="AE38" s="21">
        <v>0.792</v>
      </c>
      <c r="AF38" s="21">
        <v>1.0</v>
      </c>
      <c r="AG38" s="21">
        <v>1.0</v>
      </c>
      <c r="AH38" s="21">
        <v>0.0</v>
      </c>
      <c r="AI38" s="21">
        <v>2.0</v>
      </c>
      <c r="AJ38" s="21">
        <v>1.0</v>
      </c>
      <c r="AK38" s="21">
        <v>0.5</v>
      </c>
      <c r="AL38" s="21">
        <v>8.0</v>
      </c>
      <c r="AM38" s="21">
        <v>33.3</v>
      </c>
      <c r="AN38" s="21">
        <v>0.0</v>
      </c>
      <c r="AO38" s="21">
        <v>4.0</v>
      </c>
      <c r="AP38" s="21">
        <v>0.0</v>
      </c>
      <c r="AQ38" s="21">
        <v>0.0</v>
      </c>
      <c r="AR38" s="21">
        <v>52.6</v>
      </c>
      <c r="AS38" s="21">
        <v>26.3</v>
      </c>
      <c r="AT38" s="21">
        <v>5.3</v>
      </c>
      <c r="AU38" s="21">
        <v>15.8</v>
      </c>
      <c r="AV38" s="21">
        <v>0.0</v>
      </c>
      <c r="AW38" s="21">
        <v>19.0</v>
      </c>
      <c r="AX38" s="21">
        <v>7.2</v>
      </c>
      <c r="AY38" s="21">
        <v>16.7</v>
      </c>
      <c r="AZ38" s="21">
        <v>1.0</v>
      </c>
      <c r="BA38" s="21">
        <v>25.0</v>
      </c>
      <c r="BB38" s="21">
        <v>0.222</v>
      </c>
    </row>
    <row r="39">
      <c r="C39" s="20" t="s">
        <v>103</v>
      </c>
      <c r="D39" s="21">
        <v>29.0</v>
      </c>
      <c r="E39" s="21">
        <v>24.0</v>
      </c>
      <c r="F39" s="21">
        <v>1.0</v>
      </c>
      <c r="G39" s="21">
        <v>5.0</v>
      </c>
      <c r="H39" s="21">
        <v>0.0</v>
      </c>
      <c r="I39" s="21">
        <v>5.0</v>
      </c>
      <c r="J39" s="21">
        <v>0.0</v>
      </c>
      <c r="K39" s="21">
        <v>0.0</v>
      </c>
      <c r="L39" s="21">
        <v>0.0</v>
      </c>
      <c r="M39" s="21">
        <v>1.0</v>
      </c>
      <c r="N39" s="21">
        <v>0.208</v>
      </c>
      <c r="O39" s="21">
        <v>1.0</v>
      </c>
      <c r="P39" s="21">
        <v>1.0</v>
      </c>
      <c r="Q39" s="21">
        <v>4.0</v>
      </c>
      <c r="R39" s="21">
        <v>5.0</v>
      </c>
      <c r="S39" s="21">
        <v>3.0</v>
      </c>
      <c r="T39" s="21">
        <v>1.0</v>
      </c>
      <c r="U39" s="21">
        <v>0.0</v>
      </c>
      <c r="V39" s="21">
        <v>1.0</v>
      </c>
      <c r="W39" s="21">
        <v>0.0</v>
      </c>
      <c r="X39" s="21">
        <v>1.0</v>
      </c>
      <c r="Y39" s="21">
        <v>0.321</v>
      </c>
      <c r="Z39" s="21">
        <v>0.321</v>
      </c>
      <c r="AA39" s="21">
        <v>0.208</v>
      </c>
      <c r="AB39" s="21">
        <v>0.53</v>
      </c>
      <c r="AC39" s="21">
        <v>0.197</v>
      </c>
      <c r="AD39" s="21">
        <v>0.792</v>
      </c>
      <c r="AE39" s="21">
        <v>0.655</v>
      </c>
      <c r="AF39" s="21">
        <v>0.0</v>
      </c>
      <c r="AG39" s="21">
        <v>1.0</v>
      </c>
      <c r="AH39" s="21">
        <v>0.0</v>
      </c>
      <c r="AI39" s="21">
        <v>7.0</v>
      </c>
      <c r="AJ39" s="21">
        <v>1.0</v>
      </c>
      <c r="AK39" s="21">
        <v>0.143</v>
      </c>
      <c r="AL39" s="21">
        <v>10.0</v>
      </c>
      <c r="AM39" s="21">
        <v>34.5</v>
      </c>
      <c r="AN39" s="21">
        <v>0.0</v>
      </c>
      <c r="AO39" s="21">
        <v>7.0</v>
      </c>
      <c r="AP39" s="21">
        <v>1.0</v>
      </c>
      <c r="AQ39" s="21">
        <v>0.0</v>
      </c>
      <c r="AR39" s="21">
        <v>65.0</v>
      </c>
      <c r="AS39" s="21">
        <v>10.0</v>
      </c>
      <c r="AT39" s="21">
        <v>25.0</v>
      </c>
      <c r="AU39" s="21">
        <v>0.0</v>
      </c>
      <c r="AV39" s="21">
        <v>0.0</v>
      </c>
      <c r="AW39" s="21">
        <v>20.0</v>
      </c>
      <c r="AX39" s="21">
        <v>6.6</v>
      </c>
      <c r="AY39" s="21">
        <v>31.0</v>
      </c>
      <c r="AZ39" s="21">
        <v>2.0</v>
      </c>
      <c r="BA39" s="21">
        <v>22.2</v>
      </c>
      <c r="BB39" s="21">
        <v>0.263</v>
      </c>
    </row>
    <row r="40">
      <c r="C40" s="20" t="s">
        <v>104</v>
      </c>
      <c r="D40" s="21">
        <v>28.0</v>
      </c>
      <c r="E40" s="21">
        <v>23.0</v>
      </c>
      <c r="F40" s="21">
        <v>3.0</v>
      </c>
      <c r="G40" s="21">
        <v>5.0</v>
      </c>
      <c r="H40" s="21">
        <v>0.0</v>
      </c>
      <c r="I40" s="21">
        <v>3.0</v>
      </c>
      <c r="J40" s="21">
        <v>2.0</v>
      </c>
      <c r="K40" s="21">
        <v>0.0</v>
      </c>
      <c r="L40" s="21">
        <v>0.0</v>
      </c>
      <c r="M40" s="21">
        <v>2.0</v>
      </c>
      <c r="N40" s="21">
        <v>0.217</v>
      </c>
      <c r="O40" s="21">
        <v>3.0</v>
      </c>
      <c r="P40" s="21">
        <v>1.0</v>
      </c>
      <c r="Q40" s="21">
        <v>3.0</v>
      </c>
      <c r="R40" s="21">
        <v>4.0</v>
      </c>
      <c r="S40" s="21">
        <v>0.0</v>
      </c>
      <c r="T40" s="21">
        <v>0.0</v>
      </c>
      <c r="U40" s="21">
        <v>1.0</v>
      </c>
      <c r="V40" s="21">
        <v>2.0</v>
      </c>
      <c r="W40" s="21">
        <v>0.0</v>
      </c>
      <c r="X40" s="21">
        <v>2.0</v>
      </c>
      <c r="Y40" s="21">
        <v>0.308</v>
      </c>
      <c r="Z40" s="21">
        <v>0.346</v>
      </c>
      <c r="AA40" s="21">
        <v>0.304</v>
      </c>
      <c r="AB40" s="21">
        <v>0.612</v>
      </c>
      <c r="AC40" s="21">
        <v>0.215</v>
      </c>
      <c r="AD40" s="21">
        <v>0.826</v>
      </c>
      <c r="AE40" s="21">
        <v>0.679</v>
      </c>
      <c r="AF40" s="21">
        <v>1.0</v>
      </c>
      <c r="AG40" s="21">
        <v>0.0</v>
      </c>
      <c r="AH40" s="21">
        <v>0.0</v>
      </c>
      <c r="AI40" s="21">
        <v>8.0</v>
      </c>
      <c r="AJ40" s="21">
        <v>1.0</v>
      </c>
      <c r="AK40" s="21">
        <v>0.125</v>
      </c>
      <c r="AL40" s="21">
        <v>13.0</v>
      </c>
      <c r="AM40" s="21">
        <v>46.4</v>
      </c>
      <c r="AN40" s="21">
        <v>1.0</v>
      </c>
      <c r="AO40" s="21">
        <v>4.0</v>
      </c>
      <c r="AP40" s="21">
        <v>0.0</v>
      </c>
      <c r="AQ40" s="21">
        <v>0.0</v>
      </c>
      <c r="AR40" s="21">
        <v>66.7</v>
      </c>
      <c r="AS40" s="21">
        <v>19.0</v>
      </c>
      <c r="AT40" s="21">
        <v>0.0</v>
      </c>
      <c r="AU40" s="21">
        <v>14.3</v>
      </c>
      <c r="AV40" s="21">
        <v>9.5</v>
      </c>
      <c r="AW40" s="21">
        <v>21.0</v>
      </c>
      <c r="AX40" s="21">
        <v>4.8</v>
      </c>
      <c r="AY40" s="21">
        <v>21.4</v>
      </c>
      <c r="AZ40" s="21">
        <v>2.0</v>
      </c>
      <c r="BA40" s="21">
        <v>50.0</v>
      </c>
      <c r="BB40" s="21">
        <v>0.263</v>
      </c>
    </row>
    <row r="41">
      <c r="C41" s="20" t="s">
        <v>104</v>
      </c>
      <c r="D41" s="21">
        <v>35.0</v>
      </c>
      <c r="E41" s="21">
        <v>27.0</v>
      </c>
      <c r="F41" s="21">
        <v>6.0</v>
      </c>
      <c r="G41" s="21">
        <v>6.0</v>
      </c>
      <c r="H41" s="21">
        <v>0.0</v>
      </c>
      <c r="I41" s="21">
        <v>5.0</v>
      </c>
      <c r="J41" s="21">
        <v>1.0</v>
      </c>
      <c r="K41" s="21">
        <v>0.0</v>
      </c>
      <c r="L41" s="21">
        <v>0.0</v>
      </c>
      <c r="M41" s="21">
        <v>5.0</v>
      </c>
      <c r="N41" s="21">
        <v>0.222</v>
      </c>
      <c r="O41" s="21">
        <v>7.0</v>
      </c>
      <c r="P41" s="21">
        <v>2.0</v>
      </c>
      <c r="Q41" s="21">
        <v>8.0</v>
      </c>
      <c r="R41" s="21">
        <v>10.0</v>
      </c>
      <c r="S41" s="21">
        <v>0.0</v>
      </c>
      <c r="T41" s="21">
        <v>1.0</v>
      </c>
      <c r="U41" s="21">
        <v>0.0</v>
      </c>
      <c r="V41" s="21">
        <v>1.0</v>
      </c>
      <c r="W41" s="21">
        <v>0.0</v>
      </c>
      <c r="X41" s="21">
        <v>1.0</v>
      </c>
      <c r="Y41" s="21">
        <v>0.382</v>
      </c>
      <c r="Z41" s="21">
        <v>0.412</v>
      </c>
      <c r="AA41" s="21">
        <v>0.259</v>
      </c>
      <c r="AB41" s="21">
        <v>0.642</v>
      </c>
      <c r="AC41" s="21">
        <v>0.237</v>
      </c>
      <c r="AD41" s="21">
        <v>0.63</v>
      </c>
      <c r="AE41" s="21">
        <v>0.486</v>
      </c>
      <c r="AF41" s="21">
        <v>1.0</v>
      </c>
      <c r="AG41" s="21">
        <v>1.0</v>
      </c>
      <c r="AH41" s="21">
        <v>0.0</v>
      </c>
      <c r="AI41" s="21">
        <v>13.0</v>
      </c>
      <c r="AJ41" s="21">
        <v>3.0</v>
      </c>
      <c r="AK41" s="21">
        <v>0.231</v>
      </c>
      <c r="AL41" s="21">
        <v>16.0</v>
      </c>
      <c r="AM41" s="21">
        <v>45.7</v>
      </c>
      <c r="AN41" s="21">
        <v>4.0</v>
      </c>
      <c r="AO41" s="21">
        <v>8.0</v>
      </c>
      <c r="AP41" s="21">
        <v>0.0</v>
      </c>
      <c r="AQ41" s="21">
        <v>0.0</v>
      </c>
      <c r="AR41" s="21">
        <v>50.0</v>
      </c>
      <c r="AS41" s="21">
        <v>16.7</v>
      </c>
      <c r="AT41" s="21">
        <v>11.1</v>
      </c>
      <c r="AU41" s="21">
        <v>22.2</v>
      </c>
      <c r="AV41" s="21">
        <v>11.1</v>
      </c>
      <c r="AW41" s="21">
        <v>18.0</v>
      </c>
      <c r="AX41" s="21">
        <v>11.0</v>
      </c>
      <c r="AY41" s="21">
        <v>17.1</v>
      </c>
      <c r="AZ41" s="21">
        <v>0.0</v>
      </c>
      <c r="BA41" s="21">
        <v>16.7</v>
      </c>
      <c r="BB41" s="21">
        <v>0.353</v>
      </c>
    </row>
    <row r="42">
      <c r="C42" s="20" t="s">
        <v>105</v>
      </c>
      <c r="D42" s="21">
        <v>31.0</v>
      </c>
      <c r="E42" s="21">
        <v>25.0</v>
      </c>
      <c r="F42" s="21">
        <v>7.0</v>
      </c>
      <c r="G42" s="21">
        <v>6.0</v>
      </c>
      <c r="H42" s="21">
        <v>0.0</v>
      </c>
      <c r="I42" s="21">
        <v>3.0</v>
      </c>
      <c r="J42" s="21">
        <v>1.0</v>
      </c>
      <c r="K42" s="21">
        <v>0.0</v>
      </c>
      <c r="L42" s="21">
        <v>2.0</v>
      </c>
      <c r="M42" s="21">
        <v>7.0</v>
      </c>
      <c r="N42" s="21">
        <v>0.24</v>
      </c>
      <c r="O42" s="21">
        <v>5.0</v>
      </c>
      <c r="P42" s="21">
        <v>2.0</v>
      </c>
      <c r="Q42" s="21">
        <v>8.0</v>
      </c>
      <c r="R42" s="21">
        <v>10.0</v>
      </c>
      <c r="S42" s="21">
        <v>0.0</v>
      </c>
      <c r="T42" s="21">
        <v>2.0</v>
      </c>
      <c r="U42" s="21">
        <v>0.0</v>
      </c>
      <c r="V42" s="21">
        <v>1.0</v>
      </c>
      <c r="W42" s="21">
        <v>0.0</v>
      </c>
      <c r="X42" s="21">
        <v>1.0</v>
      </c>
      <c r="Y42" s="21">
        <v>0.367</v>
      </c>
      <c r="Z42" s="21">
        <v>0.4</v>
      </c>
      <c r="AA42" s="21">
        <v>0.52</v>
      </c>
      <c r="AB42" s="21">
        <v>0.887</v>
      </c>
      <c r="AC42" s="21">
        <v>0.295</v>
      </c>
      <c r="AD42" s="21">
        <v>0.6</v>
      </c>
      <c r="AE42" s="21">
        <v>0.484</v>
      </c>
      <c r="AF42" s="21">
        <v>1.0</v>
      </c>
      <c r="AG42" s="21">
        <v>2.0</v>
      </c>
      <c r="AH42" s="21">
        <v>0.0</v>
      </c>
      <c r="AI42" s="21">
        <v>12.0</v>
      </c>
      <c r="AJ42" s="21">
        <v>2.0</v>
      </c>
      <c r="AK42" s="21">
        <v>0.167</v>
      </c>
      <c r="AL42" s="21">
        <v>15.0</v>
      </c>
      <c r="AM42" s="21">
        <v>48.4</v>
      </c>
      <c r="AN42" s="21">
        <v>1.0</v>
      </c>
      <c r="AO42" s="21">
        <v>6.0</v>
      </c>
      <c r="AP42" s="21">
        <v>0.0</v>
      </c>
      <c r="AQ42" s="21">
        <v>0.0</v>
      </c>
      <c r="AR42" s="21">
        <v>56.3</v>
      </c>
      <c r="AS42" s="21">
        <v>6.3</v>
      </c>
      <c r="AT42" s="21">
        <v>6.3</v>
      </c>
      <c r="AU42" s="21">
        <v>31.3</v>
      </c>
      <c r="AV42" s="21">
        <v>12.5</v>
      </c>
      <c r="AW42" s="21">
        <v>16.0</v>
      </c>
      <c r="AX42" s="21">
        <v>6.6</v>
      </c>
      <c r="AY42" s="21">
        <v>22.6</v>
      </c>
      <c r="AZ42" s="21">
        <v>1.0</v>
      </c>
      <c r="BA42" s="21">
        <v>28.6</v>
      </c>
      <c r="BB42" s="21">
        <v>0.308</v>
      </c>
    </row>
    <row r="43">
      <c r="C43" s="20" t="s">
        <v>105</v>
      </c>
      <c r="D43" s="21">
        <v>25.0</v>
      </c>
      <c r="E43" s="21">
        <v>23.0</v>
      </c>
      <c r="F43" s="21">
        <v>10.0</v>
      </c>
      <c r="G43" s="21">
        <v>9.0</v>
      </c>
      <c r="H43" s="21">
        <v>0.0</v>
      </c>
      <c r="I43" s="21">
        <v>6.0</v>
      </c>
      <c r="J43" s="21">
        <v>3.0</v>
      </c>
      <c r="K43" s="21">
        <v>0.0</v>
      </c>
      <c r="L43" s="21">
        <v>0.0</v>
      </c>
      <c r="M43" s="21">
        <v>9.0</v>
      </c>
      <c r="N43" s="21">
        <v>0.391</v>
      </c>
      <c r="O43" s="21">
        <v>2.0</v>
      </c>
      <c r="P43" s="21">
        <v>2.0</v>
      </c>
      <c r="Q43" s="21">
        <v>1.0</v>
      </c>
      <c r="R43" s="21">
        <v>3.0</v>
      </c>
      <c r="S43" s="21">
        <v>0.0</v>
      </c>
      <c r="T43" s="21">
        <v>2.0</v>
      </c>
      <c r="U43" s="21">
        <v>0.0</v>
      </c>
      <c r="V43" s="21">
        <v>0.0</v>
      </c>
      <c r="W43" s="21">
        <v>0.0</v>
      </c>
      <c r="X43" s="21">
        <v>0.0</v>
      </c>
      <c r="Y43" s="21">
        <v>0.44</v>
      </c>
      <c r="Z43" s="21">
        <v>0.52</v>
      </c>
      <c r="AA43" s="21">
        <v>0.522</v>
      </c>
      <c r="AB43" s="21">
        <v>0.962</v>
      </c>
      <c r="AC43" s="21">
        <v>0.328</v>
      </c>
      <c r="AD43" s="21">
        <v>0.87</v>
      </c>
      <c r="AE43" s="21">
        <v>0.8</v>
      </c>
      <c r="AF43" s="21">
        <v>2.0</v>
      </c>
      <c r="AG43" s="21">
        <v>1.0</v>
      </c>
      <c r="AH43" s="21">
        <v>0.0</v>
      </c>
      <c r="AI43" s="21">
        <v>14.0</v>
      </c>
      <c r="AJ43" s="21">
        <v>8.0</v>
      </c>
      <c r="AK43" s="21">
        <v>0.571</v>
      </c>
      <c r="AL43" s="21">
        <v>17.0</v>
      </c>
      <c r="AM43" s="21">
        <v>68.0</v>
      </c>
      <c r="AN43" s="21">
        <v>1.0</v>
      </c>
      <c r="AO43" s="21">
        <v>3.0</v>
      </c>
      <c r="AP43" s="21">
        <v>0.0</v>
      </c>
      <c r="AQ43" s="21">
        <v>0.0</v>
      </c>
      <c r="AR43" s="21">
        <v>30.0</v>
      </c>
      <c r="AS43" s="21">
        <v>40.0</v>
      </c>
      <c r="AT43" s="21">
        <v>15.0</v>
      </c>
      <c r="AU43" s="21">
        <v>15.0</v>
      </c>
      <c r="AV43" s="21">
        <v>30.0</v>
      </c>
      <c r="AW43" s="21">
        <v>20.0</v>
      </c>
      <c r="AX43" s="21">
        <v>0.0</v>
      </c>
      <c r="AY43" s="21">
        <v>44.0</v>
      </c>
      <c r="AZ43" s="21">
        <v>3.0</v>
      </c>
      <c r="BA43" s="21">
        <v>27.3</v>
      </c>
      <c r="BB43" s="21">
        <v>0.45</v>
      </c>
    </row>
    <row r="44">
      <c r="C44" s="20" t="s">
        <v>106</v>
      </c>
      <c r="D44" s="21">
        <v>29.0</v>
      </c>
      <c r="E44" s="21">
        <v>23.0</v>
      </c>
      <c r="F44" s="21">
        <v>4.0</v>
      </c>
      <c r="G44" s="21">
        <v>5.0</v>
      </c>
      <c r="H44" s="21">
        <v>0.0</v>
      </c>
      <c r="I44" s="21">
        <v>4.0</v>
      </c>
      <c r="J44" s="21">
        <v>1.0</v>
      </c>
      <c r="K44" s="21">
        <v>0.0</v>
      </c>
      <c r="L44" s="21">
        <v>0.0</v>
      </c>
      <c r="M44" s="21">
        <v>2.0</v>
      </c>
      <c r="N44" s="21">
        <v>0.217</v>
      </c>
      <c r="O44" s="21">
        <v>3.0</v>
      </c>
      <c r="P44" s="21">
        <v>1.0</v>
      </c>
      <c r="Q44" s="21">
        <v>3.0</v>
      </c>
      <c r="R44" s="21">
        <v>4.0</v>
      </c>
      <c r="S44" s="21">
        <v>0.0</v>
      </c>
      <c r="T44" s="21">
        <v>0.0</v>
      </c>
      <c r="U44" s="21">
        <v>0.0</v>
      </c>
      <c r="V44" s="21">
        <v>2.0</v>
      </c>
      <c r="W44" s="21">
        <v>1.0</v>
      </c>
      <c r="X44" s="21">
        <v>3.0</v>
      </c>
      <c r="Y44" s="21">
        <v>0.296</v>
      </c>
      <c r="Z44" s="21">
        <v>0.37</v>
      </c>
      <c r="AA44" s="21">
        <v>0.261</v>
      </c>
      <c r="AB44" s="21">
        <v>0.557</v>
      </c>
      <c r="AC44" s="21">
        <v>0.199</v>
      </c>
      <c r="AD44" s="21">
        <v>0.826</v>
      </c>
      <c r="AE44" s="21">
        <v>0.655</v>
      </c>
      <c r="AF44" s="21">
        <v>2.0</v>
      </c>
      <c r="AG44" s="21">
        <v>2.0</v>
      </c>
      <c r="AH44" s="21">
        <v>0.0</v>
      </c>
      <c r="AI44" s="21">
        <v>9.0</v>
      </c>
      <c r="AJ44" s="21">
        <v>1.0</v>
      </c>
      <c r="AK44" s="21">
        <v>0.111</v>
      </c>
      <c r="AL44" s="21">
        <v>13.0</v>
      </c>
      <c r="AM44" s="21">
        <v>44.8</v>
      </c>
      <c r="AN44" s="21">
        <v>1.0</v>
      </c>
      <c r="AO44" s="21">
        <v>7.0</v>
      </c>
      <c r="AP44" s="21">
        <v>2.0</v>
      </c>
      <c r="AQ44" s="21">
        <v>0.0</v>
      </c>
      <c r="AR44" s="21">
        <v>59.1</v>
      </c>
      <c r="AS44" s="21">
        <v>13.6</v>
      </c>
      <c r="AT44" s="21">
        <v>0.0</v>
      </c>
      <c r="AU44" s="21">
        <v>27.3</v>
      </c>
      <c r="AV44" s="21">
        <v>4.5</v>
      </c>
      <c r="AW44" s="21">
        <v>22.0</v>
      </c>
      <c r="AX44" s="21">
        <v>6.7</v>
      </c>
      <c r="AY44" s="21">
        <v>34.5</v>
      </c>
      <c r="AZ44" s="21">
        <v>1.0</v>
      </c>
      <c r="BA44" s="21">
        <v>30.0</v>
      </c>
      <c r="BB44" s="21">
        <v>0.25</v>
      </c>
    </row>
    <row r="45">
      <c r="C45" s="20" t="s">
        <v>106</v>
      </c>
      <c r="D45" s="21">
        <v>32.0</v>
      </c>
      <c r="E45" s="21">
        <v>25.0</v>
      </c>
      <c r="F45" s="21">
        <v>9.0</v>
      </c>
      <c r="G45" s="21">
        <v>7.0</v>
      </c>
      <c r="H45" s="21">
        <v>0.0</v>
      </c>
      <c r="I45" s="21">
        <v>6.0</v>
      </c>
      <c r="J45" s="21">
        <v>0.0</v>
      </c>
      <c r="K45" s="21">
        <v>0.0</v>
      </c>
      <c r="L45" s="21">
        <v>1.0</v>
      </c>
      <c r="M45" s="21">
        <v>7.0</v>
      </c>
      <c r="N45" s="21">
        <v>0.28</v>
      </c>
      <c r="O45" s="21">
        <v>6.0</v>
      </c>
      <c r="P45" s="21">
        <v>2.0</v>
      </c>
      <c r="Q45" s="21">
        <v>2.0</v>
      </c>
      <c r="R45" s="21">
        <v>4.0</v>
      </c>
      <c r="S45" s="21">
        <v>0.0</v>
      </c>
      <c r="T45" s="21">
        <v>0.0</v>
      </c>
      <c r="U45" s="21">
        <v>0.0</v>
      </c>
      <c r="V45" s="21">
        <v>1.0</v>
      </c>
      <c r="W45" s="21">
        <v>0.0</v>
      </c>
      <c r="X45" s="21">
        <v>1.0</v>
      </c>
      <c r="Y45" s="21">
        <v>0.419</v>
      </c>
      <c r="Z45" s="21">
        <v>0.484</v>
      </c>
      <c r="AA45" s="21">
        <v>0.4</v>
      </c>
      <c r="AB45" s="21">
        <v>0.819</v>
      </c>
      <c r="AC45" s="21">
        <v>0.289</v>
      </c>
      <c r="AD45" s="21">
        <v>0.84</v>
      </c>
      <c r="AE45" s="21">
        <v>0.656</v>
      </c>
      <c r="AF45" s="21">
        <v>2.0</v>
      </c>
      <c r="AG45" s="21">
        <v>1.0</v>
      </c>
      <c r="AH45" s="21">
        <v>0.0</v>
      </c>
      <c r="AI45" s="21">
        <v>11.0</v>
      </c>
      <c r="AJ45" s="21">
        <v>3.0</v>
      </c>
      <c r="AK45" s="21">
        <v>0.273</v>
      </c>
      <c r="AL45" s="21">
        <v>15.0</v>
      </c>
      <c r="AM45" s="21">
        <v>46.9</v>
      </c>
      <c r="AN45" s="21">
        <v>5.0</v>
      </c>
      <c r="AO45" s="21">
        <v>5.0</v>
      </c>
      <c r="AP45" s="21">
        <v>0.0</v>
      </c>
      <c r="AQ45" s="21">
        <v>1.0</v>
      </c>
      <c r="AR45" s="21">
        <v>45.5</v>
      </c>
      <c r="AS45" s="21">
        <v>22.7</v>
      </c>
      <c r="AT45" s="21">
        <v>0.0</v>
      </c>
      <c r="AU45" s="21">
        <v>31.8</v>
      </c>
      <c r="AV45" s="21">
        <v>4.5</v>
      </c>
      <c r="AW45" s="21">
        <v>22.0</v>
      </c>
      <c r="AX45" s="21">
        <v>6.6</v>
      </c>
      <c r="AY45" s="21">
        <v>28.1</v>
      </c>
      <c r="AZ45" s="21">
        <v>0.0</v>
      </c>
      <c r="BA45" s="21">
        <v>11.1</v>
      </c>
      <c r="BB45" s="21">
        <v>0.3</v>
      </c>
    </row>
    <row r="46">
      <c r="C46" s="20" t="s">
        <v>107</v>
      </c>
      <c r="D46" s="21">
        <v>33.0</v>
      </c>
      <c r="E46" s="21">
        <v>30.0</v>
      </c>
      <c r="F46" s="21">
        <v>3.0</v>
      </c>
      <c r="G46" s="21">
        <v>9.0</v>
      </c>
      <c r="H46" s="21">
        <v>0.0</v>
      </c>
      <c r="I46" s="21">
        <v>8.0</v>
      </c>
      <c r="J46" s="21">
        <v>1.0</v>
      </c>
      <c r="K46" s="21">
        <v>0.0</v>
      </c>
      <c r="L46" s="21">
        <v>0.0</v>
      </c>
      <c r="M46" s="21">
        <v>2.0</v>
      </c>
      <c r="N46" s="21">
        <v>0.3</v>
      </c>
      <c r="O46" s="21">
        <v>1.0</v>
      </c>
      <c r="P46" s="21">
        <v>0.0</v>
      </c>
      <c r="Q46" s="21">
        <v>1.0</v>
      </c>
      <c r="R46" s="21">
        <v>1.0</v>
      </c>
      <c r="S46" s="21">
        <v>0.0</v>
      </c>
      <c r="T46" s="21">
        <v>0.0</v>
      </c>
      <c r="U46" s="21">
        <v>0.0</v>
      </c>
      <c r="V46" s="21">
        <v>2.0</v>
      </c>
      <c r="W46" s="21">
        <v>0.0</v>
      </c>
      <c r="X46" s="21">
        <v>2.0</v>
      </c>
      <c r="Y46" s="21">
        <v>0.323</v>
      </c>
      <c r="Z46" s="21">
        <v>0.387</v>
      </c>
      <c r="AA46" s="21">
        <v>0.333</v>
      </c>
      <c r="AB46" s="21">
        <v>0.656</v>
      </c>
      <c r="AC46" s="21">
        <v>0.228</v>
      </c>
      <c r="AD46" s="21">
        <v>0.967</v>
      </c>
      <c r="AE46" s="21">
        <v>0.879</v>
      </c>
      <c r="AF46" s="21">
        <v>2.0</v>
      </c>
      <c r="AG46" s="21">
        <v>0.0</v>
      </c>
      <c r="AH46" s="21">
        <v>0.0</v>
      </c>
      <c r="AI46" s="21">
        <v>13.0</v>
      </c>
      <c r="AJ46" s="21">
        <v>2.0</v>
      </c>
      <c r="AK46" s="21">
        <v>0.154</v>
      </c>
      <c r="AL46" s="21">
        <v>16.0</v>
      </c>
      <c r="AM46" s="21">
        <v>48.5</v>
      </c>
      <c r="AN46" s="21">
        <v>0.0</v>
      </c>
      <c r="AO46" s="21">
        <v>9.0</v>
      </c>
      <c r="AP46" s="21">
        <v>1.0</v>
      </c>
      <c r="AQ46" s="21">
        <v>0.0</v>
      </c>
      <c r="AR46" s="21">
        <v>32.3</v>
      </c>
      <c r="AS46" s="21">
        <v>16.1</v>
      </c>
      <c r="AT46" s="21">
        <v>22.6</v>
      </c>
      <c r="AU46" s="21">
        <v>29.0</v>
      </c>
      <c r="AV46" s="21">
        <v>9.7</v>
      </c>
      <c r="AW46" s="21">
        <v>31.0</v>
      </c>
      <c r="AX46" s="21">
        <v>4.4</v>
      </c>
      <c r="AY46" s="21">
        <v>42.4</v>
      </c>
      <c r="AZ46" s="21">
        <v>1.0</v>
      </c>
      <c r="BA46" s="21">
        <v>14.3</v>
      </c>
      <c r="BB46" s="21">
        <v>0.31</v>
      </c>
    </row>
    <row r="47">
      <c r="C47" s="20" t="s">
        <v>107</v>
      </c>
      <c r="D47" s="21">
        <v>28.0</v>
      </c>
      <c r="E47" s="21">
        <v>26.0</v>
      </c>
      <c r="F47" s="21">
        <v>2.0</v>
      </c>
      <c r="G47" s="21">
        <v>6.0</v>
      </c>
      <c r="H47" s="21">
        <v>1.0</v>
      </c>
      <c r="I47" s="21">
        <v>4.0</v>
      </c>
      <c r="J47" s="21">
        <v>1.0</v>
      </c>
      <c r="K47" s="21">
        <v>0.0</v>
      </c>
      <c r="L47" s="21">
        <v>0.0</v>
      </c>
      <c r="M47" s="21">
        <v>1.0</v>
      </c>
      <c r="N47" s="21">
        <v>0.231</v>
      </c>
      <c r="O47" s="21">
        <v>0.0</v>
      </c>
      <c r="P47" s="21">
        <v>1.0</v>
      </c>
      <c r="Q47" s="21">
        <v>3.0</v>
      </c>
      <c r="R47" s="21">
        <v>4.0</v>
      </c>
      <c r="S47" s="21">
        <v>0.0</v>
      </c>
      <c r="T47" s="21">
        <v>1.0</v>
      </c>
      <c r="U47" s="21">
        <v>1.0</v>
      </c>
      <c r="V47" s="21">
        <v>1.0</v>
      </c>
      <c r="W47" s="21">
        <v>1.0</v>
      </c>
      <c r="X47" s="21">
        <v>2.0</v>
      </c>
      <c r="Y47" s="21">
        <v>0.222</v>
      </c>
      <c r="Z47" s="21">
        <v>0.296</v>
      </c>
      <c r="AA47" s="21">
        <v>0.269</v>
      </c>
      <c r="AB47" s="21">
        <v>0.491</v>
      </c>
      <c r="AC47" s="21">
        <v>0.167</v>
      </c>
      <c r="AD47" s="21">
        <v>0.846</v>
      </c>
      <c r="AE47" s="21">
        <v>0.786</v>
      </c>
      <c r="AF47" s="21">
        <v>2.0</v>
      </c>
      <c r="AG47" s="21">
        <v>1.0</v>
      </c>
      <c r="AH47" s="21">
        <v>0.0</v>
      </c>
      <c r="AI47" s="21">
        <v>7.0</v>
      </c>
      <c r="AJ47" s="21">
        <v>2.0</v>
      </c>
      <c r="AK47" s="21">
        <v>0.286</v>
      </c>
      <c r="AL47" s="21">
        <v>9.0</v>
      </c>
      <c r="AM47" s="21">
        <v>32.1</v>
      </c>
      <c r="AN47" s="21">
        <v>0.0</v>
      </c>
      <c r="AO47" s="21">
        <v>5.0</v>
      </c>
      <c r="AP47" s="21">
        <v>2.0</v>
      </c>
      <c r="AQ47" s="21">
        <v>0.0</v>
      </c>
      <c r="AR47" s="21">
        <v>66.7</v>
      </c>
      <c r="AS47" s="21">
        <v>16.7</v>
      </c>
      <c r="AT47" s="21">
        <v>12.5</v>
      </c>
      <c r="AU47" s="21">
        <v>4.2</v>
      </c>
      <c r="AV47" s="21">
        <v>0.0</v>
      </c>
      <c r="AW47" s="21">
        <v>24.0</v>
      </c>
      <c r="AX47" s="21">
        <v>6.9</v>
      </c>
      <c r="AY47" s="21">
        <v>35.7</v>
      </c>
      <c r="AZ47" s="21">
        <v>0.0</v>
      </c>
      <c r="BA47" s="21">
        <v>20.0</v>
      </c>
      <c r="BB47" s="21">
        <v>0.261</v>
      </c>
    </row>
    <row r="48">
      <c r="C48" s="20" t="s">
        <v>108</v>
      </c>
      <c r="D48" s="21">
        <v>30.0</v>
      </c>
      <c r="E48" s="21">
        <v>26.0</v>
      </c>
      <c r="F48" s="21">
        <v>2.0</v>
      </c>
      <c r="G48" s="21">
        <v>5.0</v>
      </c>
      <c r="H48" s="21">
        <v>0.0</v>
      </c>
      <c r="I48" s="21">
        <v>4.0</v>
      </c>
      <c r="J48" s="21">
        <v>1.0</v>
      </c>
      <c r="K48" s="21">
        <v>0.0</v>
      </c>
      <c r="L48" s="21">
        <v>0.0</v>
      </c>
      <c r="M48" s="21">
        <v>2.0</v>
      </c>
      <c r="N48" s="21">
        <v>0.192</v>
      </c>
      <c r="O48" s="21">
        <v>3.0</v>
      </c>
      <c r="P48" s="21">
        <v>1.0</v>
      </c>
      <c r="Q48" s="21">
        <v>5.0</v>
      </c>
      <c r="R48" s="21">
        <v>6.0</v>
      </c>
      <c r="S48" s="21">
        <v>0.0</v>
      </c>
      <c r="T48" s="21">
        <v>0.0</v>
      </c>
      <c r="U48" s="21">
        <v>0.0</v>
      </c>
      <c r="V48" s="21">
        <v>0.0</v>
      </c>
      <c r="W48" s="21">
        <v>1.0</v>
      </c>
      <c r="X48" s="21">
        <v>1.0</v>
      </c>
      <c r="Y48" s="21">
        <v>0.267</v>
      </c>
      <c r="Z48" s="21">
        <v>0.333</v>
      </c>
      <c r="AA48" s="21">
        <v>0.231</v>
      </c>
      <c r="AB48" s="21">
        <v>0.497</v>
      </c>
      <c r="AC48" s="21">
        <v>0.178</v>
      </c>
      <c r="AD48" s="21">
        <v>0.769</v>
      </c>
      <c r="AE48" s="21">
        <v>0.667</v>
      </c>
      <c r="AF48" s="21">
        <v>2.0</v>
      </c>
      <c r="AG48" s="21">
        <v>1.0</v>
      </c>
      <c r="AH48" s="21">
        <v>0.0</v>
      </c>
      <c r="AI48" s="21">
        <v>8.0</v>
      </c>
      <c r="AJ48" s="21">
        <v>1.0</v>
      </c>
      <c r="AK48" s="21">
        <v>0.125</v>
      </c>
      <c r="AL48" s="21">
        <v>12.0</v>
      </c>
      <c r="AM48" s="21">
        <v>40.0</v>
      </c>
      <c r="AN48" s="21">
        <v>1.0</v>
      </c>
      <c r="AO48" s="21">
        <v>7.0</v>
      </c>
      <c r="AP48" s="21">
        <v>1.0</v>
      </c>
      <c r="AQ48" s="21">
        <v>0.0</v>
      </c>
      <c r="AR48" s="21">
        <v>52.4</v>
      </c>
      <c r="AS48" s="21">
        <v>14.3</v>
      </c>
      <c r="AT48" s="21">
        <v>9.5</v>
      </c>
      <c r="AU48" s="21">
        <v>23.8</v>
      </c>
      <c r="AV48" s="21">
        <v>9.5</v>
      </c>
      <c r="AW48" s="21">
        <v>21.0</v>
      </c>
      <c r="AX48" s="21">
        <v>8.0</v>
      </c>
      <c r="AY48" s="21">
        <v>33.3</v>
      </c>
      <c r="AZ48" s="21">
        <v>1.0</v>
      </c>
      <c r="BA48" s="21">
        <v>10.0</v>
      </c>
      <c r="BB48" s="21">
        <v>0.238</v>
      </c>
    </row>
    <row r="49">
      <c r="C49" s="20" t="s">
        <v>108</v>
      </c>
      <c r="D49" s="21">
        <v>28.0</v>
      </c>
      <c r="E49" s="21">
        <v>26.0</v>
      </c>
      <c r="F49" s="21">
        <v>1.0</v>
      </c>
      <c r="G49" s="21">
        <v>5.0</v>
      </c>
      <c r="H49" s="21">
        <v>0.0</v>
      </c>
      <c r="I49" s="21">
        <v>5.0</v>
      </c>
      <c r="J49" s="21">
        <v>0.0</v>
      </c>
      <c r="K49" s="21">
        <v>0.0</v>
      </c>
      <c r="L49" s="21">
        <v>0.0</v>
      </c>
      <c r="M49" s="21">
        <v>1.0</v>
      </c>
      <c r="N49" s="21">
        <v>0.192</v>
      </c>
      <c r="O49" s="21">
        <v>2.0</v>
      </c>
      <c r="P49" s="21">
        <v>5.0</v>
      </c>
      <c r="Q49" s="21">
        <v>3.0</v>
      </c>
      <c r="R49" s="21">
        <v>8.0</v>
      </c>
      <c r="S49" s="21">
        <v>0.0</v>
      </c>
      <c r="T49" s="21">
        <v>0.0</v>
      </c>
      <c r="U49" s="21">
        <v>0.0</v>
      </c>
      <c r="V49" s="21">
        <v>0.0</v>
      </c>
      <c r="W49" s="21">
        <v>0.0</v>
      </c>
      <c r="X49" s="21">
        <v>0.0</v>
      </c>
      <c r="Y49" s="21">
        <v>0.25</v>
      </c>
      <c r="Z49" s="21">
        <v>0.25</v>
      </c>
      <c r="AA49" s="21">
        <v>0.192</v>
      </c>
      <c r="AB49" s="21">
        <v>0.442</v>
      </c>
      <c r="AC49" s="21">
        <v>0.161</v>
      </c>
      <c r="AD49" s="21">
        <v>0.692</v>
      </c>
      <c r="AE49" s="21">
        <v>0.643</v>
      </c>
      <c r="AF49" s="21">
        <v>0.0</v>
      </c>
      <c r="AG49" s="21">
        <v>0.0</v>
      </c>
      <c r="AH49" s="21">
        <v>0.0</v>
      </c>
      <c r="AI49" s="21">
        <v>7.0</v>
      </c>
      <c r="AJ49" s="21">
        <v>2.0</v>
      </c>
      <c r="AK49" s="21">
        <v>0.286</v>
      </c>
      <c r="AL49" s="21">
        <v>11.0</v>
      </c>
      <c r="AM49" s="21">
        <v>39.3</v>
      </c>
      <c r="AN49" s="21">
        <v>0.0</v>
      </c>
      <c r="AO49" s="21">
        <v>6.0</v>
      </c>
      <c r="AP49" s="21">
        <v>0.0</v>
      </c>
      <c r="AQ49" s="21">
        <v>0.0</v>
      </c>
      <c r="AR49" s="21">
        <v>22.2</v>
      </c>
      <c r="AS49" s="21">
        <v>22.2</v>
      </c>
      <c r="AT49" s="21">
        <v>33.3</v>
      </c>
      <c r="AU49" s="21">
        <v>22.2</v>
      </c>
      <c r="AV49" s="21">
        <v>16.7</v>
      </c>
      <c r="AW49" s="21">
        <v>18.0</v>
      </c>
      <c r="AX49" s="21">
        <v>10.5</v>
      </c>
      <c r="AY49" s="21">
        <v>39.3</v>
      </c>
      <c r="AZ49" s="21">
        <v>2.0</v>
      </c>
      <c r="BA49" s="21">
        <v>18.2</v>
      </c>
      <c r="BB49" s="21">
        <v>0.278</v>
      </c>
    </row>
    <row r="50">
      <c r="C50" s="20" t="s">
        <v>109</v>
      </c>
      <c r="D50" s="26">
        <f t="shared" ref="D50:M50" si="1">sum(D14:D49)</f>
        <v>1084</v>
      </c>
      <c r="E50" s="26">
        <f t="shared" si="1"/>
        <v>950</v>
      </c>
      <c r="F50" s="26">
        <f t="shared" si="1"/>
        <v>154</v>
      </c>
      <c r="G50" s="26">
        <f t="shared" si="1"/>
        <v>249</v>
      </c>
      <c r="H50" s="26">
        <f t="shared" si="1"/>
        <v>1</v>
      </c>
      <c r="I50" s="26">
        <f t="shared" si="1"/>
        <v>182</v>
      </c>
      <c r="J50" s="26">
        <f t="shared" si="1"/>
        <v>55</v>
      </c>
      <c r="K50" s="26">
        <f t="shared" si="1"/>
        <v>4</v>
      </c>
      <c r="L50" s="26">
        <f t="shared" si="1"/>
        <v>7</v>
      </c>
      <c r="M50" s="26">
        <f t="shared" si="1"/>
        <v>126</v>
      </c>
      <c r="N50" s="27">
        <f>G50/E50</f>
        <v>0.2621052632</v>
      </c>
      <c r="O50" s="28">
        <f t="shared" ref="O50:X50" si="2">sum(O14:O49)</f>
        <v>83</v>
      </c>
      <c r="P50" s="28">
        <f t="shared" si="2"/>
        <v>48</v>
      </c>
      <c r="Q50" s="28">
        <f t="shared" si="2"/>
        <v>108</v>
      </c>
      <c r="R50" s="28">
        <f t="shared" si="2"/>
        <v>156</v>
      </c>
      <c r="S50" s="28">
        <f t="shared" si="2"/>
        <v>14</v>
      </c>
      <c r="T50" s="28">
        <f t="shared" si="2"/>
        <v>48</v>
      </c>
      <c r="U50" s="28">
        <f t="shared" si="2"/>
        <v>6</v>
      </c>
      <c r="V50" s="28">
        <f t="shared" si="2"/>
        <v>30</v>
      </c>
      <c r="W50" s="28">
        <f t="shared" si="2"/>
        <v>7</v>
      </c>
      <c r="X50" s="28">
        <f t="shared" si="2"/>
        <v>37</v>
      </c>
      <c r="Y50" s="29">
        <f>(G50+O50+S50)/D50</f>
        <v>0.3191881919</v>
      </c>
      <c r="Z50" s="29">
        <f>(G50+O50+S50+AF50)/D50</f>
        <v>0.3791512915</v>
      </c>
      <c r="AA50" s="27">
        <f>(I50+(2*J50)+(3*K50)+(4*L50))/E50</f>
        <v>0.3494736842</v>
      </c>
      <c r="AB50" s="29">
        <f>sum(Y50,AA50)</f>
        <v>0.6686618761</v>
      </c>
      <c r="AC50" s="29">
        <f>((1.8*Y50)+AA50)/4</f>
        <v>0.2310031074</v>
      </c>
      <c r="AD50" s="29">
        <f>(E50-R50)/E50</f>
        <v>0.8357894737</v>
      </c>
      <c r="AE50" s="27">
        <f>(E50-R50)/D50</f>
        <v>0.7324723247</v>
      </c>
      <c r="AF50" s="30">
        <f t="shared" ref="AF50:AJ50" si="3">sum(AF14:AF49)</f>
        <v>65</v>
      </c>
      <c r="AG50" s="30">
        <f t="shared" si="3"/>
        <v>46</v>
      </c>
      <c r="AH50" s="30">
        <f t="shared" si="3"/>
        <v>0</v>
      </c>
      <c r="AI50" s="30">
        <f t="shared" si="3"/>
        <v>357</v>
      </c>
      <c r="AJ50" s="30">
        <f t="shared" si="3"/>
        <v>94</v>
      </c>
      <c r="AK50" s="27">
        <f>AJ50/AI50</f>
        <v>0.2633053221</v>
      </c>
      <c r="AL50" s="28">
        <f>sum(AL14:AL49)</f>
        <v>504</v>
      </c>
      <c r="AM50" s="31">
        <f>(AL50/D50)*100</f>
        <v>46.49446494</v>
      </c>
      <c r="AN50" s="28">
        <f t="shared" ref="AN50:AQ50" si="4">sum(AN14:AN49)</f>
        <v>30</v>
      </c>
      <c r="AO50" s="28">
        <f t="shared" si="4"/>
        <v>239</v>
      </c>
      <c r="AP50" s="28">
        <f t="shared" si="4"/>
        <v>15</v>
      </c>
      <c r="AQ50" s="28">
        <f t="shared" si="4"/>
        <v>1</v>
      </c>
      <c r="AR50" s="32">
        <f t="shared" ref="AR50:AV50" si="5">((((AR14*$AW$14)/100)+((AR15*$AW$15)/100)+((AR16*$AW$16)/100)+((AR17*$AW$17)/100)+((AR18*$AW$18)/100)+((AR19*$AW$19)/100)+((AR20*$AW$20)/100)+((AR21*$AW$21)/100)+((AR22*$AW$22)/100)+((AR23*$AW$23)/100)+((AR24*$AW$24)/100)+((AR25*$AW$25)/100)+((AR26*$AW$26)/100)+((AR27*$AW$27)/100)+((AR28*$AW$28)/100)+((AR29*$AW$29)/100)+((AR30*$AW$30)/100)+((AR31*$AW$31)/100)+((AR32*$AW$32)/100)+((AR33*$AW$33)/100)+((AR34*$AW$34)/100)+((AR35*$AW$35)/100)+((AR36*$AW$36)/100)+((AR37*$AW$37)/100)+((AR38*$AW$38)/100)+((AR39*$AW$39)/100)+((AR40*$AW$40)/100)+((AR41*$AW$41)/100)+((AR42*$AW$42)/100)+((AR43*$AW$43)/100)+((AR44*$AW$44)/100)+((AR45*$AW$45)/100)+((AR46*$AW$46)/100)+((AR47*$AW$47)/100)+((AR48*$AW$48)/100)+((AR49*$AW$49)/100))/$AW$50)*100</f>
        <v>48.14669073</v>
      </c>
      <c r="AS50" s="32">
        <f t="shared" si="5"/>
        <v>18.64933815</v>
      </c>
      <c r="AT50" s="32">
        <f t="shared" si="5"/>
        <v>12.27244284</v>
      </c>
      <c r="AU50" s="32">
        <f t="shared" si="5"/>
        <v>19.60734055</v>
      </c>
      <c r="AV50" s="32">
        <f t="shared" si="5"/>
        <v>11.43586041</v>
      </c>
      <c r="AW50" s="33">
        <f>SUM(AW14:AW49)</f>
        <v>831</v>
      </c>
      <c r="AX50" s="34">
        <f t="shared" ref="AX50:AY50" si="6">AVERAGE(AX14:AX49)</f>
        <v>6.102777778</v>
      </c>
      <c r="AY50" s="34">
        <f t="shared" si="6"/>
        <v>29.90277778</v>
      </c>
      <c r="AZ50" s="33">
        <f>SUM(AZ14:AZ49)</f>
        <v>41</v>
      </c>
      <c r="BA50" s="34">
        <f>AVERAGE(BA14:BA49)</f>
        <v>20.06944444</v>
      </c>
      <c r="BB50" s="34">
        <f>(G50-L50)/AW50</f>
        <v>0.2912154031</v>
      </c>
    </row>
    <row r="51">
      <c r="C51" s="20"/>
    </row>
    <row r="52">
      <c r="C52" s="20"/>
    </row>
  </sheetData>
  <mergeCells count="3">
    <mergeCell ref="A1:C5"/>
    <mergeCell ref="E7:I7"/>
    <mergeCell ref="J7:N7"/>
  </mergeCells>
  <printOptions gridLines="1" horizontalCentered="1"/>
  <pageMargins bottom="0.75" footer="0.0" header="0.0" left="0.7" right="0.7" top="0.75"/>
  <pageSetup cellComments="atEnd" orientation="landscape" pageOrder="overThenDown"/>
  <rowBreaks count="2" manualBreakCount="2">
    <brk man="1"/>
    <brk id="42" man="1"/>
  </rowBreaks>
  <colBreaks count="2" manualBreakCount="2">
    <brk man="1"/>
    <brk id="21" man="1"/>
  </col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2.63" defaultRowHeight="15.75"/>
  <sheetData>
    <row r="1">
      <c r="A1" s="2" t="s">
        <v>168</v>
      </c>
      <c r="G1" s="3" t="s">
        <v>111</v>
      </c>
      <c r="H1" s="3" t="s">
        <v>112</v>
      </c>
      <c r="I1" s="3" t="s">
        <v>113</v>
      </c>
      <c r="J1" s="3" t="s">
        <v>114</v>
      </c>
    </row>
    <row r="2">
      <c r="G2" s="7">
        <f>S43</f>
        <v>1.895833333</v>
      </c>
      <c r="H2" s="6">
        <f>AD43</f>
        <v>1.020833333</v>
      </c>
      <c r="I2" s="6">
        <f>AF43</f>
        <v>0.1156186613</v>
      </c>
      <c r="J2" s="8">
        <f>AN43</f>
        <v>0.5564648118</v>
      </c>
    </row>
    <row r="3">
      <c r="G3" s="4" t="s">
        <v>116</v>
      </c>
      <c r="H3" s="3" t="s">
        <v>24</v>
      </c>
      <c r="I3" s="3" t="s">
        <v>7</v>
      </c>
      <c r="J3" s="3" t="s">
        <v>117</v>
      </c>
    </row>
    <row r="4">
      <c r="G4" s="9">
        <f t="shared" ref="G4:H4" si="1">BF43</f>
        <v>1.718055556</v>
      </c>
      <c r="H4" s="6">
        <f t="shared" si="1"/>
        <v>0.2714285714</v>
      </c>
      <c r="I4" s="7">
        <f>AT43</f>
        <v>7.398571429</v>
      </c>
      <c r="J4" s="7">
        <f>Z43</f>
        <v>3.144444444</v>
      </c>
    </row>
    <row r="6">
      <c r="C6" s="19" t="s">
        <v>40</v>
      </c>
      <c r="D6" s="19" t="s">
        <v>118</v>
      </c>
      <c r="E6" s="19" t="s">
        <v>119</v>
      </c>
      <c r="F6" s="19" t="s">
        <v>120</v>
      </c>
      <c r="G6" s="19" t="s">
        <v>121</v>
      </c>
      <c r="H6" s="19" t="s">
        <v>122</v>
      </c>
      <c r="I6" s="19" t="s">
        <v>123</v>
      </c>
      <c r="J6" s="19" t="s">
        <v>124</v>
      </c>
      <c r="K6" s="19" t="s">
        <v>125</v>
      </c>
      <c r="L6" s="19" t="s">
        <v>80</v>
      </c>
      <c r="M6" s="19" t="s">
        <v>126</v>
      </c>
      <c r="N6" s="19" t="s">
        <v>127</v>
      </c>
      <c r="O6" s="19" t="s">
        <v>128</v>
      </c>
      <c r="P6" s="19" t="s">
        <v>129</v>
      </c>
      <c r="Q6" s="19" t="s">
        <v>43</v>
      </c>
      <c r="R6" s="19" t="s">
        <v>130</v>
      </c>
      <c r="S6" s="19" t="s">
        <v>111</v>
      </c>
      <c r="T6" s="19" t="s">
        <v>131</v>
      </c>
      <c r="U6" s="19" t="s">
        <v>132</v>
      </c>
      <c r="V6" s="19" t="s">
        <v>53</v>
      </c>
      <c r="W6" s="19" t="s">
        <v>54</v>
      </c>
      <c r="X6" s="19" t="s">
        <v>44</v>
      </c>
      <c r="Y6" s="19" t="s">
        <v>52</v>
      </c>
      <c r="Z6" s="19" t="s">
        <v>117</v>
      </c>
      <c r="AA6" s="19" t="s">
        <v>133</v>
      </c>
      <c r="AB6" s="19" t="s">
        <v>134</v>
      </c>
      <c r="AC6" s="19" t="s">
        <v>135</v>
      </c>
      <c r="AD6" s="19" t="s">
        <v>112</v>
      </c>
      <c r="AE6" s="19" t="s">
        <v>62</v>
      </c>
      <c r="AF6" s="19" t="s">
        <v>113</v>
      </c>
      <c r="AG6" s="19" t="s">
        <v>136</v>
      </c>
      <c r="AH6" s="19" t="s">
        <v>137</v>
      </c>
      <c r="AI6" s="19" t="s">
        <v>138</v>
      </c>
      <c r="AJ6" s="19" t="s">
        <v>139</v>
      </c>
      <c r="AK6" s="19" t="s">
        <v>140</v>
      </c>
      <c r="AL6" s="19" t="s">
        <v>141</v>
      </c>
      <c r="AM6" s="19" t="s">
        <v>142</v>
      </c>
      <c r="AN6" s="19" t="s">
        <v>114</v>
      </c>
      <c r="AO6" s="19" t="s">
        <v>143</v>
      </c>
      <c r="AP6" s="19" t="s">
        <v>144</v>
      </c>
      <c r="AQ6" s="19">
        <v>123.0</v>
      </c>
      <c r="AR6" s="19" t="s">
        <v>145</v>
      </c>
      <c r="AS6" s="19" t="s">
        <v>146</v>
      </c>
      <c r="AT6" s="19" t="s">
        <v>7</v>
      </c>
      <c r="AU6" s="19" t="s">
        <v>147</v>
      </c>
      <c r="AV6" s="19" t="s">
        <v>148</v>
      </c>
      <c r="AW6" s="19" t="s">
        <v>149</v>
      </c>
      <c r="AX6" s="19" t="s">
        <v>150</v>
      </c>
      <c r="AY6" s="19" t="s">
        <v>151</v>
      </c>
      <c r="AZ6" s="19" t="s">
        <v>152</v>
      </c>
      <c r="BA6" s="19" t="s">
        <v>153</v>
      </c>
      <c r="BB6" s="19" t="s">
        <v>154</v>
      </c>
      <c r="BC6" s="19" t="s">
        <v>155</v>
      </c>
      <c r="BD6" s="19" t="s">
        <v>156</v>
      </c>
      <c r="BE6" s="19" t="s">
        <v>157</v>
      </c>
      <c r="BF6" s="19" t="s">
        <v>116</v>
      </c>
      <c r="BG6" s="19" t="s">
        <v>24</v>
      </c>
    </row>
    <row r="7">
      <c r="C7" s="20" t="s">
        <v>85</v>
      </c>
      <c r="D7" s="35">
        <v>1.0</v>
      </c>
      <c r="E7" s="35">
        <v>0.0</v>
      </c>
      <c r="F7" s="35">
        <v>0.0</v>
      </c>
      <c r="G7" s="35">
        <v>1.0</v>
      </c>
      <c r="H7" s="35">
        <v>1.0</v>
      </c>
      <c r="I7" s="35">
        <v>7.0</v>
      </c>
      <c r="J7" s="35">
        <v>23.0</v>
      </c>
      <c r="K7" s="35">
        <v>23.0</v>
      </c>
      <c r="L7" s="35">
        <f t="shared" ref="L7:L42" si="2">J7-U7-Y7-AB7</f>
        <v>5</v>
      </c>
      <c r="M7" s="35">
        <v>37.0</v>
      </c>
      <c r="N7" s="35">
        <v>64.0</v>
      </c>
      <c r="O7" s="35">
        <v>0.58</v>
      </c>
      <c r="P7" s="35">
        <v>101.0</v>
      </c>
      <c r="Q7" s="35">
        <v>0.0</v>
      </c>
      <c r="R7" s="35">
        <v>0.0</v>
      </c>
      <c r="S7" s="35">
        <v>0.0</v>
      </c>
      <c r="T7" s="35">
        <v>21.0</v>
      </c>
      <c r="U7" s="35">
        <v>16.0</v>
      </c>
      <c r="V7" s="35">
        <v>3.0</v>
      </c>
      <c r="W7" s="35">
        <v>13.0</v>
      </c>
      <c r="X7" s="35">
        <v>0.0</v>
      </c>
      <c r="Y7" s="35">
        <v>1.0</v>
      </c>
      <c r="Z7" s="35">
        <v>16.0</v>
      </c>
      <c r="AA7" s="35">
        <v>16.0</v>
      </c>
      <c r="AB7" s="35">
        <v>1.0</v>
      </c>
      <c r="AC7" s="35">
        <v>0.0</v>
      </c>
      <c r="AD7" s="35">
        <v>0.143</v>
      </c>
      <c r="AE7" s="35">
        <v>0.087</v>
      </c>
      <c r="AF7" s="35">
        <v>0.0</v>
      </c>
      <c r="AG7" s="35">
        <v>1.0</v>
      </c>
      <c r="AH7" s="35">
        <v>2.0</v>
      </c>
      <c r="AI7" s="35">
        <v>0.5</v>
      </c>
      <c r="AJ7" s="35">
        <v>14.0</v>
      </c>
      <c r="AK7" s="35">
        <v>14.0</v>
      </c>
      <c r="AL7" s="35">
        <v>9.0</v>
      </c>
      <c r="AM7" s="35">
        <v>9.0</v>
      </c>
      <c r="AN7" s="35">
        <v>0.609</v>
      </c>
      <c r="AO7" s="35">
        <v>0.0</v>
      </c>
      <c r="AP7" s="35">
        <v>0.0</v>
      </c>
      <c r="AQ7" s="35">
        <v>5.0</v>
      </c>
      <c r="AR7" s="35">
        <v>11.0</v>
      </c>
      <c r="AS7" s="35">
        <v>0.0</v>
      </c>
      <c r="AT7" s="35">
        <v>0.0</v>
      </c>
      <c r="AU7" s="35">
        <v>0.0</v>
      </c>
      <c r="AV7" s="35">
        <v>0.0</v>
      </c>
      <c r="AW7" s="35">
        <v>63.4</v>
      </c>
      <c r="AX7" s="35">
        <v>36.6</v>
      </c>
      <c r="AY7" s="35">
        <v>100.0</v>
      </c>
      <c r="AZ7" s="35">
        <v>4.0</v>
      </c>
      <c r="BA7" s="35">
        <v>0.0</v>
      </c>
      <c r="BB7" s="35">
        <v>0.0</v>
      </c>
      <c r="BC7" s="35">
        <v>0.0</v>
      </c>
      <c r="BD7" s="35">
        <v>5.0</v>
      </c>
      <c r="BE7" s="35">
        <v>1.0</v>
      </c>
      <c r="BF7" s="35">
        <v>-0.614</v>
      </c>
      <c r="BG7" s="35">
        <v>0.0</v>
      </c>
    </row>
    <row r="8">
      <c r="C8" s="20" t="s">
        <v>85</v>
      </c>
      <c r="D8" s="35">
        <v>0.0</v>
      </c>
      <c r="E8" s="35">
        <v>0.0</v>
      </c>
      <c r="F8" s="35">
        <v>0.0</v>
      </c>
      <c r="G8" s="35">
        <v>0.0</v>
      </c>
      <c r="H8" s="35">
        <v>0.0</v>
      </c>
      <c r="I8" s="35">
        <v>0.0</v>
      </c>
      <c r="J8" s="35">
        <v>0.0</v>
      </c>
      <c r="K8" s="35">
        <v>0.0</v>
      </c>
      <c r="L8" s="35">
        <f t="shared" si="2"/>
        <v>0</v>
      </c>
      <c r="M8" s="35">
        <v>0.0</v>
      </c>
      <c r="N8" s="35">
        <v>0.0</v>
      </c>
      <c r="O8" s="35">
        <v>0.0</v>
      </c>
      <c r="P8" s="35">
        <v>0.0</v>
      </c>
      <c r="Q8" s="35">
        <v>0.0</v>
      </c>
      <c r="R8" s="35">
        <v>0.0</v>
      </c>
      <c r="S8" s="35">
        <v>0.0</v>
      </c>
      <c r="T8" s="35">
        <v>0.0</v>
      </c>
      <c r="U8" s="35">
        <v>0.0</v>
      </c>
      <c r="V8" s="35">
        <v>0.0</v>
      </c>
      <c r="W8" s="35">
        <v>0.0</v>
      </c>
      <c r="X8" s="35">
        <v>0.0</v>
      </c>
      <c r="Y8" s="35">
        <v>0.0</v>
      </c>
      <c r="Z8" s="35">
        <v>0.0</v>
      </c>
      <c r="AA8" s="35">
        <v>0.0</v>
      </c>
      <c r="AB8" s="35">
        <v>0.0</v>
      </c>
      <c r="AC8" s="35">
        <v>0.0</v>
      </c>
      <c r="AD8" s="35">
        <v>0.0</v>
      </c>
      <c r="AE8" s="35">
        <v>0.0</v>
      </c>
      <c r="AF8" s="35">
        <v>0.0</v>
      </c>
      <c r="AG8" s="35">
        <v>0.0</v>
      </c>
      <c r="AH8" s="35">
        <v>0.0</v>
      </c>
      <c r="AI8" s="35">
        <v>0.0</v>
      </c>
      <c r="AJ8" s="35">
        <v>0.0</v>
      </c>
      <c r="AK8" s="35">
        <v>0.0</v>
      </c>
      <c r="AL8" s="35">
        <v>0.0</v>
      </c>
      <c r="AM8" s="35">
        <v>0.0</v>
      </c>
      <c r="AN8" s="35">
        <v>0.0</v>
      </c>
      <c r="AO8" s="35">
        <v>0.0</v>
      </c>
      <c r="AP8" s="35">
        <v>0.0</v>
      </c>
      <c r="AQ8" s="35">
        <v>0.0</v>
      </c>
      <c r="AR8" s="35">
        <v>0.0</v>
      </c>
      <c r="AS8" s="35">
        <v>0.0</v>
      </c>
      <c r="AT8" s="35">
        <v>0.0</v>
      </c>
      <c r="AU8" s="35">
        <v>3.0</v>
      </c>
      <c r="AV8" s="35">
        <v>0.0</v>
      </c>
      <c r="AW8" s="35">
        <v>0.0</v>
      </c>
      <c r="AX8" s="35">
        <v>0.0</v>
      </c>
      <c r="AY8" s="35">
        <v>0.0</v>
      </c>
      <c r="AZ8" s="35">
        <v>0.0</v>
      </c>
      <c r="BA8" s="35">
        <v>0.0</v>
      </c>
      <c r="BB8" s="35">
        <v>0.0</v>
      </c>
      <c r="BC8" s="35">
        <v>0.0</v>
      </c>
      <c r="BD8" s="35">
        <v>0.0</v>
      </c>
      <c r="BE8" s="35">
        <v>0.0</v>
      </c>
      <c r="BF8" s="35">
        <v>0.0</v>
      </c>
      <c r="BG8" s="35">
        <v>0.0</v>
      </c>
    </row>
    <row r="9">
      <c r="C9" s="20" t="s">
        <v>86</v>
      </c>
      <c r="D9" s="25">
        <v>1.0</v>
      </c>
      <c r="E9" s="35">
        <v>0.0</v>
      </c>
      <c r="F9" s="35">
        <v>0.0</v>
      </c>
      <c r="G9" s="35">
        <v>0.0</v>
      </c>
      <c r="H9" s="35">
        <v>0.0</v>
      </c>
      <c r="I9" s="35">
        <v>2.0</v>
      </c>
      <c r="J9" s="35">
        <v>7.0</v>
      </c>
      <c r="K9" s="35">
        <v>7.0</v>
      </c>
      <c r="L9" s="35">
        <f t="shared" si="2"/>
        <v>2</v>
      </c>
      <c r="M9" s="35">
        <v>13.0</v>
      </c>
      <c r="N9" s="35">
        <v>19.0</v>
      </c>
      <c r="O9" s="35">
        <v>0.68</v>
      </c>
      <c r="P9" s="35">
        <v>32.0</v>
      </c>
      <c r="Q9" s="35">
        <v>0.0</v>
      </c>
      <c r="R9" s="35">
        <v>0.0</v>
      </c>
      <c r="S9" s="35">
        <v>0.0</v>
      </c>
      <c r="T9" s="35">
        <v>6.0</v>
      </c>
      <c r="U9" s="35">
        <v>4.0</v>
      </c>
      <c r="V9" s="35">
        <v>0.0</v>
      </c>
      <c r="W9" s="35">
        <v>4.0</v>
      </c>
      <c r="X9" s="35">
        <v>0.0</v>
      </c>
      <c r="Y9" s="35">
        <v>1.0</v>
      </c>
      <c r="Z9" s="35">
        <v>4.0</v>
      </c>
      <c r="AA9" s="35">
        <v>14.0</v>
      </c>
      <c r="AB9" s="35">
        <v>0.0</v>
      </c>
      <c r="AC9" s="35">
        <v>0.0</v>
      </c>
      <c r="AD9" s="35">
        <v>0.5</v>
      </c>
      <c r="AE9" s="35">
        <v>0.143</v>
      </c>
      <c r="AF9" s="35">
        <v>0.0</v>
      </c>
      <c r="AG9" s="35">
        <v>2.0</v>
      </c>
      <c r="AH9" s="35">
        <v>0.0</v>
      </c>
      <c r="AI9" s="35">
        <v>0.0</v>
      </c>
      <c r="AJ9" s="35">
        <v>3.0</v>
      </c>
      <c r="AK9" s="35">
        <v>3.0</v>
      </c>
      <c r="AL9" s="35">
        <v>4.0</v>
      </c>
      <c r="AM9" s="35">
        <v>4.0</v>
      </c>
      <c r="AN9" s="35">
        <v>0.429</v>
      </c>
      <c r="AO9" s="35">
        <v>0.0</v>
      </c>
      <c r="AP9" s="35">
        <v>0.0</v>
      </c>
      <c r="AQ9" s="35">
        <v>1.0</v>
      </c>
      <c r="AR9" s="35">
        <v>3.0</v>
      </c>
      <c r="AS9" s="35">
        <v>0.0</v>
      </c>
      <c r="AT9" s="35">
        <v>0.0</v>
      </c>
      <c r="AU9" s="35">
        <v>0.0</v>
      </c>
      <c r="AV9" s="35">
        <v>0.0</v>
      </c>
      <c r="AW9" s="35">
        <v>59.4</v>
      </c>
      <c r="AX9" s="35">
        <v>40.6</v>
      </c>
      <c r="AY9" s="35">
        <v>0.0</v>
      </c>
      <c r="AZ9" s="35">
        <v>1.0</v>
      </c>
      <c r="BA9" s="35">
        <v>0.0</v>
      </c>
      <c r="BB9" s="35">
        <v>0.0</v>
      </c>
      <c r="BC9" s="35">
        <v>0.0</v>
      </c>
      <c r="BD9" s="35">
        <v>0.0</v>
      </c>
      <c r="BE9" s="35">
        <v>1.0</v>
      </c>
      <c r="BF9" s="35">
        <v>0.6</v>
      </c>
      <c r="BG9" s="35">
        <v>0.0</v>
      </c>
    </row>
    <row r="10">
      <c r="C10" s="20" t="s">
        <v>87</v>
      </c>
      <c r="D10" s="25">
        <v>0.0</v>
      </c>
      <c r="E10" s="25">
        <v>1.0</v>
      </c>
      <c r="F10" s="35">
        <v>0.0</v>
      </c>
      <c r="G10" s="35">
        <v>1.0</v>
      </c>
      <c r="H10" s="35">
        <v>1.0</v>
      </c>
      <c r="I10" s="35">
        <v>6.0</v>
      </c>
      <c r="J10" s="35">
        <v>23.0</v>
      </c>
      <c r="K10" s="35">
        <v>23.0</v>
      </c>
      <c r="L10" s="35">
        <f t="shared" si="2"/>
        <v>11</v>
      </c>
      <c r="M10" s="35">
        <v>39.0</v>
      </c>
      <c r="N10" s="35">
        <v>61.0</v>
      </c>
      <c r="O10" s="35">
        <v>0.64</v>
      </c>
      <c r="P10" s="35">
        <v>100.0</v>
      </c>
      <c r="Q10" s="35">
        <v>1.0</v>
      </c>
      <c r="R10" s="35">
        <v>1.0</v>
      </c>
      <c r="S10" s="35">
        <v>1.17</v>
      </c>
      <c r="T10" s="35">
        <v>18.0</v>
      </c>
      <c r="U10" s="35">
        <v>11.0</v>
      </c>
      <c r="V10" s="35">
        <v>0.0</v>
      </c>
      <c r="W10" s="35">
        <v>11.0</v>
      </c>
      <c r="X10" s="35">
        <v>4.0</v>
      </c>
      <c r="Y10" s="35">
        <v>1.0</v>
      </c>
      <c r="Z10" s="35">
        <v>11.0</v>
      </c>
      <c r="AA10" s="35">
        <v>12.83</v>
      </c>
      <c r="AB10" s="35">
        <v>0.0</v>
      </c>
      <c r="AC10" s="35">
        <v>1.0</v>
      </c>
      <c r="AD10" s="35">
        <v>0.833</v>
      </c>
      <c r="AE10" s="35">
        <v>0.227</v>
      </c>
      <c r="AF10" s="35">
        <v>0.19</v>
      </c>
      <c r="AG10" s="35">
        <v>4.0</v>
      </c>
      <c r="AH10" s="35">
        <v>2.0</v>
      </c>
      <c r="AI10" s="35">
        <v>2.0</v>
      </c>
      <c r="AJ10" s="35">
        <v>8.0</v>
      </c>
      <c r="AK10" s="35">
        <v>8.0</v>
      </c>
      <c r="AL10" s="35">
        <v>15.0</v>
      </c>
      <c r="AM10" s="35">
        <v>15.0</v>
      </c>
      <c r="AN10" s="35">
        <v>0.348</v>
      </c>
      <c r="AO10" s="35">
        <v>0.0</v>
      </c>
      <c r="AP10" s="35">
        <v>2.0</v>
      </c>
      <c r="AQ10" s="35">
        <v>3.0</v>
      </c>
      <c r="AR10" s="35">
        <v>5.0</v>
      </c>
      <c r="AS10" s="35">
        <v>0.0</v>
      </c>
      <c r="AT10" s="35">
        <v>20.0</v>
      </c>
      <c r="AU10" s="35">
        <v>0.0</v>
      </c>
      <c r="AV10" s="35">
        <v>0.0</v>
      </c>
      <c r="AW10" s="35">
        <v>61.0</v>
      </c>
      <c r="AX10" s="35">
        <v>39.0</v>
      </c>
      <c r="AY10" s="35">
        <v>68.4</v>
      </c>
      <c r="AZ10" s="35">
        <v>3.0</v>
      </c>
      <c r="BA10" s="35">
        <v>0.0</v>
      </c>
      <c r="BB10" s="35">
        <v>0.0</v>
      </c>
      <c r="BC10" s="35">
        <v>0.0</v>
      </c>
      <c r="BD10" s="35">
        <v>3.0</v>
      </c>
      <c r="BE10" s="35">
        <v>1.0</v>
      </c>
      <c r="BF10" s="35">
        <v>-0.067</v>
      </c>
      <c r="BG10" s="35">
        <v>0.4</v>
      </c>
    </row>
    <row r="11">
      <c r="C11" s="20" t="s">
        <v>88</v>
      </c>
      <c r="D11" s="25">
        <v>0.0</v>
      </c>
      <c r="E11" s="35">
        <v>0.0</v>
      </c>
      <c r="F11" s="35">
        <v>0.0</v>
      </c>
      <c r="G11" s="35">
        <v>0.0</v>
      </c>
      <c r="H11" s="35">
        <v>0.0</v>
      </c>
      <c r="I11" s="35">
        <v>2.67</v>
      </c>
      <c r="J11" s="35">
        <v>11.0</v>
      </c>
      <c r="K11" s="35">
        <v>11.0</v>
      </c>
      <c r="L11" s="35">
        <f t="shared" si="2"/>
        <v>2</v>
      </c>
      <c r="M11" s="35">
        <v>17.0</v>
      </c>
      <c r="N11" s="35">
        <v>31.0</v>
      </c>
      <c r="O11" s="35">
        <v>0.55</v>
      </c>
      <c r="P11" s="35">
        <v>48.0</v>
      </c>
      <c r="Q11" s="35">
        <v>0.0</v>
      </c>
      <c r="R11" s="35">
        <v>0.0</v>
      </c>
      <c r="S11" s="35">
        <v>0.0</v>
      </c>
      <c r="T11" s="35">
        <v>8.0</v>
      </c>
      <c r="U11" s="35">
        <v>7.0</v>
      </c>
      <c r="V11" s="35">
        <v>2.0</v>
      </c>
      <c r="W11" s="35">
        <v>5.0</v>
      </c>
      <c r="X11" s="35">
        <v>1.0</v>
      </c>
      <c r="Y11" s="35">
        <v>2.0</v>
      </c>
      <c r="Z11" s="35">
        <v>3.5</v>
      </c>
      <c r="AA11" s="35">
        <v>18.38</v>
      </c>
      <c r="AB11" s="35">
        <v>0.0</v>
      </c>
      <c r="AC11" s="35">
        <v>0.0</v>
      </c>
      <c r="AD11" s="35">
        <v>1.125</v>
      </c>
      <c r="AE11" s="35">
        <v>0.273</v>
      </c>
      <c r="AF11" s="35">
        <v>0.111</v>
      </c>
      <c r="AG11" s="35">
        <v>1.0</v>
      </c>
      <c r="AH11" s="35">
        <v>0.0</v>
      </c>
      <c r="AI11" s="35">
        <v>0.0</v>
      </c>
      <c r="AJ11" s="35">
        <v>8.0</v>
      </c>
      <c r="AK11" s="35">
        <v>8.0</v>
      </c>
      <c r="AL11" s="35">
        <v>3.0</v>
      </c>
      <c r="AM11" s="35">
        <v>3.0</v>
      </c>
      <c r="AN11" s="35">
        <v>0.727</v>
      </c>
      <c r="AO11" s="35">
        <v>1.0</v>
      </c>
      <c r="AP11" s="35">
        <v>0.0</v>
      </c>
      <c r="AQ11" s="35">
        <v>0.0</v>
      </c>
      <c r="AR11" s="35">
        <v>6.0</v>
      </c>
      <c r="AS11" s="35">
        <v>0.0</v>
      </c>
      <c r="AT11" s="35">
        <v>0.0</v>
      </c>
      <c r="AU11" s="35">
        <v>2.0</v>
      </c>
      <c r="AV11" s="35">
        <v>1.0</v>
      </c>
      <c r="AW11" s="35">
        <v>64.6</v>
      </c>
      <c r="AX11" s="35">
        <v>35.4</v>
      </c>
      <c r="AY11" s="35">
        <v>0.0</v>
      </c>
      <c r="AZ11" s="35">
        <v>2.0</v>
      </c>
      <c r="BA11" s="35">
        <v>0.0</v>
      </c>
      <c r="BB11" s="35">
        <v>0.0</v>
      </c>
      <c r="BC11" s="35">
        <v>1.0</v>
      </c>
      <c r="BD11" s="35">
        <v>1.0</v>
      </c>
      <c r="BE11" s="35">
        <v>0.0</v>
      </c>
      <c r="BF11" s="35">
        <v>0.1</v>
      </c>
      <c r="BG11" s="35">
        <v>0.5</v>
      </c>
    </row>
    <row r="12">
      <c r="C12" s="20" t="s">
        <v>89</v>
      </c>
      <c r="D12" s="35">
        <v>1.0</v>
      </c>
      <c r="E12" s="35">
        <v>0.0</v>
      </c>
      <c r="F12" s="35">
        <v>0.0</v>
      </c>
      <c r="G12" s="35">
        <v>1.0</v>
      </c>
      <c r="H12" s="35">
        <v>1.0</v>
      </c>
      <c r="I12" s="35">
        <v>7.0</v>
      </c>
      <c r="J12" s="35">
        <v>31.0</v>
      </c>
      <c r="K12" s="35">
        <v>31.0</v>
      </c>
      <c r="L12" s="35">
        <f t="shared" si="2"/>
        <v>12</v>
      </c>
      <c r="M12" s="35">
        <v>52.0</v>
      </c>
      <c r="N12" s="35">
        <v>71.0</v>
      </c>
      <c r="O12" s="35">
        <v>0.73</v>
      </c>
      <c r="P12" s="35">
        <v>123.0</v>
      </c>
      <c r="Q12" s="35">
        <v>2.0</v>
      </c>
      <c r="R12" s="35">
        <v>1.0</v>
      </c>
      <c r="S12" s="35">
        <v>1.0</v>
      </c>
      <c r="T12" s="35">
        <v>21.0</v>
      </c>
      <c r="U12" s="35">
        <v>12.0</v>
      </c>
      <c r="V12" s="35">
        <v>1.0</v>
      </c>
      <c r="W12" s="35">
        <v>11.0</v>
      </c>
      <c r="X12" s="35">
        <v>1.0</v>
      </c>
      <c r="Y12" s="35">
        <v>6.0</v>
      </c>
      <c r="Z12" s="35">
        <v>2.0</v>
      </c>
      <c r="AA12" s="35">
        <v>12.0</v>
      </c>
      <c r="AB12" s="35">
        <v>1.0</v>
      </c>
      <c r="AC12" s="35">
        <v>0.0</v>
      </c>
      <c r="AD12" s="35">
        <v>1.0</v>
      </c>
      <c r="AE12" s="35">
        <v>0.267</v>
      </c>
      <c r="AF12" s="35">
        <v>0.043</v>
      </c>
      <c r="AG12" s="35">
        <v>8.0</v>
      </c>
      <c r="AH12" s="35">
        <v>0.0</v>
      </c>
      <c r="AI12" s="35">
        <v>0.0</v>
      </c>
      <c r="AJ12" s="35">
        <v>15.0</v>
      </c>
      <c r="AK12" s="35">
        <v>15.0</v>
      </c>
      <c r="AL12" s="35">
        <v>17.0</v>
      </c>
      <c r="AM12" s="35">
        <v>17.0</v>
      </c>
      <c r="AN12" s="35">
        <v>0.469</v>
      </c>
      <c r="AO12" s="35">
        <v>4.0</v>
      </c>
      <c r="AP12" s="35">
        <v>0.0</v>
      </c>
      <c r="AQ12" s="35">
        <v>1.0</v>
      </c>
      <c r="AR12" s="35">
        <v>9.0</v>
      </c>
      <c r="AS12" s="35">
        <v>1.0</v>
      </c>
      <c r="AT12" s="35">
        <v>0.0</v>
      </c>
      <c r="AU12" s="35">
        <v>0.0</v>
      </c>
      <c r="AV12" s="35">
        <v>0.0</v>
      </c>
      <c r="AW12" s="35">
        <v>57.7</v>
      </c>
      <c r="AX12" s="35">
        <v>42.3</v>
      </c>
      <c r="AY12" s="35">
        <v>100.0</v>
      </c>
      <c r="AZ12" s="35">
        <v>6.0</v>
      </c>
      <c r="BA12" s="35">
        <v>0.0</v>
      </c>
      <c r="BB12" s="35">
        <v>0.0</v>
      </c>
      <c r="BC12" s="35">
        <v>2.0</v>
      </c>
      <c r="BD12" s="35">
        <v>2.0</v>
      </c>
      <c r="BE12" s="35">
        <v>4.0</v>
      </c>
      <c r="BF12" s="35">
        <v>2.671</v>
      </c>
      <c r="BG12" s="35">
        <v>0.091</v>
      </c>
    </row>
    <row r="13">
      <c r="C13" s="20" t="s">
        <v>90</v>
      </c>
      <c r="D13" s="35">
        <v>1.0</v>
      </c>
      <c r="E13" s="35">
        <v>0.0</v>
      </c>
      <c r="F13" s="35">
        <v>0.0</v>
      </c>
      <c r="G13" s="35">
        <v>1.0</v>
      </c>
      <c r="H13" s="35">
        <v>1.0</v>
      </c>
      <c r="I13" s="35">
        <v>7.0</v>
      </c>
      <c r="J13" s="35">
        <v>30.0</v>
      </c>
      <c r="K13" s="35">
        <v>30.0</v>
      </c>
      <c r="L13" s="35">
        <f t="shared" si="2"/>
        <v>11</v>
      </c>
      <c r="M13" s="35">
        <v>47.0</v>
      </c>
      <c r="N13" s="35">
        <v>87.0</v>
      </c>
      <c r="O13" s="35">
        <v>0.54</v>
      </c>
      <c r="P13" s="35">
        <v>134.0</v>
      </c>
      <c r="Q13" s="35">
        <v>1.0</v>
      </c>
      <c r="R13" s="35">
        <v>0.0</v>
      </c>
      <c r="S13" s="35">
        <v>0.0</v>
      </c>
      <c r="T13" s="35">
        <v>21.0</v>
      </c>
      <c r="U13" s="35">
        <v>13.0</v>
      </c>
      <c r="V13" s="35">
        <v>1.0</v>
      </c>
      <c r="W13" s="35">
        <v>12.0</v>
      </c>
      <c r="X13" s="35">
        <v>1.0</v>
      </c>
      <c r="Y13" s="35">
        <v>2.0</v>
      </c>
      <c r="Z13" s="35">
        <v>6.5</v>
      </c>
      <c r="AA13" s="35">
        <v>13.0</v>
      </c>
      <c r="AB13" s="35">
        <v>4.0</v>
      </c>
      <c r="AC13" s="35">
        <v>1.0</v>
      </c>
      <c r="AD13" s="35">
        <v>0.429</v>
      </c>
      <c r="AE13" s="35">
        <v>0.233</v>
      </c>
      <c r="AF13" s="35">
        <v>0.042</v>
      </c>
      <c r="AG13" s="35">
        <v>2.0</v>
      </c>
      <c r="AH13" s="35">
        <v>5.0</v>
      </c>
      <c r="AI13" s="35">
        <v>0.4</v>
      </c>
      <c r="AJ13" s="35">
        <v>20.0</v>
      </c>
      <c r="AK13" s="35">
        <v>20.0</v>
      </c>
      <c r="AL13" s="35">
        <v>10.0</v>
      </c>
      <c r="AM13" s="35">
        <v>10.0</v>
      </c>
      <c r="AN13" s="35">
        <v>0.667</v>
      </c>
      <c r="AO13" s="35">
        <v>0.0</v>
      </c>
      <c r="AP13" s="35">
        <v>0.0</v>
      </c>
      <c r="AQ13" s="35">
        <v>4.0</v>
      </c>
      <c r="AR13" s="35">
        <v>10.0</v>
      </c>
      <c r="AS13" s="35">
        <v>1.0</v>
      </c>
      <c r="AT13" s="35">
        <v>0.0</v>
      </c>
      <c r="AU13" s="35">
        <v>0.0</v>
      </c>
      <c r="AV13" s="35">
        <v>0.0</v>
      </c>
      <c r="AW13" s="35">
        <v>64.9</v>
      </c>
      <c r="AX13" s="35">
        <v>35.1</v>
      </c>
      <c r="AY13" s="35">
        <v>42.9</v>
      </c>
      <c r="AZ13" s="35">
        <v>8.0</v>
      </c>
      <c r="BA13" s="35">
        <v>0.0</v>
      </c>
      <c r="BB13" s="35">
        <v>1.0</v>
      </c>
      <c r="BC13" s="35">
        <v>1.0</v>
      </c>
      <c r="BD13" s="35">
        <v>3.0</v>
      </c>
      <c r="BE13" s="35">
        <v>2.0</v>
      </c>
      <c r="BF13" s="35">
        <v>1.957</v>
      </c>
      <c r="BG13" s="35">
        <v>0.091</v>
      </c>
    </row>
    <row r="14">
      <c r="C14" s="20" t="s">
        <v>91</v>
      </c>
      <c r="D14" s="35">
        <v>0.0</v>
      </c>
      <c r="E14" s="35">
        <v>0.0</v>
      </c>
      <c r="F14" s="35">
        <v>0.0</v>
      </c>
      <c r="G14" s="35">
        <v>0.0</v>
      </c>
      <c r="H14" s="35">
        <v>1.0</v>
      </c>
      <c r="I14" s="35">
        <v>5.0</v>
      </c>
      <c r="J14" s="35">
        <v>22.0</v>
      </c>
      <c r="K14" s="35">
        <v>22.0</v>
      </c>
      <c r="L14" s="35">
        <f t="shared" si="2"/>
        <v>9</v>
      </c>
      <c r="M14" s="35">
        <v>31.0</v>
      </c>
      <c r="N14" s="35">
        <v>49.0</v>
      </c>
      <c r="O14" s="35">
        <v>0.63</v>
      </c>
      <c r="P14" s="35">
        <v>80.0</v>
      </c>
      <c r="Q14" s="35">
        <v>2.0</v>
      </c>
      <c r="R14" s="35">
        <v>1.0</v>
      </c>
      <c r="S14" s="35">
        <v>1.4</v>
      </c>
      <c r="T14" s="35">
        <v>15.0</v>
      </c>
      <c r="U14" s="35">
        <v>8.0</v>
      </c>
      <c r="V14" s="35">
        <v>2.0</v>
      </c>
      <c r="W14" s="35">
        <v>6.0</v>
      </c>
      <c r="X14" s="35">
        <v>2.0</v>
      </c>
      <c r="Y14" s="35">
        <v>3.0</v>
      </c>
      <c r="Z14" s="35">
        <v>2.67</v>
      </c>
      <c r="AA14" s="35">
        <v>11.2</v>
      </c>
      <c r="AB14" s="35">
        <v>2.0</v>
      </c>
      <c r="AC14" s="35">
        <v>2.0</v>
      </c>
      <c r="AD14" s="35">
        <v>1.0</v>
      </c>
      <c r="AE14" s="35">
        <v>0.318</v>
      </c>
      <c r="AF14" s="35">
        <v>0.118</v>
      </c>
      <c r="AG14" s="35">
        <v>3.0</v>
      </c>
      <c r="AH14" s="35">
        <v>4.0</v>
      </c>
      <c r="AI14" s="35">
        <v>0.75</v>
      </c>
      <c r="AJ14" s="35">
        <v>12.0</v>
      </c>
      <c r="AK14" s="35">
        <v>12.0</v>
      </c>
      <c r="AL14" s="35">
        <v>10.0</v>
      </c>
      <c r="AM14" s="35">
        <v>10.0</v>
      </c>
      <c r="AN14" s="35">
        <v>0.545</v>
      </c>
      <c r="AO14" s="35">
        <v>1.0</v>
      </c>
      <c r="AP14" s="35">
        <v>1.0</v>
      </c>
      <c r="AQ14" s="35">
        <v>0.0</v>
      </c>
      <c r="AR14" s="35">
        <v>5.0</v>
      </c>
      <c r="AS14" s="35">
        <v>2.0</v>
      </c>
      <c r="AT14" s="35">
        <v>11.1</v>
      </c>
      <c r="AU14" s="35">
        <v>0.0</v>
      </c>
      <c r="AV14" s="35">
        <v>0.0</v>
      </c>
      <c r="AW14" s="35">
        <v>61.3</v>
      </c>
      <c r="AX14" s="35">
        <v>38.8</v>
      </c>
      <c r="AY14" s="35">
        <v>100.0</v>
      </c>
      <c r="AZ14" s="35">
        <v>3.0</v>
      </c>
      <c r="BA14" s="35">
        <v>0.0</v>
      </c>
      <c r="BB14" s="35">
        <v>0.0</v>
      </c>
      <c r="BC14" s="35">
        <v>0.0</v>
      </c>
      <c r="BD14" s="35">
        <v>1.0</v>
      </c>
      <c r="BE14" s="35">
        <v>3.0</v>
      </c>
      <c r="BF14" s="35">
        <v>2.9</v>
      </c>
      <c r="BG14" s="35">
        <v>0.222</v>
      </c>
    </row>
    <row r="15">
      <c r="C15" s="20" t="s">
        <v>92</v>
      </c>
      <c r="D15" s="35">
        <v>1.0</v>
      </c>
      <c r="E15" s="35">
        <v>0.0</v>
      </c>
      <c r="F15" s="35">
        <v>0.0</v>
      </c>
      <c r="G15" s="35">
        <v>1.0</v>
      </c>
      <c r="H15" s="35">
        <v>0.0</v>
      </c>
      <c r="I15" s="35">
        <v>7.0</v>
      </c>
      <c r="J15" s="35">
        <v>30.0</v>
      </c>
      <c r="K15" s="35">
        <v>30.0</v>
      </c>
      <c r="L15" s="35">
        <f t="shared" si="2"/>
        <v>14</v>
      </c>
      <c r="M15" s="35">
        <v>46.0</v>
      </c>
      <c r="N15" s="35">
        <v>70.0</v>
      </c>
      <c r="O15" s="35">
        <v>0.66</v>
      </c>
      <c r="P15" s="35">
        <v>116.0</v>
      </c>
      <c r="Q15" s="35">
        <v>1.0</v>
      </c>
      <c r="R15" s="35">
        <v>1.0</v>
      </c>
      <c r="S15" s="35">
        <v>1.0</v>
      </c>
      <c r="T15" s="35">
        <v>21.0</v>
      </c>
      <c r="U15" s="35">
        <v>10.0</v>
      </c>
      <c r="V15" s="35">
        <v>4.0</v>
      </c>
      <c r="W15" s="35">
        <v>6.0</v>
      </c>
      <c r="X15" s="35">
        <v>3.0</v>
      </c>
      <c r="Y15" s="35">
        <v>5.0</v>
      </c>
      <c r="Z15" s="35">
        <v>2.0</v>
      </c>
      <c r="AA15" s="35">
        <v>10.0</v>
      </c>
      <c r="AB15" s="35">
        <v>1.0</v>
      </c>
      <c r="AC15" s="35">
        <v>4.0</v>
      </c>
      <c r="AD15" s="35">
        <v>1.143</v>
      </c>
      <c r="AE15" s="35">
        <v>0.321</v>
      </c>
      <c r="AF15" s="35">
        <v>0.136</v>
      </c>
      <c r="AG15" s="35">
        <v>4.0</v>
      </c>
      <c r="AH15" s="35">
        <v>7.0</v>
      </c>
      <c r="AI15" s="35">
        <v>0.57</v>
      </c>
      <c r="AJ15" s="35">
        <v>21.0</v>
      </c>
      <c r="AK15" s="35">
        <v>21.0</v>
      </c>
      <c r="AL15" s="35">
        <v>9.0</v>
      </c>
      <c r="AM15" s="35">
        <v>9.0</v>
      </c>
      <c r="AN15" s="35">
        <v>0.7</v>
      </c>
      <c r="AO15" s="35">
        <v>0.0</v>
      </c>
      <c r="AP15" s="35">
        <v>3.0</v>
      </c>
      <c r="AQ15" s="35">
        <v>1.0</v>
      </c>
      <c r="AR15" s="35">
        <v>8.0</v>
      </c>
      <c r="AS15" s="35">
        <v>3.0</v>
      </c>
      <c r="AT15" s="35">
        <v>0.0</v>
      </c>
      <c r="AU15" s="35">
        <v>0.0</v>
      </c>
      <c r="AV15" s="35">
        <v>0.0</v>
      </c>
      <c r="AW15" s="35">
        <v>60.3</v>
      </c>
      <c r="AX15" s="35">
        <v>39.7</v>
      </c>
      <c r="AY15" s="35">
        <v>50.0</v>
      </c>
      <c r="AZ15" s="35">
        <v>5.0</v>
      </c>
      <c r="BA15" s="35">
        <v>0.0</v>
      </c>
      <c r="BB15" s="35">
        <v>0.0</v>
      </c>
      <c r="BC15" s="35">
        <v>0.0</v>
      </c>
      <c r="BD15" s="35">
        <v>4.0</v>
      </c>
      <c r="BE15" s="35">
        <v>3.0</v>
      </c>
      <c r="BF15" s="35">
        <v>2.814</v>
      </c>
      <c r="BG15" s="35">
        <v>0.25</v>
      </c>
    </row>
    <row r="16">
      <c r="C16" s="20" t="s">
        <v>93</v>
      </c>
      <c r="D16" s="35">
        <v>0.0</v>
      </c>
      <c r="E16" s="35">
        <v>0.0</v>
      </c>
      <c r="F16" s="35">
        <v>0.0</v>
      </c>
      <c r="G16" s="35">
        <v>0.0</v>
      </c>
      <c r="H16" s="35">
        <v>0.0</v>
      </c>
      <c r="I16" s="35">
        <v>3.0</v>
      </c>
      <c r="J16" s="35">
        <v>12.0</v>
      </c>
      <c r="K16" s="35">
        <v>12.0</v>
      </c>
      <c r="L16" s="35">
        <f t="shared" si="2"/>
        <v>4</v>
      </c>
      <c r="M16" s="35">
        <v>22.0</v>
      </c>
      <c r="N16" s="35">
        <v>26.0</v>
      </c>
      <c r="O16" s="35">
        <v>0.85</v>
      </c>
      <c r="P16" s="35">
        <v>48.0</v>
      </c>
      <c r="Q16" s="35">
        <v>0.0</v>
      </c>
      <c r="R16" s="35">
        <v>0.0</v>
      </c>
      <c r="S16" s="35">
        <v>0.0</v>
      </c>
      <c r="T16" s="35">
        <v>9.0</v>
      </c>
      <c r="U16" s="35">
        <v>6.0</v>
      </c>
      <c r="V16" s="35">
        <v>1.0</v>
      </c>
      <c r="W16" s="35">
        <v>5.0</v>
      </c>
      <c r="X16" s="35">
        <v>1.0</v>
      </c>
      <c r="Y16" s="35">
        <v>2.0</v>
      </c>
      <c r="Z16" s="35">
        <v>3.0</v>
      </c>
      <c r="AA16" s="35">
        <v>14.0</v>
      </c>
      <c r="AB16" s="35">
        <v>0.0</v>
      </c>
      <c r="AC16" s="35">
        <v>1.0</v>
      </c>
      <c r="AD16" s="35">
        <v>1.0</v>
      </c>
      <c r="AE16" s="35">
        <v>0.25</v>
      </c>
      <c r="AF16" s="35">
        <v>0.1</v>
      </c>
      <c r="AG16" s="35">
        <v>1.0</v>
      </c>
      <c r="AH16" s="35">
        <v>2.0</v>
      </c>
      <c r="AI16" s="35">
        <v>0.5</v>
      </c>
      <c r="AJ16" s="35">
        <v>4.0</v>
      </c>
      <c r="AK16" s="35">
        <v>4.0</v>
      </c>
      <c r="AL16" s="35">
        <v>8.0</v>
      </c>
      <c r="AM16" s="35">
        <v>8.0</v>
      </c>
      <c r="AN16" s="35">
        <v>0.333</v>
      </c>
      <c r="AO16" s="35">
        <v>1.0</v>
      </c>
      <c r="AP16" s="35">
        <v>0.0</v>
      </c>
      <c r="AQ16" s="35">
        <v>1.0</v>
      </c>
      <c r="AR16" s="35">
        <v>2.0</v>
      </c>
      <c r="AS16" s="35">
        <v>0.0</v>
      </c>
      <c r="AT16" s="35">
        <v>0.0</v>
      </c>
      <c r="AU16" s="35">
        <v>0.0</v>
      </c>
      <c r="AV16" s="35">
        <v>0.0</v>
      </c>
      <c r="AW16" s="35">
        <v>54.2</v>
      </c>
      <c r="AX16" s="35">
        <v>45.8</v>
      </c>
      <c r="AY16" s="35">
        <v>0.0</v>
      </c>
      <c r="AZ16" s="35">
        <v>0.0</v>
      </c>
      <c r="BA16" s="35">
        <v>0.0</v>
      </c>
      <c r="BB16" s="35">
        <v>0.0</v>
      </c>
      <c r="BC16" s="35">
        <v>2.0</v>
      </c>
      <c r="BD16" s="35">
        <v>0.0</v>
      </c>
      <c r="BE16" s="35">
        <v>0.0</v>
      </c>
      <c r="BF16" s="35">
        <v>1.1</v>
      </c>
      <c r="BG16" s="35">
        <v>0.25</v>
      </c>
    </row>
    <row r="17">
      <c r="C17" s="20" t="s">
        <v>94</v>
      </c>
      <c r="D17" s="35">
        <v>0.0</v>
      </c>
      <c r="E17" s="35">
        <v>0.0</v>
      </c>
      <c r="F17" s="35">
        <v>0.0</v>
      </c>
      <c r="G17" s="35">
        <v>0.0</v>
      </c>
      <c r="H17" s="35">
        <v>0.0</v>
      </c>
      <c r="I17" s="35">
        <v>1.0</v>
      </c>
      <c r="J17" s="35">
        <v>5.0</v>
      </c>
      <c r="K17" s="35">
        <v>5.0</v>
      </c>
      <c r="L17" s="35">
        <f t="shared" si="2"/>
        <v>1</v>
      </c>
      <c r="M17" s="35">
        <v>12.0</v>
      </c>
      <c r="N17" s="35">
        <v>11.0</v>
      </c>
      <c r="O17" s="35">
        <v>1.09</v>
      </c>
      <c r="P17" s="35">
        <v>23.0</v>
      </c>
      <c r="Q17" s="35">
        <v>0.0</v>
      </c>
      <c r="R17" s="35">
        <v>0.0</v>
      </c>
      <c r="S17" s="35">
        <v>0.0</v>
      </c>
      <c r="T17" s="35">
        <v>3.0</v>
      </c>
      <c r="U17" s="35">
        <v>2.0</v>
      </c>
      <c r="V17" s="35">
        <v>1.0</v>
      </c>
      <c r="W17" s="35">
        <v>1.0</v>
      </c>
      <c r="X17" s="35">
        <v>0.0</v>
      </c>
      <c r="Y17" s="35">
        <v>1.0</v>
      </c>
      <c r="Z17" s="35">
        <v>2.0</v>
      </c>
      <c r="AA17" s="35">
        <v>14.0</v>
      </c>
      <c r="AB17" s="35">
        <v>1.0</v>
      </c>
      <c r="AC17" s="35">
        <v>1.0</v>
      </c>
      <c r="AD17" s="35">
        <v>1.0</v>
      </c>
      <c r="AE17" s="35">
        <v>0.4</v>
      </c>
      <c r="AF17" s="35">
        <v>0.0</v>
      </c>
      <c r="AG17" s="35">
        <v>0.0</v>
      </c>
      <c r="AH17" s="35">
        <v>1.0</v>
      </c>
      <c r="AI17" s="35">
        <v>0.0</v>
      </c>
      <c r="AJ17" s="35">
        <v>0.0</v>
      </c>
      <c r="AK17" s="35">
        <v>0.0</v>
      </c>
      <c r="AL17" s="35">
        <v>5.0</v>
      </c>
      <c r="AM17" s="35">
        <v>5.0</v>
      </c>
      <c r="AN17" s="35">
        <v>0.0</v>
      </c>
      <c r="AO17" s="35">
        <v>1.0</v>
      </c>
      <c r="AP17" s="35">
        <v>0.0</v>
      </c>
      <c r="AQ17" s="35">
        <v>0.0</v>
      </c>
      <c r="AR17" s="35">
        <v>0.0</v>
      </c>
      <c r="AS17" s="35">
        <v>0.0</v>
      </c>
      <c r="AT17" s="35">
        <v>0.0</v>
      </c>
      <c r="AU17" s="35">
        <v>0.0</v>
      </c>
      <c r="AV17" s="35">
        <v>0.0</v>
      </c>
      <c r="AW17" s="35">
        <v>47.8</v>
      </c>
      <c r="AX17" s="35">
        <v>52.2</v>
      </c>
      <c r="AY17" s="35">
        <v>0.0</v>
      </c>
      <c r="AZ17" s="35">
        <v>0.0</v>
      </c>
      <c r="BA17" s="35">
        <v>0.0</v>
      </c>
      <c r="BB17" s="35">
        <v>0.0</v>
      </c>
      <c r="BC17" s="35">
        <v>0.0</v>
      </c>
      <c r="BD17" s="35">
        <v>1.0</v>
      </c>
      <c r="BE17" s="35">
        <v>1.0</v>
      </c>
      <c r="BF17" s="35">
        <v>5.1</v>
      </c>
      <c r="BG17" s="35">
        <v>0.0</v>
      </c>
    </row>
    <row r="18">
      <c r="C18" s="20" t="s">
        <v>95</v>
      </c>
      <c r="D18" s="35">
        <v>1.0</v>
      </c>
      <c r="E18" s="35">
        <v>0.0</v>
      </c>
      <c r="F18" s="35">
        <v>0.0</v>
      </c>
      <c r="G18" s="35">
        <v>1.0</v>
      </c>
      <c r="H18" s="35">
        <v>1.0</v>
      </c>
      <c r="I18" s="35">
        <v>7.0</v>
      </c>
      <c r="J18" s="35">
        <v>28.0</v>
      </c>
      <c r="K18" s="35">
        <v>28.0</v>
      </c>
      <c r="L18" s="35">
        <f t="shared" si="2"/>
        <v>8</v>
      </c>
      <c r="M18" s="35">
        <v>43.0</v>
      </c>
      <c r="N18" s="35">
        <v>76.0</v>
      </c>
      <c r="O18" s="35">
        <v>0.57</v>
      </c>
      <c r="P18" s="35">
        <v>119.0</v>
      </c>
      <c r="Q18" s="35">
        <v>1.0</v>
      </c>
      <c r="R18" s="35">
        <v>1.0</v>
      </c>
      <c r="S18" s="35">
        <v>1.0</v>
      </c>
      <c r="T18" s="35">
        <v>21.0</v>
      </c>
      <c r="U18" s="35">
        <v>18.0</v>
      </c>
      <c r="V18" s="35">
        <v>4.0</v>
      </c>
      <c r="W18" s="35">
        <v>14.0</v>
      </c>
      <c r="X18" s="35">
        <v>4.0</v>
      </c>
      <c r="Y18" s="35">
        <v>2.0</v>
      </c>
      <c r="Z18" s="35">
        <v>9.0</v>
      </c>
      <c r="AA18" s="35">
        <v>18.0</v>
      </c>
      <c r="AB18" s="35">
        <v>0.0</v>
      </c>
      <c r="AC18" s="35">
        <v>2.0</v>
      </c>
      <c r="AD18" s="35">
        <v>0.857</v>
      </c>
      <c r="AE18" s="35">
        <v>0.214</v>
      </c>
      <c r="AF18" s="35">
        <v>0.154</v>
      </c>
      <c r="AG18" s="35">
        <v>2.0</v>
      </c>
      <c r="AH18" s="35">
        <v>1.0</v>
      </c>
      <c r="AI18" s="35">
        <v>2.0</v>
      </c>
      <c r="AJ18" s="35">
        <v>19.0</v>
      </c>
      <c r="AK18" s="35">
        <v>19.0</v>
      </c>
      <c r="AL18" s="35">
        <v>9.0</v>
      </c>
      <c r="AM18" s="35">
        <v>9.0</v>
      </c>
      <c r="AN18" s="35">
        <v>0.679</v>
      </c>
      <c r="AO18" s="35">
        <v>2.0</v>
      </c>
      <c r="AP18" s="35">
        <v>2.0</v>
      </c>
      <c r="AQ18" s="35">
        <v>1.0</v>
      </c>
      <c r="AR18" s="35">
        <v>15.0</v>
      </c>
      <c r="AS18" s="35">
        <v>0.0</v>
      </c>
      <c r="AT18" s="35">
        <v>12.5</v>
      </c>
      <c r="AU18" s="35">
        <v>0.0</v>
      </c>
      <c r="AV18" s="35">
        <v>0.0</v>
      </c>
      <c r="AW18" s="35">
        <v>63.9</v>
      </c>
      <c r="AX18" s="35">
        <v>36.1</v>
      </c>
      <c r="AY18" s="35">
        <v>66.7</v>
      </c>
      <c r="AZ18" s="35">
        <v>7.0</v>
      </c>
      <c r="BA18" s="35">
        <v>0.0</v>
      </c>
      <c r="BB18" s="35">
        <v>0.0</v>
      </c>
      <c r="BC18" s="35">
        <v>1.0</v>
      </c>
      <c r="BD18" s="35">
        <v>4.0</v>
      </c>
      <c r="BE18" s="35">
        <v>2.0</v>
      </c>
      <c r="BF18" s="35">
        <v>-1.186</v>
      </c>
      <c r="BG18" s="35">
        <v>0.5</v>
      </c>
    </row>
    <row r="19">
      <c r="C19" s="20" t="s">
        <v>96</v>
      </c>
      <c r="D19" s="35">
        <v>0.0</v>
      </c>
      <c r="E19" s="35">
        <v>0.0</v>
      </c>
      <c r="F19" s="35">
        <v>0.0</v>
      </c>
      <c r="G19" s="35">
        <v>0.0</v>
      </c>
      <c r="H19" s="35">
        <v>1.0</v>
      </c>
      <c r="I19" s="35">
        <v>5.0</v>
      </c>
      <c r="J19" s="35">
        <v>26.0</v>
      </c>
      <c r="K19" s="35">
        <v>26.0</v>
      </c>
      <c r="L19" s="35">
        <f t="shared" si="2"/>
        <v>13</v>
      </c>
      <c r="M19" s="35">
        <v>49.0</v>
      </c>
      <c r="N19" s="35">
        <v>62.0</v>
      </c>
      <c r="O19" s="35">
        <v>0.79</v>
      </c>
      <c r="P19" s="35">
        <v>111.0</v>
      </c>
      <c r="Q19" s="35">
        <v>2.0</v>
      </c>
      <c r="R19" s="35">
        <v>2.0</v>
      </c>
      <c r="S19" s="35">
        <v>2.8</v>
      </c>
      <c r="T19" s="35">
        <v>15.0</v>
      </c>
      <c r="U19" s="35">
        <v>7.0</v>
      </c>
      <c r="V19" s="35">
        <v>1.0</v>
      </c>
      <c r="W19" s="35">
        <v>6.0</v>
      </c>
      <c r="X19" s="35">
        <v>4.0</v>
      </c>
      <c r="Y19" s="35">
        <v>5.0</v>
      </c>
      <c r="Z19" s="35">
        <v>1.4</v>
      </c>
      <c r="AA19" s="35">
        <v>9.8</v>
      </c>
      <c r="AB19" s="35">
        <v>1.0</v>
      </c>
      <c r="AC19" s="35">
        <v>0.0</v>
      </c>
      <c r="AD19" s="35">
        <v>1.8</v>
      </c>
      <c r="AE19" s="35">
        <v>0.385</v>
      </c>
      <c r="AF19" s="35">
        <v>0.2</v>
      </c>
      <c r="AG19" s="35">
        <v>2.0</v>
      </c>
      <c r="AH19" s="35">
        <v>5.0</v>
      </c>
      <c r="AI19" s="35">
        <v>0.4</v>
      </c>
      <c r="AJ19" s="35">
        <v>13.0</v>
      </c>
      <c r="AK19" s="35">
        <v>13.0</v>
      </c>
      <c r="AL19" s="35">
        <v>12.0</v>
      </c>
      <c r="AM19" s="35">
        <v>12.0</v>
      </c>
      <c r="AN19" s="35">
        <v>0.52</v>
      </c>
      <c r="AO19" s="35">
        <v>1.0</v>
      </c>
      <c r="AP19" s="35">
        <v>1.0</v>
      </c>
      <c r="AQ19" s="35">
        <v>1.0</v>
      </c>
      <c r="AR19" s="35">
        <v>5.0</v>
      </c>
      <c r="AS19" s="35">
        <v>1.0</v>
      </c>
      <c r="AT19" s="35">
        <v>33.3</v>
      </c>
      <c r="AU19" s="35">
        <v>2.0</v>
      </c>
      <c r="AV19" s="35">
        <v>2.0</v>
      </c>
      <c r="AW19" s="35">
        <v>55.9</v>
      </c>
      <c r="AX19" s="35">
        <v>44.1</v>
      </c>
      <c r="AY19" s="35">
        <v>55.6</v>
      </c>
      <c r="AZ19" s="35">
        <v>2.0</v>
      </c>
      <c r="BA19" s="35">
        <v>1.0</v>
      </c>
      <c r="BB19" s="35">
        <v>0.0</v>
      </c>
      <c r="BC19" s="35">
        <v>3.0</v>
      </c>
      <c r="BD19" s="35">
        <v>2.0</v>
      </c>
      <c r="BE19" s="35">
        <v>1.0</v>
      </c>
      <c r="BF19" s="35">
        <v>3.9</v>
      </c>
      <c r="BG19" s="35">
        <v>0.308</v>
      </c>
    </row>
    <row r="20">
      <c r="C20" s="20" t="s">
        <v>97</v>
      </c>
      <c r="D20" s="35">
        <v>0.0</v>
      </c>
      <c r="E20" s="35">
        <v>1.0</v>
      </c>
      <c r="F20" s="35">
        <v>0.0</v>
      </c>
      <c r="G20" s="35">
        <v>0.0</v>
      </c>
      <c r="H20" s="35">
        <v>0.0</v>
      </c>
      <c r="I20" s="35">
        <v>1.0</v>
      </c>
      <c r="J20" s="35">
        <v>6.0</v>
      </c>
      <c r="K20" s="35">
        <v>6.0</v>
      </c>
      <c r="L20" s="35">
        <f t="shared" si="2"/>
        <v>2</v>
      </c>
      <c r="M20" s="35">
        <v>11.0</v>
      </c>
      <c r="N20" s="35">
        <v>14.0</v>
      </c>
      <c r="O20" s="35">
        <v>0.79</v>
      </c>
      <c r="P20" s="35">
        <v>25.0</v>
      </c>
      <c r="Q20" s="35">
        <v>1.0</v>
      </c>
      <c r="R20" s="35">
        <v>1.0</v>
      </c>
      <c r="S20" s="35">
        <v>7.0</v>
      </c>
      <c r="T20" s="35">
        <v>3.0</v>
      </c>
      <c r="U20" s="35">
        <v>2.0</v>
      </c>
      <c r="V20" s="35">
        <v>0.0</v>
      </c>
      <c r="W20" s="35">
        <v>2.0</v>
      </c>
      <c r="X20" s="35">
        <v>1.0</v>
      </c>
      <c r="Y20" s="35">
        <v>0.0</v>
      </c>
      <c r="Z20" s="35">
        <v>0.0</v>
      </c>
      <c r="AA20" s="35">
        <v>14.0</v>
      </c>
      <c r="AB20" s="35">
        <v>2.0</v>
      </c>
      <c r="AC20" s="35">
        <v>0.0</v>
      </c>
      <c r="AD20" s="35">
        <v>1.0</v>
      </c>
      <c r="AE20" s="35">
        <v>0.5</v>
      </c>
      <c r="AF20" s="35">
        <v>0.25</v>
      </c>
      <c r="AG20" s="35">
        <v>1.0</v>
      </c>
      <c r="AH20" s="35">
        <v>0.0</v>
      </c>
      <c r="AI20" s="35">
        <v>0.0</v>
      </c>
      <c r="AJ20" s="35">
        <v>2.0</v>
      </c>
      <c r="AK20" s="35">
        <v>2.0</v>
      </c>
      <c r="AL20" s="35">
        <v>4.0</v>
      </c>
      <c r="AM20" s="35">
        <v>4.0</v>
      </c>
      <c r="AN20" s="35">
        <v>0.333</v>
      </c>
      <c r="AO20" s="35">
        <v>0.0</v>
      </c>
      <c r="AP20" s="35">
        <v>0.0</v>
      </c>
      <c r="AQ20" s="35">
        <v>0.0</v>
      </c>
      <c r="AR20" s="35">
        <v>1.0</v>
      </c>
      <c r="AS20" s="35">
        <v>0.0</v>
      </c>
      <c r="AT20" s="35">
        <v>0.0</v>
      </c>
      <c r="AU20" s="35">
        <v>0.0</v>
      </c>
      <c r="AV20" s="35">
        <v>0.0</v>
      </c>
      <c r="AW20" s="35">
        <v>56.0</v>
      </c>
      <c r="AX20" s="35">
        <v>44.0</v>
      </c>
      <c r="AY20" s="35">
        <v>100.0</v>
      </c>
      <c r="AZ20" s="35">
        <v>0.0</v>
      </c>
      <c r="BA20" s="35">
        <v>0.0</v>
      </c>
      <c r="BB20" s="35">
        <v>0.0</v>
      </c>
      <c r="BC20" s="35">
        <v>0.0</v>
      </c>
      <c r="BD20" s="35">
        <v>0.0</v>
      </c>
      <c r="BE20" s="35">
        <v>0.0</v>
      </c>
      <c r="BF20" s="35">
        <v>5.1</v>
      </c>
      <c r="BG20" s="35">
        <v>0.5</v>
      </c>
    </row>
    <row r="21">
      <c r="C21" s="20" t="s">
        <v>98</v>
      </c>
      <c r="D21" s="35">
        <v>1.0</v>
      </c>
      <c r="E21" s="35">
        <v>0.0</v>
      </c>
      <c r="F21" s="35">
        <v>0.0</v>
      </c>
      <c r="G21" s="35">
        <v>0.0</v>
      </c>
      <c r="H21" s="35">
        <v>1.0</v>
      </c>
      <c r="I21" s="35">
        <v>6.0</v>
      </c>
      <c r="J21" s="35">
        <v>25.0</v>
      </c>
      <c r="K21" s="35">
        <v>25.0</v>
      </c>
      <c r="L21" s="35">
        <f t="shared" si="2"/>
        <v>4</v>
      </c>
      <c r="M21" s="35">
        <v>57.0</v>
      </c>
      <c r="N21" s="35">
        <v>72.0</v>
      </c>
      <c r="O21" s="35">
        <v>0.79</v>
      </c>
      <c r="P21" s="35">
        <v>129.0</v>
      </c>
      <c r="Q21" s="35">
        <v>0.0</v>
      </c>
      <c r="R21" s="35">
        <v>0.0</v>
      </c>
      <c r="S21" s="35">
        <v>0.0</v>
      </c>
      <c r="T21" s="35">
        <v>18.0</v>
      </c>
      <c r="U21" s="35">
        <v>13.0</v>
      </c>
      <c r="V21" s="35">
        <v>3.0</v>
      </c>
      <c r="W21" s="35">
        <v>10.0</v>
      </c>
      <c r="X21" s="35">
        <v>0.0</v>
      </c>
      <c r="Y21" s="35">
        <v>7.0</v>
      </c>
      <c r="Z21" s="35">
        <v>1.86</v>
      </c>
      <c r="AA21" s="35">
        <v>15.17</v>
      </c>
      <c r="AB21" s="35">
        <v>1.0</v>
      </c>
      <c r="AC21" s="35">
        <v>3.0</v>
      </c>
      <c r="AD21" s="35">
        <v>1.167</v>
      </c>
      <c r="AE21" s="35">
        <v>0.32</v>
      </c>
      <c r="AF21" s="35">
        <v>0.0</v>
      </c>
      <c r="AG21" s="35">
        <v>2.0</v>
      </c>
      <c r="AH21" s="35">
        <v>2.0</v>
      </c>
      <c r="AI21" s="35">
        <v>1.0</v>
      </c>
      <c r="AJ21" s="35">
        <v>14.0</v>
      </c>
      <c r="AK21" s="35">
        <v>14.0</v>
      </c>
      <c r="AL21" s="35">
        <v>12.0</v>
      </c>
      <c r="AM21" s="35">
        <v>12.0</v>
      </c>
      <c r="AN21" s="35">
        <v>0.538</v>
      </c>
      <c r="AO21" s="35">
        <v>1.0</v>
      </c>
      <c r="AP21" s="35">
        <v>0.0</v>
      </c>
      <c r="AQ21" s="35">
        <v>2.0</v>
      </c>
      <c r="AR21" s="35">
        <v>8.0</v>
      </c>
      <c r="AS21" s="35">
        <v>3.0</v>
      </c>
      <c r="AT21" s="35">
        <v>0.0</v>
      </c>
      <c r="AU21" s="35">
        <v>0.0</v>
      </c>
      <c r="AV21" s="35">
        <v>0.0</v>
      </c>
      <c r="AW21" s="35">
        <v>55.8</v>
      </c>
      <c r="AX21" s="35">
        <v>44.2</v>
      </c>
      <c r="AY21" s="35">
        <v>58.3</v>
      </c>
      <c r="AZ21" s="35">
        <v>2.0</v>
      </c>
      <c r="BA21" s="35">
        <v>0.0</v>
      </c>
      <c r="BB21" s="35">
        <v>0.0</v>
      </c>
      <c r="BC21" s="35">
        <v>1.0</v>
      </c>
      <c r="BD21" s="35">
        <v>3.0</v>
      </c>
      <c r="BE21" s="35">
        <v>4.0</v>
      </c>
      <c r="BF21" s="35">
        <v>2.767</v>
      </c>
      <c r="BG21" s="35">
        <v>0.0</v>
      </c>
    </row>
    <row r="22">
      <c r="C22" s="20" t="s">
        <v>98</v>
      </c>
      <c r="D22" s="35">
        <v>0.0</v>
      </c>
      <c r="E22" s="35">
        <v>0.0</v>
      </c>
      <c r="F22" s="35">
        <v>0.0</v>
      </c>
      <c r="G22" s="35">
        <v>0.0</v>
      </c>
      <c r="H22" s="35">
        <v>0.0</v>
      </c>
      <c r="I22" s="35">
        <v>0.0</v>
      </c>
      <c r="J22" s="35">
        <v>0.0</v>
      </c>
      <c r="K22" s="35">
        <v>0.0</v>
      </c>
      <c r="L22" s="35">
        <f t="shared" si="2"/>
        <v>0</v>
      </c>
      <c r="M22" s="35">
        <v>0.0</v>
      </c>
      <c r="N22" s="35">
        <v>0.0</v>
      </c>
      <c r="O22" s="35">
        <v>0.0</v>
      </c>
      <c r="P22" s="35">
        <v>0.0</v>
      </c>
      <c r="Q22" s="35">
        <v>0.0</v>
      </c>
      <c r="R22" s="35">
        <v>0.0</v>
      </c>
      <c r="S22" s="35">
        <v>0.0</v>
      </c>
      <c r="T22" s="35">
        <v>0.0</v>
      </c>
      <c r="U22" s="35">
        <v>0.0</v>
      </c>
      <c r="V22" s="35">
        <v>0.0</v>
      </c>
      <c r="W22" s="35">
        <v>0.0</v>
      </c>
      <c r="X22" s="35">
        <v>0.0</v>
      </c>
      <c r="Y22" s="35">
        <v>0.0</v>
      </c>
      <c r="Z22" s="35">
        <v>0.0</v>
      </c>
      <c r="AA22" s="35">
        <v>0.0</v>
      </c>
      <c r="AB22" s="35">
        <v>0.0</v>
      </c>
      <c r="AC22" s="35">
        <v>0.0</v>
      </c>
      <c r="AD22" s="35">
        <v>0.0</v>
      </c>
      <c r="AE22" s="35">
        <v>0.0</v>
      </c>
      <c r="AF22" s="35">
        <v>0.0</v>
      </c>
      <c r="AG22" s="35">
        <v>0.0</v>
      </c>
      <c r="AH22" s="35">
        <v>0.0</v>
      </c>
      <c r="AI22" s="35">
        <v>0.0</v>
      </c>
      <c r="AJ22" s="35">
        <v>0.0</v>
      </c>
      <c r="AK22" s="35">
        <v>0.0</v>
      </c>
      <c r="AL22" s="35">
        <v>0.0</v>
      </c>
      <c r="AM22" s="35">
        <v>0.0</v>
      </c>
      <c r="AN22" s="35">
        <v>0.0</v>
      </c>
      <c r="AO22" s="35">
        <v>0.0</v>
      </c>
      <c r="AP22" s="35">
        <v>0.0</v>
      </c>
      <c r="AQ22" s="35">
        <v>0.0</v>
      </c>
      <c r="AR22" s="35">
        <v>0.0</v>
      </c>
      <c r="AS22" s="35">
        <v>0.0</v>
      </c>
      <c r="AT22" s="35">
        <v>0.0</v>
      </c>
      <c r="AU22" s="35">
        <v>0.0</v>
      </c>
      <c r="AV22" s="35">
        <v>0.0</v>
      </c>
      <c r="AW22" s="35">
        <v>0.0</v>
      </c>
      <c r="AX22" s="35">
        <v>0.0</v>
      </c>
      <c r="AY22" s="35">
        <v>0.0</v>
      </c>
      <c r="AZ22" s="35">
        <v>0.0</v>
      </c>
      <c r="BA22" s="35">
        <v>0.0</v>
      </c>
      <c r="BB22" s="35">
        <v>0.0</v>
      </c>
      <c r="BC22" s="35">
        <v>0.0</v>
      </c>
      <c r="BD22" s="35">
        <v>0.0</v>
      </c>
      <c r="BE22" s="35">
        <v>0.0</v>
      </c>
      <c r="BF22" s="35">
        <v>0.0</v>
      </c>
      <c r="BG22" s="35">
        <v>0.0</v>
      </c>
    </row>
    <row r="23">
      <c r="C23" s="20" t="s">
        <v>99</v>
      </c>
      <c r="D23" s="35">
        <v>1.0</v>
      </c>
      <c r="E23" s="35">
        <v>0.0</v>
      </c>
      <c r="F23" s="35">
        <v>0.0</v>
      </c>
      <c r="G23" s="35">
        <v>1.0</v>
      </c>
      <c r="H23" s="35">
        <v>1.0</v>
      </c>
      <c r="I23" s="35">
        <v>7.0</v>
      </c>
      <c r="J23" s="35">
        <v>27.0</v>
      </c>
      <c r="K23" s="35">
        <v>27.0</v>
      </c>
      <c r="L23" s="35">
        <f t="shared" si="2"/>
        <v>10</v>
      </c>
      <c r="M23" s="35">
        <v>49.0</v>
      </c>
      <c r="N23" s="35">
        <v>68.0</v>
      </c>
      <c r="O23" s="35">
        <v>0.72</v>
      </c>
      <c r="P23" s="35">
        <v>117.0</v>
      </c>
      <c r="Q23" s="35">
        <v>0.0</v>
      </c>
      <c r="R23" s="35">
        <v>0.0</v>
      </c>
      <c r="S23" s="35">
        <v>0.0</v>
      </c>
      <c r="T23" s="35">
        <v>21.0</v>
      </c>
      <c r="U23" s="35">
        <v>11.0</v>
      </c>
      <c r="V23" s="35">
        <v>2.0</v>
      </c>
      <c r="W23" s="35">
        <v>9.0</v>
      </c>
      <c r="X23" s="35">
        <v>0.0</v>
      </c>
      <c r="Y23" s="35">
        <v>6.0</v>
      </c>
      <c r="Z23" s="35">
        <v>1.83</v>
      </c>
      <c r="AA23" s="35">
        <v>11.0</v>
      </c>
      <c r="AB23" s="35">
        <v>0.0</v>
      </c>
      <c r="AC23" s="35">
        <v>0.0</v>
      </c>
      <c r="AD23" s="35">
        <v>0.857</v>
      </c>
      <c r="AE23" s="35">
        <v>0.24</v>
      </c>
      <c r="AF23" s="35">
        <v>0.0</v>
      </c>
      <c r="AG23" s="35">
        <v>4.0</v>
      </c>
      <c r="AH23" s="35">
        <v>6.0</v>
      </c>
      <c r="AI23" s="35">
        <v>0.67</v>
      </c>
      <c r="AJ23" s="35">
        <v>14.0</v>
      </c>
      <c r="AK23" s="35">
        <v>14.0</v>
      </c>
      <c r="AL23" s="35">
        <v>13.0</v>
      </c>
      <c r="AM23" s="35">
        <v>13.0</v>
      </c>
      <c r="AN23" s="35">
        <v>0.519</v>
      </c>
      <c r="AO23" s="35">
        <v>1.0</v>
      </c>
      <c r="AP23" s="35">
        <v>0.0</v>
      </c>
      <c r="AQ23" s="35">
        <v>4.0</v>
      </c>
      <c r="AR23" s="35">
        <v>9.0</v>
      </c>
      <c r="AS23" s="35">
        <v>0.0</v>
      </c>
      <c r="AT23" s="35">
        <v>0.0</v>
      </c>
      <c r="AU23" s="35">
        <v>0.0</v>
      </c>
      <c r="AV23" s="35">
        <v>0.0</v>
      </c>
      <c r="AW23" s="35">
        <v>58.1</v>
      </c>
      <c r="AX23" s="35">
        <v>41.9</v>
      </c>
      <c r="AY23" s="35">
        <v>57.1</v>
      </c>
      <c r="AZ23" s="35">
        <v>4.0</v>
      </c>
      <c r="BA23" s="35">
        <v>0.0</v>
      </c>
      <c r="BB23" s="35">
        <v>0.0</v>
      </c>
      <c r="BC23" s="35">
        <v>2.0</v>
      </c>
      <c r="BD23" s="35">
        <v>3.0</v>
      </c>
      <c r="BE23" s="35">
        <v>4.0</v>
      </c>
      <c r="BF23" s="35">
        <v>2.529</v>
      </c>
      <c r="BG23" s="35">
        <v>0.0</v>
      </c>
    </row>
    <row r="24">
      <c r="C24" s="20" t="s">
        <v>99</v>
      </c>
      <c r="D24" s="35">
        <v>0.0</v>
      </c>
      <c r="E24" s="35">
        <v>0.0</v>
      </c>
      <c r="F24" s="35">
        <v>0.0</v>
      </c>
      <c r="G24" s="35">
        <v>0.0</v>
      </c>
      <c r="H24" s="35">
        <v>0.0</v>
      </c>
      <c r="I24" s="35">
        <v>0.0</v>
      </c>
      <c r="J24" s="35">
        <v>0.0</v>
      </c>
      <c r="K24" s="35">
        <v>0.0</v>
      </c>
      <c r="L24" s="35">
        <f t="shared" si="2"/>
        <v>0</v>
      </c>
      <c r="M24" s="35">
        <v>0.0</v>
      </c>
      <c r="N24" s="35">
        <v>0.0</v>
      </c>
      <c r="O24" s="35">
        <v>0.0</v>
      </c>
      <c r="P24" s="35">
        <v>0.0</v>
      </c>
      <c r="Q24" s="35">
        <v>0.0</v>
      </c>
      <c r="R24" s="35">
        <v>0.0</v>
      </c>
      <c r="S24" s="35">
        <v>0.0</v>
      </c>
      <c r="T24" s="35">
        <v>0.0</v>
      </c>
      <c r="U24" s="35">
        <v>0.0</v>
      </c>
      <c r="V24" s="35">
        <v>0.0</v>
      </c>
      <c r="W24" s="35">
        <v>0.0</v>
      </c>
      <c r="X24" s="35">
        <v>0.0</v>
      </c>
      <c r="Y24" s="35">
        <v>0.0</v>
      </c>
      <c r="Z24" s="35">
        <v>0.0</v>
      </c>
      <c r="AA24" s="35">
        <v>0.0</v>
      </c>
      <c r="AB24" s="35">
        <v>0.0</v>
      </c>
      <c r="AC24" s="35">
        <v>0.0</v>
      </c>
      <c r="AD24" s="35">
        <v>0.0</v>
      </c>
      <c r="AE24" s="35">
        <v>0.0</v>
      </c>
      <c r="AF24" s="35">
        <v>0.0</v>
      </c>
      <c r="AG24" s="35">
        <v>0.0</v>
      </c>
      <c r="AH24" s="35">
        <v>0.0</v>
      </c>
      <c r="AI24" s="35">
        <v>0.0</v>
      </c>
      <c r="AJ24" s="35">
        <v>0.0</v>
      </c>
      <c r="AK24" s="35">
        <v>0.0</v>
      </c>
      <c r="AL24" s="35">
        <v>0.0</v>
      </c>
      <c r="AM24" s="35">
        <v>0.0</v>
      </c>
      <c r="AN24" s="35">
        <v>0.0</v>
      </c>
      <c r="AO24" s="35">
        <v>0.0</v>
      </c>
      <c r="AP24" s="35">
        <v>0.0</v>
      </c>
      <c r="AQ24" s="35">
        <v>0.0</v>
      </c>
      <c r="AR24" s="35">
        <v>0.0</v>
      </c>
      <c r="AS24" s="35">
        <v>0.0</v>
      </c>
      <c r="AT24" s="35">
        <v>0.0</v>
      </c>
      <c r="AU24" s="35">
        <v>0.0</v>
      </c>
      <c r="AV24" s="35">
        <v>0.0</v>
      </c>
      <c r="AW24" s="35">
        <v>0.0</v>
      </c>
      <c r="AX24" s="35">
        <v>0.0</v>
      </c>
      <c r="AY24" s="35">
        <v>0.0</v>
      </c>
      <c r="AZ24" s="35">
        <v>0.0</v>
      </c>
      <c r="BA24" s="35">
        <v>0.0</v>
      </c>
      <c r="BB24" s="35">
        <v>0.0</v>
      </c>
      <c r="BC24" s="35">
        <v>0.0</v>
      </c>
      <c r="BD24" s="35">
        <v>0.0</v>
      </c>
      <c r="BE24" s="35">
        <v>0.0</v>
      </c>
      <c r="BF24" s="35">
        <v>0.0</v>
      </c>
      <c r="BG24" s="35">
        <v>0.0</v>
      </c>
    </row>
    <row r="25">
      <c r="C25" s="20" t="s">
        <v>100</v>
      </c>
      <c r="D25" s="35">
        <v>0.0</v>
      </c>
      <c r="E25" s="35">
        <v>1.0</v>
      </c>
      <c r="F25" s="35">
        <v>0.0</v>
      </c>
      <c r="G25" s="35">
        <v>0.0</v>
      </c>
      <c r="H25" s="35">
        <v>0.0</v>
      </c>
      <c r="I25" s="35">
        <v>2.33</v>
      </c>
      <c r="J25" s="35">
        <v>17.0</v>
      </c>
      <c r="K25" s="35">
        <v>17.0</v>
      </c>
      <c r="L25" s="35">
        <f t="shared" si="2"/>
        <v>6</v>
      </c>
      <c r="M25" s="35">
        <v>40.0</v>
      </c>
      <c r="N25" s="35">
        <v>40.0</v>
      </c>
      <c r="O25" s="35">
        <v>1.0</v>
      </c>
      <c r="P25" s="35">
        <v>80.0</v>
      </c>
      <c r="Q25" s="35">
        <v>8.0</v>
      </c>
      <c r="R25" s="35">
        <v>6.0</v>
      </c>
      <c r="S25" s="35">
        <v>18.0</v>
      </c>
      <c r="T25" s="35">
        <v>7.0</v>
      </c>
      <c r="U25" s="35">
        <v>3.0</v>
      </c>
      <c r="V25" s="35">
        <v>0.0</v>
      </c>
      <c r="W25" s="35">
        <v>3.0</v>
      </c>
      <c r="X25" s="35">
        <v>2.0</v>
      </c>
      <c r="Y25" s="35">
        <v>5.0</v>
      </c>
      <c r="Z25" s="35">
        <v>0.6</v>
      </c>
      <c r="AA25" s="35">
        <v>9.0</v>
      </c>
      <c r="AB25" s="35">
        <v>3.0</v>
      </c>
      <c r="AC25" s="35">
        <v>0.0</v>
      </c>
      <c r="AD25" s="35">
        <v>3.0</v>
      </c>
      <c r="AE25" s="35">
        <v>0.588</v>
      </c>
      <c r="AF25" s="35">
        <v>0.25</v>
      </c>
      <c r="AG25" s="35">
        <v>0.0</v>
      </c>
      <c r="AH25" s="35">
        <v>3.0</v>
      </c>
      <c r="AI25" s="35">
        <v>0.0</v>
      </c>
      <c r="AJ25" s="35">
        <v>10.0</v>
      </c>
      <c r="AK25" s="35">
        <v>10.0</v>
      </c>
      <c r="AL25" s="35">
        <v>7.0</v>
      </c>
      <c r="AM25" s="35">
        <v>7.0</v>
      </c>
      <c r="AN25" s="35">
        <v>0.588</v>
      </c>
      <c r="AO25" s="35">
        <v>1.0</v>
      </c>
      <c r="AP25" s="35">
        <v>0.0</v>
      </c>
      <c r="AQ25" s="35">
        <v>0.0</v>
      </c>
      <c r="AR25" s="35">
        <v>2.0</v>
      </c>
      <c r="AS25" s="35">
        <v>2.0</v>
      </c>
      <c r="AT25" s="35">
        <v>16.7</v>
      </c>
      <c r="AU25" s="35">
        <v>0.0</v>
      </c>
      <c r="AV25" s="35">
        <v>0.0</v>
      </c>
      <c r="AW25" s="35">
        <v>50.0</v>
      </c>
      <c r="AX25" s="35">
        <v>50.0</v>
      </c>
      <c r="AY25" s="35">
        <v>42.9</v>
      </c>
      <c r="AZ25" s="35">
        <v>1.0</v>
      </c>
      <c r="BA25" s="35">
        <v>0.0</v>
      </c>
      <c r="BB25" s="35">
        <v>0.0</v>
      </c>
      <c r="BC25" s="35">
        <v>1.0</v>
      </c>
      <c r="BD25" s="35">
        <v>0.0</v>
      </c>
      <c r="BE25" s="35">
        <v>3.0</v>
      </c>
      <c r="BF25" s="35">
        <v>10.814</v>
      </c>
      <c r="BG25" s="35">
        <v>0.333</v>
      </c>
    </row>
    <row r="26">
      <c r="C26" s="20" t="s">
        <v>100</v>
      </c>
      <c r="D26" s="35">
        <v>0.0</v>
      </c>
      <c r="E26" s="35">
        <v>1.0</v>
      </c>
      <c r="F26" s="35">
        <v>0.0</v>
      </c>
      <c r="G26" s="35">
        <v>0.0</v>
      </c>
      <c r="H26" s="35">
        <v>0.0</v>
      </c>
      <c r="I26" s="35">
        <v>2.0</v>
      </c>
      <c r="J26" s="35">
        <v>16.0</v>
      </c>
      <c r="K26" s="35">
        <v>16.0</v>
      </c>
      <c r="L26" s="35">
        <f t="shared" si="2"/>
        <v>8</v>
      </c>
      <c r="M26" s="35">
        <v>35.0</v>
      </c>
      <c r="N26" s="35">
        <v>41.0</v>
      </c>
      <c r="O26" s="35">
        <v>0.85</v>
      </c>
      <c r="P26" s="35">
        <v>76.0</v>
      </c>
      <c r="Q26" s="35">
        <v>5.0</v>
      </c>
      <c r="R26" s="35">
        <v>5.0</v>
      </c>
      <c r="S26" s="35">
        <v>17.5</v>
      </c>
      <c r="T26" s="35">
        <v>6.0</v>
      </c>
      <c r="U26" s="35">
        <v>4.0</v>
      </c>
      <c r="V26" s="35">
        <v>0.0</v>
      </c>
      <c r="W26" s="35">
        <v>4.0</v>
      </c>
      <c r="X26" s="35">
        <v>7.0</v>
      </c>
      <c r="Y26" s="35">
        <v>3.0</v>
      </c>
      <c r="Z26" s="35">
        <v>1.33</v>
      </c>
      <c r="AA26" s="35">
        <v>14.0</v>
      </c>
      <c r="AB26" s="35">
        <v>1.0</v>
      </c>
      <c r="AC26" s="35">
        <v>5.0</v>
      </c>
      <c r="AD26" s="35">
        <v>5.0</v>
      </c>
      <c r="AE26" s="35">
        <v>0.688</v>
      </c>
      <c r="AF26" s="35">
        <v>0.583</v>
      </c>
      <c r="AG26" s="35">
        <v>0.0</v>
      </c>
      <c r="AH26" s="35">
        <v>1.0</v>
      </c>
      <c r="AI26" s="35">
        <v>0.0</v>
      </c>
      <c r="AJ26" s="35">
        <v>10.0</v>
      </c>
      <c r="AK26" s="35">
        <v>10.0</v>
      </c>
      <c r="AL26" s="35">
        <v>6.0</v>
      </c>
      <c r="AM26" s="35">
        <v>6.0</v>
      </c>
      <c r="AN26" s="35">
        <v>0.625</v>
      </c>
      <c r="AO26" s="35">
        <v>0.0</v>
      </c>
      <c r="AP26" s="35">
        <v>2.0</v>
      </c>
      <c r="AQ26" s="35">
        <v>0.0</v>
      </c>
      <c r="AR26" s="35">
        <v>2.0</v>
      </c>
      <c r="AS26" s="35">
        <v>2.0</v>
      </c>
      <c r="AT26" s="35">
        <v>12.5</v>
      </c>
      <c r="AU26" s="35">
        <v>0.0</v>
      </c>
      <c r="AV26" s="35">
        <v>0.0</v>
      </c>
      <c r="AW26" s="35">
        <v>53.9</v>
      </c>
      <c r="AX26" s="35">
        <v>46.1</v>
      </c>
      <c r="AY26" s="35">
        <v>40.0</v>
      </c>
      <c r="AZ26" s="35">
        <v>1.0</v>
      </c>
      <c r="BA26" s="35">
        <v>1.0</v>
      </c>
      <c r="BB26" s="35">
        <v>0.0</v>
      </c>
      <c r="BC26" s="35">
        <v>0.0</v>
      </c>
      <c r="BD26" s="35">
        <v>2.0</v>
      </c>
      <c r="BE26" s="35">
        <v>6.0</v>
      </c>
      <c r="BF26" s="35">
        <v>5.1</v>
      </c>
      <c r="BG26" s="35">
        <v>0.875</v>
      </c>
    </row>
    <row r="27">
      <c r="C27" s="20" t="s">
        <v>101</v>
      </c>
      <c r="D27" s="35">
        <v>0.0</v>
      </c>
      <c r="E27" s="35">
        <v>1.0</v>
      </c>
      <c r="F27" s="35">
        <v>0.0</v>
      </c>
      <c r="G27" s="35">
        <v>0.0</v>
      </c>
      <c r="H27" s="35">
        <v>0.0</v>
      </c>
      <c r="I27" s="35">
        <v>0.67</v>
      </c>
      <c r="J27" s="35">
        <v>10.0</v>
      </c>
      <c r="K27" s="35">
        <v>10.0</v>
      </c>
      <c r="L27" s="35">
        <f t="shared" si="2"/>
        <v>5</v>
      </c>
      <c r="M27" s="35">
        <v>27.0</v>
      </c>
      <c r="N27" s="35">
        <v>20.0</v>
      </c>
      <c r="O27" s="35">
        <v>1.35</v>
      </c>
      <c r="P27" s="35">
        <v>47.0</v>
      </c>
      <c r="Q27" s="35">
        <v>8.0</v>
      </c>
      <c r="R27" s="35">
        <v>8.0</v>
      </c>
      <c r="S27" s="35">
        <v>84.0</v>
      </c>
      <c r="T27" s="35">
        <v>2.0</v>
      </c>
      <c r="U27" s="35">
        <v>0.0</v>
      </c>
      <c r="V27" s="35">
        <v>0.0</v>
      </c>
      <c r="W27" s="35">
        <v>0.0</v>
      </c>
      <c r="X27" s="35">
        <v>3.0</v>
      </c>
      <c r="Y27" s="35">
        <v>5.0</v>
      </c>
      <c r="Z27" s="35">
        <v>0.0</v>
      </c>
      <c r="AA27" s="35">
        <v>0.0</v>
      </c>
      <c r="AB27" s="35">
        <v>0.0</v>
      </c>
      <c r="AC27" s="35">
        <v>0.0</v>
      </c>
      <c r="AD27" s="35">
        <v>12.0</v>
      </c>
      <c r="AE27" s="35">
        <v>0.8</v>
      </c>
      <c r="AF27" s="35">
        <v>0.75</v>
      </c>
      <c r="AG27" s="35">
        <v>0.0</v>
      </c>
      <c r="AH27" s="35">
        <v>2.0</v>
      </c>
      <c r="AI27" s="35">
        <v>0.0</v>
      </c>
      <c r="AJ27" s="35">
        <v>3.0</v>
      </c>
      <c r="AK27" s="35">
        <v>3.0</v>
      </c>
      <c r="AL27" s="35">
        <v>7.0</v>
      </c>
      <c r="AM27" s="35">
        <v>7.0</v>
      </c>
      <c r="AN27" s="35">
        <v>0.3</v>
      </c>
      <c r="AO27" s="35">
        <v>1.0</v>
      </c>
      <c r="AP27" s="35">
        <v>0.0</v>
      </c>
      <c r="AQ27" s="35">
        <v>0.0</v>
      </c>
      <c r="AR27" s="35">
        <v>0.0</v>
      </c>
      <c r="AS27" s="35">
        <v>0.0</v>
      </c>
      <c r="AT27" s="35">
        <v>20.0</v>
      </c>
      <c r="AU27" s="35">
        <v>0.0</v>
      </c>
      <c r="AV27" s="35">
        <v>0.0</v>
      </c>
      <c r="AW27" s="35">
        <v>42.6</v>
      </c>
      <c r="AX27" s="35">
        <v>57.4</v>
      </c>
      <c r="AY27" s="35">
        <v>0.0</v>
      </c>
      <c r="AZ27" s="35">
        <v>0.0</v>
      </c>
      <c r="BA27" s="35">
        <v>1.0</v>
      </c>
      <c r="BB27" s="35">
        <v>0.0</v>
      </c>
      <c r="BC27" s="35">
        <v>1.0</v>
      </c>
      <c r="BD27" s="35">
        <v>0.0</v>
      </c>
      <c r="BE27" s="35">
        <v>2.0</v>
      </c>
      <c r="BF27" s="35">
        <v>45.1</v>
      </c>
      <c r="BG27" s="35">
        <v>0.5</v>
      </c>
    </row>
    <row r="28">
      <c r="C28" s="20" t="s">
        <v>101</v>
      </c>
      <c r="D28" s="35">
        <v>0.0</v>
      </c>
      <c r="E28" s="35">
        <v>1.0</v>
      </c>
      <c r="F28" s="35">
        <v>0.0</v>
      </c>
      <c r="G28" s="35">
        <v>1.0</v>
      </c>
      <c r="H28" s="35">
        <v>1.0</v>
      </c>
      <c r="I28" s="35">
        <v>6.0</v>
      </c>
      <c r="J28" s="35">
        <v>22.0</v>
      </c>
      <c r="K28" s="35">
        <v>22.0</v>
      </c>
      <c r="L28" s="35">
        <f t="shared" si="2"/>
        <v>12</v>
      </c>
      <c r="M28" s="35">
        <v>46.0</v>
      </c>
      <c r="N28" s="35">
        <v>55.0</v>
      </c>
      <c r="O28" s="35">
        <v>0.84</v>
      </c>
      <c r="P28" s="35">
        <v>101.0</v>
      </c>
      <c r="Q28" s="35">
        <v>1.0</v>
      </c>
      <c r="R28" s="35">
        <v>1.0</v>
      </c>
      <c r="S28" s="35">
        <v>1.17</v>
      </c>
      <c r="T28" s="35">
        <v>18.0</v>
      </c>
      <c r="U28" s="35">
        <v>6.0</v>
      </c>
      <c r="V28" s="35">
        <v>0.0</v>
      </c>
      <c r="W28" s="35">
        <v>6.0</v>
      </c>
      <c r="X28" s="35">
        <v>0.0</v>
      </c>
      <c r="Y28" s="35">
        <v>4.0</v>
      </c>
      <c r="Z28" s="35">
        <v>1.5</v>
      </c>
      <c r="AA28" s="35">
        <v>7.0</v>
      </c>
      <c r="AB28" s="35">
        <v>0.0</v>
      </c>
      <c r="AC28" s="35">
        <v>0.0</v>
      </c>
      <c r="AD28" s="35">
        <v>0.667</v>
      </c>
      <c r="AE28" s="35">
        <v>0.182</v>
      </c>
      <c r="AF28" s="35">
        <v>0.0</v>
      </c>
      <c r="AG28" s="35">
        <v>9.0</v>
      </c>
      <c r="AH28" s="35">
        <v>3.0</v>
      </c>
      <c r="AI28" s="35">
        <v>3.0</v>
      </c>
      <c r="AJ28" s="35">
        <v>10.0</v>
      </c>
      <c r="AK28" s="35">
        <v>10.0</v>
      </c>
      <c r="AL28" s="35">
        <v>12.0</v>
      </c>
      <c r="AM28" s="35">
        <v>12.0</v>
      </c>
      <c r="AN28" s="35">
        <v>0.455</v>
      </c>
      <c r="AO28" s="35">
        <v>1.0</v>
      </c>
      <c r="AP28" s="35">
        <v>0.0</v>
      </c>
      <c r="AQ28" s="35">
        <v>5.0</v>
      </c>
      <c r="AR28" s="35">
        <v>1.0</v>
      </c>
      <c r="AS28" s="35">
        <v>0.0</v>
      </c>
      <c r="AT28" s="35">
        <v>0.0</v>
      </c>
      <c r="AU28" s="35">
        <v>0.0</v>
      </c>
      <c r="AV28" s="35">
        <v>0.0</v>
      </c>
      <c r="AW28" s="35">
        <v>54.5</v>
      </c>
      <c r="AX28" s="35">
        <v>45.5</v>
      </c>
      <c r="AY28" s="35">
        <v>75.0</v>
      </c>
      <c r="AZ28" s="35">
        <v>4.0</v>
      </c>
      <c r="BA28" s="35">
        <v>0.0</v>
      </c>
      <c r="BB28" s="35">
        <v>0.0</v>
      </c>
      <c r="BC28" s="35">
        <v>3.0</v>
      </c>
      <c r="BD28" s="35">
        <v>6.0</v>
      </c>
      <c r="BE28" s="35">
        <v>0.0</v>
      </c>
      <c r="BF28" s="35">
        <v>3.1</v>
      </c>
      <c r="BG28" s="35">
        <v>0.0</v>
      </c>
    </row>
    <row r="29">
      <c r="C29" s="20" t="s">
        <v>102</v>
      </c>
      <c r="D29" s="35">
        <v>1.0</v>
      </c>
      <c r="E29" s="35">
        <v>0.0</v>
      </c>
      <c r="F29" s="35">
        <v>0.0</v>
      </c>
      <c r="G29" s="35">
        <v>1.0</v>
      </c>
      <c r="H29" s="35">
        <v>1.0</v>
      </c>
      <c r="I29" s="35">
        <v>9.0</v>
      </c>
      <c r="J29" s="35">
        <v>31.0</v>
      </c>
      <c r="K29" s="35">
        <v>31.0</v>
      </c>
      <c r="L29" s="35">
        <f t="shared" si="2"/>
        <v>11</v>
      </c>
      <c r="M29" s="35">
        <v>49.0</v>
      </c>
      <c r="N29" s="35">
        <v>74.0</v>
      </c>
      <c r="O29" s="35">
        <v>0.66</v>
      </c>
      <c r="P29" s="35">
        <v>123.0</v>
      </c>
      <c r="Q29" s="35">
        <v>0.0</v>
      </c>
      <c r="R29" s="35">
        <v>0.0</v>
      </c>
      <c r="S29" s="35">
        <v>0.0</v>
      </c>
      <c r="T29" s="35">
        <v>27.0</v>
      </c>
      <c r="U29" s="35">
        <v>16.0</v>
      </c>
      <c r="V29" s="35">
        <v>5.0</v>
      </c>
      <c r="W29" s="35">
        <v>11.0</v>
      </c>
      <c r="X29" s="35">
        <v>0.0</v>
      </c>
      <c r="Y29" s="35">
        <v>4.0</v>
      </c>
      <c r="Z29" s="35">
        <v>4.0</v>
      </c>
      <c r="AA29" s="35">
        <v>12.44</v>
      </c>
      <c r="AB29" s="35">
        <v>0.0</v>
      </c>
      <c r="AC29" s="35">
        <v>0.0</v>
      </c>
      <c r="AD29" s="35">
        <v>0.444</v>
      </c>
      <c r="AE29" s="35">
        <v>0.129</v>
      </c>
      <c r="AF29" s="35">
        <v>0.0</v>
      </c>
      <c r="AG29" s="35">
        <v>7.0</v>
      </c>
      <c r="AH29" s="35">
        <v>4.0</v>
      </c>
      <c r="AI29" s="35">
        <v>1.75</v>
      </c>
      <c r="AJ29" s="35">
        <v>16.0</v>
      </c>
      <c r="AK29" s="35">
        <v>16.0</v>
      </c>
      <c r="AL29" s="35">
        <v>15.0</v>
      </c>
      <c r="AM29" s="35">
        <v>15.0</v>
      </c>
      <c r="AN29" s="35">
        <v>0.516</v>
      </c>
      <c r="AO29" s="35">
        <v>0.0</v>
      </c>
      <c r="AP29" s="35">
        <v>0.0</v>
      </c>
      <c r="AQ29" s="35">
        <v>6.0</v>
      </c>
      <c r="AR29" s="35">
        <v>9.0</v>
      </c>
      <c r="AS29" s="35">
        <v>0.0</v>
      </c>
      <c r="AT29" s="35">
        <v>9.1</v>
      </c>
      <c r="AU29" s="35">
        <v>0.0</v>
      </c>
      <c r="AV29" s="35">
        <v>0.0</v>
      </c>
      <c r="AW29" s="35">
        <v>60.2</v>
      </c>
      <c r="AX29" s="35">
        <v>39.8</v>
      </c>
      <c r="AY29" s="35">
        <v>100.0</v>
      </c>
      <c r="AZ29" s="35">
        <v>4.0</v>
      </c>
      <c r="BA29" s="35">
        <v>0.0</v>
      </c>
      <c r="BB29" s="35">
        <v>0.0</v>
      </c>
      <c r="BC29" s="35">
        <v>2.0</v>
      </c>
      <c r="BD29" s="35">
        <v>1.0</v>
      </c>
      <c r="BE29" s="35">
        <v>0.0</v>
      </c>
      <c r="BF29" s="35">
        <v>0.878</v>
      </c>
      <c r="BG29" s="35">
        <v>0.0</v>
      </c>
    </row>
    <row r="30">
      <c r="C30" s="20" t="s">
        <v>102</v>
      </c>
      <c r="D30" s="35">
        <v>0.0</v>
      </c>
      <c r="E30" s="35">
        <v>0.0</v>
      </c>
      <c r="F30" s="35">
        <v>0.0</v>
      </c>
      <c r="G30" s="35">
        <v>0.0</v>
      </c>
      <c r="H30" s="35">
        <v>0.0</v>
      </c>
      <c r="I30" s="35">
        <v>0.0</v>
      </c>
      <c r="J30" s="35">
        <v>0.0</v>
      </c>
      <c r="K30" s="35">
        <v>0.0</v>
      </c>
      <c r="L30" s="35">
        <f t="shared" si="2"/>
        <v>0</v>
      </c>
      <c r="M30" s="35">
        <v>0.0</v>
      </c>
      <c r="N30" s="35">
        <v>0.0</v>
      </c>
      <c r="O30" s="35">
        <v>0.0</v>
      </c>
      <c r="P30" s="35">
        <v>0.0</v>
      </c>
      <c r="Q30" s="35">
        <v>0.0</v>
      </c>
      <c r="R30" s="35">
        <v>0.0</v>
      </c>
      <c r="S30" s="35">
        <v>0.0</v>
      </c>
      <c r="T30" s="35">
        <v>0.0</v>
      </c>
      <c r="U30" s="35">
        <v>0.0</v>
      </c>
      <c r="V30" s="35">
        <v>0.0</v>
      </c>
      <c r="W30" s="35">
        <v>0.0</v>
      </c>
      <c r="X30" s="35">
        <v>0.0</v>
      </c>
      <c r="Y30" s="35">
        <v>0.0</v>
      </c>
      <c r="Z30" s="35">
        <v>0.0</v>
      </c>
      <c r="AA30" s="35">
        <v>0.0</v>
      </c>
      <c r="AB30" s="35">
        <v>0.0</v>
      </c>
      <c r="AC30" s="35">
        <v>0.0</v>
      </c>
      <c r="AD30" s="35">
        <v>0.0</v>
      </c>
      <c r="AE30" s="35">
        <v>0.0</v>
      </c>
      <c r="AF30" s="35">
        <v>0.0</v>
      </c>
      <c r="AG30" s="35">
        <v>0.0</v>
      </c>
      <c r="AH30" s="35">
        <v>0.0</v>
      </c>
      <c r="AI30" s="35">
        <v>0.0</v>
      </c>
      <c r="AJ30" s="35">
        <v>0.0</v>
      </c>
      <c r="AK30" s="35">
        <v>0.0</v>
      </c>
      <c r="AL30" s="35">
        <v>0.0</v>
      </c>
      <c r="AM30" s="35">
        <v>0.0</v>
      </c>
      <c r="AN30" s="35">
        <v>0.0</v>
      </c>
      <c r="AO30" s="35">
        <v>0.0</v>
      </c>
      <c r="AP30" s="35">
        <v>0.0</v>
      </c>
      <c r="AQ30" s="35">
        <v>0.0</v>
      </c>
      <c r="AR30" s="35">
        <v>0.0</v>
      </c>
      <c r="AS30" s="35">
        <v>0.0</v>
      </c>
      <c r="AT30" s="35">
        <v>0.0</v>
      </c>
      <c r="AU30" s="35">
        <v>0.0</v>
      </c>
      <c r="AV30" s="35">
        <v>0.0</v>
      </c>
      <c r="AW30" s="35">
        <v>0.0</v>
      </c>
      <c r="AX30" s="35">
        <v>0.0</v>
      </c>
      <c r="AY30" s="35">
        <v>0.0</v>
      </c>
      <c r="AZ30" s="35">
        <v>0.0</v>
      </c>
      <c r="BA30" s="35">
        <v>0.0</v>
      </c>
      <c r="BB30" s="35">
        <v>0.0</v>
      </c>
      <c r="BC30" s="35">
        <v>0.0</v>
      </c>
      <c r="BD30" s="35">
        <v>0.0</v>
      </c>
      <c r="BE30" s="35">
        <v>0.0</v>
      </c>
      <c r="BF30" s="35">
        <v>0.0</v>
      </c>
      <c r="BG30" s="35">
        <v>0.0</v>
      </c>
    </row>
    <row r="31">
      <c r="C31" s="20" t="s">
        <v>103</v>
      </c>
      <c r="D31" s="35">
        <v>1.0</v>
      </c>
      <c r="E31" s="35">
        <v>0.0</v>
      </c>
      <c r="F31" s="35">
        <v>0.0</v>
      </c>
      <c r="G31" s="35">
        <v>1.0</v>
      </c>
      <c r="H31" s="35">
        <v>1.0</v>
      </c>
      <c r="I31" s="35">
        <v>7.0</v>
      </c>
      <c r="J31" s="35">
        <v>31.0</v>
      </c>
      <c r="K31" s="35">
        <v>31.0</v>
      </c>
      <c r="L31" s="35">
        <f t="shared" si="2"/>
        <v>6</v>
      </c>
      <c r="M31" s="35">
        <v>58.0</v>
      </c>
      <c r="N31" s="35">
        <v>88.0</v>
      </c>
      <c r="O31" s="35">
        <v>0.66</v>
      </c>
      <c r="P31" s="35">
        <v>146.0</v>
      </c>
      <c r="Q31" s="35">
        <v>2.0</v>
      </c>
      <c r="R31" s="35">
        <v>2.0</v>
      </c>
      <c r="S31" s="35">
        <v>2.0</v>
      </c>
      <c r="T31" s="35">
        <v>21.0</v>
      </c>
      <c r="U31" s="35">
        <v>17.0</v>
      </c>
      <c r="V31" s="35">
        <v>5.0</v>
      </c>
      <c r="W31" s="35">
        <v>12.0</v>
      </c>
      <c r="X31" s="35">
        <v>2.0</v>
      </c>
      <c r="Y31" s="35">
        <v>6.0</v>
      </c>
      <c r="Z31" s="35">
        <v>2.83</v>
      </c>
      <c r="AA31" s="35">
        <v>17.0</v>
      </c>
      <c r="AB31" s="35">
        <v>2.0</v>
      </c>
      <c r="AC31" s="35">
        <v>1.0</v>
      </c>
      <c r="AD31" s="35">
        <v>1.143</v>
      </c>
      <c r="AE31" s="35">
        <v>0.323</v>
      </c>
      <c r="AF31" s="35">
        <v>0.087</v>
      </c>
      <c r="AG31" s="35">
        <v>1.0</v>
      </c>
      <c r="AH31" s="35">
        <v>2.0</v>
      </c>
      <c r="AI31" s="35">
        <v>0.5</v>
      </c>
      <c r="AJ31" s="35">
        <v>17.0</v>
      </c>
      <c r="AK31" s="35">
        <v>17.0</v>
      </c>
      <c r="AL31" s="35">
        <v>15.0</v>
      </c>
      <c r="AM31" s="35">
        <v>15.0</v>
      </c>
      <c r="AN31" s="35">
        <v>0.531</v>
      </c>
      <c r="AO31" s="35">
        <v>3.0</v>
      </c>
      <c r="AP31" s="35">
        <v>0.0</v>
      </c>
      <c r="AQ31" s="35">
        <v>2.0</v>
      </c>
      <c r="AR31" s="35">
        <v>11.0</v>
      </c>
      <c r="AS31" s="35">
        <v>1.0</v>
      </c>
      <c r="AT31" s="35">
        <v>16.7</v>
      </c>
      <c r="AU31" s="35">
        <v>0.0</v>
      </c>
      <c r="AV31" s="35">
        <v>0.0</v>
      </c>
      <c r="AW31" s="35">
        <v>60.3</v>
      </c>
      <c r="AX31" s="35">
        <v>39.7</v>
      </c>
      <c r="AY31" s="35">
        <v>62.5</v>
      </c>
      <c r="AZ31" s="35">
        <v>5.0</v>
      </c>
      <c r="BA31" s="35">
        <v>0.0</v>
      </c>
      <c r="BB31" s="35">
        <v>0.0</v>
      </c>
      <c r="BC31" s="35">
        <v>1.0</v>
      </c>
      <c r="BD31" s="35">
        <v>2.0</v>
      </c>
      <c r="BE31" s="35">
        <v>4.0</v>
      </c>
      <c r="BF31" s="35">
        <v>1.671</v>
      </c>
      <c r="BG31" s="35">
        <v>0.333</v>
      </c>
    </row>
    <row r="32">
      <c r="C32" s="20" t="s">
        <v>103</v>
      </c>
      <c r="D32" s="35">
        <v>0.0</v>
      </c>
      <c r="E32" s="35">
        <v>0.0</v>
      </c>
      <c r="F32" s="35">
        <v>0.0</v>
      </c>
      <c r="G32" s="35">
        <v>0.0</v>
      </c>
      <c r="H32" s="35">
        <v>0.0</v>
      </c>
      <c r="I32" s="35">
        <v>3.0</v>
      </c>
      <c r="J32" s="35">
        <v>11.0</v>
      </c>
      <c r="K32" s="35">
        <v>11.0</v>
      </c>
      <c r="L32" s="35">
        <f t="shared" si="2"/>
        <v>4</v>
      </c>
      <c r="M32" s="35">
        <v>15.0</v>
      </c>
      <c r="N32" s="35">
        <v>29.0</v>
      </c>
      <c r="O32" s="35">
        <v>0.52</v>
      </c>
      <c r="P32" s="35">
        <v>44.0</v>
      </c>
      <c r="Q32" s="35">
        <v>1.0</v>
      </c>
      <c r="R32" s="35">
        <v>1.0</v>
      </c>
      <c r="S32" s="35">
        <v>2.33</v>
      </c>
      <c r="T32" s="35">
        <v>9.0</v>
      </c>
      <c r="U32" s="35">
        <v>5.0</v>
      </c>
      <c r="V32" s="35">
        <v>2.0</v>
      </c>
      <c r="W32" s="35">
        <v>3.0</v>
      </c>
      <c r="X32" s="35">
        <v>1.0</v>
      </c>
      <c r="Y32" s="35">
        <v>1.0</v>
      </c>
      <c r="Z32" s="35">
        <v>5.0</v>
      </c>
      <c r="AA32" s="35">
        <v>11.67</v>
      </c>
      <c r="AB32" s="35">
        <v>1.0</v>
      </c>
      <c r="AC32" s="35">
        <v>0.0</v>
      </c>
      <c r="AD32" s="35">
        <v>0.667</v>
      </c>
      <c r="AE32" s="35">
        <v>0.273</v>
      </c>
      <c r="AF32" s="35">
        <v>0.111</v>
      </c>
      <c r="AG32" s="35">
        <v>1.0</v>
      </c>
      <c r="AH32" s="35">
        <v>2.0</v>
      </c>
      <c r="AI32" s="35">
        <v>0.5</v>
      </c>
      <c r="AJ32" s="35">
        <v>6.0</v>
      </c>
      <c r="AK32" s="35">
        <v>6.0</v>
      </c>
      <c r="AL32" s="35">
        <v>5.0</v>
      </c>
      <c r="AM32" s="35">
        <v>5.0</v>
      </c>
      <c r="AN32" s="35">
        <v>0.545</v>
      </c>
      <c r="AO32" s="35">
        <v>1.0</v>
      </c>
      <c r="AP32" s="35">
        <v>0.0</v>
      </c>
      <c r="AQ32" s="35">
        <v>1.0</v>
      </c>
      <c r="AR32" s="35">
        <v>4.0</v>
      </c>
      <c r="AS32" s="35">
        <v>0.0</v>
      </c>
      <c r="AT32" s="35">
        <v>0.0</v>
      </c>
      <c r="AU32" s="35">
        <v>0.0</v>
      </c>
      <c r="AV32" s="35">
        <v>0.0</v>
      </c>
      <c r="AW32" s="35">
        <v>65.9</v>
      </c>
      <c r="AX32" s="35">
        <v>34.1</v>
      </c>
      <c r="AY32" s="35">
        <v>66.7</v>
      </c>
      <c r="AZ32" s="35">
        <v>3.0</v>
      </c>
      <c r="BA32" s="35">
        <v>0.0</v>
      </c>
      <c r="BB32" s="35">
        <v>0.0</v>
      </c>
      <c r="BC32" s="35">
        <v>0.0</v>
      </c>
      <c r="BD32" s="35">
        <v>2.0</v>
      </c>
      <c r="BE32" s="35">
        <v>0.0</v>
      </c>
      <c r="BF32" s="35">
        <v>1.767</v>
      </c>
      <c r="BG32" s="35">
        <v>0.25</v>
      </c>
    </row>
    <row r="33">
      <c r="C33" s="20" t="s">
        <v>104</v>
      </c>
      <c r="D33" s="35">
        <v>1.0</v>
      </c>
      <c r="E33" s="35">
        <v>0.0</v>
      </c>
      <c r="F33" s="35">
        <v>0.0</v>
      </c>
      <c r="G33" s="35">
        <v>1.0</v>
      </c>
      <c r="H33" s="35">
        <v>1.0</v>
      </c>
      <c r="I33" s="35">
        <v>7.0</v>
      </c>
      <c r="J33" s="35">
        <v>28.0</v>
      </c>
      <c r="K33" s="35">
        <v>28.0</v>
      </c>
      <c r="L33" s="35">
        <f t="shared" si="2"/>
        <v>10</v>
      </c>
      <c r="M33" s="35">
        <v>41.0</v>
      </c>
      <c r="N33" s="35">
        <v>86.0</v>
      </c>
      <c r="O33" s="35">
        <v>0.48</v>
      </c>
      <c r="P33" s="35">
        <v>127.0</v>
      </c>
      <c r="Q33" s="35">
        <v>1.0</v>
      </c>
      <c r="R33" s="35">
        <v>1.0</v>
      </c>
      <c r="S33" s="35">
        <v>1.0</v>
      </c>
      <c r="T33" s="35">
        <v>21.0</v>
      </c>
      <c r="U33" s="35">
        <v>14.0</v>
      </c>
      <c r="V33" s="35">
        <v>3.0</v>
      </c>
      <c r="W33" s="35">
        <v>11.0</v>
      </c>
      <c r="X33" s="35">
        <v>4.0</v>
      </c>
      <c r="Y33" s="35">
        <v>4.0</v>
      </c>
      <c r="Z33" s="35">
        <v>3.5</v>
      </c>
      <c r="AA33" s="35">
        <v>14.0</v>
      </c>
      <c r="AB33" s="35">
        <v>0.0</v>
      </c>
      <c r="AC33" s="35">
        <v>1.0</v>
      </c>
      <c r="AD33" s="35">
        <v>1.143</v>
      </c>
      <c r="AE33" s="35">
        <v>0.296</v>
      </c>
      <c r="AF33" s="35">
        <v>0.174</v>
      </c>
      <c r="AG33" s="35">
        <v>5.0</v>
      </c>
      <c r="AH33" s="35">
        <v>0.0</v>
      </c>
      <c r="AI33" s="35">
        <v>0.0</v>
      </c>
      <c r="AJ33" s="35">
        <v>23.0</v>
      </c>
      <c r="AK33" s="35">
        <v>23.0</v>
      </c>
      <c r="AL33" s="35">
        <v>5.0</v>
      </c>
      <c r="AM33" s="35">
        <v>5.0</v>
      </c>
      <c r="AN33" s="35">
        <v>0.821</v>
      </c>
      <c r="AO33" s="35">
        <v>1.0</v>
      </c>
      <c r="AP33" s="35">
        <v>2.0</v>
      </c>
      <c r="AQ33" s="35">
        <v>3.0</v>
      </c>
      <c r="AR33" s="35">
        <v>12.0</v>
      </c>
      <c r="AS33" s="35">
        <v>2.0</v>
      </c>
      <c r="AT33" s="35">
        <v>0.0</v>
      </c>
      <c r="AU33" s="35">
        <v>0.0</v>
      </c>
      <c r="AV33" s="35">
        <v>0.0</v>
      </c>
      <c r="AW33" s="35">
        <v>67.7</v>
      </c>
      <c r="AX33" s="35">
        <v>32.3</v>
      </c>
      <c r="AY33" s="35">
        <v>78.3</v>
      </c>
      <c r="AZ33" s="35">
        <v>6.0</v>
      </c>
      <c r="BA33" s="35">
        <v>0.0</v>
      </c>
      <c r="BB33" s="35">
        <v>0.0</v>
      </c>
      <c r="BC33" s="35">
        <v>1.0</v>
      </c>
      <c r="BD33" s="35">
        <v>4.0</v>
      </c>
      <c r="BE33" s="35">
        <v>2.0</v>
      </c>
      <c r="BF33" s="35">
        <v>0.814</v>
      </c>
      <c r="BG33" s="35">
        <v>0.444</v>
      </c>
    </row>
    <row r="34">
      <c r="C34" s="20" t="s">
        <v>104</v>
      </c>
      <c r="D34" s="35">
        <v>0.0</v>
      </c>
      <c r="E34" s="35">
        <v>0.0</v>
      </c>
      <c r="F34" s="35">
        <v>1.0</v>
      </c>
      <c r="G34" s="35">
        <v>0.0</v>
      </c>
      <c r="H34" s="35">
        <v>1.0</v>
      </c>
      <c r="I34" s="35">
        <v>3.33</v>
      </c>
      <c r="J34" s="35">
        <v>18.0</v>
      </c>
      <c r="K34" s="35">
        <v>18.0</v>
      </c>
      <c r="L34" s="35">
        <f t="shared" si="2"/>
        <v>6</v>
      </c>
      <c r="M34" s="35">
        <v>29.0</v>
      </c>
      <c r="N34" s="35">
        <v>38.0</v>
      </c>
      <c r="O34" s="35">
        <v>0.76</v>
      </c>
      <c r="P34" s="35">
        <v>67.0</v>
      </c>
      <c r="Q34" s="35">
        <v>1.0</v>
      </c>
      <c r="R34" s="35">
        <v>1.0</v>
      </c>
      <c r="S34" s="35">
        <v>2.1</v>
      </c>
      <c r="T34" s="35">
        <v>10.0</v>
      </c>
      <c r="U34" s="35">
        <v>8.0</v>
      </c>
      <c r="V34" s="35">
        <v>3.0</v>
      </c>
      <c r="W34" s="35">
        <v>5.0</v>
      </c>
      <c r="X34" s="35">
        <v>4.0</v>
      </c>
      <c r="Y34" s="35">
        <v>3.0</v>
      </c>
      <c r="Z34" s="35">
        <v>2.67</v>
      </c>
      <c r="AA34" s="35">
        <v>16.8</v>
      </c>
      <c r="AB34" s="35">
        <v>1.0</v>
      </c>
      <c r="AC34" s="35">
        <v>1.0</v>
      </c>
      <c r="AD34" s="35">
        <v>2.1</v>
      </c>
      <c r="AE34" s="35">
        <v>0.444</v>
      </c>
      <c r="AF34" s="35">
        <v>0.286</v>
      </c>
      <c r="AG34" s="35">
        <v>0.0</v>
      </c>
      <c r="AH34" s="35">
        <v>2.0</v>
      </c>
      <c r="AI34" s="35">
        <v>0.0</v>
      </c>
      <c r="AJ34" s="35">
        <v>10.0</v>
      </c>
      <c r="AK34" s="35">
        <v>10.0</v>
      </c>
      <c r="AL34" s="35">
        <v>9.0</v>
      </c>
      <c r="AM34" s="35">
        <v>9.0</v>
      </c>
      <c r="AN34" s="35">
        <v>0.526</v>
      </c>
      <c r="AO34" s="35">
        <v>0.0</v>
      </c>
      <c r="AP34" s="35">
        <v>2.0</v>
      </c>
      <c r="AQ34" s="35">
        <v>1.0</v>
      </c>
      <c r="AR34" s="35">
        <v>4.0</v>
      </c>
      <c r="AS34" s="35">
        <v>0.0</v>
      </c>
      <c r="AT34" s="35">
        <v>16.7</v>
      </c>
      <c r="AU34" s="35">
        <v>3.0</v>
      </c>
      <c r="AV34" s="35">
        <v>2.0</v>
      </c>
      <c r="AW34" s="35">
        <v>56.7</v>
      </c>
      <c r="AX34" s="35">
        <v>43.3</v>
      </c>
      <c r="AY34" s="35">
        <v>62.5</v>
      </c>
      <c r="AZ34" s="35">
        <v>0.0</v>
      </c>
      <c r="BA34" s="35">
        <v>0.0</v>
      </c>
      <c r="BB34" s="35">
        <v>0.0</v>
      </c>
      <c r="BC34" s="35">
        <v>1.0</v>
      </c>
      <c r="BD34" s="35">
        <v>1.0</v>
      </c>
      <c r="BE34" s="35">
        <v>0.0</v>
      </c>
      <c r="BF34" s="35">
        <v>1.9</v>
      </c>
      <c r="BG34" s="35">
        <v>0.667</v>
      </c>
    </row>
    <row r="35">
      <c r="C35" s="20" t="s">
        <v>105</v>
      </c>
      <c r="D35" s="35">
        <v>1.0</v>
      </c>
      <c r="E35" s="35">
        <v>0.0</v>
      </c>
      <c r="F35" s="35">
        <v>0.0</v>
      </c>
      <c r="G35" s="35">
        <v>0.0</v>
      </c>
      <c r="H35" s="35">
        <v>1.0</v>
      </c>
      <c r="I35" s="35">
        <v>5.0</v>
      </c>
      <c r="J35" s="35">
        <v>22.0</v>
      </c>
      <c r="K35" s="35">
        <v>22.0</v>
      </c>
      <c r="L35" s="35">
        <f t="shared" si="2"/>
        <v>6</v>
      </c>
      <c r="M35" s="35">
        <v>40.0</v>
      </c>
      <c r="N35" s="35">
        <v>59.0</v>
      </c>
      <c r="O35" s="35">
        <v>0.68</v>
      </c>
      <c r="P35" s="35">
        <v>99.0</v>
      </c>
      <c r="Q35" s="35">
        <v>1.0</v>
      </c>
      <c r="R35" s="35">
        <v>1.0</v>
      </c>
      <c r="S35" s="35">
        <v>1.4</v>
      </c>
      <c r="T35" s="35">
        <v>15.0</v>
      </c>
      <c r="U35" s="35">
        <v>12.0</v>
      </c>
      <c r="V35" s="35">
        <v>3.0</v>
      </c>
      <c r="W35" s="35">
        <v>9.0</v>
      </c>
      <c r="X35" s="35">
        <v>2.0</v>
      </c>
      <c r="Y35" s="35">
        <v>4.0</v>
      </c>
      <c r="Z35" s="35">
        <v>3.0</v>
      </c>
      <c r="AA35" s="35">
        <v>16.8</v>
      </c>
      <c r="AB35" s="35">
        <v>0.0</v>
      </c>
      <c r="AC35" s="35">
        <v>1.0</v>
      </c>
      <c r="AD35" s="35">
        <v>1.2</v>
      </c>
      <c r="AE35" s="35">
        <v>0.273</v>
      </c>
      <c r="AF35" s="35">
        <v>0.111</v>
      </c>
      <c r="AG35" s="35">
        <v>3.0</v>
      </c>
      <c r="AH35" s="35">
        <v>0.0</v>
      </c>
      <c r="AI35" s="35">
        <v>0.0</v>
      </c>
      <c r="AJ35" s="35">
        <v>10.0</v>
      </c>
      <c r="AK35" s="35">
        <v>10.0</v>
      </c>
      <c r="AL35" s="35">
        <v>12.0</v>
      </c>
      <c r="AM35" s="35">
        <v>12.0</v>
      </c>
      <c r="AN35" s="35">
        <v>0.455</v>
      </c>
      <c r="AO35" s="35">
        <v>0.0</v>
      </c>
      <c r="AP35" s="35">
        <v>0.0</v>
      </c>
      <c r="AQ35" s="35">
        <v>1.0</v>
      </c>
      <c r="AR35" s="35">
        <v>8.0</v>
      </c>
      <c r="AS35" s="35">
        <v>0.0</v>
      </c>
      <c r="AT35" s="35">
        <v>0.0</v>
      </c>
      <c r="AU35" s="35">
        <v>0.0</v>
      </c>
      <c r="AV35" s="35">
        <v>0.0</v>
      </c>
      <c r="AW35" s="35">
        <v>59.6</v>
      </c>
      <c r="AX35" s="35">
        <v>40.4</v>
      </c>
      <c r="AY35" s="35">
        <v>14.3</v>
      </c>
      <c r="AZ35" s="35">
        <v>3.0</v>
      </c>
      <c r="BA35" s="35">
        <v>0.0</v>
      </c>
      <c r="BB35" s="35">
        <v>0.0</v>
      </c>
      <c r="BC35" s="35">
        <v>1.0</v>
      </c>
      <c r="BD35" s="35">
        <v>3.0</v>
      </c>
      <c r="BE35" s="35">
        <v>3.0</v>
      </c>
      <c r="BF35" s="35">
        <v>0.7</v>
      </c>
      <c r="BG35" s="35">
        <v>0.333</v>
      </c>
    </row>
    <row r="36">
      <c r="C36" s="20" t="s">
        <v>105</v>
      </c>
      <c r="D36" s="35">
        <v>0.0</v>
      </c>
      <c r="E36" s="35">
        <v>0.0</v>
      </c>
      <c r="F36" s="35">
        <v>0.0</v>
      </c>
      <c r="G36" s="35">
        <v>0.0</v>
      </c>
      <c r="H36" s="35">
        <v>0.0</v>
      </c>
      <c r="I36" s="35">
        <v>0.0</v>
      </c>
      <c r="J36" s="35">
        <v>0.0</v>
      </c>
      <c r="K36" s="35">
        <v>0.0</v>
      </c>
      <c r="L36" s="35">
        <f t="shared" si="2"/>
        <v>0</v>
      </c>
      <c r="M36" s="35">
        <v>0.0</v>
      </c>
      <c r="N36" s="35">
        <v>0.0</v>
      </c>
      <c r="O36" s="35">
        <v>0.0</v>
      </c>
      <c r="P36" s="35">
        <v>0.0</v>
      </c>
      <c r="Q36" s="35">
        <v>0.0</v>
      </c>
      <c r="R36" s="35">
        <v>0.0</v>
      </c>
      <c r="S36" s="35">
        <v>0.0</v>
      </c>
      <c r="T36" s="35">
        <v>0.0</v>
      </c>
      <c r="U36" s="35">
        <v>0.0</v>
      </c>
      <c r="V36" s="35">
        <v>0.0</v>
      </c>
      <c r="W36" s="35">
        <v>0.0</v>
      </c>
      <c r="X36" s="35">
        <v>0.0</v>
      </c>
      <c r="Y36" s="35">
        <v>0.0</v>
      </c>
      <c r="Z36" s="35">
        <v>0.0</v>
      </c>
      <c r="AA36" s="35">
        <v>0.0</v>
      </c>
      <c r="AB36" s="35">
        <v>0.0</v>
      </c>
      <c r="AC36" s="35">
        <v>0.0</v>
      </c>
      <c r="AD36" s="35">
        <v>0.0</v>
      </c>
      <c r="AE36" s="35">
        <v>0.0</v>
      </c>
      <c r="AF36" s="35">
        <v>0.0</v>
      </c>
      <c r="AG36" s="35">
        <v>0.0</v>
      </c>
      <c r="AH36" s="35">
        <v>0.0</v>
      </c>
      <c r="AI36" s="35">
        <v>0.0</v>
      </c>
      <c r="AJ36" s="35">
        <v>0.0</v>
      </c>
      <c r="AK36" s="35">
        <v>0.0</v>
      </c>
      <c r="AL36" s="35">
        <v>0.0</v>
      </c>
      <c r="AM36" s="35">
        <v>0.0</v>
      </c>
      <c r="AN36" s="35">
        <v>0.0</v>
      </c>
      <c r="AO36" s="35">
        <v>0.0</v>
      </c>
      <c r="AP36" s="35">
        <v>0.0</v>
      </c>
      <c r="AQ36" s="35">
        <v>0.0</v>
      </c>
      <c r="AR36" s="35">
        <v>0.0</v>
      </c>
      <c r="AS36" s="35">
        <v>0.0</v>
      </c>
      <c r="AT36" s="35">
        <v>0.0</v>
      </c>
      <c r="AU36" s="35">
        <v>0.0</v>
      </c>
      <c r="AV36" s="35">
        <v>0.0</v>
      </c>
      <c r="AW36" s="35">
        <v>0.0</v>
      </c>
      <c r="AX36" s="35">
        <v>0.0</v>
      </c>
      <c r="AY36" s="35">
        <v>0.0</v>
      </c>
      <c r="AZ36" s="35">
        <v>0.0</v>
      </c>
      <c r="BA36" s="35">
        <v>0.0</v>
      </c>
      <c r="BB36" s="35">
        <v>0.0</v>
      </c>
      <c r="BC36" s="35">
        <v>0.0</v>
      </c>
      <c r="BD36" s="35">
        <v>0.0</v>
      </c>
      <c r="BE36" s="35">
        <v>0.0</v>
      </c>
      <c r="BF36" s="35">
        <v>0.0</v>
      </c>
      <c r="BG36" s="35">
        <v>0.0</v>
      </c>
    </row>
    <row r="37">
      <c r="C37" s="20" t="s">
        <v>106</v>
      </c>
      <c r="D37" s="35">
        <v>1.0</v>
      </c>
      <c r="E37" s="35">
        <v>0.0</v>
      </c>
      <c r="F37" s="35">
        <v>0.0</v>
      </c>
      <c r="G37" s="35">
        <v>1.0</v>
      </c>
      <c r="H37" s="35">
        <v>1.0</v>
      </c>
      <c r="I37" s="35">
        <v>7.0</v>
      </c>
      <c r="J37" s="35">
        <v>28.0</v>
      </c>
      <c r="K37" s="35">
        <v>28.0</v>
      </c>
      <c r="L37" s="35">
        <f t="shared" si="2"/>
        <v>10</v>
      </c>
      <c r="M37" s="35">
        <v>36.0</v>
      </c>
      <c r="N37" s="35">
        <v>82.0</v>
      </c>
      <c r="O37" s="35">
        <v>0.44</v>
      </c>
      <c r="P37" s="35">
        <v>118.0</v>
      </c>
      <c r="Q37" s="35">
        <v>3.0</v>
      </c>
      <c r="R37" s="35">
        <v>3.0</v>
      </c>
      <c r="S37" s="35">
        <v>3.0</v>
      </c>
      <c r="T37" s="35">
        <v>21.0</v>
      </c>
      <c r="U37" s="35">
        <v>16.0</v>
      </c>
      <c r="V37" s="35">
        <v>3.0</v>
      </c>
      <c r="W37" s="35">
        <v>13.0</v>
      </c>
      <c r="X37" s="35">
        <v>4.0</v>
      </c>
      <c r="Y37" s="35">
        <v>0.0</v>
      </c>
      <c r="Z37" s="35">
        <v>0.0</v>
      </c>
      <c r="AA37" s="35">
        <v>16.0</v>
      </c>
      <c r="AB37" s="35">
        <v>2.0</v>
      </c>
      <c r="AC37" s="35">
        <v>1.0</v>
      </c>
      <c r="AD37" s="35">
        <v>0.571</v>
      </c>
      <c r="AE37" s="35">
        <v>0.214</v>
      </c>
      <c r="AF37" s="35">
        <v>0.154</v>
      </c>
      <c r="AG37" s="35">
        <v>4.0</v>
      </c>
      <c r="AH37" s="35">
        <v>1.0</v>
      </c>
      <c r="AI37" s="35">
        <v>4.0</v>
      </c>
      <c r="AJ37" s="35">
        <v>16.0</v>
      </c>
      <c r="AK37" s="35">
        <v>16.0</v>
      </c>
      <c r="AL37" s="35">
        <v>12.0</v>
      </c>
      <c r="AM37" s="35">
        <v>12.0</v>
      </c>
      <c r="AN37" s="35">
        <v>0.571</v>
      </c>
      <c r="AO37" s="35">
        <v>0.0</v>
      </c>
      <c r="AP37" s="35">
        <v>0.0</v>
      </c>
      <c r="AQ37" s="35">
        <v>4.0</v>
      </c>
      <c r="AR37" s="35">
        <v>9.0</v>
      </c>
      <c r="AS37" s="35">
        <v>0.0</v>
      </c>
      <c r="AT37" s="35">
        <v>0.0</v>
      </c>
      <c r="AU37" s="35">
        <v>0.0</v>
      </c>
      <c r="AV37" s="35">
        <v>0.0</v>
      </c>
      <c r="AW37" s="35">
        <v>69.5</v>
      </c>
      <c r="AX37" s="35">
        <v>30.5</v>
      </c>
      <c r="AY37" s="35">
        <v>54.5</v>
      </c>
      <c r="AZ37" s="35">
        <v>4.0</v>
      </c>
      <c r="BA37" s="35">
        <v>0.0</v>
      </c>
      <c r="BB37" s="35">
        <v>0.0</v>
      </c>
      <c r="BC37" s="35">
        <v>0.0</v>
      </c>
      <c r="BD37" s="35">
        <v>3.0</v>
      </c>
      <c r="BE37" s="35">
        <v>0.0</v>
      </c>
      <c r="BF37" s="35">
        <v>-0.614</v>
      </c>
      <c r="BG37" s="35">
        <v>0.4</v>
      </c>
    </row>
    <row r="38">
      <c r="C38" s="20" t="s">
        <v>106</v>
      </c>
      <c r="D38" s="35">
        <v>0.0</v>
      </c>
      <c r="E38" s="35">
        <v>0.0</v>
      </c>
      <c r="F38" s="35">
        <v>0.0</v>
      </c>
      <c r="G38" s="35">
        <v>0.0</v>
      </c>
      <c r="H38" s="35">
        <v>0.0</v>
      </c>
      <c r="I38" s="35">
        <v>0.0</v>
      </c>
      <c r="J38" s="35">
        <v>0.0</v>
      </c>
      <c r="K38" s="35">
        <v>0.0</v>
      </c>
      <c r="L38" s="35">
        <f t="shared" si="2"/>
        <v>0</v>
      </c>
      <c r="M38" s="35">
        <v>0.0</v>
      </c>
      <c r="N38" s="35">
        <v>0.0</v>
      </c>
      <c r="O38" s="35">
        <v>0.0</v>
      </c>
      <c r="P38" s="35">
        <v>0.0</v>
      </c>
      <c r="Q38" s="35">
        <v>0.0</v>
      </c>
      <c r="R38" s="35">
        <v>0.0</v>
      </c>
      <c r="S38" s="35">
        <v>0.0</v>
      </c>
      <c r="T38" s="35">
        <v>0.0</v>
      </c>
      <c r="U38" s="35">
        <v>0.0</v>
      </c>
      <c r="V38" s="35">
        <v>0.0</v>
      </c>
      <c r="W38" s="35">
        <v>0.0</v>
      </c>
      <c r="X38" s="35">
        <v>0.0</v>
      </c>
      <c r="Y38" s="35">
        <v>0.0</v>
      </c>
      <c r="Z38" s="35">
        <v>0.0</v>
      </c>
      <c r="AA38" s="35">
        <v>0.0</v>
      </c>
      <c r="AB38" s="35">
        <v>0.0</v>
      </c>
      <c r="AC38" s="35">
        <v>0.0</v>
      </c>
      <c r="AD38" s="35">
        <v>0.0</v>
      </c>
      <c r="AE38" s="35">
        <v>0.0</v>
      </c>
      <c r="AF38" s="35">
        <v>0.0</v>
      </c>
      <c r="AG38" s="35">
        <v>0.0</v>
      </c>
      <c r="AH38" s="35">
        <v>0.0</v>
      </c>
      <c r="AI38" s="35">
        <v>0.0</v>
      </c>
      <c r="AJ38" s="35">
        <v>0.0</v>
      </c>
      <c r="AK38" s="35">
        <v>0.0</v>
      </c>
      <c r="AL38" s="35">
        <v>0.0</v>
      </c>
      <c r="AM38" s="35">
        <v>0.0</v>
      </c>
      <c r="AN38" s="35">
        <v>0.0</v>
      </c>
      <c r="AO38" s="35">
        <v>0.0</v>
      </c>
      <c r="AP38" s="35">
        <v>0.0</v>
      </c>
      <c r="AQ38" s="35">
        <v>0.0</v>
      </c>
      <c r="AR38" s="35">
        <v>0.0</v>
      </c>
      <c r="AS38" s="35">
        <v>0.0</v>
      </c>
      <c r="AT38" s="35">
        <v>0.0</v>
      </c>
      <c r="AU38" s="35">
        <v>0.0</v>
      </c>
      <c r="AV38" s="35">
        <v>0.0</v>
      </c>
      <c r="AW38" s="35">
        <v>0.0</v>
      </c>
      <c r="AX38" s="35">
        <v>0.0</v>
      </c>
      <c r="AY38" s="35">
        <v>0.0</v>
      </c>
      <c r="AZ38" s="35">
        <v>0.0</v>
      </c>
      <c r="BA38" s="35">
        <v>0.0</v>
      </c>
      <c r="BB38" s="35">
        <v>0.0</v>
      </c>
      <c r="BC38" s="35">
        <v>0.0</v>
      </c>
      <c r="BD38" s="35">
        <v>0.0</v>
      </c>
      <c r="BE38" s="35">
        <v>0.0</v>
      </c>
      <c r="BF38" s="35">
        <v>0.0</v>
      </c>
      <c r="BG38" s="35">
        <v>0.0</v>
      </c>
    </row>
    <row r="39">
      <c r="C39" s="20" t="s">
        <v>107</v>
      </c>
      <c r="D39" s="35">
        <v>1.0</v>
      </c>
      <c r="E39" s="35">
        <v>0.0</v>
      </c>
      <c r="F39" s="35">
        <v>0.0</v>
      </c>
      <c r="G39" s="35">
        <v>1.0</v>
      </c>
      <c r="H39" s="35">
        <v>1.0</v>
      </c>
      <c r="I39" s="35">
        <v>7.0</v>
      </c>
      <c r="J39" s="35">
        <v>28.0</v>
      </c>
      <c r="K39" s="35">
        <v>28.0</v>
      </c>
      <c r="L39" s="35">
        <f t="shared" si="2"/>
        <v>4</v>
      </c>
      <c r="M39" s="35">
        <v>40.0</v>
      </c>
      <c r="N39" s="35">
        <v>78.0</v>
      </c>
      <c r="O39" s="35">
        <v>0.51</v>
      </c>
      <c r="P39" s="35">
        <v>118.0</v>
      </c>
      <c r="Q39" s="35">
        <v>1.0</v>
      </c>
      <c r="R39" s="35">
        <v>1.0</v>
      </c>
      <c r="S39" s="35">
        <v>1.0</v>
      </c>
      <c r="T39" s="35">
        <v>21.0</v>
      </c>
      <c r="U39" s="35">
        <v>19.0</v>
      </c>
      <c r="V39" s="35">
        <v>4.0</v>
      </c>
      <c r="W39" s="35">
        <v>15.0</v>
      </c>
      <c r="X39" s="35">
        <v>1.0</v>
      </c>
      <c r="Y39" s="35">
        <v>2.0</v>
      </c>
      <c r="Z39" s="35">
        <v>9.5</v>
      </c>
      <c r="AA39" s="35">
        <v>19.0</v>
      </c>
      <c r="AB39" s="35">
        <v>3.0</v>
      </c>
      <c r="AC39" s="35">
        <v>1.0</v>
      </c>
      <c r="AD39" s="35">
        <v>0.429</v>
      </c>
      <c r="AE39" s="35">
        <v>0.231</v>
      </c>
      <c r="AF39" s="35">
        <v>0.048</v>
      </c>
      <c r="AG39" s="35">
        <v>2.0</v>
      </c>
      <c r="AH39" s="35">
        <v>0.0</v>
      </c>
      <c r="AI39" s="35">
        <v>0.0</v>
      </c>
      <c r="AJ39" s="35">
        <v>20.0</v>
      </c>
      <c r="AK39" s="35">
        <v>20.0</v>
      </c>
      <c r="AL39" s="35">
        <v>8.0</v>
      </c>
      <c r="AM39" s="35">
        <v>8.0</v>
      </c>
      <c r="AN39" s="35">
        <v>0.714</v>
      </c>
      <c r="AO39" s="35">
        <v>0.0</v>
      </c>
      <c r="AP39" s="35">
        <v>1.0</v>
      </c>
      <c r="AQ39" s="35">
        <v>3.0</v>
      </c>
      <c r="AR39" s="35">
        <v>14.0</v>
      </c>
      <c r="AS39" s="35">
        <v>1.0</v>
      </c>
      <c r="AT39" s="35">
        <v>0.0</v>
      </c>
      <c r="AU39" s="35">
        <v>0.0</v>
      </c>
      <c r="AV39" s="35">
        <v>0.0</v>
      </c>
      <c r="AW39" s="35">
        <v>66.1</v>
      </c>
      <c r="AX39" s="35">
        <v>33.9</v>
      </c>
      <c r="AY39" s="35">
        <v>81.3</v>
      </c>
      <c r="AZ39" s="35">
        <v>5.0</v>
      </c>
      <c r="BA39" s="35">
        <v>0.0</v>
      </c>
      <c r="BB39" s="35">
        <v>0.0</v>
      </c>
      <c r="BC39" s="35">
        <v>0.0</v>
      </c>
      <c r="BD39" s="35">
        <v>1.0</v>
      </c>
      <c r="BE39" s="35">
        <v>1.0</v>
      </c>
      <c r="BF39" s="35">
        <v>-0.186</v>
      </c>
      <c r="BG39" s="35">
        <v>0.5</v>
      </c>
    </row>
    <row r="40">
      <c r="C40" s="20" t="s">
        <v>107</v>
      </c>
      <c r="D40" s="35">
        <v>0.0</v>
      </c>
      <c r="E40" s="35">
        <v>0.0</v>
      </c>
      <c r="F40" s="35">
        <v>1.0</v>
      </c>
      <c r="G40" s="35">
        <v>0.0</v>
      </c>
      <c r="H40" s="35">
        <v>1.0</v>
      </c>
      <c r="I40" s="35">
        <v>4.0</v>
      </c>
      <c r="J40" s="35">
        <v>16.0</v>
      </c>
      <c r="K40" s="35">
        <v>16.0</v>
      </c>
      <c r="L40" s="35">
        <f t="shared" si="2"/>
        <v>6</v>
      </c>
      <c r="M40" s="35">
        <v>21.0</v>
      </c>
      <c r="N40" s="35">
        <v>40.0</v>
      </c>
      <c r="O40" s="35">
        <v>0.53</v>
      </c>
      <c r="P40" s="35">
        <v>61.0</v>
      </c>
      <c r="Q40" s="35">
        <v>0.0</v>
      </c>
      <c r="R40" s="35">
        <v>0.0</v>
      </c>
      <c r="S40" s="35">
        <v>0.0</v>
      </c>
      <c r="T40" s="35">
        <v>12.0</v>
      </c>
      <c r="U40" s="35">
        <v>8.0</v>
      </c>
      <c r="V40" s="35">
        <v>2.0</v>
      </c>
      <c r="W40" s="35">
        <v>6.0</v>
      </c>
      <c r="X40" s="35">
        <v>2.0</v>
      </c>
      <c r="Y40" s="35">
        <v>2.0</v>
      </c>
      <c r="Z40" s="35">
        <v>4.0</v>
      </c>
      <c r="AA40" s="35">
        <v>14.0</v>
      </c>
      <c r="AB40" s="35">
        <v>0.0</v>
      </c>
      <c r="AC40" s="35">
        <v>0.0</v>
      </c>
      <c r="AD40" s="35">
        <v>1.0</v>
      </c>
      <c r="AE40" s="35">
        <v>0.267</v>
      </c>
      <c r="AF40" s="35">
        <v>0.154</v>
      </c>
      <c r="AG40" s="35">
        <v>3.0</v>
      </c>
      <c r="AH40" s="35">
        <v>1.0</v>
      </c>
      <c r="AI40" s="35">
        <v>3.0</v>
      </c>
      <c r="AJ40" s="35">
        <v>7.0</v>
      </c>
      <c r="AK40" s="35">
        <v>7.0</v>
      </c>
      <c r="AL40" s="35">
        <v>9.0</v>
      </c>
      <c r="AM40" s="35">
        <v>9.0</v>
      </c>
      <c r="AN40" s="35">
        <v>0.438</v>
      </c>
      <c r="AO40" s="35">
        <v>0.0</v>
      </c>
      <c r="AP40" s="35">
        <v>1.0</v>
      </c>
      <c r="AQ40" s="35">
        <v>1.0</v>
      </c>
      <c r="AR40" s="35">
        <v>4.0</v>
      </c>
      <c r="AS40" s="35">
        <v>0.0</v>
      </c>
      <c r="AT40" s="35">
        <v>16.7</v>
      </c>
      <c r="AU40" s="35">
        <v>1.0</v>
      </c>
      <c r="AV40" s="35">
        <v>0.0</v>
      </c>
      <c r="AW40" s="35">
        <v>65.6</v>
      </c>
      <c r="AX40" s="35">
        <v>34.4</v>
      </c>
      <c r="AY40" s="35">
        <v>87.5</v>
      </c>
      <c r="AZ40" s="35">
        <v>2.0</v>
      </c>
      <c r="BA40" s="35">
        <v>0.0</v>
      </c>
      <c r="BB40" s="35">
        <v>0.0</v>
      </c>
      <c r="BC40" s="35">
        <v>0.0</v>
      </c>
      <c r="BD40" s="35">
        <v>1.0</v>
      </c>
      <c r="BE40" s="35">
        <v>0.0</v>
      </c>
      <c r="BF40" s="35">
        <v>0.6</v>
      </c>
      <c r="BG40" s="35">
        <v>0.4</v>
      </c>
    </row>
    <row r="41">
      <c r="C41" s="20" t="s">
        <v>108</v>
      </c>
      <c r="D41" s="35">
        <v>1.0</v>
      </c>
      <c r="E41" s="35">
        <v>0.0</v>
      </c>
      <c r="F41" s="35">
        <v>0.0</v>
      </c>
      <c r="G41" s="35">
        <v>1.0</v>
      </c>
      <c r="H41" s="35">
        <v>1.0</v>
      </c>
      <c r="I41" s="35">
        <v>7.0</v>
      </c>
      <c r="J41" s="35">
        <v>27.0</v>
      </c>
      <c r="K41" s="35">
        <v>27.0</v>
      </c>
      <c r="L41" s="35">
        <f t="shared" si="2"/>
        <v>8</v>
      </c>
      <c r="M41" s="35">
        <v>44.0</v>
      </c>
      <c r="N41" s="35">
        <v>85.0</v>
      </c>
      <c r="O41" s="35">
        <v>0.52</v>
      </c>
      <c r="P41" s="35">
        <v>129.0</v>
      </c>
      <c r="Q41" s="35">
        <v>1.0</v>
      </c>
      <c r="R41" s="35">
        <v>1.0</v>
      </c>
      <c r="S41" s="35">
        <v>1.0</v>
      </c>
      <c r="T41" s="35">
        <v>21.0</v>
      </c>
      <c r="U41" s="35">
        <v>15.0</v>
      </c>
      <c r="V41" s="35">
        <v>3.0</v>
      </c>
      <c r="W41" s="35">
        <v>12.0</v>
      </c>
      <c r="X41" s="35">
        <v>3.0</v>
      </c>
      <c r="Y41" s="35">
        <v>3.0</v>
      </c>
      <c r="Z41" s="35">
        <v>5.0</v>
      </c>
      <c r="AA41" s="35">
        <v>15.0</v>
      </c>
      <c r="AB41" s="35">
        <v>1.0</v>
      </c>
      <c r="AC41" s="35">
        <v>0.0</v>
      </c>
      <c r="AD41" s="35">
        <v>0.857</v>
      </c>
      <c r="AE41" s="35">
        <v>0.259</v>
      </c>
      <c r="AF41" s="35">
        <v>0.13</v>
      </c>
      <c r="AG41" s="35">
        <v>1.0</v>
      </c>
      <c r="AH41" s="35">
        <v>4.0</v>
      </c>
      <c r="AI41" s="35">
        <v>0.25</v>
      </c>
      <c r="AJ41" s="35">
        <v>15.0</v>
      </c>
      <c r="AK41" s="35">
        <v>15.0</v>
      </c>
      <c r="AL41" s="35">
        <v>12.0</v>
      </c>
      <c r="AM41" s="35">
        <v>12.0</v>
      </c>
      <c r="AN41" s="35">
        <v>0.556</v>
      </c>
      <c r="AO41" s="35">
        <v>2.0</v>
      </c>
      <c r="AP41" s="35">
        <v>1.0</v>
      </c>
      <c r="AQ41" s="35">
        <v>4.0</v>
      </c>
      <c r="AR41" s="35">
        <v>8.0</v>
      </c>
      <c r="AS41" s="35">
        <v>0.0</v>
      </c>
      <c r="AT41" s="35">
        <v>0.0</v>
      </c>
      <c r="AU41" s="35">
        <v>0.0</v>
      </c>
      <c r="AV41" s="35">
        <v>0.0</v>
      </c>
      <c r="AW41" s="35">
        <v>65.9</v>
      </c>
      <c r="AX41" s="35">
        <v>34.1</v>
      </c>
      <c r="AY41" s="35">
        <v>77.8</v>
      </c>
      <c r="AZ41" s="35">
        <v>2.0</v>
      </c>
      <c r="BA41" s="35">
        <v>0.0</v>
      </c>
      <c r="BB41" s="35">
        <v>0.0</v>
      </c>
      <c r="BC41" s="35">
        <v>2.0</v>
      </c>
      <c r="BD41" s="35">
        <v>3.0</v>
      </c>
      <c r="BE41" s="35">
        <v>1.0</v>
      </c>
      <c r="BF41" s="35">
        <v>0.529</v>
      </c>
      <c r="BG41" s="35">
        <v>0.375</v>
      </c>
    </row>
    <row r="42">
      <c r="C42" s="20" t="s">
        <v>108</v>
      </c>
      <c r="D42" s="35">
        <v>0.0</v>
      </c>
      <c r="E42" s="35">
        <v>0.0</v>
      </c>
      <c r="F42" s="35">
        <v>0.0</v>
      </c>
      <c r="G42" s="35">
        <v>0.0</v>
      </c>
      <c r="H42" s="35">
        <v>0.0</v>
      </c>
      <c r="I42" s="35">
        <v>0.0</v>
      </c>
      <c r="J42" s="35">
        <v>0.0</v>
      </c>
      <c r="K42" s="35">
        <v>0.0</v>
      </c>
      <c r="L42" s="35">
        <f t="shared" si="2"/>
        <v>0</v>
      </c>
      <c r="M42" s="35">
        <v>0.0</v>
      </c>
      <c r="N42" s="35">
        <v>0.0</v>
      </c>
      <c r="O42" s="35">
        <v>0.0</v>
      </c>
      <c r="P42" s="35">
        <v>0.0</v>
      </c>
      <c r="Q42" s="35">
        <v>0.0</v>
      </c>
      <c r="R42" s="35">
        <v>0.0</v>
      </c>
      <c r="S42" s="35">
        <v>0.0</v>
      </c>
      <c r="T42" s="35">
        <v>0.0</v>
      </c>
      <c r="U42" s="35">
        <v>0.0</v>
      </c>
      <c r="V42" s="35">
        <v>0.0</v>
      </c>
      <c r="W42" s="35">
        <v>0.0</v>
      </c>
      <c r="X42" s="35">
        <v>0.0</v>
      </c>
      <c r="Y42" s="35">
        <v>0.0</v>
      </c>
      <c r="Z42" s="35">
        <v>0.0</v>
      </c>
      <c r="AA42" s="35">
        <v>0.0</v>
      </c>
      <c r="AB42" s="35">
        <v>0.0</v>
      </c>
      <c r="AC42" s="35">
        <v>0.0</v>
      </c>
      <c r="AD42" s="35">
        <v>0.0</v>
      </c>
      <c r="AE42" s="35">
        <v>0.0</v>
      </c>
      <c r="AF42" s="35">
        <v>0.0</v>
      </c>
      <c r="AG42" s="35">
        <v>0.0</v>
      </c>
      <c r="AH42" s="35">
        <v>0.0</v>
      </c>
      <c r="AI42" s="35">
        <v>0.0</v>
      </c>
      <c r="AJ42" s="35">
        <v>0.0</v>
      </c>
      <c r="AK42" s="35">
        <v>0.0</v>
      </c>
      <c r="AL42" s="35">
        <v>0.0</v>
      </c>
      <c r="AM42" s="35">
        <v>0.0</v>
      </c>
      <c r="AN42" s="35">
        <v>0.0</v>
      </c>
      <c r="AO42" s="35">
        <v>0.0</v>
      </c>
      <c r="AP42" s="35">
        <v>0.0</v>
      </c>
      <c r="AQ42" s="35">
        <v>0.0</v>
      </c>
      <c r="AR42" s="35">
        <v>0.0</v>
      </c>
      <c r="AS42" s="35">
        <v>0.0</v>
      </c>
      <c r="AT42" s="35">
        <v>0.0</v>
      </c>
      <c r="AU42" s="35">
        <v>0.0</v>
      </c>
      <c r="AV42" s="35">
        <v>0.0</v>
      </c>
      <c r="AW42" s="35">
        <v>0.0</v>
      </c>
      <c r="AX42" s="35">
        <v>0.0</v>
      </c>
      <c r="AY42" s="35">
        <v>0.0</v>
      </c>
      <c r="AZ42" s="35">
        <v>0.0</v>
      </c>
      <c r="BA42" s="35">
        <v>0.0</v>
      </c>
      <c r="BB42" s="35">
        <v>0.0</v>
      </c>
      <c r="BC42" s="35">
        <v>0.0</v>
      </c>
      <c r="BD42" s="35">
        <v>0.0</v>
      </c>
      <c r="BE42" s="35">
        <v>0.0</v>
      </c>
      <c r="BF42" s="35">
        <v>0.0</v>
      </c>
      <c r="BG42" s="35">
        <v>0.0</v>
      </c>
    </row>
    <row r="43">
      <c r="C43" s="20" t="s">
        <v>158</v>
      </c>
      <c r="D43" s="39">
        <f t="shared" ref="D43:J43" si="3">sum(D7:D42)</f>
        <v>15</v>
      </c>
      <c r="E43" s="39">
        <f t="shared" si="3"/>
        <v>6</v>
      </c>
      <c r="F43" s="39">
        <f t="shared" si="3"/>
        <v>2</v>
      </c>
      <c r="G43" s="39">
        <f t="shared" si="3"/>
        <v>14</v>
      </c>
      <c r="H43" s="39">
        <f t="shared" si="3"/>
        <v>19</v>
      </c>
      <c r="I43" s="39">
        <f t="shared" si="3"/>
        <v>144</v>
      </c>
      <c r="J43" s="39">
        <f t="shared" si="3"/>
        <v>611</v>
      </c>
      <c r="K43" s="40">
        <f>average(K7,K9:K21,K23,K25:K29,K31:K35,K37,K39:K41)</f>
        <v>21.06896552</v>
      </c>
      <c r="L43" s="41">
        <f>SUM(L7:L42)</f>
        <v>210</v>
      </c>
      <c r="M43" s="40">
        <f t="shared" ref="M43:N43" si="4">average(M7,M9:M21,M23,M25:M29,M31:M35,M37,M39:M41)</f>
        <v>36.06896552</v>
      </c>
      <c r="N43" s="40">
        <f t="shared" si="4"/>
        <v>55.03448276</v>
      </c>
      <c r="O43" s="43">
        <f>M43/N43</f>
        <v>0.6553884712</v>
      </c>
      <c r="P43" s="40">
        <f>average(P7,P9:P21,P23,P25:P29,P31:P35,P37,P39:P41)</f>
        <v>91.10344828</v>
      </c>
      <c r="Q43" s="46">
        <f t="shared" ref="Q43:R43" si="5">sum(Q7:Q42)</f>
        <v>44</v>
      </c>
      <c r="R43" s="46">
        <f t="shared" si="5"/>
        <v>39</v>
      </c>
      <c r="S43" s="42">
        <f>(R43*7)/I43</f>
        <v>1.895833333</v>
      </c>
      <c r="T43" s="40">
        <f>average(T7,T9:T21,T23,T25:T29,T31:T35,T37,T39:T41)</f>
        <v>14.89655172</v>
      </c>
      <c r="U43" s="46">
        <f t="shared" ref="U43:Y43" si="6">SUM(U7:U42)</f>
        <v>283</v>
      </c>
      <c r="V43" s="46">
        <f t="shared" si="6"/>
        <v>58</v>
      </c>
      <c r="W43" s="46">
        <f t="shared" si="6"/>
        <v>225</v>
      </c>
      <c r="X43" s="46">
        <f t="shared" si="6"/>
        <v>57</v>
      </c>
      <c r="Y43" s="46">
        <f t="shared" si="6"/>
        <v>90</v>
      </c>
      <c r="Z43" s="42">
        <f>U43/Y43</f>
        <v>3.144444444</v>
      </c>
      <c r="AA43" s="42">
        <f>U43/(I43/7)</f>
        <v>13.75694444</v>
      </c>
      <c r="AB43" s="47">
        <f t="shared" ref="AB43:AC43" si="7">SUM(AB7:AB42)</f>
        <v>28</v>
      </c>
      <c r="AC43" s="47">
        <f t="shared" si="7"/>
        <v>26</v>
      </c>
      <c r="AD43" s="6">
        <f>(X43+Y43)/I43</f>
        <v>1.020833333</v>
      </c>
      <c r="AE43" s="8">
        <f>(X43+Y43+AB43)/J43</f>
        <v>0.2864157119</v>
      </c>
      <c r="AF43" s="6">
        <f>(X43)/(J43-(Y43+AB43))</f>
        <v>0.1156186613</v>
      </c>
      <c r="AG43" s="47">
        <f t="shared" ref="AG43:AH43" si="8">SUM(AG7:AG42)</f>
        <v>73</v>
      </c>
      <c r="AH43" s="47">
        <f t="shared" si="8"/>
        <v>62</v>
      </c>
      <c r="AI43" s="7">
        <f>AG43/AH43</f>
        <v>1.177419355</v>
      </c>
      <c r="AJ43" s="47">
        <f>sum(AJ7:AJ42)</f>
        <v>340</v>
      </c>
      <c r="AK43" s="40">
        <f>average(AK7,AK9:AK21,AK23,AK25:AK29,AK31:AK35,AK37,AK39:AK41)</f>
        <v>11.72413793</v>
      </c>
      <c r="AL43" s="47">
        <f>SUM(AL7:AL42)</f>
        <v>274</v>
      </c>
      <c r="AM43" s="40">
        <f>average(AM7,AM9:AM21,AM23,AM25:AM29,AM31:AM35,AM37,AM39:AM41)</f>
        <v>9.448275862</v>
      </c>
      <c r="AN43" s="6">
        <f>AJ43/J43</f>
        <v>0.5564648118</v>
      </c>
      <c r="AO43" s="47">
        <f t="shared" ref="AO43:AS43" si="9">SUM(AO7:AO42)</f>
        <v>23</v>
      </c>
      <c r="AP43" s="47">
        <f t="shared" si="9"/>
        <v>18</v>
      </c>
      <c r="AQ43" s="47">
        <f t="shared" si="9"/>
        <v>55</v>
      </c>
      <c r="AR43" s="47">
        <f t="shared" si="9"/>
        <v>185</v>
      </c>
      <c r="AS43" s="47">
        <f t="shared" si="9"/>
        <v>19</v>
      </c>
      <c r="AT43" s="7">
        <f>((((AT7*L7)/100)+((AT8*L8)/100)+((AT9*L9)/100)+((AT10*L10)/100)+((AT11*L11)/100)+((AT12*L12)/100)+((AT13*L13)/100)+((AT14*L14)/100)+((AT15*L15)/100)+((AT16*L16)/100)+((AT17*L17)/100)+((AT18*L18)/100)+((AT19*L19)/100)+((AT20*L20)/100)+((AT21*L21)/100)+((AT22*L22)/100)+((AT22*L23)/100)+((AT24*L24)/100)+((AT25*L25)/100)+((AT26*L26)/100)+((AT27*L27)/100)+((AT28*L28)/100)+((AT29*L29)/100)+((AT30*L30)/100)+((AT31*L31)/100)+((AT32*L32)/100)+((AT33*L33)/100)+((AT34*L34)/100)+((AT35*L35)/100)+((AT36*L36)/100)+((AT37*L37)/100)+((AT38*L38)/100)+((AT39*L39)/100)+((AT40*L40)/100)+((AT41*L41)/100)+((AT42*L42)/100))/L43)*100</f>
        <v>7.398571429</v>
      </c>
      <c r="AU43" s="47">
        <f t="shared" ref="AU43:AV43" si="10">SUM(AU7:AU42)</f>
        <v>11</v>
      </c>
      <c r="AV43" s="47">
        <f t="shared" si="10"/>
        <v>5</v>
      </c>
      <c r="AW43" s="7">
        <f>(N43/P43)*100</f>
        <v>60.40878123</v>
      </c>
      <c r="AX43" s="7">
        <f>(M43/P43)*100</f>
        <v>39.59121877</v>
      </c>
      <c r="AY43" s="40">
        <f>average(AY7,AY9:AY21,AY23,AY25:AY29,AY31:AY35,AY37,AY39:AY41)</f>
        <v>56.63103448</v>
      </c>
      <c r="AZ43" s="47">
        <f t="shared" ref="AZ43:BE43" si="11">SUM(AZ7:AZ42)</f>
        <v>87</v>
      </c>
      <c r="BA43" s="47">
        <f t="shared" si="11"/>
        <v>3</v>
      </c>
      <c r="BB43" s="47">
        <f t="shared" si="11"/>
        <v>1</v>
      </c>
      <c r="BC43" s="47">
        <f t="shared" si="11"/>
        <v>26</v>
      </c>
      <c r="BD43" s="47">
        <f t="shared" si="11"/>
        <v>61</v>
      </c>
      <c r="BE43" s="47">
        <f t="shared" si="11"/>
        <v>49</v>
      </c>
      <c r="BF43" s="6">
        <f>(((13+3*(Y43+AB43))-(2*U43))/I43)+3.1</f>
        <v>1.718055556</v>
      </c>
      <c r="BG43" s="6">
        <f>X43/L43</f>
        <v>0.2714285714</v>
      </c>
    </row>
    <row r="44">
      <c r="C44" s="20"/>
      <c r="AB44" s="47"/>
    </row>
    <row r="45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</row>
    <row r="46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</row>
    <row r="47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</row>
    <row r="48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</row>
    <row r="49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</row>
    <row r="50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</row>
    <row r="51" ht="16.5" customHeight="1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72"/>
      <c r="O51" s="5"/>
      <c r="P51" s="5"/>
      <c r="Q51" s="5"/>
      <c r="R51" s="5"/>
      <c r="S51" s="5"/>
      <c r="T51" s="5"/>
      <c r="U51" s="5"/>
      <c r="V51" s="5"/>
      <c r="W51" s="5"/>
      <c r="X51" s="5"/>
      <c r="Y51" s="72"/>
      <c r="Z51" s="72"/>
      <c r="AA51" s="72"/>
      <c r="AB51" s="72"/>
      <c r="AC51" s="72"/>
      <c r="AD51" s="72"/>
      <c r="AE51" s="72"/>
      <c r="AF51" s="73"/>
      <c r="AG51" s="73"/>
      <c r="AH51" s="73"/>
      <c r="AI51" s="73"/>
      <c r="AJ51" s="73"/>
      <c r="AK51" s="72"/>
      <c r="AL51" s="5"/>
      <c r="AM51" s="74"/>
      <c r="AN51" s="5"/>
      <c r="AO51" s="5"/>
      <c r="AP51" s="5"/>
      <c r="AQ51" s="5"/>
      <c r="AR51" s="74"/>
      <c r="AS51" s="74"/>
      <c r="AT51" s="74"/>
      <c r="AU51" s="74"/>
      <c r="AV51" s="74"/>
      <c r="AW51" s="5"/>
      <c r="AX51" s="72"/>
      <c r="AY51" s="72"/>
      <c r="AZ51" s="5"/>
      <c r="BA51" s="72"/>
      <c r="BB51" s="72"/>
    </row>
    <row r="52">
      <c r="C52" s="5"/>
    </row>
    <row r="53">
      <c r="C53" s="5"/>
    </row>
    <row r="99">
      <c r="C99" s="20"/>
    </row>
  </sheetData>
  <mergeCells count="1">
    <mergeCell ref="A1:B3"/>
  </mergeCells>
  <printOptions gridLines="1" horizontalCentered="1"/>
  <pageMargins bottom="0.75" footer="0.0" header="0.0" left="0.7" right="0.7" top="0.75"/>
  <pageSetup cellComments="atEnd" orientation="landscape" pageOrder="overThenDown"/>
  <rowBreaks count="2" manualBreakCount="2">
    <brk id="48" man="1"/>
    <brk id="44" man="1"/>
  </rowBreaks>
  <colBreaks count="2" manualBreakCount="2">
    <brk man="1"/>
    <brk id="23" man="1"/>
  </colBreak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3.0" topLeftCell="D14" activePane="bottomRight" state="frozen"/>
      <selection activeCell="D1" sqref="D1" pane="topRight"/>
      <selection activeCell="A14" sqref="A14" pane="bottomLeft"/>
      <selection activeCell="D14" sqref="D14" pane="bottomRight"/>
    </sheetView>
  </sheetViews>
  <sheetFormatPr customHeight="1" defaultColWidth="12.63" defaultRowHeight="15.75"/>
  <sheetData>
    <row r="1">
      <c r="A1" s="1" t="s">
        <v>169</v>
      </c>
      <c r="D1" s="2"/>
      <c r="E1" s="2"/>
      <c r="F1" s="2"/>
    </row>
    <row r="2">
      <c r="D2" s="2"/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X2" s="5"/>
      <c r="Y2" s="5"/>
      <c r="Z2" s="5"/>
      <c r="AA2" s="5"/>
    </row>
    <row r="3">
      <c r="D3" s="2"/>
      <c r="E3" s="6">
        <f>N50</f>
        <v>0.2023809524</v>
      </c>
      <c r="F3" s="6">
        <f>AB50</f>
        <v>0.53</v>
      </c>
      <c r="G3" s="6">
        <f>AK50</f>
        <v>0.2058823529</v>
      </c>
      <c r="H3" s="7">
        <f>AM50</f>
        <v>47</v>
      </c>
      <c r="I3" s="8">
        <f>((0.69*O50) + (0.72*S50) + (0.88*I50) + (1.247*J50) + (1.578*K50) + (2.031*L50))/(E50+O50+S50+X50)</f>
        <v>0.23585</v>
      </c>
      <c r="J3" s="7">
        <f>AV50</f>
        <v>9.088311688</v>
      </c>
      <c r="K3" s="3">
        <f>10+3+6+2+3+2+2+2</f>
        <v>30</v>
      </c>
      <c r="L3" s="3">
        <f>2+1</f>
        <v>3</v>
      </c>
      <c r="M3" s="6">
        <f>L3/K5</f>
        <v>0.1111111111</v>
      </c>
      <c r="N3" s="3">
        <f>1+1+1</f>
        <v>3</v>
      </c>
      <c r="O3" s="6">
        <f>(N3+L3)/K3</f>
        <v>0.2</v>
      </c>
      <c r="P3" s="47">
        <f>6+2+1+1+1+4+1+2+2+3</f>
        <v>23</v>
      </c>
      <c r="Q3" s="47">
        <f>6+1+1+1+1+3+1+2+2+2</f>
        <v>20</v>
      </c>
      <c r="R3" s="47">
        <f>1+1+2+1</f>
        <v>5</v>
      </c>
      <c r="S3" s="6">
        <f>R3/P3</f>
        <v>0.2173913043</v>
      </c>
      <c r="T3" s="6">
        <f>R3/Q3</f>
        <v>0.25</v>
      </c>
      <c r="U3" s="47">
        <f>1+1+1+1+2+1</f>
        <v>7</v>
      </c>
    </row>
    <row r="4">
      <c r="E4" s="3" t="s">
        <v>19</v>
      </c>
      <c r="F4" s="3" t="s">
        <v>20</v>
      </c>
      <c r="G4" s="3" t="s">
        <v>21</v>
      </c>
      <c r="H4" s="3" t="s">
        <v>22</v>
      </c>
      <c r="I4" s="3" t="s">
        <v>23</v>
      </c>
      <c r="J4" s="3" t="s">
        <v>24</v>
      </c>
      <c r="K4" s="3" t="s">
        <v>25</v>
      </c>
      <c r="L4" s="3" t="s">
        <v>26</v>
      </c>
      <c r="M4" s="3" t="s">
        <v>27</v>
      </c>
      <c r="N4" s="3" t="s">
        <v>28</v>
      </c>
      <c r="O4" s="3" t="s">
        <v>29</v>
      </c>
      <c r="P4" s="3" t="s">
        <v>30</v>
      </c>
      <c r="Q4" s="3" t="s">
        <v>31</v>
      </c>
      <c r="R4" s="3" t="s">
        <v>32</v>
      </c>
      <c r="S4" s="3" t="s">
        <v>33</v>
      </c>
      <c r="T4" s="3" t="s">
        <v>34</v>
      </c>
      <c r="U4" s="3" t="s">
        <v>35</v>
      </c>
    </row>
    <row r="5">
      <c r="E5" s="6">
        <f>AA50-N50</f>
        <v>0.04761904762</v>
      </c>
      <c r="F5" s="6">
        <f>AC50</f>
        <v>0.1885</v>
      </c>
      <c r="G5" s="11">
        <f>(7+1+2+2+1+2+1)/(25+8+6+7+6+4+10+4)</f>
        <v>0.2285714286</v>
      </c>
      <c r="H5" s="11">
        <f>(7+5+2+3+4+1+5+2)/(25+8+6+7+6+4+10+4)</f>
        <v>0.4142857143</v>
      </c>
      <c r="I5" s="11">
        <f>(11+2+2+2+2+2+3+1)/(25+8+6+7+6+4+10+4)</f>
        <v>0.3571428571</v>
      </c>
      <c r="J5" s="6">
        <f>BB50</f>
        <v>0.2207792208</v>
      </c>
      <c r="K5" s="3">
        <f>9+3+5+2+3+2+1+2</f>
        <v>27</v>
      </c>
      <c r="L5" s="3">
        <f>7+3+5+1+3+2+1</f>
        <v>22</v>
      </c>
      <c r="M5" s="6">
        <f>L3/L5</f>
        <v>0.1363636364</v>
      </c>
      <c r="N5" s="6">
        <f>3/K5</f>
        <v>0.1111111111</v>
      </c>
      <c r="O5" s="6">
        <f>N5+O3</f>
        <v>0.3111111111</v>
      </c>
      <c r="P5" s="3">
        <f>2+1+1+1+2+1+1+1+2</f>
        <v>12</v>
      </c>
      <c r="Q5" s="3">
        <f>2+1+1+2+1+1+1+1</f>
        <v>10</v>
      </c>
      <c r="R5" s="3">
        <f>0+1+1</f>
        <v>2</v>
      </c>
      <c r="S5" s="6">
        <f>R5/P5</f>
        <v>0.1666666667</v>
      </c>
      <c r="T5" s="6">
        <f>R5/Q5</f>
        <v>0.2</v>
      </c>
      <c r="U5" s="7">
        <f>(U3/(7+2+2+1+1+4+1+2+2+3))*100</f>
        <v>28</v>
      </c>
    </row>
    <row r="7">
      <c r="E7" s="3" t="s">
        <v>36</v>
      </c>
      <c r="I7" s="14"/>
      <c r="J7" s="3" t="s">
        <v>37</v>
      </c>
    </row>
    <row r="8">
      <c r="E8" s="49" t="s">
        <v>2</v>
      </c>
      <c r="F8" s="49" t="s">
        <v>38</v>
      </c>
      <c r="G8" s="49" t="s">
        <v>39</v>
      </c>
      <c r="H8" s="49" t="s">
        <v>3</v>
      </c>
      <c r="I8" s="50" t="s">
        <v>4</v>
      </c>
      <c r="J8" s="49" t="s">
        <v>2</v>
      </c>
      <c r="K8" s="49" t="s">
        <v>38</v>
      </c>
      <c r="L8" s="49" t="s">
        <v>39</v>
      </c>
      <c r="M8" s="49" t="s">
        <v>3</v>
      </c>
      <c r="N8" s="49" t="s">
        <v>4</v>
      </c>
    </row>
    <row r="9">
      <c r="E9" s="51">
        <f>sum(G45:G49)/sum(E45:E49)</f>
        <v>0.3333333333</v>
      </c>
      <c r="F9" s="51">
        <f>sum(sum(G45:G49),sum(O45:O49),sum(S45:S49))/sum(D45:D49)</f>
        <v>0.3333333333</v>
      </c>
      <c r="G9" s="51">
        <f>(sum(I45:I49)+(2*sum(J45:J49))+(3*sum(K45:K49))+(4*sum(L45:L49)))/sum(E45:E49)</f>
        <v>0</v>
      </c>
      <c r="H9" s="51">
        <f>sum(F9:G9)</f>
        <v>0.3333333333</v>
      </c>
      <c r="I9" s="52" t="str">
        <f>sum(AJ45:AJ49)/sum(AI45:AI49)</f>
        <v>#DIV/0!</v>
      </c>
      <c r="J9" s="51">
        <f>sum(G40:G49)/sum(E40:E49)</f>
        <v>0.1818181818</v>
      </c>
      <c r="K9" s="51">
        <f>sum(sum(G40:G49),sum(O40:O49),sum(S40:S49))/sum(D40:D49)</f>
        <v>0.375</v>
      </c>
      <c r="L9" s="51">
        <f>(sum(I40:I49)+(2*sum(J40:J49))+(3*sum(K40:K49))+(4*sum(L40:L49)))/sum(E40:E49)</f>
        <v>0.09090909091</v>
      </c>
      <c r="M9" s="51">
        <f>sum(K9:L9)</f>
        <v>0.4659090909</v>
      </c>
      <c r="N9" s="51">
        <f>sum(AJ40:AJ49)/sum(AI40:AI49)</f>
        <v>0.25</v>
      </c>
    </row>
    <row r="10">
      <c r="E10" s="49" t="s">
        <v>24</v>
      </c>
      <c r="F10" s="49" t="s">
        <v>6</v>
      </c>
      <c r="G10" s="49" t="s">
        <v>19</v>
      </c>
      <c r="H10" s="49" t="s">
        <v>7</v>
      </c>
      <c r="I10" s="50" t="s">
        <v>5</v>
      </c>
      <c r="J10" s="49" t="s">
        <v>24</v>
      </c>
      <c r="K10" s="49" t="s">
        <v>6</v>
      </c>
      <c r="L10" s="49" t="s">
        <v>19</v>
      </c>
      <c r="M10" s="49" t="s">
        <v>7</v>
      </c>
      <c r="N10" s="49" t="s">
        <v>5</v>
      </c>
    </row>
    <row r="11">
      <c r="E11" s="51">
        <f>sum(G45:G49)/sum(AW45:AW49)</f>
        <v>0.5</v>
      </c>
      <c r="F11" s="53">
        <f>((0.69*sum(O45:O49)) + (0.72*sum(S45:S49)) + (0.88*sum(I45:I49)) + (1.247*sum(J45:J49)) + (1.578*sum(K45:K49)) + (2.031*sum(L45:L49)))/(sum(E45:E49)+sum(O45:O49)+sum(S45:S49)+sum(X45:X49))</f>
        <v>0</v>
      </c>
      <c r="G11" s="51">
        <f>G9-E9</f>
        <v>-0.3333333333</v>
      </c>
      <c r="H11" s="53">
        <f>((((AV45*$AW$45)/100)+((AV46*$AW$46)/100)+((AV47*$AW$47)/100)+((AV48*$AW$48)/100)+((AV49*$AW$49)/100))/sum(AW45:AW49))*100</f>
        <v>0</v>
      </c>
      <c r="I11" s="52">
        <f>(sum(AL45:AL49)/sum(D45:D49))*100</f>
        <v>66.66666667</v>
      </c>
      <c r="J11" s="51">
        <f>sum(G40:G49)/sum(AW40:AW49)</f>
        <v>0.4</v>
      </c>
      <c r="K11" s="53">
        <f>((0.69*sum(O40:O49)) + (0.72*sum(S40:S49)) + (0.88*sum(I40:I49)) + (1.247*sum(J40:J49)) + (1.578*sum(K40:K49)) + (2.031*sum(L40:L49)))/(sum(E40:E49)+sum(O40:O49)+sum(S40:S49)+sum(X40:X49))</f>
        <v>0.2275</v>
      </c>
      <c r="L11" s="51">
        <f>L9-J9</f>
        <v>-0.09090909091</v>
      </c>
      <c r="M11" s="53">
        <f>((((AV40*$AW$40)/100)+((AV41*$AW$41)/100)+((AV42*$AW$42)/100)+((AV43*$AW$43)/100)+((AV44*$AW$44)/100)+((AV45*$AW$45)/100)+((AV46*$AW$46)/100)+((AV47*$AW$47)/100)+((AV48*$AW$48)/100)+((AV49*$AW$49)/100))/sum(AW40:AW49)*100)</f>
        <v>0</v>
      </c>
      <c r="N11" s="51">
        <f>(sum(AL40:AL49)/sum(D40:D49))*100</f>
        <v>50</v>
      </c>
    </row>
    <row r="13">
      <c r="C13" s="19" t="s">
        <v>40</v>
      </c>
      <c r="D13" s="19" t="s">
        <v>41</v>
      </c>
      <c r="E13" s="19" t="s">
        <v>42</v>
      </c>
      <c r="F13" s="19" t="s">
        <v>43</v>
      </c>
      <c r="G13" s="19" t="s">
        <v>44</v>
      </c>
      <c r="H13" s="19" t="s">
        <v>45</v>
      </c>
      <c r="I13" s="19" t="s">
        <v>46</v>
      </c>
      <c r="J13" s="19" t="s">
        <v>47</v>
      </c>
      <c r="K13" s="19" t="s">
        <v>48</v>
      </c>
      <c r="L13" s="19" t="s">
        <v>49</v>
      </c>
      <c r="M13" s="19" t="s">
        <v>50</v>
      </c>
      <c r="N13" s="19" t="s">
        <v>51</v>
      </c>
      <c r="O13" s="19" t="s">
        <v>52</v>
      </c>
      <c r="P13" s="19" t="s">
        <v>53</v>
      </c>
      <c r="Q13" s="19" t="s">
        <v>54</v>
      </c>
      <c r="R13" s="19" t="s">
        <v>55</v>
      </c>
      <c r="S13" s="19" t="s">
        <v>56</v>
      </c>
      <c r="T13" s="19" t="s">
        <v>57</v>
      </c>
      <c r="U13" s="19" t="s">
        <v>58</v>
      </c>
      <c r="V13" s="19" t="s">
        <v>59</v>
      </c>
      <c r="W13" s="19" t="s">
        <v>60</v>
      </c>
      <c r="X13" s="19" t="s">
        <v>61</v>
      </c>
      <c r="Y13" s="19" t="s">
        <v>62</v>
      </c>
      <c r="Z13" s="19" t="s">
        <v>63</v>
      </c>
      <c r="AA13" s="19" t="s">
        <v>39</v>
      </c>
      <c r="AB13" s="19" t="s">
        <v>3</v>
      </c>
      <c r="AC13" s="19" t="s">
        <v>20</v>
      </c>
      <c r="AD13" s="19" t="s">
        <v>64</v>
      </c>
      <c r="AE13" s="19" t="s">
        <v>65</v>
      </c>
      <c r="AF13" s="19" t="s">
        <v>66</v>
      </c>
      <c r="AG13" s="19" t="s">
        <v>67</v>
      </c>
      <c r="AH13" s="19" t="s">
        <v>68</v>
      </c>
      <c r="AI13" s="19" t="s">
        <v>69</v>
      </c>
      <c r="AJ13" s="19" t="s">
        <v>70</v>
      </c>
      <c r="AK13" s="19" t="s">
        <v>4</v>
      </c>
      <c r="AL13" s="19" t="s">
        <v>71</v>
      </c>
      <c r="AM13" s="19" t="s">
        <v>5</v>
      </c>
      <c r="AN13" s="19" t="s">
        <v>72</v>
      </c>
      <c r="AO13" s="19" t="s">
        <v>73</v>
      </c>
      <c r="AP13" s="19" t="s">
        <v>74</v>
      </c>
      <c r="AQ13" s="19" t="s">
        <v>75</v>
      </c>
      <c r="AR13" s="19" t="s">
        <v>76</v>
      </c>
      <c r="AS13" s="19" t="s">
        <v>77</v>
      </c>
      <c r="AT13" s="19" t="s">
        <v>78</v>
      </c>
      <c r="AU13" s="19" t="s">
        <v>79</v>
      </c>
      <c r="AV13" s="19" t="s">
        <v>7</v>
      </c>
      <c r="AW13" s="19" t="s">
        <v>80</v>
      </c>
      <c r="AX13" s="19" t="s">
        <v>81</v>
      </c>
      <c r="AY13" s="19" t="s">
        <v>82</v>
      </c>
      <c r="AZ13" s="19" t="s">
        <v>83</v>
      </c>
      <c r="BA13" s="19" t="s">
        <v>84</v>
      </c>
      <c r="BB13" s="19" t="s">
        <v>24</v>
      </c>
    </row>
    <row r="14">
      <c r="C14" s="20" t="s">
        <v>85</v>
      </c>
      <c r="D14" s="25">
        <v>3.0</v>
      </c>
      <c r="E14" s="25">
        <v>2.0</v>
      </c>
      <c r="F14" s="25">
        <v>0.0</v>
      </c>
      <c r="G14" s="25">
        <v>0.0</v>
      </c>
      <c r="H14" s="25">
        <v>0.0</v>
      </c>
      <c r="I14" s="25">
        <v>0.0</v>
      </c>
      <c r="J14" s="25">
        <v>0.0</v>
      </c>
      <c r="K14" s="25">
        <v>0.0</v>
      </c>
      <c r="L14" s="25">
        <v>0.0</v>
      </c>
      <c r="M14" s="25">
        <v>0.0</v>
      </c>
      <c r="N14" s="25">
        <v>0.0</v>
      </c>
      <c r="O14" s="25">
        <v>0.0</v>
      </c>
      <c r="P14" s="25">
        <v>0.0</v>
      </c>
      <c r="Q14" s="25">
        <v>0.0</v>
      </c>
      <c r="R14" s="25">
        <v>0.0</v>
      </c>
      <c r="S14" s="25">
        <v>0.0</v>
      </c>
      <c r="T14" s="25">
        <v>0.0</v>
      </c>
      <c r="U14" s="25">
        <v>0.0</v>
      </c>
      <c r="V14" s="25">
        <v>1.0</v>
      </c>
      <c r="W14" s="25">
        <v>0.0</v>
      </c>
      <c r="X14" s="25">
        <v>1.0</v>
      </c>
      <c r="Y14" s="25">
        <v>0.0</v>
      </c>
      <c r="Z14" s="25">
        <v>0.0</v>
      </c>
      <c r="AA14" s="25">
        <v>0.0</v>
      </c>
      <c r="AB14" s="25">
        <v>0.0</v>
      </c>
      <c r="AC14" s="25">
        <v>0.0</v>
      </c>
      <c r="AD14" s="25">
        <v>1.0</v>
      </c>
      <c r="AE14" s="25">
        <v>0.667</v>
      </c>
      <c r="AF14" s="25">
        <v>0.0</v>
      </c>
      <c r="AG14" s="25">
        <v>0.0</v>
      </c>
      <c r="AH14" s="25">
        <v>0.0</v>
      </c>
      <c r="AI14" s="25">
        <v>0.0</v>
      </c>
      <c r="AJ14" s="25">
        <v>0.0</v>
      </c>
      <c r="AK14" s="25">
        <v>0.0</v>
      </c>
      <c r="AL14" s="25">
        <v>1.0</v>
      </c>
      <c r="AM14" s="25">
        <v>33.3</v>
      </c>
      <c r="AN14" s="25">
        <v>0.0</v>
      </c>
      <c r="AO14" s="25">
        <v>0.0</v>
      </c>
      <c r="AP14" s="25">
        <v>1.0</v>
      </c>
      <c r="AQ14" s="25">
        <v>0.0</v>
      </c>
      <c r="AR14" s="25">
        <v>66.7</v>
      </c>
      <c r="AS14" s="25">
        <v>0.0</v>
      </c>
      <c r="AT14" s="25">
        <v>0.0</v>
      </c>
      <c r="AU14" s="25">
        <v>33.3</v>
      </c>
      <c r="AV14" s="25">
        <v>0.0</v>
      </c>
      <c r="AW14" s="25">
        <v>3.0</v>
      </c>
      <c r="AX14" s="25">
        <v>0.0</v>
      </c>
      <c r="AY14" s="25">
        <v>33.3</v>
      </c>
      <c r="AZ14" s="25">
        <v>0.0</v>
      </c>
      <c r="BA14" s="25">
        <v>0.0</v>
      </c>
      <c r="BB14" s="25">
        <v>0.0</v>
      </c>
    </row>
    <row r="15">
      <c r="C15" s="20" t="s">
        <v>85</v>
      </c>
      <c r="D15" s="25">
        <v>3.0</v>
      </c>
      <c r="E15" s="25">
        <v>3.0</v>
      </c>
      <c r="F15" s="25">
        <v>2.0</v>
      </c>
      <c r="G15" s="25">
        <v>2.0</v>
      </c>
      <c r="H15" s="25">
        <v>0.0</v>
      </c>
      <c r="I15" s="25">
        <v>2.0</v>
      </c>
      <c r="J15" s="25">
        <v>0.0</v>
      </c>
      <c r="K15" s="25">
        <v>0.0</v>
      </c>
      <c r="L15" s="25">
        <v>0.0</v>
      </c>
      <c r="M15" s="25">
        <v>2.0</v>
      </c>
      <c r="N15" s="25">
        <v>0.667</v>
      </c>
      <c r="O15" s="25">
        <v>0.0</v>
      </c>
      <c r="P15" s="25">
        <v>0.0</v>
      </c>
      <c r="Q15" s="25">
        <v>0.0</v>
      </c>
      <c r="R15" s="25">
        <v>0.0</v>
      </c>
      <c r="S15" s="25">
        <v>0.0</v>
      </c>
      <c r="T15" s="25">
        <v>2.0</v>
      </c>
      <c r="U15" s="25">
        <v>0.0</v>
      </c>
      <c r="V15" s="25">
        <v>0.0</v>
      </c>
      <c r="W15" s="25">
        <v>0.0</v>
      </c>
      <c r="X15" s="25">
        <v>0.0</v>
      </c>
      <c r="Y15" s="25">
        <v>0.667</v>
      </c>
      <c r="Z15" s="25">
        <v>0.667</v>
      </c>
      <c r="AA15" s="25">
        <v>0.667</v>
      </c>
      <c r="AB15" s="25">
        <v>1.333</v>
      </c>
      <c r="AC15" s="25">
        <v>0.467</v>
      </c>
      <c r="AD15" s="25">
        <v>1.0</v>
      </c>
      <c r="AE15" s="25">
        <v>1.0</v>
      </c>
      <c r="AF15" s="25">
        <v>0.0</v>
      </c>
      <c r="AG15" s="25">
        <v>0.0</v>
      </c>
      <c r="AH15" s="25">
        <v>0.0</v>
      </c>
      <c r="AI15" s="25">
        <v>3.0</v>
      </c>
      <c r="AJ15" s="25">
        <v>2.0</v>
      </c>
      <c r="AK15" s="25">
        <v>0.667</v>
      </c>
      <c r="AL15" s="25">
        <v>2.0</v>
      </c>
      <c r="AM15" s="25">
        <v>66.7</v>
      </c>
      <c r="AN15" s="25">
        <v>0.0</v>
      </c>
      <c r="AO15" s="25">
        <v>0.0</v>
      </c>
      <c r="AP15" s="25">
        <v>0.0</v>
      </c>
      <c r="AQ15" s="25">
        <v>0.0</v>
      </c>
      <c r="AR15" s="25">
        <v>0.0</v>
      </c>
      <c r="AS15" s="25">
        <v>66.7</v>
      </c>
      <c r="AT15" s="25">
        <v>0.0</v>
      </c>
      <c r="AU15" s="25">
        <v>33.3</v>
      </c>
      <c r="AV15" s="25">
        <v>33.3</v>
      </c>
      <c r="AW15" s="25">
        <v>3.0</v>
      </c>
      <c r="AX15" s="25">
        <v>0.0</v>
      </c>
      <c r="AY15" s="25">
        <v>33.3</v>
      </c>
      <c r="AZ15" s="25">
        <v>1.0</v>
      </c>
      <c r="BA15" s="25">
        <v>100.0</v>
      </c>
      <c r="BB15" s="25">
        <v>0.667</v>
      </c>
    </row>
    <row r="16">
      <c r="C16" s="20" t="s">
        <v>86</v>
      </c>
      <c r="D16" s="25">
        <v>2.0</v>
      </c>
      <c r="E16" s="25">
        <v>2.0</v>
      </c>
      <c r="F16" s="25">
        <v>0.0</v>
      </c>
      <c r="G16" s="25">
        <v>0.0</v>
      </c>
      <c r="H16" s="25">
        <v>0.0</v>
      </c>
      <c r="I16" s="25">
        <v>0.0</v>
      </c>
      <c r="J16" s="25">
        <v>0.0</v>
      </c>
      <c r="K16" s="25">
        <v>0.0</v>
      </c>
      <c r="L16" s="25">
        <v>0.0</v>
      </c>
      <c r="M16" s="25">
        <v>0.0</v>
      </c>
      <c r="N16" s="25">
        <v>0.0</v>
      </c>
      <c r="O16" s="25">
        <v>0.0</v>
      </c>
      <c r="P16" s="25">
        <v>0.0</v>
      </c>
      <c r="Q16" s="25">
        <v>0.0</v>
      </c>
      <c r="R16" s="25">
        <v>0.0</v>
      </c>
      <c r="S16" s="25">
        <v>0.0</v>
      </c>
      <c r="T16" s="25">
        <v>0.0</v>
      </c>
      <c r="U16" s="25">
        <v>0.0</v>
      </c>
      <c r="V16" s="25">
        <v>0.0</v>
      </c>
      <c r="W16" s="25">
        <v>0.0</v>
      </c>
      <c r="X16" s="25">
        <v>0.0</v>
      </c>
      <c r="Y16" s="25">
        <v>0.0</v>
      </c>
      <c r="Z16" s="25">
        <v>0.0</v>
      </c>
      <c r="AA16" s="25">
        <v>0.0</v>
      </c>
      <c r="AB16" s="25">
        <v>0.0</v>
      </c>
      <c r="AC16" s="25">
        <v>0.0</v>
      </c>
      <c r="AD16" s="25">
        <v>1.0</v>
      </c>
      <c r="AE16" s="25">
        <v>1.0</v>
      </c>
      <c r="AF16" s="25">
        <v>0.0</v>
      </c>
      <c r="AG16" s="25">
        <v>0.0</v>
      </c>
      <c r="AH16" s="25">
        <v>0.0</v>
      </c>
      <c r="AI16" s="25">
        <v>1.0</v>
      </c>
      <c r="AJ16" s="25">
        <v>0.0</v>
      </c>
      <c r="AK16" s="25">
        <v>0.0</v>
      </c>
      <c r="AL16" s="25">
        <v>0.0</v>
      </c>
      <c r="AM16" s="25">
        <v>0.0</v>
      </c>
      <c r="AN16" s="25">
        <v>0.0</v>
      </c>
      <c r="AO16" s="25">
        <v>0.0</v>
      </c>
      <c r="AP16" s="25">
        <v>0.0</v>
      </c>
      <c r="AQ16" s="25">
        <v>0.0</v>
      </c>
      <c r="AR16" s="25">
        <v>100.0</v>
      </c>
      <c r="AS16" s="25">
        <v>0.0</v>
      </c>
      <c r="AT16" s="25">
        <v>0.0</v>
      </c>
      <c r="AU16" s="25">
        <v>0.0</v>
      </c>
      <c r="AV16" s="25">
        <v>0.0</v>
      </c>
      <c r="AW16" s="25">
        <v>2.0</v>
      </c>
      <c r="AX16" s="25">
        <v>0.0</v>
      </c>
      <c r="AY16" s="25">
        <v>0.0</v>
      </c>
      <c r="AZ16" s="25">
        <v>0.0</v>
      </c>
      <c r="BA16" s="25">
        <v>0.0</v>
      </c>
      <c r="BB16" s="25">
        <v>0.0</v>
      </c>
    </row>
    <row r="17">
      <c r="C17" s="20" t="s">
        <v>87</v>
      </c>
      <c r="D17" s="25">
        <v>3.0</v>
      </c>
      <c r="E17" s="25">
        <v>3.0</v>
      </c>
      <c r="F17" s="25">
        <v>0.0</v>
      </c>
      <c r="G17" s="25">
        <v>0.0</v>
      </c>
      <c r="H17" s="25">
        <v>0.0</v>
      </c>
      <c r="I17" s="25">
        <v>0.0</v>
      </c>
      <c r="J17" s="25">
        <v>0.0</v>
      </c>
      <c r="K17" s="25">
        <v>0.0</v>
      </c>
      <c r="L17" s="25">
        <v>0.0</v>
      </c>
      <c r="M17" s="25">
        <v>0.0</v>
      </c>
      <c r="N17" s="25">
        <v>0.0</v>
      </c>
      <c r="O17" s="25">
        <v>0.0</v>
      </c>
      <c r="P17" s="25">
        <v>0.0</v>
      </c>
      <c r="Q17" s="25">
        <v>0.0</v>
      </c>
      <c r="R17" s="25">
        <v>0.0</v>
      </c>
      <c r="S17" s="25">
        <v>0.0</v>
      </c>
      <c r="T17" s="25">
        <v>0.0</v>
      </c>
      <c r="U17" s="25">
        <v>0.0</v>
      </c>
      <c r="V17" s="25">
        <v>0.0</v>
      </c>
      <c r="W17" s="25">
        <v>0.0</v>
      </c>
      <c r="X17" s="25">
        <v>0.0</v>
      </c>
      <c r="Y17" s="25">
        <v>0.0</v>
      </c>
      <c r="Z17" s="25">
        <v>0.333</v>
      </c>
      <c r="AA17" s="25">
        <v>0.0</v>
      </c>
      <c r="AB17" s="25">
        <v>0.0</v>
      </c>
      <c r="AC17" s="25">
        <v>0.0</v>
      </c>
      <c r="AD17" s="25">
        <v>1.0</v>
      </c>
      <c r="AE17" s="25">
        <v>1.0</v>
      </c>
      <c r="AF17" s="25">
        <v>1.0</v>
      </c>
      <c r="AG17" s="25">
        <v>0.0</v>
      </c>
      <c r="AH17" s="25">
        <v>0.0</v>
      </c>
      <c r="AI17" s="25">
        <v>1.0</v>
      </c>
      <c r="AJ17" s="25">
        <v>0.0</v>
      </c>
      <c r="AK17" s="25">
        <v>0.0</v>
      </c>
      <c r="AL17" s="25">
        <v>0.0</v>
      </c>
      <c r="AM17" s="25">
        <v>0.0</v>
      </c>
      <c r="AN17" s="25">
        <v>0.0</v>
      </c>
      <c r="AO17" s="25">
        <v>1.0</v>
      </c>
      <c r="AP17" s="25">
        <v>0.0</v>
      </c>
      <c r="AQ17" s="25">
        <v>0.0</v>
      </c>
      <c r="AR17" s="25">
        <v>66.7</v>
      </c>
      <c r="AS17" s="25">
        <v>0.0</v>
      </c>
      <c r="AT17" s="25">
        <v>0.0</v>
      </c>
      <c r="AU17" s="25">
        <v>33.3</v>
      </c>
      <c r="AV17" s="25">
        <v>0.0</v>
      </c>
      <c r="AW17" s="25">
        <v>3.0</v>
      </c>
      <c r="AX17" s="25">
        <v>0.0</v>
      </c>
      <c r="AY17" s="25">
        <v>0.0</v>
      </c>
      <c r="AZ17" s="25">
        <v>0.0</v>
      </c>
      <c r="BA17" s="25">
        <v>0.0</v>
      </c>
      <c r="BB17" s="25">
        <v>0.0</v>
      </c>
    </row>
    <row r="18">
      <c r="C18" s="20" t="s">
        <v>88</v>
      </c>
      <c r="D18" s="25">
        <v>3.0</v>
      </c>
      <c r="E18" s="25">
        <v>2.0</v>
      </c>
      <c r="F18" s="25">
        <v>2.0</v>
      </c>
      <c r="G18" s="25">
        <v>1.0</v>
      </c>
      <c r="H18" s="25">
        <v>0.0</v>
      </c>
      <c r="I18" s="25">
        <v>1.0</v>
      </c>
      <c r="J18" s="25">
        <v>0.0</v>
      </c>
      <c r="K18" s="25">
        <v>0.0</v>
      </c>
      <c r="L18" s="25">
        <v>0.0</v>
      </c>
      <c r="M18" s="25">
        <v>0.0</v>
      </c>
      <c r="N18" s="25">
        <v>0.5</v>
      </c>
      <c r="O18" s="25">
        <v>1.0</v>
      </c>
      <c r="P18" s="25">
        <v>0.0</v>
      </c>
      <c r="Q18" s="25">
        <v>0.0</v>
      </c>
      <c r="R18" s="25">
        <v>0.0</v>
      </c>
      <c r="S18" s="25">
        <v>0.0</v>
      </c>
      <c r="T18" s="25">
        <v>0.0</v>
      </c>
      <c r="U18" s="25">
        <v>0.0</v>
      </c>
      <c r="V18" s="25">
        <v>0.0</v>
      </c>
      <c r="W18" s="25">
        <v>0.0</v>
      </c>
      <c r="X18" s="25">
        <v>0.0</v>
      </c>
      <c r="Y18" s="25">
        <v>0.667</v>
      </c>
      <c r="Z18" s="25">
        <v>0.667</v>
      </c>
      <c r="AA18" s="25">
        <v>0.5</v>
      </c>
      <c r="AB18" s="25">
        <v>1.167</v>
      </c>
      <c r="AC18" s="25">
        <v>0.425</v>
      </c>
      <c r="AD18" s="25">
        <v>1.0</v>
      </c>
      <c r="AE18" s="25">
        <v>0.667</v>
      </c>
      <c r="AF18" s="25">
        <v>0.0</v>
      </c>
      <c r="AG18" s="25">
        <v>0.0</v>
      </c>
      <c r="AH18" s="25">
        <v>0.0</v>
      </c>
      <c r="AI18" s="25">
        <v>1.0</v>
      </c>
      <c r="AJ18" s="25">
        <v>0.0</v>
      </c>
      <c r="AK18" s="25">
        <v>0.0</v>
      </c>
      <c r="AL18" s="25">
        <v>2.0</v>
      </c>
      <c r="AM18" s="25">
        <v>66.7</v>
      </c>
      <c r="AN18" s="25">
        <v>0.0</v>
      </c>
      <c r="AO18" s="25">
        <v>0.0</v>
      </c>
      <c r="AP18" s="25">
        <v>0.0</v>
      </c>
      <c r="AQ18" s="25">
        <v>0.0</v>
      </c>
      <c r="AR18" s="25">
        <v>100.0</v>
      </c>
      <c r="AS18" s="25">
        <v>0.0</v>
      </c>
      <c r="AT18" s="25">
        <v>0.0</v>
      </c>
      <c r="AU18" s="25">
        <v>0.0</v>
      </c>
      <c r="AV18" s="25">
        <v>0.0</v>
      </c>
      <c r="AW18" s="25">
        <v>2.0</v>
      </c>
      <c r="AX18" s="25">
        <v>0.0</v>
      </c>
      <c r="AY18" s="25">
        <v>0.0</v>
      </c>
      <c r="AZ18" s="25">
        <v>0.0</v>
      </c>
      <c r="BA18" s="25">
        <v>0.0</v>
      </c>
      <c r="BB18" s="25">
        <v>0.5</v>
      </c>
    </row>
    <row r="19">
      <c r="C19" s="20" t="s">
        <v>89</v>
      </c>
      <c r="D19" s="25">
        <v>3.0</v>
      </c>
      <c r="E19" s="25">
        <v>2.0</v>
      </c>
      <c r="F19" s="25">
        <v>1.0</v>
      </c>
      <c r="G19" s="25">
        <v>1.0</v>
      </c>
      <c r="H19" s="25">
        <v>0.0</v>
      </c>
      <c r="I19" s="25">
        <v>0.0</v>
      </c>
      <c r="J19" s="25">
        <v>1.0</v>
      </c>
      <c r="K19" s="25">
        <v>0.0</v>
      </c>
      <c r="L19" s="25">
        <v>0.0</v>
      </c>
      <c r="M19" s="25">
        <v>0.0</v>
      </c>
      <c r="N19" s="25">
        <v>0.5</v>
      </c>
      <c r="O19" s="25">
        <v>0.0</v>
      </c>
      <c r="P19" s="25">
        <v>0.0</v>
      </c>
      <c r="Q19" s="25">
        <v>0.0</v>
      </c>
      <c r="R19" s="25">
        <v>0.0</v>
      </c>
      <c r="S19" s="25">
        <v>0.0</v>
      </c>
      <c r="T19" s="25">
        <v>0.0</v>
      </c>
      <c r="U19" s="25">
        <v>0.0</v>
      </c>
      <c r="V19" s="25">
        <v>1.0</v>
      </c>
      <c r="W19" s="25">
        <v>0.0</v>
      </c>
      <c r="X19" s="25">
        <v>1.0</v>
      </c>
      <c r="Y19" s="25">
        <v>0.5</v>
      </c>
      <c r="Z19" s="25">
        <v>0.5</v>
      </c>
      <c r="AA19" s="25">
        <v>1.0</v>
      </c>
      <c r="AB19" s="25">
        <v>1.5</v>
      </c>
      <c r="AC19" s="25">
        <v>0.475</v>
      </c>
      <c r="AD19" s="25">
        <v>1.0</v>
      </c>
      <c r="AE19" s="25">
        <v>0.667</v>
      </c>
      <c r="AF19" s="25">
        <v>0.0</v>
      </c>
      <c r="AG19" s="25">
        <v>0.0</v>
      </c>
      <c r="AH19" s="25">
        <v>0.0</v>
      </c>
      <c r="AI19" s="25">
        <v>1.0</v>
      </c>
      <c r="AJ19" s="25">
        <v>0.0</v>
      </c>
      <c r="AK19" s="25">
        <v>0.0</v>
      </c>
      <c r="AL19" s="25">
        <v>2.0</v>
      </c>
      <c r="AM19" s="25">
        <v>66.7</v>
      </c>
      <c r="AN19" s="25">
        <v>0.0</v>
      </c>
      <c r="AO19" s="25">
        <v>0.0</v>
      </c>
      <c r="AP19" s="25">
        <v>0.0</v>
      </c>
      <c r="AQ19" s="25">
        <v>0.0</v>
      </c>
      <c r="AR19" s="25">
        <v>66.7</v>
      </c>
      <c r="AS19" s="25">
        <v>33.3</v>
      </c>
      <c r="AT19" s="25">
        <v>0.0</v>
      </c>
      <c r="AU19" s="25">
        <v>0.0</v>
      </c>
      <c r="AV19" s="25">
        <v>33.3</v>
      </c>
      <c r="AW19" s="25">
        <v>3.0</v>
      </c>
      <c r="AX19" s="25">
        <v>0.0</v>
      </c>
      <c r="AY19" s="25">
        <v>33.3</v>
      </c>
      <c r="AZ19" s="25">
        <v>0.0</v>
      </c>
      <c r="BA19" s="25">
        <v>100.0</v>
      </c>
      <c r="BB19" s="25">
        <v>0.5</v>
      </c>
    </row>
    <row r="20">
      <c r="C20" s="20" t="s">
        <v>90</v>
      </c>
      <c r="D20" s="25">
        <v>4.0</v>
      </c>
      <c r="E20" s="25">
        <v>4.0</v>
      </c>
      <c r="F20" s="25">
        <v>1.0</v>
      </c>
      <c r="G20" s="25">
        <v>1.0</v>
      </c>
      <c r="H20" s="25">
        <v>0.0</v>
      </c>
      <c r="I20" s="25">
        <v>1.0</v>
      </c>
      <c r="J20" s="25">
        <v>0.0</v>
      </c>
      <c r="K20" s="25">
        <v>0.0</v>
      </c>
      <c r="L20" s="25">
        <v>0.0</v>
      </c>
      <c r="M20" s="25">
        <v>0.0</v>
      </c>
      <c r="N20" s="25">
        <v>0.25</v>
      </c>
      <c r="O20" s="25">
        <v>0.0</v>
      </c>
      <c r="P20" s="25">
        <v>0.0</v>
      </c>
      <c r="Q20" s="25">
        <v>0.0</v>
      </c>
      <c r="R20" s="25">
        <v>0.0</v>
      </c>
      <c r="S20" s="25">
        <v>0.0</v>
      </c>
      <c r="T20" s="25">
        <v>0.0</v>
      </c>
      <c r="U20" s="25">
        <v>0.0</v>
      </c>
      <c r="V20" s="25">
        <v>0.0</v>
      </c>
      <c r="W20" s="25">
        <v>0.0</v>
      </c>
      <c r="X20" s="25">
        <v>0.0</v>
      </c>
      <c r="Y20" s="25">
        <v>0.25</v>
      </c>
      <c r="Z20" s="25">
        <v>0.5</v>
      </c>
      <c r="AA20" s="25">
        <v>0.25</v>
      </c>
      <c r="AB20" s="25">
        <v>0.5</v>
      </c>
      <c r="AC20" s="25">
        <v>0.175</v>
      </c>
      <c r="AD20" s="25">
        <v>1.0</v>
      </c>
      <c r="AE20" s="25">
        <v>1.0</v>
      </c>
      <c r="AF20" s="25">
        <v>1.0</v>
      </c>
      <c r="AG20" s="25">
        <v>0.0</v>
      </c>
      <c r="AH20" s="25">
        <v>0.0</v>
      </c>
      <c r="AI20" s="25">
        <v>0.0</v>
      </c>
      <c r="AJ20" s="25">
        <v>0.0</v>
      </c>
      <c r="AK20" s="25">
        <v>0.0</v>
      </c>
      <c r="AL20" s="25">
        <v>2.0</v>
      </c>
      <c r="AM20" s="25">
        <v>50.0</v>
      </c>
      <c r="AN20" s="25">
        <v>0.0</v>
      </c>
      <c r="AO20" s="25">
        <v>1.0</v>
      </c>
      <c r="AP20" s="25">
        <v>0.0</v>
      </c>
      <c r="AQ20" s="25">
        <v>0.0</v>
      </c>
      <c r="AR20" s="25">
        <v>50.0</v>
      </c>
      <c r="AS20" s="25">
        <v>25.0</v>
      </c>
      <c r="AT20" s="25">
        <v>0.0</v>
      </c>
      <c r="AU20" s="25">
        <v>25.0</v>
      </c>
      <c r="AV20" s="25">
        <v>25.0</v>
      </c>
      <c r="AW20" s="25">
        <v>4.0</v>
      </c>
      <c r="AX20" s="25">
        <v>7.7</v>
      </c>
      <c r="AY20" s="25">
        <v>0.0</v>
      </c>
      <c r="AZ20" s="25">
        <v>0.0</v>
      </c>
      <c r="BA20" s="25">
        <v>0.0</v>
      </c>
      <c r="BB20" s="25">
        <v>0.25</v>
      </c>
    </row>
    <row r="21">
      <c r="C21" s="20" t="s">
        <v>91</v>
      </c>
      <c r="D21" s="25">
        <v>4.0</v>
      </c>
      <c r="E21" s="25">
        <v>3.0</v>
      </c>
      <c r="F21" s="25">
        <v>1.0</v>
      </c>
      <c r="G21" s="25">
        <v>2.0</v>
      </c>
      <c r="H21" s="25">
        <v>0.0</v>
      </c>
      <c r="I21" s="25">
        <v>2.0</v>
      </c>
      <c r="J21" s="25">
        <v>0.0</v>
      </c>
      <c r="K21" s="25">
        <v>0.0</v>
      </c>
      <c r="L21" s="25">
        <v>0.0</v>
      </c>
      <c r="M21" s="25">
        <v>0.0</v>
      </c>
      <c r="N21" s="25">
        <v>0.667</v>
      </c>
      <c r="O21" s="25">
        <v>1.0</v>
      </c>
      <c r="P21" s="25">
        <v>0.0</v>
      </c>
      <c r="Q21" s="25">
        <v>0.0</v>
      </c>
      <c r="R21" s="25">
        <v>0.0</v>
      </c>
      <c r="S21" s="25">
        <v>0.0</v>
      </c>
      <c r="T21" s="25">
        <v>0.0</v>
      </c>
      <c r="U21" s="25">
        <v>0.0</v>
      </c>
      <c r="V21" s="25">
        <v>0.0</v>
      </c>
      <c r="W21" s="25">
        <v>0.0</v>
      </c>
      <c r="X21" s="25">
        <v>0.0</v>
      </c>
      <c r="Y21" s="25">
        <v>0.75</v>
      </c>
      <c r="Z21" s="25">
        <v>0.75</v>
      </c>
      <c r="AA21" s="25">
        <v>0.667</v>
      </c>
      <c r="AB21" s="25">
        <v>1.417</v>
      </c>
      <c r="AC21" s="25">
        <v>0.504</v>
      </c>
      <c r="AD21" s="25">
        <v>1.0</v>
      </c>
      <c r="AE21" s="25">
        <v>0.75</v>
      </c>
      <c r="AF21" s="25">
        <v>0.0</v>
      </c>
      <c r="AG21" s="25">
        <v>0.0</v>
      </c>
      <c r="AH21" s="25">
        <v>0.0</v>
      </c>
      <c r="AI21" s="25">
        <v>2.0</v>
      </c>
      <c r="AJ21" s="25">
        <v>1.0</v>
      </c>
      <c r="AK21" s="25">
        <v>0.5</v>
      </c>
      <c r="AL21" s="25">
        <v>3.0</v>
      </c>
      <c r="AM21" s="25">
        <v>75.0</v>
      </c>
      <c r="AN21" s="25">
        <v>0.0</v>
      </c>
      <c r="AO21" s="25">
        <v>0.0</v>
      </c>
      <c r="AP21" s="25">
        <v>0.0</v>
      </c>
      <c r="AQ21" s="25">
        <v>0.0</v>
      </c>
      <c r="AR21" s="25">
        <v>33.3</v>
      </c>
      <c r="AS21" s="25">
        <v>33.3</v>
      </c>
      <c r="AT21" s="25">
        <v>33.3</v>
      </c>
      <c r="AU21" s="25">
        <v>0.0</v>
      </c>
      <c r="AV21" s="25">
        <v>0.0</v>
      </c>
      <c r="AW21" s="25">
        <v>3.0</v>
      </c>
      <c r="AX21" s="25">
        <v>19.0</v>
      </c>
      <c r="AY21" s="25">
        <v>75.0</v>
      </c>
      <c r="AZ21" s="25">
        <v>0.0</v>
      </c>
      <c r="BA21" s="25">
        <v>0.0</v>
      </c>
      <c r="BB21" s="25">
        <v>0.667</v>
      </c>
    </row>
    <row r="22">
      <c r="C22" s="20" t="s">
        <v>92</v>
      </c>
      <c r="D22" s="25">
        <v>4.0</v>
      </c>
      <c r="E22" s="25">
        <v>3.0</v>
      </c>
      <c r="F22" s="25">
        <v>0.0</v>
      </c>
      <c r="G22" s="25">
        <v>0.0</v>
      </c>
      <c r="H22" s="25">
        <v>0.0</v>
      </c>
      <c r="I22" s="25">
        <v>0.0</v>
      </c>
      <c r="J22" s="25">
        <v>0.0</v>
      </c>
      <c r="K22" s="25">
        <v>0.0</v>
      </c>
      <c r="L22" s="25">
        <v>0.0</v>
      </c>
      <c r="M22" s="25">
        <v>0.0</v>
      </c>
      <c r="N22" s="25">
        <v>0.0</v>
      </c>
      <c r="O22" s="25">
        <v>1.0</v>
      </c>
      <c r="P22" s="25">
        <v>2.0</v>
      </c>
      <c r="Q22" s="25">
        <v>0.0</v>
      </c>
      <c r="R22" s="25">
        <v>2.0</v>
      </c>
      <c r="S22" s="25">
        <v>0.0</v>
      </c>
      <c r="T22" s="25">
        <v>0.0</v>
      </c>
      <c r="U22" s="25">
        <v>0.0</v>
      </c>
      <c r="V22" s="25">
        <v>0.0</v>
      </c>
      <c r="W22" s="25">
        <v>0.0</v>
      </c>
      <c r="X22" s="25">
        <v>0.0</v>
      </c>
      <c r="Y22" s="25">
        <v>0.25</v>
      </c>
      <c r="Z22" s="25">
        <v>0.25</v>
      </c>
      <c r="AA22" s="25">
        <v>0.0</v>
      </c>
      <c r="AB22" s="25">
        <v>0.25</v>
      </c>
      <c r="AC22" s="25">
        <v>0.113</v>
      </c>
      <c r="AD22" s="25">
        <v>0.333</v>
      </c>
      <c r="AE22" s="25">
        <v>0.25</v>
      </c>
      <c r="AF22" s="25">
        <v>0.0</v>
      </c>
      <c r="AG22" s="25">
        <v>0.0</v>
      </c>
      <c r="AH22" s="25">
        <v>0.0</v>
      </c>
      <c r="AI22" s="25">
        <v>1.0</v>
      </c>
      <c r="AJ22" s="25">
        <v>0.0</v>
      </c>
      <c r="AK22" s="25">
        <v>0.0</v>
      </c>
      <c r="AL22" s="25">
        <v>2.0</v>
      </c>
      <c r="AM22" s="25">
        <v>50.0</v>
      </c>
      <c r="AN22" s="25">
        <v>0.0</v>
      </c>
      <c r="AO22" s="25">
        <v>1.0</v>
      </c>
      <c r="AP22" s="25">
        <v>0.0</v>
      </c>
      <c r="AQ22" s="25">
        <v>0.0</v>
      </c>
      <c r="AR22" s="25">
        <v>0.0</v>
      </c>
      <c r="AS22" s="25">
        <v>0.0</v>
      </c>
      <c r="AT22" s="25">
        <v>0.0</v>
      </c>
      <c r="AU22" s="25">
        <v>100.0</v>
      </c>
      <c r="AV22" s="25">
        <v>0.0</v>
      </c>
      <c r="AW22" s="25">
        <v>1.0</v>
      </c>
      <c r="AX22" s="25">
        <v>0.0</v>
      </c>
      <c r="AY22" s="25">
        <v>50.0</v>
      </c>
      <c r="AZ22" s="25">
        <v>0.0</v>
      </c>
      <c r="BA22" s="25">
        <v>0.0</v>
      </c>
      <c r="BB22" s="25">
        <v>0.0</v>
      </c>
    </row>
    <row r="23">
      <c r="C23" s="20" t="s">
        <v>93</v>
      </c>
      <c r="D23" s="25">
        <v>4.0</v>
      </c>
      <c r="E23" s="25">
        <v>3.0</v>
      </c>
      <c r="F23" s="25">
        <v>1.0</v>
      </c>
      <c r="G23" s="25">
        <v>0.0</v>
      </c>
      <c r="H23" s="25">
        <v>0.0</v>
      </c>
      <c r="I23" s="25">
        <v>0.0</v>
      </c>
      <c r="J23" s="25">
        <v>0.0</v>
      </c>
      <c r="K23" s="25">
        <v>0.0</v>
      </c>
      <c r="L23" s="25">
        <v>0.0</v>
      </c>
      <c r="M23" s="25">
        <v>0.0</v>
      </c>
      <c r="N23" s="25">
        <v>0.0</v>
      </c>
      <c r="O23" s="25">
        <v>1.0</v>
      </c>
      <c r="P23" s="25">
        <v>0.0</v>
      </c>
      <c r="Q23" s="25">
        <v>0.0</v>
      </c>
      <c r="R23" s="25">
        <v>0.0</v>
      </c>
      <c r="S23" s="25">
        <v>0.0</v>
      </c>
      <c r="T23" s="25">
        <v>0.0</v>
      </c>
      <c r="U23" s="25">
        <v>0.0</v>
      </c>
      <c r="V23" s="25">
        <v>0.0</v>
      </c>
      <c r="W23" s="25">
        <v>0.0</v>
      </c>
      <c r="X23" s="25">
        <v>0.0</v>
      </c>
      <c r="Y23" s="25">
        <v>0.25</v>
      </c>
      <c r="Z23" s="25">
        <v>0.5</v>
      </c>
      <c r="AA23" s="25">
        <v>0.0</v>
      </c>
      <c r="AB23" s="25">
        <v>0.25</v>
      </c>
      <c r="AC23" s="25">
        <v>0.113</v>
      </c>
      <c r="AD23" s="25">
        <v>1.0</v>
      </c>
      <c r="AE23" s="25">
        <v>0.75</v>
      </c>
      <c r="AF23" s="25">
        <v>1.0</v>
      </c>
      <c r="AG23" s="25">
        <v>0.0</v>
      </c>
      <c r="AH23" s="25">
        <v>0.0</v>
      </c>
      <c r="AI23" s="25">
        <v>0.0</v>
      </c>
      <c r="AJ23" s="25">
        <v>0.0</v>
      </c>
      <c r="AK23" s="25">
        <v>0.0</v>
      </c>
      <c r="AL23" s="25">
        <v>1.0</v>
      </c>
      <c r="AM23" s="25">
        <v>25.0</v>
      </c>
      <c r="AN23" s="25">
        <v>0.0</v>
      </c>
      <c r="AO23" s="25">
        <v>1.0</v>
      </c>
      <c r="AP23" s="25">
        <v>0.0</v>
      </c>
      <c r="AQ23" s="25">
        <v>0.0</v>
      </c>
      <c r="AR23" s="25">
        <v>100.0</v>
      </c>
      <c r="AS23" s="25">
        <v>0.0</v>
      </c>
      <c r="AT23" s="25">
        <v>0.0</v>
      </c>
      <c r="AU23" s="25">
        <v>0.0</v>
      </c>
      <c r="AV23" s="25">
        <v>0.0</v>
      </c>
      <c r="AW23" s="25">
        <v>3.0</v>
      </c>
      <c r="AX23" s="25">
        <v>5.3</v>
      </c>
      <c r="AY23" s="25">
        <v>25.0</v>
      </c>
      <c r="AZ23" s="25">
        <v>0.0</v>
      </c>
      <c r="BA23" s="25">
        <v>0.0</v>
      </c>
      <c r="BB23" s="25">
        <v>0.0</v>
      </c>
    </row>
    <row r="24">
      <c r="C24" s="20" t="s">
        <v>94</v>
      </c>
      <c r="D24" s="25">
        <v>4.0</v>
      </c>
      <c r="E24" s="25">
        <v>4.0</v>
      </c>
      <c r="F24" s="25">
        <v>1.0</v>
      </c>
      <c r="G24" s="25">
        <v>1.0</v>
      </c>
      <c r="H24" s="25">
        <v>0.0</v>
      </c>
      <c r="I24" s="25">
        <v>1.0</v>
      </c>
      <c r="J24" s="25">
        <v>0.0</v>
      </c>
      <c r="K24" s="25">
        <v>0.0</v>
      </c>
      <c r="L24" s="25">
        <v>0.0</v>
      </c>
      <c r="M24" s="25">
        <v>2.0</v>
      </c>
      <c r="N24" s="25">
        <v>0.25</v>
      </c>
      <c r="O24" s="25">
        <v>0.0</v>
      </c>
      <c r="P24" s="25">
        <v>0.0</v>
      </c>
      <c r="Q24" s="25">
        <v>0.0</v>
      </c>
      <c r="R24" s="25">
        <v>0.0</v>
      </c>
      <c r="S24" s="25">
        <v>0.0</v>
      </c>
      <c r="T24" s="25">
        <v>0.0</v>
      </c>
      <c r="U24" s="25">
        <v>0.0</v>
      </c>
      <c r="V24" s="25">
        <v>0.0</v>
      </c>
      <c r="W24" s="25">
        <v>0.0</v>
      </c>
      <c r="X24" s="25">
        <v>0.0</v>
      </c>
      <c r="Y24" s="25">
        <v>0.25</v>
      </c>
      <c r="Z24" s="25">
        <v>0.25</v>
      </c>
      <c r="AA24" s="25">
        <v>0.25</v>
      </c>
      <c r="AB24" s="25">
        <v>0.5</v>
      </c>
      <c r="AC24" s="25">
        <v>0.175</v>
      </c>
      <c r="AD24" s="25">
        <v>1.0</v>
      </c>
      <c r="AE24" s="25">
        <v>1.0</v>
      </c>
      <c r="AF24" s="25">
        <v>0.0</v>
      </c>
      <c r="AG24" s="25">
        <v>1.0</v>
      </c>
      <c r="AH24" s="25">
        <v>0.0</v>
      </c>
      <c r="AI24" s="25">
        <v>2.0</v>
      </c>
      <c r="AJ24" s="25">
        <v>1.0</v>
      </c>
      <c r="AK24" s="25">
        <v>0.5</v>
      </c>
      <c r="AL24" s="25">
        <v>3.0</v>
      </c>
      <c r="AM24" s="25">
        <v>75.0</v>
      </c>
      <c r="AN24" s="25">
        <v>0.0</v>
      </c>
      <c r="AO24" s="25">
        <v>0.0</v>
      </c>
      <c r="AP24" s="25">
        <v>0.0</v>
      </c>
      <c r="AQ24" s="25">
        <v>0.0</v>
      </c>
      <c r="AR24" s="25">
        <v>25.0</v>
      </c>
      <c r="AS24" s="25">
        <v>25.0</v>
      </c>
      <c r="AT24" s="25">
        <v>25.0</v>
      </c>
      <c r="AU24" s="25">
        <v>25.0</v>
      </c>
      <c r="AV24" s="25">
        <v>0.0</v>
      </c>
      <c r="AW24" s="25">
        <v>4.0</v>
      </c>
      <c r="AX24" s="25">
        <v>0.0</v>
      </c>
      <c r="AY24" s="25">
        <v>25.0</v>
      </c>
      <c r="AZ24" s="25">
        <v>0.0</v>
      </c>
      <c r="BA24" s="25">
        <v>0.0</v>
      </c>
      <c r="BB24" s="25">
        <v>0.25</v>
      </c>
    </row>
    <row r="25">
      <c r="C25" s="20" t="s">
        <v>95</v>
      </c>
      <c r="D25" s="25">
        <v>4.0</v>
      </c>
      <c r="E25" s="25">
        <v>4.0</v>
      </c>
      <c r="F25" s="25">
        <v>0.0</v>
      </c>
      <c r="G25" s="25">
        <v>1.0</v>
      </c>
      <c r="H25" s="25">
        <v>0.0</v>
      </c>
      <c r="I25" s="25">
        <v>1.0</v>
      </c>
      <c r="J25" s="25">
        <v>0.0</v>
      </c>
      <c r="K25" s="25">
        <v>0.0</v>
      </c>
      <c r="L25" s="25">
        <v>0.0</v>
      </c>
      <c r="M25" s="25">
        <v>0.0</v>
      </c>
      <c r="N25" s="25">
        <v>0.25</v>
      </c>
      <c r="O25" s="25">
        <v>0.0</v>
      </c>
      <c r="P25" s="25">
        <v>0.0</v>
      </c>
      <c r="Q25" s="25">
        <v>0.0</v>
      </c>
      <c r="R25" s="25">
        <v>0.0</v>
      </c>
      <c r="S25" s="25">
        <v>0.0</v>
      </c>
      <c r="T25" s="25">
        <v>1.0</v>
      </c>
      <c r="U25" s="25">
        <v>0.0</v>
      </c>
      <c r="V25" s="25">
        <v>0.0</v>
      </c>
      <c r="W25" s="25">
        <v>0.0</v>
      </c>
      <c r="X25" s="25">
        <v>0.0</v>
      </c>
      <c r="Y25" s="25">
        <v>0.25</v>
      </c>
      <c r="Z25" s="25">
        <v>0.25</v>
      </c>
      <c r="AA25" s="25">
        <v>0.25</v>
      </c>
      <c r="AB25" s="25">
        <v>0.5</v>
      </c>
      <c r="AC25" s="25">
        <v>0.175</v>
      </c>
      <c r="AD25" s="25">
        <v>1.0</v>
      </c>
      <c r="AE25" s="25">
        <v>1.0</v>
      </c>
      <c r="AF25" s="25">
        <v>0.0</v>
      </c>
      <c r="AG25" s="25">
        <v>0.0</v>
      </c>
      <c r="AH25" s="25">
        <v>0.0</v>
      </c>
      <c r="AI25" s="25">
        <v>2.0</v>
      </c>
      <c r="AJ25" s="25">
        <v>0.0</v>
      </c>
      <c r="AK25" s="25">
        <v>0.0</v>
      </c>
      <c r="AL25" s="25">
        <v>2.0</v>
      </c>
      <c r="AM25" s="25">
        <v>50.0</v>
      </c>
      <c r="AN25" s="25">
        <v>0.0</v>
      </c>
      <c r="AO25" s="25">
        <v>1.0</v>
      </c>
      <c r="AP25" s="25">
        <v>0.0</v>
      </c>
      <c r="AQ25" s="25">
        <v>0.0</v>
      </c>
      <c r="AR25" s="25">
        <v>50.0</v>
      </c>
      <c r="AS25" s="25">
        <v>25.0</v>
      </c>
      <c r="AT25" s="25">
        <v>0.0</v>
      </c>
      <c r="AU25" s="25">
        <v>25.0</v>
      </c>
      <c r="AV25" s="25">
        <v>0.0</v>
      </c>
      <c r="AW25" s="25">
        <v>4.0</v>
      </c>
      <c r="AX25" s="25">
        <v>0.0</v>
      </c>
      <c r="AY25" s="25">
        <v>75.0</v>
      </c>
      <c r="AZ25" s="25">
        <v>1.0</v>
      </c>
      <c r="BA25" s="25">
        <v>33.3</v>
      </c>
      <c r="BB25" s="25">
        <v>0.25</v>
      </c>
    </row>
    <row r="26">
      <c r="C26" s="20" t="s">
        <v>96</v>
      </c>
      <c r="D26" s="25">
        <v>4.0</v>
      </c>
      <c r="E26" s="25">
        <v>4.0</v>
      </c>
      <c r="F26" s="25">
        <v>1.0</v>
      </c>
      <c r="G26" s="25">
        <v>1.0</v>
      </c>
      <c r="H26" s="25">
        <v>0.0</v>
      </c>
      <c r="I26" s="25">
        <v>1.0</v>
      </c>
      <c r="J26" s="25">
        <v>0.0</v>
      </c>
      <c r="K26" s="25">
        <v>0.0</v>
      </c>
      <c r="L26" s="25">
        <v>0.0</v>
      </c>
      <c r="M26" s="25">
        <v>0.0</v>
      </c>
      <c r="N26" s="25">
        <v>0.25</v>
      </c>
      <c r="O26" s="25">
        <v>0.0</v>
      </c>
      <c r="P26" s="25">
        <v>0.0</v>
      </c>
      <c r="Q26" s="25">
        <v>0.0</v>
      </c>
      <c r="R26" s="25">
        <v>0.0</v>
      </c>
      <c r="S26" s="25">
        <v>0.0</v>
      </c>
      <c r="T26" s="25">
        <v>0.0</v>
      </c>
      <c r="U26" s="25">
        <v>0.0</v>
      </c>
      <c r="V26" s="25">
        <v>0.0</v>
      </c>
      <c r="W26" s="25">
        <v>0.0</v>
      </c>
      <c r="X26" s="25">
        <v>0.0</v>
      </c>
      <c r="Y26" s="25">
        <v>0.25</v>
      </c>
      <c r="Z26" s="25">
        <v>0.25</v>
      </c>
      <c r="AA26" s="25">
        <v>0.25</v>
      </c>
      <c r="AB26" s="25">
        <v>0.5</v>
      </c>
      <c r="AC26" s="25">
        <v>0.175</v>
      </c>
      <c r="AD26" s="25">
        <v>1.0</v>
      </c>
      <c r="AE26" s="25">
        <v>1.0</v>
      </c>
      <c r="AF26" s="25">
        <v>0.0</v>
      </c>
      <c r="AG26" s="25">
        <v>0.0</v>
      </c>
      <c r="AH26" s="25">
        <v>0.0</v>
      </c>
      <c r="AI26" s="25">
        <v>2.0</v>
      </c>
      <c r="AJ26" s="25">
        <v>1.0</v>
      </c>
      <c r="AK26" s="25">
        <v>0.5</v>
      </c>
      <c r="AL26" s="25">
        <v>3.0</v>
      </c>
      <c r="AM26" s="25">
        <v>75.0</v>
      </c>
      <c r="AN26" s="25">
        <v>0.0</v>
      </c>
      <c r="AO26" s="25">
        <v>0.0</v>
      </c>
      <c r="AP26" s="25">
        <v>0.0</v>
      </c>
      <c r="AQ26" s="25">
        <v>0.0</v>
      </c>
      <c r="AR26" s="25">
        <v>50.0</v>
      </c>
      <c r="AS26" s="25">
        <v>25.0</v>
      </c>
      <c r="AT26" s="25">
        <v>25.0</v>
      </c>
      <c r="AU26" s="25">
        <v>0.0</v>
      </c>
      <c r="AV26" s="25">
        <v>25.0</v>
      </c>
      <c r="AW26" s="25">
        <v>4.0</v>
      </c>
      <c r="AX26" s="25">
        <v>15.8</v>
      </c>
      <c r="AY26" s="25">
        <v>50.0</v>
      </c>
      <c r="AZ26" s="25">
        <v>0.0</v>
      </c>
      <c r="BA26" s="25">
        <v>0.0</v>
      </c>
      <c r="BB26" s="25">
        <v>0.25</v>
      </c>
    </row>
    <row r="27">
      <c r="C27" s="20" t="s">
        <v>97</v>
      </c>
      <c r="D27" s="25">
        <v>3.0</v>
      </c>
      <c r="E27" s="25">
        <v>2.0</v>
      </c>
      <c r="F27" s="25">
        <v>0.0</v>
      </c>
      <c r="G27" s="25">
        <v>0.0</v>
      </c>
      <c r="H27" s="25">
        <v>0.0</v>
      </c>
      <c r="I27" s="25">
        <v>0.0</v>
      </c>
      <c r="J27" s="25">
        <v>0.0</v>
      </c>
      <c r="K27" s="25">
        <v>0.0</v>
      </c>
      <c r="L27" s="25">
        <v>0.0</v>
      </c>
      <c r="M27" s="25">
        <v>0.0</v>
      </c>
      <c r="N27" s="25">
        <v>0.0</v>
      </c>
      <c r="O27" s="25">
        <v>1.0</v>
      </c>
      <c r="P27" s="25">
        <v>0.0</v>
      </c>
      <c r="Q27" s="25">
        <v>0.0</v>
      </c>
      <c r="R27" s="25">
        <v>0.0</v>
      </c>
      <c r="S27" s="25">
        <v>0.0</v>
      </c>
      <c r="T27" s="25">
        <v>0.0</v>
      </c>
      <c r="U27" s="25">
        <v>0.0</v>
      </c>
      <c r="V27" s="25">
        <v>0.0</v>
      </c>
      <c r="W27" s="25">
        <v>0.0</v>
      </c>
      <c r="X27" s="25">
        <v>0.0</v>
      </c>
      <c r="Y27" s="25">
        <v>0.333</v>
      </c>
      <c r="Z27" s="25">
        <v>0.333</v>
      </c>
      <c r="AA27" s="25">
        <v>0.0</v>
      </c>
      <c r="AB27" s="25">
        <v>0.333</v>
      </c>
      <c r="AC27" s="25">
        <v>0.15</v>
      </c>
      <c r="AD27" s="25">
        <v>1.0</v>
      </c>
      <c r="AE27" s="25">
        <v>0.667</v>
      </c>
      <c r="AF27" s="25">
        <v>0.0</v>
      </c>
      <c r="AG27" s="25">
        <v>0.0</v>
      </c>
      <c r="AH27" s="25">
        <v>0.0</v>
      </c>
      <c r="AI27" s="25">
        <v>0.0</v>
      </c>
      <c r="AJ27" s="25">
        <v>0.0</v>
      </c>
      <c r="AK27" s="25">
        <v>0.0</v>
      </c>
      <c r="AL27" s="25">
        <v>1.0</v>
      </c>
      <c r="AM27" s="25">
        <v>33.3</v>
      </c>
      <c r="AN27" s="25">
        <v>0.0</v>
      </c>
      <c r="AO27" s="25">
        <v>1.0</v>
      </c>
      <c r="AP27" s="25">
        <v>0.0</v>
      </c>
      <c r="AQ27" s="25">
        <v>0.0</v>
      </c>
      <c r="AR27" s="25">
        <v>50.0</v>
      </c>
      <c r="AS27" s="25">
        <v>0.0</v>
      </c>
      <c r="AT27" s="25">
        <v>50.0</v>
      </c>
      <c r="AU27" s="25">
        <v>0.0</v>
      </c>
      <c r="AV27" s="25">
        <v>0.0</v>
      </c>
      <c r="AW27" s="25">
        <v>2.0</v>
      </c>
      <c r="AX27" s="25">
        <v>0.0</v>
      </c>
      <c r="AY27" s="25">
        <v>33.3</v>
      </c>
      <c r="AZ27" s="25">
        <v>0.0</v>
      </c>
      <c r="BA27" s="25">
        <v>0.0</v>
      </c>
      <c r="BB27" s="25">
        <v>0.0</v>
      </c>
    </row>
    <row r="28">
      <c r="C28" s="20" t="s">
        <v>98</v>
      </c>
      <c r="D28" s="25">
        <v>4.0</v>
      </c>
      <c r="E28" s="25">
        <v>3.0</v>
      </c>
      <c r="F28" s="25">
        <v>0.0</v>
      </c>
      <c r="G28" s="25">
        <v>0.0</v>
      </c>
      <c r="H28" s="25">
        <v>0.0</v>
      </c>
      <c r="I28" s="25">
        <v>0.0</v>
      </c>
      <c r="J28" s="25">
        <v>0.0</v>
      </c>
      <c r="K28" s="25">
        <v>0.0</v>
      </c>
      <c r="L28" s="25">
        <v>0.0</v>
      </c>
      <c r="M28" s="25">
        <v>1.0</v>
      </c>
      <c r="N28" s="25">
        <v>0.0</v>
      </c>
      <c r="O28" s="25">
        <v>0.0</v>
      </c>
      <c r="P28" s="25">
        <v>0.0</v>
      </c>
      <c r="Q28" s="25">
        <v>0.0</v>
      </c>
      <c r="R28" s="25">
        <v>0.0</v>
      </c>
      <c r="S28" s="25">
        <v>0.0</v>
      </c>
      <c r="T28" s="25">
        <v>0.0</v>
      </c>
      <c r="U28" s="25">
        <v>0.0</v>
      </c>
      <c r="V28" s="25">
        <v>1.0</v>
      </c>
      <c r="W28" s="25">
        <v>0.0</v>
      </c>
      <c r="X28" s="25">
        <v>1.0</v>
      </c>
      <c r="Y28" s="25">
        <v>0.0</v>
      </c>
      <c r="Z28" s="25">
        <v>0.0</v>
      </c>
      <c r="AA28" s="25">
        <v>0.0</v>
      </c>
      <c r="AB28" s="25">
        <v>0.0</v>
      </c>
      <c r="AC28" s="25">
        <v>0.0</v>
      </c>
      <c r="AD28" s="25">
        <v>1.0</v>
      </c>
      <c r="AE28" s="25">
        <v>0.75</v>
      </c>
      <c r="AF28" s="25">
        <v>0.0</v>
      </c>
      <c r="AG28" s="25">
        <v>1.0</v>
      </c>
      <c r="AH28" s="25">
        <v>0.0</v>
      </c>
      <c r="AI28" s="25">
        <v>2.0</v>
      </c>
      <c r="AJ28" s="25">
        <v>0.0</v>
      </c>
      <c r="AK28" s="25">
        <v>0.0</v>
      </c>
      <c r="AL28" s="25">
        <v>4.0</v>
      </c>
      <c r="AM28" s="25">
        <v>100.0</v>
      </c>
      <c r="AN28" s="25">
        <v>0.0</v>
      </c>
      <c r="AO28" s="25">
        <v>1.0</v>
      </c>
      <c r="AP28" s="25">
        <v>0.0</v>
      </c>
      <c r="AQ28" s="25">
        <v>0.0</v>
      </c>
      <c r="AR28" s="25">
        <v>100.0</v>
      </c>
      <c r="AS28" s="25">
        <v>0.0</v>
      </c>
      <c r="AT28" s="25">
        <v>0.0</v>
      </c>
      <c r="AU28" s="25">
        <v>0.0</v>
      </c>
      <c r="AV28" s="25">
        <v>0.0</v>
      </c>
      <c r="AW28" s="25">
        <v>4.0</v>
      </c>
      <c r="AX28" s="25">
        <v>0.0</v>
      </c>
      <c r="AY28" s="25">
        <v>25.0</v>
      </c>
      <c r="AZ28" s="25">
        <v>0.0</v>
      </c>
      <c r="BA28" s="25">
        <v>0.0</v>
      </c>
      <c r="BB28" s="25">
        <v>0.0</v>
      </c>
    </row>
    <row r="29">
      <c r="C29" s="20" t="s">
        <v>98</v>
      </c>
      <c r="D29" s="25">
        <v>4.0</v>
      </c>
      <c r="E29" s="25">
        <v>4.0</v>
      </c>
      <c r="F29" s="25">
        <v>0.0</v>
      </c>
      <c r="G29" s="25">
        <v>0.0</v>
      </c>
      <c r="H29" s="25">
        <v>0.0</v>
      </c>
      <c r="I29" s="25">
        <v>0.0</v>
      </c>
      <c r="J29" s="25">
        <v>0.0</v>
      </c>
      <c r="K29" s="25">
        <v>0.0</v>
      </c>
      <c r="L29" s="25">
        <v>0.0</v>
      </c>
      <c r="M29" s="25">
        <v>0.0</v>
      </c>
      <c r="N29" s="25">
        <v>0.0</v>
      </c>
      <c r="O29" s="25">
        <v>0.0</v>
      </c>
      <c r="P29" s="25">
        <v>0.0</v>
      </c>
      <c r="Q29" s="25">
        <v>1.0</v>
      </c>
      <c r="R29" s="25">
        <v>1.0</v>
      </c>
      <c r="S29" s="25">
        <v>0.0</v>
      </c>
      <c r="T29" s="25">
        <v>0.0</v>
      </c>
      <c r="U29" s="25">
        <v>0.0</v>
      </c>
      <c r="V29" s="25">
        <v>0.0</v>
      </c>
      <c r="W29" s="25">
        <v>0.0</v>
      </c>
      <c r="X29" s="25">
        <v>0.0</v>
      </c>
      <c r="Y29" s="25">
        <v>0.0</v>
      </c>
      <c r="Z29" s="25">
        <v>0.25</v>
      </c>
      <c r="AA29" s="25">
        <v>0.0</v>
      </c>
      <c r="AB29" s="25">
        <v>0.0</v>
      </c>
      <c r="AC29" s="25">
        <v>0.0</v>
      </c>
      <c r="AD29" s="25">
        <v>0.75</v>
      </c>
      <c r="AE29" s="25">
        <v>0.75</v>
      </c>
      <c r="AF29" s="25">
        <v>1.0</v>
      </c>
      <c r="AG29" s="25">
        <v>0.0</v>
      </c>
      <c r="AH29" s="25">
        <v>0.0</v>
      </c>
      <c r="AI29" s="25">
        <v>1.0</v>
      </c>
      <c r="AJ29" s="25">
        <v>0.0</v>
      </c>
      <c r="AK29" s="25">
        <v>0.0</v>
      </c>
      <c r="AL29" s="25">
        <v>0.0</v>
      </c>
      <c r="AM29" s="25">
        <v>0.0</v>
      </c>
      <c r="AN29" s="25">
        <v>0.0</v>
      </c>
      <c r="AO29" s="25">
        <v>1.0</v>
      </c>
      <c r="AP29" s="25">
        <v>0.0</v>
      </c>
      <c r="AQ29" s="25">
        <v>0.0</v>
      </c>
      <c r="AR29" s="25">
        <v>33.3</v>
      </c>
      <c r="AS29" s="25">
        <v>0.0</v>
      </c>
      <c r="AT29" s="25">
        <v>33.3</v>
      </c>
      <c r="AU29" s="25">
        <v>33.3</v>
      </c>
      <c r="AV29" s="25">
        <v>0.0</v>
      </c>
      <c r="AW29" s="25">
        <v>3.0</v>
      </c>
      <c r="AX29" s="25">
        <v>7.1</v>
      </c>
      <c r="AY29" s="25">
        <v>0.0</v>
      </c>
      <c r="AZ29" s="25">
        <v>0.0</v>
      </c>
      <c r="BA29" s="25">
        <v>0.0</v>
      </c>
      <c r="BB29" s="25">
        <v>0.0</v>
      </c>
    </row>
    <row r="30">
      <c r="C30" s="20" t="s">
        <v>99</v>
      </c>
      <c r="D30" s="25">
        <v>2.0</v>
      </c>
      <c r="E30" s="25">
        <v>2.0</v>
      </c>
      <c r="F30" s="25">
        <v>0.0</v>
      </c>
      <c r="G30" s="25">
        <v>0.0</v>
      </c>
      <c r="H30" s="25">
        <v>0.0</v>
      </c>
      <c r="I30" s="25">
        <v>0.0</v>
      </c>
      <c r="J30" s="25">
        <v>0.0</v>
      </c>
      <c r="K30" s="25">
        <v>0.0</v>
      </c>
      <c r="L30" s="25">
        <v>0.0</v>
      </c>
      <c r="M30" s="25">
        <v>0.0</v>
      </c>
      <c r="N30" s="25">
        <v>0.0</v>
      </c>
      <c r="O30" s="25">
        <v>0.0</v>
      </c>
      <c r="P30" s="25">
        <v>0.0</v>
      </c>
      <c r="Q30" s="25">
        <v>0.0</v>
      </c>
      <c r="R30" s="25">
        <v>0.0</v>
      </c>
      <c r="S30" s="25">
        <v>0.0</v>
      </c>
      <c r="T30" s="25">
        <v>0.0</v>
      </c>
      <c r="U30" s="25">
        <v>0.0</v>
      </c>
      <c r="V30" s="25">
        <v>0.0</v>
      </c>
      <c r="W30" s="25">
        <v>0.0</v>
      </c>
      <c r="X30" s="25">
        <v>0.0</v>
      </c>
      <c r="Y30" s="25">
        <v>0.0</v>
      </c>
      <c r="Z30" s="25">
        <v>0.0</v>
      </c>
      <c r="AA30" s="25">
        <v>0.0</v>
      </c>
      <c r="AB30" s="25">
        <v>0.0</v>
      </c>
      <c r="AC30" s="25">
        <v>0.0</v>
      </c>
      <c r="AD30" s="25">
        <v>1.0</v>
      </c>
      <c r="AE30" s="25">
        <v>1.0</v>
      </c>
      <c r="AF30" s="25">
        <v>0.0</v>
      </c>
      <c r="AG30" s="25">
        <v>0.0</v>
      </c>
      <c r="AH30" s="25">
        <v>0.0</v>
      </c>
      <c r="AI30" s="25">
        <v>0.0</v>
      </c>
      <c r="AJ30" s="25">
        <v>0.0</v>
      </c>
      <c r="AK30" s="25">
        <v>0.0</v>
      </c>
      <c r="AL30" s="25">
        <v>0.0</v>
      </c>
      <c r="AM30" s="25">
        <v>0.0</v>
      </c>
      <c r="AN30" s="25">
        <v>0.0</v>
      </c>
      <c r="AO30" s="25">
        <v>0.0</v>
      </c>
      <c r="AP30" s="25">
        <v>0.0</v>
      </c>
      <c r="AQ30" s="25">
        <v>0.0</v>
      </c>
      <c r="AR30" s="25">
        <v>50.0</v>
      </c>
      <c r="AS30" s="25">
        <v>0.0</v>
      </c>
      <c r="AT30" s="25">
        <v>50.0</v>
      </c>
      <c r="AU30" s="25">
        <v>0.0</v>
      </c>
      <c r="AV30" s="25">
        <v>0.0</v>
      </c>
      <c r="AW30" s="25">
        <v>2.0</v>
      </c>
      <c r="AX30" s="25">
        <v>0.0</v>
      </c>
      <c r="AY30" s="25">
        <v>0.0</v>
      </c>
      <c r="AZ30" s="25">
        <v>0.0</v>
      </c>
      <c r="BA30" s="25">
        <v>0.0</v>
      </c>
      <c r="BB30" s="25">
        <v>0.0</v>
      </c>
    </row>
    <row r="31">
      <c r="C31" s="20" t="s">
        <v>99</v>
      </c>
      <c r="D31" s="25">
        <v>4.0</v>
      </c>
      <c r="E31" s="25">
        <v>4.0</v>
      </c>
      <c r="F31" s="25">
        <v>0.0</v>
      </c>
      <c r="G31" s="25">
        <v>0.0</v>
      </c>
      <c r="H31" s="25">
        <v>0.0</v>
      </c>
      <c r="I31" s="25">
        <v>0.0</v>
      </c>
      <c r="J31" s="25">
        <v>0.0</v>
      </c>
      <c r="K31" s="25">
        <v>0.0</v>
      </c>
      <c r="L31" s="25">
        <v>0.0</v>
      </c>
      <c r="M31" s="25">
        <v>0.0</v>
      </c>
      <c r="N31" s="25">
        <v>0.0</v>
      </c>
      <c r="O31" s="25">
        <v>0.0</v>
      </c>
      <c r="P31" s="25">
        <v>0.0</v>
      </c>
      <c r="Q31" s="25">
        <v>0.0</v>
      </c>
      <c r="R31" s="25">
        <v>0.0</v>
      </c>
      <c r="S31" s="25">
        <v>0.0</v>
      </c>
      <c r="T31" s="25">
        <v>0.0</v>
      </c>
      <c r="U31" s="25">
        <v>0.0</v>
      </c>
      <c r="V31" s="25">
        <v>0.0</v>
      </c>
      <c r="W31" s="25">
        <v>0.0</v>
      </c>
      <c r="X31" s="25">
        <v>0.0</v>
      </c>
      <c r="Y31" s="25">
        <v>0.0</v>
      </c>
      <c r="Z31" s="25">
        <v>0.0</v>
      </c>
      <c r="AA31" s="25">
        <v>0.0</v>
      </c>
      <c r="AB31" s="25">
        <v>0.0</v>
      </c>
      <c r="AC31" s="25">
        <v>0.0</v>
      </c>
      <c r="AD31" s="25">
        <v>1.0</v>
      </c>
      <c r="AE31" s="25">
        <v>1.0</v>
      </c>
      <c r="AF31" s="25">
        <v>0.0</v>
      </c>
      <c r="AG31" s="25">
        <v>0.0</v>
      </c>
      <c r="AH31" s="25">
        <v>0.0</v>
      </c>
      <c r="AI31" s="25">
        <v>2.0</v>
      </c>
      <c r="AJ31" s="25">
        <v>0.0</v>
      </c>
      <c r="AK31" s="25">
        <v>0.0</v>
      </c>
      <c r="AL31" s="25">
        <v>0.0</v>
      </c>
      <c r="AM31" s="25">
        <v>0.0</v>
      </c>
      <c r="AN31" s="25">
        <v>0.0</v>
      </c>
      <c r="AO31" s="25">
        <v>0.0</v>
      </c>
      <c r="AP31" s="25">
        <v>0.0</v>
      </c>
      <c r="AQ31" s="25">
        <v>0.0</v>
      </c>
      <c r="AR31" s="25">
        <v>50.0</v>
      </c>
      <c r="AS31" s="25">
        <v>0.0</v>
      </c>
      <c r="AT31" s="25">
        <v>50.0</v>
      </c>
      <c r="AU31" s="25">
        <v>0.0</v>
      </c>
      <c r="AV31" s="25">
        <v>0.0</v>
      </c>
      <c r="AW31" s="25">
        <v>4.0</v>
      </c>
      <c r="AX31" s="25">
        <v>0.0</v>
      </c>
      <c r="AY31" s="25">
        <v>0.0</v>
      </c>
      <c r="AZ31" s="25">
        <v>0.0</v>
      </c>
      <c r="BA31" s="25">
        <v>0.0</v>
      </c>
      <c r="BB31" s="25">
        <v>0.0</v>
      </c>
    </row>
    <row r="32">
      <c r="C32" s="20" t="s">
        <v>100</v>
      </c>
      <c r="D32" s="25">
        <v>2.0</v>
      </c>
      <c r="E32" s="25">
        <v>2.0</v>
      </c>
      <c r="F32" s="25">
        <v>0.0</v>
      </c>
      <c r="G32" s="25">
        <v>1.0</v>
      </c>
      <c r="H32" s="25">
        <v>0.0</v>
      </c>
      <c r="I32" s="25">
        <v>1.0</v>
      </c>
      <c r="J32" s="25">
        <v>0.0</v>
      </c>
      <c r="K32" s="25">
        <v>0.0</v>
      </c>
      <c r="L32" s="25">
        <v>0.0</v>
      </c>
      <c r="M32" s="25">
        <v>0.0</v>
      </c>
      <c r="N32" s="25">
        <v>0.5</v>
      </c>
      <c r="O32" s="25">
        <v>0.0</v>
      </c>
      <c r="P32" s="25">
        <v>0.0</v>
      </c>
      <c r="Q32" s="25">
        <v>0.0</v>
      </c>
      <c r="R32" s="25">
        <v>0.0</v>
      </c>
      <c r="S32" s="25">
        <v>0.0</v>
      </c>
      <c r="T32" s="25">
        <v>0.0</v>
      </c>
      <c r="U32" s="25">
        <v>0.0</v>
      </c>
      <c r="V32" s="25">
        <v>0.0</v>
      </c>
      <c r="W32" s="25">
        <v>0.0</v>
      </c>
      <c r="X32" s="25">
        <v>0.0</v>
      </c>
      <c r="Y32" s="25">
        <v>0.5</v>
      </c>
      <c r="Z32" s="25">
        <v>0.5</v>
      </c>
      <c r="AA32" s="25">
        <v>0.5</v>
      </c>
      <c r="AB32" s="25">
        <v>1.0</v>
      </c>
      <c r="AC32" s="25">
        <v>0.35</v>
      </c>
      <c r="AD32" s="25">
        <v>1.0</v>
      </c>
      <c r="AE32" s="25">
        <v>1.0</v>
      </c>
      <c r="AF32" s="25">
        <v>0.0</v>
      </c>
      <c r="AG32" s="25">
        <v>0.0</v>
      </c>
      <c r="AH32" s="25">
        <v>0.0</v>
      </c>
      <c r="AI32" s="25">
        <v>1.0</v>
      </c>
      <c r="AJ32" s="25">
        <v>0.0</v>
      </c>
      <c r="AK32" s="25">
        <v>0.0</v>
      </c>
      <c r="AL32" s="25">
        <v>2.0</v>
      </c>
      <c r="AM32" s="25">
        <v>100.0</v>
      </c>
      <c r="AN32" s="25">
        <v>0.0</v>
      </c>
      <c r="AO32" s="25">
        <v>0.0</v>
      </c>
      <c r="AP32" s="25">
        <v>0.0</v>
      </c>
      <c r="AQ32" s="25">
        <v>0.0</v>
      </c>
      <c r="AR32" s="25">
        <v>0.0</v>
      </c>
      <c r="AS32" s="25">
        <v>100.0</v>
      </c>
      <c r="AT32" s="25">
        <v>0.0</v>
      </c>
      <c r="AU32" s="25">
        <v>0.0</v>
      </c>
      <c r="AV32" s="25">
        <v>50.0</v>
      </c>
      <c r="AW32" s="25">
        <v>2.0</v>
      </c>
      <c r="AX32" s="25">
        <v>0.0</v>
      </c>
      <c r="AY32" s="25">
        <v>50.0</v>
      </c>
      <c r="AZ32" s="25">
        <v>1.0</v>
      </c>
      <c r="BA32" s="25">
        <v>100.0</v>
      </c>
      <c r="BB32" s="25">
        <v>0.5</v>
      </c>
    </row>
    <row r="33">
      <c r="C33" s="20" t="s">
        <v>100</v>
      </c>
      <c r="D33" s="25">
        <v>2.0</v>
      </c>
      <c r="E33" s="25">
        <v>2.0</v>
      </c>
      <c r="F33" s="25">
        <v>0.0</v>
      </c>
      <c r="G33" s="25">
        <v>0.0</v>
      </c>
      <c r="H33" s="25">
        <v>0.0</v>
      </c>
      <c r="I33" s="25">
        <v>0.0</v>
      </c>
      <c r="J33" s="25">
        <v>0.0</v>
      </c>
      <c r="K33" s="25">
        <v>0.0</v>
      </c>
      <c r="L33" s="25">
        <v>0.0</v>
      </c>
      <c r="M33" s="25">
        <v>0.0</v>
      </c>
      <c r="N33" s="25">
        <v>0.0</v>
      </c>
      <c r="O33" s="25">
        <v>0.0</v>
      </c>
      <c r="P33" s="25">
        <v>0.0</v>
      </c>
      <c r="Q33" s="25">
        <v>0.0</v>
      </c>
      <c r="R33" s="25">
        <v>0.0</v>
      </c>
      <c r="S33" s="25">
        <v>0.0</v>
      </c>
      <c r="T33" s="25">
        <v>0.0</v>
      </c>
      <c r="U33" s="25">
        <v>0.0</v>
      </c>
      <c r="V33" s="25">
        <v>0.0</v>
      </c>
      <c r="W33" s="25">
        <v>0.0</v>
      </c>
      <c r="X33" s="25">
        <v>0.0</v>
      </c>
      <c r="Y33" s="25">
        <v>0.0</v>
      </c>
      <c r="Z33" s="25">
        <v>0.0</v>
      </c>
      <c r="AA33" s="25">
        <v>0.0</v>
      </c>
      <c r="AB33" s="25">
        <v>0.0</v>
      </c>
      <c r="AC33" s="25">
        <v>0.0</v>
      </c>
      <c r="AD33" s="25">
        <v>1.0</v>
      </c>
      <c r="AE33" s="25">
        <v>1.0</v>
      </c>
      <c r="AF33" s="25">
        <v>0.0</v>
      </c>
      <c r="AG33" s="25">
        <v>0.0</v>
      </c>
      <c r="AH33" s="25">
        <v>0.0</v>
      </c>
      <c r="AI33" s="25">
        <v>1.0</v>
      </c>
      <c r="AJ33" s="25">
        <v>0.0</v>
      </c>
      <c r="AK33" s="25">
        <v>0.0</v>
      </c>
      <c r="AL33" s="25">
        <v>1.0</v>
      </c>
      <c r="AM33" s="25">
        <v>50.0</v>
      </c>
      <c r="AN33" s="25">
        <v>0.0</v>
      </c>
      <c r="AO33" s="25">
        <v>0.0</v>
      </c>
      <c r="AP33" s="25">
        <v>0.0</v>
      </c>
      <c r="AQ33" s="25">
        <v>0.0</v>
      </c>
      <c r="AR33" s="25">
        <v>50.0</v>
      </c>
      <c r="AS33" s="25">
        <v>0.0</v>
      </c>
      <c r="AT33" s="25">
        <v>0.0</v>
      </c>
      <c r="AU33" s="25">
        <v>50.0</v>
      </c>
      <c r="AV33" s="25">
        <v>0.0</v>
      </c>
      <c r="AW33" s="25">
        <v>2.0</v>
      </c>
      <c r="AX33" s="25">
        <v>0.0</v>
      </c>
      <c r="AY33" s="25">
        <v>0.0</v>
      </c>
      <c r="AZ33" s="25">
        <v>0.0</v>
      </c>
      <c r="BA33" s="25">
        <v>0.0</v>
      </c>
      <c r="BB33" s="25">
        <v>0.0</v>
      </c>
    </row>
    <row r="34">
      <c r="C34" s="20" t="s">
        <v>101</v>
      </c>
      <c r="D34" s="25">
        <v>2.0</v>
      </c>
      <c r="E34" s="25">
        <v>2.0</v>
      </c>
      <c r="F34" s="25">
        <v>0.0</v>
      </c>
      <c r="G34" s="25">
        <v>0.0</v>
      </c>
      <c r="H34" s="25">
        <v>0.0</v>
      </c>
      <c r="I34" s="25">
        <v>0.0</v>
      </c>
      <c r="J34" s="25">
        <v>0.0</v>
      </c>
      <c r="K34" s="25">
        <v>0.0</v>
      </c>
      <c r="L34" s="25">
        <v>0.0</v>
      </c>
      <c r="M34" s="25">
        <v>0.0</v>
      </c>
      <c r="N34" s="25">
        <v>0.0</v>
      </c>
      <c r="O34" s="25">
        <v>0.0</v>
      </c>
      <c r="P34" s="25">
        <v>0.0</v>
      </c>
      <c r="Q34" s="25">
        <v>0.0</v>
      </c>
      <c r="R34" s="25">
        <v>0.0</v>
      </c>
      <c r="S34" s="25">
        <v>0.0</v>
      </c>
      <c r="T34" s="25">
        <v>0.0</v>
      </c>
      <c r="U34" s="25">
        <v>0.0</v>
      </c>
      <c r="V34" s="25">
        <v>0.0</v>
      </c>
      <c r="W34" s="25">
        <v>0.0</v>
      </c>
      <c r="X34" s="25">
        <v>0.0</v>
      </c>
      <c r="Y34" s="25">
        <v>0.0</v>
      </c>
      <c r="Z34" s="25">
        <v>0.0</v>
      </c>
      <c r="AA34" s="25">
        <v>0.0</v>
      </c>
      <c r="AB34" s="25">
        <v>0.0</v>
      </c>
      <c r="AC34" s="25">
        <v>0.0</v>
      </c>
      <c r="AD34" s="25">
        <v>1.0</v>
      </c>
      <c r="AE34" s="25">
        <v>1.0</v>
      </c>
      <c r="AF34" s="25">
        <v>0.0</v>
      </c>
      <c r="AG34" s="25">
        <v>0.0</v>
      </c>
      <c r="AH34" s="25">
        <v>0.0</v>
      </c>
      <c r="AI34" s="25">
        <v>0.0</v>
      </c>
      <c r="AJ34" s="25">
        <v>0.0</v>
      </c>
      <c r="AK34" s="25">
        <v>0.0</v>
      </c>
      <c r="AL34" s="25">
        <v>0.0</v>
      </c>
      <c r="AM34" s="25">
        <v>0.0</v>
      </c>
      <c r="AN34" s="25">
        <v>0.0</v>
      </c>
      <c r="AO34" s="25">
        <v>0.0</v>
      </c>
      <c r="AP34" s="25">
        <v>0.0</v>
      </c>
      <c r="AQ34" s="25">
        <v>0.0</v>
      </c>
      <c r="AR34" s="25">
        <v>50.0</v>
      </c>
      <c r="AS34" s="25">
        <v>0.0</v>
      </c>
      <c r="AT34" s="25">
        <v>0.0</v>
      </c>
      <c r="AU34" s="25">
        <v>50.0</v>
      </c>
      <c r="AV34" s="25">
        <v>0.0</v>
      </c>
      <c r="AW34" s="25">
        <v>2.0</v>
      </c>
      <c r="AX34" s="25">
        <v>0.0</v>
      </c>
      <c r="AY34" s="25">
        <v>50.0</v>
      </c>
      <c r="AZ34" s="25">
        <v>0.0</v>
      </c>
      <c r="BA34" s="25">
        <v>0.0</v>
      </c>
      <c r="BB34" s="25">
        <v>0.0</v>
      </c>
    </row>
    <row r="35">
      <c r="C35" s="20" t="s">
        <v>101</v>
      </c>
      <c r="D35" s="25">
        <v>0.0</v>
      </c>
      <c r="E35" s="25">
        <v>0.0</v>
      </c>
      <c r="F35" s="25">
        <v>0.0</v>
      </c>
      <c r="G35" s="25">
        <v>0.0</v>
      </c>
      <c r="H35" s="25">
        <v>0.0</v>
      </c>
      <c r="I35" s="25">
        <v>0.0</v>
      </c>
      <c r="J35" s="25">
        <v>0.0</v>
      </c>
      <c r="K35" s="25">
        <v>0.0</v>
      </c>
      <c r="L35" s="25">
        <v>0.0</v>
      </c>
      <c r="M35" s="25">
        <v>0.0</v>
      </c>
      <c r="N35" s="25">
        <v>0.0</v>
      </c>
      <c r="O35" s="25">
        <v>0.0</v>
      </c>
      <c r="P35" s="25">
        <v>0.0</v>
      </c>
      <c r="Q35" s="25">
        <v>0.0</v>
      </c>
      <c r="R35" s="25">
        <v>0.0</v>
      </c>
      <c r="S35" s="25">
        <v>0.0</v>
      </c>
      <c r="T35" s="25">
        <v>0.0</v>
      </c>
      <c r="U35" s="25">
        <v>0.0</v>
      </c>
      <c r="V35" s="25">
        <v>0.0</v>
      </c>
      <c r="W35" s="25">
        <v>0.0</v>
      </c>
      <c r="X35" s="25">
        <v>0.0</v>
      </c>
      <c r="Y35" s="25">
        <v>0.0</v>
      </c>
      <c r="Z35" s="25">
        <v>0.0</v>
      </c>
      <c r="AA35" s="25">
        <v>0.0</v>
      </c>
      <c r="AB35" s="25">
        <v>0.0</v>
      </c>
      <c r="AC35" s="25">
        <v>0.0</v>
      </c>
      <c r="AD35" s="25">
        <v>0.0</v>
      </c>
      <c r="AE35" s="25">
        <v>0.0</v>
      </c>
      <c r="AF35" s="25">
        <v>0.0</v>
      </c>
      <c r="AG35" s="25">
        <v>0.0</v>
      </c>
      <c r="AH35" s="25">
        <v>0.0</v>
      </c>
      <c r="AI35" s="25">
        <v>0.0</v>
      </c>
      <c r="AJ35" s="25">
        <v>0.0</v>
      </c>
      <c r="AK35" s="25">
        <v>0.0</v>
      </c>
      <c r="AL35" s="25">
        <v>0.0</v>
      </c>
      <c r="AM35" s="25">
        <v>0.0</v>
      </c>
      <c r="AN35" s="25">
        <v>0.0</v>
      </c>
      <c r="AO35" s="25">
        <v>0.0</v>
      </c>
      <c r="AP35" s="25">
        <v>0.0</v>
      </c>
      <c r="AQ35" s="25">
        <v>0.0</v>
      </c>
      <c r="AR35" s="25">
        <v>0.0</v>
      </c>
      <c r="AS35" s="25">
        <v>0.0</v>
      </c>
      <c r="AT35" s="25">
        <v>0.0</v>
      </c>
      <c r="AU35" s="25">
        <v>0.0</v>
      </c>
      <c r="AV35" s="25">
        <v>0.0</v>
      </c>
      <c r="AW35" s="25">
        <v>0.0</v>
      </c>
      <c r="AX35" s="25">
        <v>0.0</v>
      </c>
      <c r="AY35" s="25">
        <v>0.0</v>
      </c>
      <c r="AZ35" s="25">
        <v>0.0</v>
      </c>
      <c r="BA35" s="25">
        <v>0.0</v>
      </c>
      <c r="BB35" s="25">
        <v>0.0</v>
      </c>
    </row>
    <row r="36">
      <c r="C36" s="20" t="s">
        <v>102</v>
      </c>
      <c r="D36" s="25">
        <v>5.0</v>
      </c>
      <c r="E36" s="25">
        <v>4.0</v>
      </c>
      <c r="F36" s="25">
        <v>0.0</v>
      </c>
      <c r="G36" s="25">
        <v>1.0</v>
      </c>
      <c r="H36" s="25">
        <v>0.0</v>
      </c>
      <c r="I36" s="25">
        <v>1.0</v>
      </c>
      <c r="J36" s="25">
        <v>0.0</v>
      </c>
      <c r="K36" s="25">
        <v>0.0</v>
      </c>
      <c r="L36" s="25">
        <v>0.0</v>
      </c>
      <c r="M36" s="25">
        <v>1.0</v>
      </c>
      <c r="N36" s="25">
        <v>0.25</v>
      </c>
      <c r="O36" s="25">
        <v>1.0</v>
      </c>
      <c r="P36" s="25">
        <v>0.0</v>
      </c>
      <c r="Q36" s="25">
        <v>0.0</v>
      </c>
      <c r="R36" s="25">
        <v>0.0</v>
      </c>
      <c r="S36" s="25">
        <v>0.0</v>
      </c>
      <c r="T36" s="25">
        <v>0.0</v>
      </c>
      <c r="U36" s="25">
        <v>0.0</v>
      </c>
      <c r="V36" s="25">
        <v>0.0</v>
      </c>
      <c r="W36" s="25">
        <v>0.0</v>
      </c>
      <c r="X36" s="25">
        <v>0.0</v>
      </c>
      <c r="Y36" s="25">
        <v>0.4</v>
      </c>
      <c r="Z36" s="25">
        <v>0.4</v>
      </c>
      <c r="AA36" s="25">
        <v>0.25</v>
      </c>
      <c r="AB36" s="25">
        <v>0.65</v>
      </c>
      <c r="AC36" s="25">
        <v>0.243</v>
      </c>
      <c r="AD36" s="25">
        <v>1.0</v>
      </c>
      <c r="AE36" s="25">
        <v>0.8</v>
      </c>
      <c r="AF36" s="25">
        <v>0.0</v>
      </c>
      <c r="AG36" s="25">
        <v>1.0</v>
      </c>
      <c r="AH36" s="25">
        <v>0.0</v>
      </c>
      <c r="AI36" s="25">
        <v>2.0</v>
      </c>
      <c r="AJ36" s="25">
        <v>1.0</v>
      </c>
      <c r="AK36" s="25">
        <v>0.5</v>
      </c>
      <c r="AL36" s="25">
        <v>3.0</v>
      </c>
      <c r="AM36" s="25">
        <v>60.0</v>
      </c>
      <c r="AN36" s="25">
        <v>0.0</v>
      </c>
      <c r="AO36" s="25">
        <v>2.0</v>
      </c>
      <c r="AP36" s="25">
        <v>0.0</v>
      </c>
      <c r="AQ36" s="25">
        <v>0.0</v>
      </c>
      <c r="AR36" s="25">
        <v>25.0</v>
      </c>
      <c r="AS36" s="25">
        <v>25.0</v>
      </c>
      <c r="AT36" s="25">
        <v>25.0</v>
      </c>
      <c r="AU36" s="25">
        <v>25.0</v>
      </c>
      <c r="AV36" s="25">
        <v>0.0</v>
      </c>
      <c r="AW36" s="25">
        <v>4.0</v>
      </c>
      <c r="AX36" s="25">
        <v>6.7</v>
      </c>
      <c r="AY36" s="25">
        <v>60.0</v>
      </c>
      <c r="AZ36" s="25">
        <v>0.0</v>
      </c>
      <c r="BA36" s="25">
        <v>0.0</v>
      </c>
      <c r="BB36" s="25">
        <v>0.25</v>
      </c>
    </row>
    <row r="37">
      <c r="C37" s="20" t="s">
        <v>102</v>
      </c>
      <c r="D37" s="25">
        <v>4.0</v>
      </c>
      <c r="E37" s="25">
        <v>4.0</v>
      </c>
      <c r="F37" s="25">
        <v>0.0</v>
      </c>
      <c r="G37" s="25">
        <v>2.0</v>
      </c>
      <c r="H37" s="25">
        <v>0.0</v>
      </c>
      <c r="I37" s="25">
        <v>1.0</v>
      </c>
      <c r="J37" s="25">
        <v>1.0</v>
      </c>
      <c r="K37" s="25">
        <v>0.0</v>
      </c>
      <c r="L37" s="25">
        <v>0.0</v>
      </c>
      <c r="M37" s="25">
        <v>1.0</v>
      </c>
      <c r="N37" s="25">
        <v>0.5</v>
      </c>
      <c r="O37" s="25">
        <v>0.0</v>
      </c>
      <c r="P37" s="25">
        <v>0.0</v>
      </c>
      <c r="Q37" s="25">
        <v>0.0</v>
      </c>
      <c r="R37" s="25">
        <v>0.0</v>
      </c>
      <c r="S37" s="25">
        <v>0.0</v>
      </c>
      <c r="T37" s="25">
        <v>0.0</v>
      </c>
      <c r="U37" s="25">
        <v>0.0</v>
      </c>
      <c r="V37" s="25">
        <v>0.0</v>
      </c>
      <c r="W37" s="25">
        <v>0.0</v>
      </c>
      <c r="X37" s="25">
        <v>0.0</v>
      </c>
      <c r="Y37" s="25">
        <v>0.5</v>
      </c>
      <c r="Z37" s="25">
        <v>0.75</v>
      </c>
      <c r="AA37" s="25">
        <v>0.75</v>
      </c>
      <c r="AB37" s="25">
        <v>1.25</v>
      </c>
      <c r="AC37" s="25">
        <v>0.413</v>
      </c>
      <c r="AD37" s="25">
        <v>1.0</v>
      </c>
      <c r="AE37" s="25">
        <v>1.0</v>
      </c>
      <c r="AF37" s="25">
        <v>1.0</v>
      </c>
      <c r="AG37" s="25">
        <v>0.0</v>
      </c>
      <c r="AH37" s="25">
        <v>0.0</v>
      </c>
      <c r="AI37" s="25">
        <v>2.0</v>
      </c>
      <c r="AJ37" s="25">
        <v>0.0</v>
      </c>
      <c r="AK37" s="25">
        <v>0.0</v>
      </c>
      <c r="AL37" s="25">
        <v>2.0</v>
      </c>
      <c r="AM37" s="25">
        <v>50.0</v>
      </c>
      <c r="AN37" s="25">
        <v>0.0</v>
      </c>
      <c r="AO37" s="25">
        <v>2.0</v>
      </c>
      <c r="AP37" s="25">
        <v>0.0</v>
      </c>
      <c r="AQ37" s="25">
        <v>0.0</v>
      </c>
      <c r="AR37" s="25">
        <v>0.0</v>
      </c>
      <c r="AS37" s="25">
        <v>50.0</v>
      </c>
      <c r="AT37" s="25">
        <v>50.0</v>
      </c>
      <c r="AU37" s="25">
        <v>0.0</v>
      </c>
      <c r="AV37" s="25">
        <v>50.0</v>
      </c>
      <c r="AW37" s="25">
        <v>4.0</v>
      </c>
      <c r="AX37" s="25">
        <v>0.0</v>
      </c>
      <c r="AY37" s="25">
        <v>25.0</v>
      </c>
      <c r="AZ37" s="25">
        <v>1.0</v>
      </c>
      <c r="BA37" s="25">
        <v>100.0</v>
      </c>
      <c r="BB37" s="25">
        <v>0.5</v>
      </c>
    </row>
    <row r="38">
      <c r="C38" s="20" t="s">
        <v>103</v>
      </c>
      <c r="D38" s="25">
        <v>3.0</v>
      </c>
      <c r="E38" s="25">
        <v>3.0</v>
      </c>
      <c r="F38" s="25">
        <v>1.0</v>
      </c>
      <c r="G38" s="25">
        <v>1.0</v>
      </c>
      <c r="H38" s="25">
        <v>0.0</v>
      </c>
      <c r="I38" s="25">
        <v>0.0</v>
      </c>
      <c r="J38" s="25">
        <v>0.0</v>
      </c>
      <c r="K38" s="25">
        <v>0.0</v>
      </c>
      <c r="L38" s="25">
        <v>1.0</v>
      </c>
      <c r="M38" s="25">
        <v>2.0</v>
      </c>
      <c r="N38" s="25">
        <v>0.333</v>
      </c>
      <c r="O38" s="25">
        <v>0.0</v>
      </c>
      <c r="P38" s="25">
        <v>0.0</v>
      </c>
      <c r="Q38" s="25">
        <v>1.0</v>
      </c>
      <c r="R38" s="25">
        <v>1.0</v>
      </c>
      <c r="S38" s="25">
        <v>0.0</v>
      </c>
      <c r="T38" s="25">
        <v>0.0</v>
      </c>
      <c r="U38" s="25">
        <v>0.0</v>
      </c>
      <c r="V38" s="25">
        <v>0.0</v>
      </c>
      <c r="W38" s="25">
        <v>0.0</v>
      </c>
      <c r="X38" s="25">
        <v>0.0</v>
      </c>
      <c r="Y38" s="25">
        <v>0.333</v>
      </c>
      <c r="Z38" s="25">
        <v>0.333</v>
      </c>
      <c r="AA38" s="25">
        <v>1.333</v>
      </c>
      <c r="AB38" s="25">
        <v>1.667</v>
      </c>
      <c r="AC38" s="25">
        <v>0.483</v>
      </c>
      <c r="AD38" s="25">
        <v>0.667</v>
      </c>
      <c r="AE38" s="25">
        <v>0.667</v>
      </c>
      <c r="AF38" s="25">
        <v>0.0</v>
      </c>
      <c r="AG38" s="25">
        <v>1.0</v>
      </c>
      <c r="AH38" s="25">
        <v>0.0</v>
      </c>
      <c r="AI38" s="25">
        <v>1.0</v>
      </c>
      <c r="AJ38" s="25">
        <v>0.0</v>
      </c>
      <c r="AK38" s="25">
        <v>0.0</v>
      </c>
      <c r="AL38" s="25">
        <v>1.0</v>
      </c>
      <c r="AM38" s="25">
        <v>33.3</v>
      </c>
      <c r="AN38" s="25">
        <v>0.0</v>
      </c>
      <c r="AO38" s="25">
        <v>1.0</v>
      </c>
      <c r="AP38" s="25">
        <v>0.0</v>
      </c>
      <c r="AQ38" s="25">
        <v>0.0</v>
      </c>
      <c r="AR38" s="25">
        <v>50.0</v>
      </c>
      <c r="AS38" s="25">
        <v>0.0</v>
      </c>
      <c r="AT38" s="25">
        <v>0.0</v>
      </c>
      <c r="AU38" s="25">
        <v>50.0</v>
      </c>
      <c r="AV38" s="25">
        <v>0.0</v>
      </c>
      <c r="AW38" s="25">
        <v>2.0</v>
      </c>
      <c r="AX38" s="25">
        <v>9.1</v>
      </c>
      <c r="AY38" s="25">
        <v>0.0</v>
      </c>
      <c r="AZ38" s="25">
        <v>0.0</v>
      </c>
      <c r="BA38" s="25">
        <v>0.0</v>
      </c>
      <c r="BB38" s="25">
        <v>0.0</v>
      </c>
    </row>
    <row r="39">
      <c r="C39" s="20" t="s">
        <v>103</v>
      </c>
      <c r="D39" s="25">
        <v>4.0</v>
      </c>
      <c r="E39" s="25">
        <v>2.0</v>
      </c>
      <c r="F39" s="25">
        <v>0.0</v>
      </c>
      <c r="G39" s="25">
        <v>0.0</v>
      </c>
      <c r="H39" s="25">
        <v>0.0</v>
      </c>
      <c r="I39" s="25">
        <v>0.0</v>
      </c>
      <c r="J39" s="25">
        <v>0.0</v>
      </c>
      <c r="K39" s="25">
        <v>0.0</v>
      </c>
      <c r="L39" s="25">
        <v>0.0</v>
      </c>
      <c r="M39" s="25">
        <v>0.0</v>
      </c>
      <c r="N39" s="25">
        <v>0.0</v>
      </c>
      <c r="O39" s="25">
        <v>0.0</v>
      </c>
      <c r="P39" s="25">
        <v>1.0</v>
      </c>
      <c r="Q39" s="25">
        <v>0.0</v>
      </c>
      <c r="R39" s="25">
        <v>1.0</v>
      </c>
      <c r="S39" s="25">
        <v>1.0</v>
      </c>
      <c r="T39" s="25">
        <v>0.0</v>
      </c>
      <c r="U39" s="25">
        <v>0.0</v>
      </c>
      <c r="V39" s="25">
        <v>1.0</v>
      </c>
      <c r="W39" s="25">
        <v>0.0</v>
      </c>
      <c r="X39" s="25">
        <v>1.0</v>
      </c>
      <c r="Y39" s="25">
        <v>0.333</v>
      </c>
      <c r="Z39" s="25">
        <v>0.333</v>
      </c>
      <c r="AA39" s="25">
        <v>0.0</v>
      </c>
      <c r="AB39" s="25">
        <v>0.333</v>
      </c>
      <c r="AC39" s="25">
        <v>0.15</v>
      </c>
      <c r="AD39" s="25">
        <v>0.5</v>
      </c>
      <c r="AE39" s="25">
        <v>0.25</v>
      </c>
      <c r="AF39" s="25">
        <v>0.0</v>
      </c>
      <c r="AG39" s="25">
        <v>0.0</v>
      </c>
      <c r="AH39" s="25">
        <v>0.0</v>
      </c>
      <c r="AI39" s="25">
        <v>2.0</v>
      </c>
      <c r="AJ39" s="25">
        <v>0.0</v>
      </c>
      <c r="AK39" s="25">
        <v>0.0</v>
      </c>
      <c r="AL39" s="25">
        <v>2.0</v>
      </c>
      <c r="AM39" s="25">
        <v>50.0</v>
      </c>
      <c r="AN39" s="25">
        <v>0.0</v>
      </c>
      <c r="AO39" s="25">
        <v>0.0</v>
      </c>
      <c r="AP39" s="25">
        <v>1.0</v>
      </c>
      <c r="AQ39" s="25">
        <v>0.0</v>
      </c>
      <c r="AR39" s="25">
        <v>100.0</v>
      </c>
      <c r="AS39" s="25">
        <v>0.0</v>
      </c>
      <c r="AT39" s="25">
        <v>0.0</v>
      </c>
      <c r="AU39" s="25">
        <v>0.0</v>
      </c>
      <c r="AV39" s="25">
        <v>0.0</v>
      </c>
      <c r="AW39" s="25">
        <v>2.0</v>
      </c>
      <c r="AX39" s="25">
        <v>0.0</v>
      </c>
      <c r="AY39" s="25">
        <v>25.0</v>
      </c>
      <c r="AZ39" s="25">
        <v>0.0</v>
      </c>
      <c r="BA39" s="25">
        <v>0.0</v>
      </c>
      <c r="BB39" s="25">
        <v>0.0</v>
      </c>
    </row>
    <row r="40">
      <c r="C40" s="20" t="s">
        <v>104</v>
      </c>
      <c r="D40" s="25">
        <v>3.0</v>
      </c>
      <c r="E40" s="25">
        <v>1.0</v>
      </c>
      <c r="F40" s="25">
        <v>0.0</v>
      </c>
      <c r="G40" s="25">
        <v>0.0</v>
      </c>
      <c r="H40" s="25">
        <v>0.0</v>
      </c>
      <c r="I40" s="25">
        <v>0.0</v>
      </c>
      <c r="J40" s="25">
        <v>0.0</v>
      </c>
      <c r="K40" s="25">
        <v>0.0</v>
      </c>
      <c r="L40" s="25">
        <v>0.0</v>
      </c>
      <c r="M40" s="25">
        <v>0.0</v>
      </c>
      <c r="N40" s="25">
        <v>0.0</v>
      </c>
      <c r="O40" s="25">
        <v>2.0</v>
      </c>
      <c r="P40" s="25">
        <v>0.0</v>
      </c>
      <c r="Q40" s="25">
        <v>0.0</v>
      </c>
      <c r="R40" s="25">
        <v>0.0</v>
      </c>
      <c r="S40" s="25">
        <v>0.0</v>
      </c>
      <c r="T40" s="25">
        <v>0.0</v>
      </c>
      <c r="U40" s="25">
        <v>1.0</v>
      </c>
      <c r="V40" s="25">
        <v>0.0</v>
      </c>
      <c r="W40" s="25">
        <v>0.0</v>
      </c>
      <c r="X40" s="25">
        <v>0.0</v>
      </c>
      <c r="Y40" s="25">
        <v>0.667</v>
      </c>
      <c r="Z40" s="25">
        <v>0.667</v>
      </c>
      <c r="AA40" s="25">
        <v>0.0</v>
      </c>
      <c r="AB40" s="25">
        <v>0.667</v>
      </c>
      <c r="AC40" s="25">
        <v>0.3</v>
      </c>
      <c r="AD40" s="25">
        <v>1.0</v>
      </c>
      <c r="AE40" s="25">
        <v>0.333</v>
      </c>
      <c r="AF40" s="25">
        <v>0.0</v>
      </c>
      <c r="AG40" s="25">
        <v>0.0</v>
      </c>
      <c r="AH40" s="25">
        <v>0.0</v>
      </c>
      <c r="AI40" s="25">
        <v>0.0</v>
      </c>
      <c r="AJ40" s="25">
        <v>0.0</v>
      </c>
      <c r="AK40" s="25">
        <v>0.0</v>
      </c>
      <c r="AL40" s="25">
        <v>2.0</v>
      </c>
      <c r="AM40" s="25">
        <v>66.7</v>
      </c>
      <c r="AN40" s="25">
        <v>0.0</v>
      </c>
      <c r="AO40" s="25">
        <v>0.0</v>
      </c>
      <c r="AP40" s="25">
        <v>0.0</v>
      </c>
      <c r="AQ40" s="25">
        <v>0.0</v>
      </c>
      <c r="AR40" s="25">
        <v>100.0</v>
      </c>
      <c r="AS40" s="25">
        <v>0.0</v>
      </c>
      <c r="AT40" s="25">
        <v>0.0</v>
      </c>
      <c r="AU40" s="25">
        <v>0.0</v>
      </c>
      <c r="AV40" s="25">
        <v>0.0</v>
      </c>
      <c r="AW40" s="25">
        <v>1.0</v>
      </c>
      <c r="AX40" s="25">
        <v>0.0</v>
      </c>
      <c r="AY40" s="25">
        <v>0.0</v>
      </c>
      <c r="AZ40" s="25">
        <v>0.0</v>
      </c>
      <c r="BA40" s="25">
        <v>0.0</v>
      </c>
      <c r="BB40" s="25">
        <v>0.0</v>
      </c>
    </row>
    <row r="41">
      <c r="C41" s="20" t="s">
        <v>104</v>
      </c>
      <c r="D41" s="25">
        <v>4.0</v>
      </c>
      <c r="E41" s="25">
        <v>3.0</v>
      </c>
      <c r="F41" s="25">
        <v>1.0</v>
      </c>
      <c r="G41" s="25">
        <v>1.0</v>
      </c>
      <c r="H41" s="25">
        <v>0.0</v>
      </c>
      <c r="I41" s="25">
        <v>1.0</v>
      </c>
      <c r="J41" s="25">
        <v>0.0</v>
      </c>
      <c r="K41" s="25">
        <v>0.0</v>
      </c>
      <c r="L41" s="25">
        <v>0.0</v>
      </c>
      <c r="M41" s="25">
        <v>1.0</v>
      </c>
      <c r="N41" s="25">
        <v>0.333</v>
      </c>
      <c r="O41" s="25">
        <v>1.0</v>
      </c>
      <c r="P41" s="25">
        <v>1.0</v>
      </c>
      <c r="Q41" s="25">
        <v>1.0</v>
      </c>
      <c r="R41" s="25">
        <v>2.0</v>
      </c>
      <c r="S41" s="25">
        <v>0.0</v>
      </c>
      <c r="T41" s="25">
        <v>0.0</v>
      </c>
      <c r="U41" s="25">
        <v>0.0</v>
      </c>
      <c r="V41" s="25">
        <v>0.0</v>
      </c>
      <c r="W41" s="25">
        <v>0.0</v>
      </c>
      <c r="X41" s="25">
        <v>0.0</v>
      </c>
      <c r="Y41" s="25">
        <v>0.5</v>
      </c>
      <c r="Z41" s="25">
        <v>0.5</v>
      </c>
      <c r="AA41" s="25">
        <v>0.333</v>
      </c>
      <c r="AB41" s="25">
        <v>0.833</v>
      </c>
      <c r="AC41" s="25">
        <v>0.308</v>
      </c>
      <c r="AD41" s="25">
        <v>0.333</v>
      </c>
      <c r="AE41" s="25">
        <v>0.25</v>
      </c>
      <c r="AF41" s="25">
        <v>0.0</v>
      </c>
      <c r="AG41" s="25">
        <v>0.0</v>
      </c>
      <c r="AH41" s="25">
        <v>0.0</v>
      </c>
      <c r="AI41" s="25">
        <v>2.0</v>
      </c>
      <c r="AJ41" s="25">
        <v>1.0</v>
      </c>
      <c r="AK41" s="25">
        <v>0.5</v>
      </c>
      <c r="AL41" s="25">
        <v>2.0</v>
      </c>
      <c r="AM41" s="25">
        <v>50.0</v>
      </c>
      <c r="AN41" s="25">
        <v>0.0</v>
      </c>
      <c r="AO41" s="25">
        <v>1.0</v>
      </c>
      <c r="AP41" s="25">
        <v>0.0</v>
      </c>
      <c r="AQ41" s="25">
        <v>0.0</v>
      </c>
      <c r="AR41" s="25">
        <v>0.0</v>
      </c>
      <c r="AS41" s="25">
        <v>0.0</v>
      </c>
      <c r="AT41" s="25">
        <v>100.0</v>
      </c>
      <c r="AU41" s="25">
        <v>0.0</v>
      </c>
      <c r="AV41" s="25">
        <v>0.0</v>
      </c>
      <c r="AW41" s="25">
        <v>1.0</v>
      </c>
      <c r="AX41" s="25">
        <v>15.0</v>
      </c>
      <c r="AY41" s="25">
        <v>25.0</v>
      </c>
      <c r="AZ41" s="25">
        <v>0.0</v>
      </c>
      <c r="BA41" s="25">
        <v>0.0</v>
      </c>
      <c r="BB41" s="25">
        <v>1.0</v>
      </c>
    </row>
    <row r="42">
      <c r="C42" s="20" t="s">
        <v>105</v>
      </c>
      <c r="D42" s="25">
        <v>3.0</v>
      </c>
      <c r="E42" s="25">
        <v>2.0</v>
      </c>
      <c r="F42" s="25">
        <v>0.0</v>
      </c>
      <c r="G42" s="25">
        <v>0.0</v>
      </c>
      <c r="H42" s="25">
        <v>0.0</v>
      </c>
      <c r="I42" s="25">
        <v>0.0</v>
      </c>
      <c r="J42" s="25">
        <v>0.0</v>
      </c>
      <c r="K42" s="25">
        <v>0.0</v>
      </c>
      <c r="L42" s="25">
        <v>0.0</v>
      </c>
      <c r="M42" s="25">
        <v>0.0</v>
      </c>
      <c r="N42" s="25">
        <v>0.0</v>
      </c>
      <c r="O42" s="25">
        <v>1.0</v>
      </c>
      <c r="P42" s="25">
        <v>1.0</v>
      </c>
      <c r="Q42" s="25">
        <v>1.0</v>
      </c>
      <c r="R42" s="25">
        <v>2.0</v>
      </c>
      <c r="S42" s="25">
        <v>0.0</v>
      </c>
      <c r="T42" s="25">
        <v>0.0</v>
      </c>
      <c r="U42" s="25">
        <v>0.0</v>
      </c>
      <c r="V42" s="25">
        <v>0.0</v>
      </c>
      <c r="W42" s="25">
        <v>0.0</v>
      </c>
      <c r="X42" s="25">
        <v>0.0</v>
      </c>
      <c r="Y42" s="25">
        <v>0.333</v>
      </c>
      <c r="Z42" s="25">
        <v>0.333</v>
      </c>
      <c r="AA42" s="25">
        <v>0.0</v>
      </c>
      <c r="AB42" s="25">
        <v>0.333</v>
      </c>
      <c r="AC42" s="25">
        <v>0.15</v>
      </c>
      <c r="AD42" s="25">
        <v>0.0</v>
      </c>
      <c r="AE42" s="25">
        <v>0.0</v>
      </c>
      <c r="AF42" s="25">
        <v>0.0</v>
      </c>
      <c r="AG42" s="25">
        <v>0.0</v>
      </c>
      <c r="AH42" s="25">
        <v>0.0</v>
      </c>
      <c r="AI42" s="25">
        <v>1.0</v>
      </c>
      <c r="AJ42" s="25">
        <v>0.0</v>
      </c>
      <c r="AK42" s="25">
        <v>0.0</v>
      </c>
      <c r="AL42" s="25">
        <v>1.0</v>
      </c>
      <c r="AM42" s="25">
        <v>33.3</v>
      </c>
      <c r="AN42" s="25">
        <v>0.0</v>
      </c>
      <c r="AO42" s="25">
        <v>0.0</v>
      </c>
      <c r="AP42" s="25">
        <v>0.0</v>
      </c>
      <c r="AQ42" s="25">
        <v>0.0</v>
      </c>
      <c r="AR42" s="25">
        <v>0.0</v>
      </c>
      <c r="AS42" s="25">
        <v>0.0</v>
      </c>
      <c r="AT42" s="25">
        <v>0.0</v>
      </c>
      <c r="AU42" s="25">
        <v>0.0</v>
      </c>
      <c r="AV42" s="25">
        <v>0.0</v>
      </c>
      <c r="AW42" s="25">
        <v>0.0</v>
      </c>
      <c r="AX42" s="25">
        <v>5.9</v>
      </c>
      <c r="AY42" s="25">
        <v>33.3</v>
      </c>
      <c r="AZ42" s="25">
        <v>0.0</v>
      </c>
      <c r="BA42" s="25">
        <v>0.0</v>
      </c>
      <c r="BB42" s="25">
        <v>0.0</v>
      </c>
    </row>
    <row r="43">
      <c r="C43" s="20" t="s">
        <v>105</v>
      </c>
      <c r="D43" s="25">
        <v>0.0</v>
      </c>
      <c r="E43" s="25">
        <v>0.0</v>
      </c>
      <c r="F43" s="25">
        <v>0.0</v>
      </c>
      <c r="G43" s="25">
        <v>0.0</v>
      </c>
      <c r="H43" s="25">
        <v>0.0</v>
      </c>
      <c r="I43" s="25">
        <v>0.0</v>
      </c>
      <c r="J43" s="25">
        <v>0.0</v>
      </c>
      <c r="K43" s="25">
        <v>0.0</v>
      </c>
      <c r="L43" s="25">
        <v>0.0</v>
      </c>
      <c r="M43" s="25">
        <v>0.0</v>
      </c>
      <c r="N43" s="25">
        <v>0.0</v>
      </c>
      <c r="O43" s="25">
        <v>0.0</v>
      </c>
      <c r="P43" s="25">
        <v>0.0</v>
      </c>
      <c r="Q43" s="25">
        <v>0.0</v>
      </c>
      <c r="R43" s="25">
        <v>0.0</v>
      </c>
      <c r="S43" s="25">
        <v>0.0</v>
      </c>
      <c r="T43" s="25">
        <v>0.0</v>
      </c>
      <c r="U43" s="25">
        <v>0.0</v>
      </c>
      <c r="V43" s="25">
        <v>0.0</v>
      </c>
      <c r="W43" s="25">
        <v>0.0</v>
      </c>
      <c r="X43" s="25">
        <v>0.0</v>
      </c>
      <c r="Y43" s="25">
        <v>0.0</v>
      </c>
      <c r="Z43" s="25">
        <v>0.0</v>
      </c>
      <c r="AA43" s="25">
        <v>0.0</v>
      </c>
      <c r="AB43" s="25">
        <v>0.0</v>
      </c>
      <c r="AC43" s="25">
        <v>0.0</v>
      </c>
      <c r="AD43" s="25">
        <v>0.0</v>
      </c>
      <c r="AE43" s="25">
        <v>0.0</v>
      </c>
      <c r="AF43" s="25">
        <v>0.0</v>
      </c>
      <c r="AG43" s="25">
        <v>0.0</v>
      </c>
      <c r="AH43" s="25">
        <v>0.0</v>
      </c>
      <c r="AI43" s="25">
        <v>0.0</v>
      </c>
      <c r="AJ43" s="25">
        <v>0.0</v>
      </c>
      <c r="AK43" s="25">
        <v>0.0</v>
      </c>
      <c r="AL43" s="25">
        <v>0.0</v>
      </c>
      <c r="AM43" s="25">
        <v>0.0</v>
      </c>
      <c r="AN43" s="25">
        <v>0.0</v>
      </c>
      <c r="AO43" s="25">
        <v>0.0</v>
      </c>
      <c r="AP43" s="25">
        <v>0.0</v>
      </c>
      <c r="AQ43" s="25">
        <v>0.0</v>
      </c>
      <c r="AR43" s="25">
        <v>0.0</v>
      </c>
      <c r="AS43" s="25">
        <v>0.0</v>
      </c>
      <c r="AT43" s="25">
        <v>0.0</v>
      </c>
      <c r="AU43" s="25">
        <v>0.0</v>
      </c>
      <c r="AV43" s="25">
        <v>0.0</v>
      </c>
      <c r="AW43" s="25">
        <v>0.0</v>
      </c>
      <c r="AX43" s="25">
        <v>0.0</v>
      </c>
      <c r="AY43" s="25">
        <v>0.0</v>
      </c>
      <c r="AZ43" s="25">
        <v>0.0</v>
      </c>
      <c r="BA43" s="25">
        <v>0.0</v>
      </c>
      <c r="BB43" s="25">
        <v>0.0</v>
      </c>
    </row>
    <row r="44">
      <c r="C44" s="20" t="s">
        <v>106</v>
      </c>
      <c r="D44" s="25">
        <v>3.0</v>
      </c>
      <c r="E44" s="25">
        <v>2.0</v>
      </c>
      <c r="F44" s="25">
        <v>0.0</v>
      </c>
      <c r="G44" s="25">
        <v>0.0</v>
      </c>
      <c r="H44" s="25">
        <v>0.0</v>
      </c>
      <c r="I44" s="25">
        <v>0.0</v>
      </c>
      <c r="J44" s="25">
        <v>0.0</v>
      </c>
      <c r="K44" s="25">
        <v>0.0</v>
      </c>
      <c r="L44" s="25">
        <v>0.0</v>
      </c>
      <c r="M44" s="25">
        <v>0.0</v>
      </c>
      <c r="N44" s="25">
        <v>0.0</v>
      </c>
      <c r="O44" s="25">
        <v>0.0</v>
      </c>
      <c r="P44" s="25">
        <v>1.0</v>
      </c>
      <c r="Q44" s="25">
        <v>1.0</v>
      </c>
      <c r="R44" s="25">
        <v>2.0</v>
      </c>
      <c r="S44" s="25">
        <v>0.0</v>
      </c>
      <c r="T44" s="25">
        <v>0.0</v>
      </c>
      <c r="U44" s="25">
        <v>0.0</v>
      </c>
      <c r="V44" s="25">
        <v>1.0</v>
      </c>
      <c r="W44" s="25">
        <v>0.0</v>
      </c>
      <c r="X44" s="25">
        <v>1.0</v>
      </c>
      <c r="Y44" s="25">
        <v>0.0</v>
      </c>
      <c r="Z44" s="25">
        <v>0.0</v>
      </c>
      <c r="AA44" s="25">
        <v>0.0</v>
      </c>
      <c r="AB44" s="25">
        <v>0.0</v>
      </c>
      <c r="AC44" s="25">
        <v>0.0</v>
      </c>
      <c r="AD44" s="25">
        <v>0.0</v>
      </c>
      <c r="AE44" s="25">
        <v>0.0</v>
      </c>
      <c r="AF44" s="25">
        <v>0.0</v>
      </c>
      <c r="AG44" s="25">
        <v>0.0</v>
      </c>
      <c r="AH44" s="25">
        <v>0.0</v>
      </c>
      <c r="AI44" s="25">
        <v>1.0</v>
      </c>
      <c r="AJ44" s="25">
        <v>0.0</v>
      </c>
      <c r="AK44" s="25">
        <v>0.0</v>
      </c>
      <c r="AL44" s="25">
        <v>1.0</v>
      </c>
      <c r="AM44" s="25">
        <v>33.3</v>
      </c>
      <c r="AN44" s="25">
        <v>0.0</v>
      </c>
      <c r="AO44" s="25">
        <v>0.0</v>
      </c>
      <c r="AP44" s="25">
        <v>1.0</v>
      </c>
      <c r="AQ44" s="25">
        <v>0.0</v>
      </c>
      <c r="AR44" s="25">
        <v>100.0</v>
      </c>
      <c r="AS44" s="25">
        <v>0.0</v>
      </c>
      <c r="AT44" s="25">
        <v>0.0</v>
      </c>
      <c r="AU44" s="25">
        <v>0.0</v>
      </c>
      <c r="AV44" s="25">
        <v>0.0</v>
      </c>
      <c r="AW44" s="25">
        <v>1.0</v>
      </c>
      <c r="AX44" s="25">
        <v>23.5</v>
      </c>
      <c r="AY44" s="25">
        <v>66.7</v>
      </c>
      <c r="AZ44" s="25">
        <v>0.0</v>
      </c>
      <c r="BA44" s="25">
        <v>0.0</v>
      </c>
      <c r="BB44" s="25">
        <v>0.0</v>
      </c>
    </row>
    <row r="45">
      <c r="C45" s="20" t="s">
        <v>106</v>
      </c>
      <c r="D45" s="25">
        <v>0.0</v>
      </c>
      <c r="E45" s="25">
        <v>0.0</v>
      </c>
      <c r="F45" s="25">
        <v>0.0</v>
      </c>
      <c r="G45" s="25">
        <v>0.0</v>
      </c>
      <c r="H45" s="25">
        <v>0.0</v>
      </c>
      <c r="I45" s="25">
        <v>0.0</v>
      </c>
      <c r="J45" s="25">
        <v>0.0</v>
      </c>
      <c r="K45" s="25">
        <v>0.0</v>
      </c>
      <c r="L45" s="25">
        <v>0.0</v>
      </c>
      <c r="M45" s="25">
        <v>0.0</v>
      </c>
      <c r="N45" s="25">
        <v>0.0</v>
      </c>
      <c r="O45" s="25">
        <v>0.0</v>
      </c>
      <c r="P45" s="25">
        <v>0.0</v>
      </c>
      <c r="Q45" s="25">
        <v>0.0</v>
      </c>
      <c r="R45" s="25">
        <v>0.0</v>
      </c>
      <c r="S45" s="25">
        <v>0.0</v>
      </c>
      <c r="T45" s="25">
        <v>0.0</v>
      </c>
      <c r="U45" s="25">
        <v>0.0</v>
      </c>
      <c r="V45" s="25">
        <v>0.0</v>
      </c>
      <c r="W45" s="25">
        <v>0.0</v>
      </c>
      <c r="X45" s="25">
        <v>0.0</v>
      </c>
      <c r="Y45" s="25">
        <v>0.0</v>
      </c>
      <c r="Z45" s="25">
        <v>0.0</v>
      </c>
      <c r="AA45" s="25">
        <v>0.0</v>
      </c>
      <c r="AB45" s="25">
        <v>0.0</v>
      </c>
      <c r="AC45" s="25">
        <v>0.0</v>
      </c>
      <c r="AD45" s="25">
        <v>0.0</v>
      </c>
      <c r="AE45" s="25">
        <v>0.0</v>
      </c>
      <c r="AF45" s="25">
        <v>0.0</v>
      </c>
      <c r="AG45" s="25">
        <v>0.0</v>
      </c>
      <c r="AH45" s="25">
        <v>0.0</v>
      </c>
      <c r="AI45" s="25">
        <v>0.0</v>
      </c>
      <c r="AJ45" s="25">
        <v>0.0</v>
      </c>
      <c r="AK45" s="25">
        <v>0.0</v>
      </c>
      <c r="AL45" s="25">
        <v>0.0</v>
      </c>
      <c r="AM45" s="25">
        <v>0.0</v>
      </c>
      <c r="AN45" s="25">
        <v>0.0</v>
      </c>
      <c r="AO45" s="25">
        <v>0.0</v>
      </c>
      <c r="AP45" s="25">
        <v>0.0</v>
      </c>
      <c r="AQ45" s="25">
        <v>0.0</v>
      </c>
      <c r="AR45" s="25">
        <v>0.0</v>
      </c>
      <c r="AS45" s="25">
        <v>0.0</v>
      </c>
      <c r="AT45" s="25">
        <v>0.0</v>
      </c>
      <c r="AU45" s="25">
        <v>0.0</v>
      </c>
      <c r="AV45" s="25">
        <v>0.0</v>
      </c>
      <c r="AW45" s="25">
        <v>0.0</v>
      </c>
      <c r="AX45" s="25">
        <v>0.0</v>
      </c>
      <c r="AY45" s="25">
        <v>0.0</v>
      </c>
      <c r="AZ45" s="25">
        <v>0.0</v>
      </c>
      <c r="BA45" s="25">
        <v>0.0</v>
      </c>
      <c r="BB45" s="25">
        <v>0.0</v>
      </c>
    </row>
    <row r="46">
      <c r="C46" s="20" t="s">
        <v>107</v>
      </c>
      <c r="D46" s="25">
        <v>0.0</v>
      </c>
      <c r="E46" s="25">
        <v>0.0</v>
      </c>
      <c r="F46" s="25">
        <v>0.0</v>
      </c>
      <c r="G46" s="25">
        <v>0.0</v>
      </c>
      <c r="H46" s="25">
        <v>0.0</v>
      </c>
      <c r="I46" s="25">
        <v>0.0</v>
      </c>
      <c r="J46" s="25">
        <v>0.0</v>
      </c>
      <c r="K46" s="25">
        <v>0.0</v>
      </c>
      <c r="L46" s="25">
        <v>0.0</v>
      </c>
      <c r="M46" s="25">
        <v>0.0</v>
      </c>
      <c r="N46" s="25">
        <v>0.0</v>
      </c>
      <c r="O46" s="25">
        <v>0.0</v>
      </c>
      <c r="P46" s="25">
        <v>0.0</v>
      </c>
      <c r="Q46" s="25">
        <v>0.0</v>
      </c>
      <c r="R46" s="25">
        <v>0.0</v>
      </c>
      <c r="S46" s="25">
        <v>0.0</v>
      </c>
      <c r="T46" s="25">
        <v>0.0</v>
      </c>
      <c r="U46" s="25">
        <v>0.0</v>
      </c>
      <c r="V46" s="25">
        <v>0.0</v>
      </c>
      <c r="W46" s="25">
        <v>0.0</v>
      </c>
      <c r="X46" s="25">
        <v>0.0</v>
      </c>
      <c r="Y46" s="25">
        <v>0.0</v>
      </c>
      <c r="Z46" s="25">
        <v>0.0</v>
      </c>
      <c r="AA46" s="25">
        <v>0.0</v>
      </c>
      <c r="AB46" s="25">
        <v>0.0</v>
      </c>
      <c r="AC46" s="25">
        <v>0.0</v>
      </c>
      <c r="AD46" s="25">
        <v>0.0</v>
      </c>
      <c r="AE46" s="25">
        <v>0.0</v>
      </c>
      <c r="AF46" s="25">
        <v>0.0</v>
      </c>
      <c r="AG46" s="25">
        <v>0.0</v>
      </c>
      <c r="AH46" s="25">
        <v>0.0</v>
      </c>
      <c r="AI46" s="25">
        <v>0.0</v>
      </c>
      <c r="AJ46" s="25">
        <v>0.0</v>
      </c>
      <c r="AK46" s="25">
        <v>0.0</v>
      </c>
      <c r="AL46" s="25">
        <v>0.0</v>
      </c>
      <c r="AM46" s="25">
        <v>0.0</v>
      </c>
      <c r="AN46" s="25">
        <v>0.0</v>
      </c>
      <c r="AO46" s="25">
        <v>0.0</v>
      </c>
      <c r="AP46" s="25">
        <v>0.0</v>
      </c>
      <c r="AQ46" s="25">
        <v>0.0</v>
      </c>
      <c r="AR46" s="25">
        <v>0.0</v>
      </c>
      <c r="AS46" s="25">
        <v>0.0</v>
      </c>
      <c r="AT46" s="25">
        <v>0.0</v>
      </c>
      <c r="AU46" s="25">
        <v>0.0</v>
      </c>
      <c r="AV46" s="25">
        <v>0.0</v>
      </c>
      <c r="AW46" s="25">
        <v>0.0</v>
      </c>
      <c r="AX46" s="25">
        <v>0.0</v>
      </c>
      <c r="AY46" s="25">
        <v>0.0</v>
      </c>
      <c r="AZ46" s="25">
        <v>0.0</v>
      </c>
      <c r="BA46" s="25">
        <v>0.0</v>
      </c>
      <c r="BB46" s="25">
        <v>0.0</v>
      </c>
    </row>
    <row r="47">
      <c r="C47" s="20" t="s">
        <v>107</v>
      </c>
      <c r="D47" s="25">
        <v>3.0</v>
      </c>
      <c r="E47" s="25">
        <v>3.0</v>
      </c>
      <c r="F47" s="25">
        <v>0.0</v>
      </c>
      <c r="G47" s="25">
        <v>1.0</v>
      </c>
      <c r="H47" s="25">
        <v>1.0</v>
      </c>
      <c r="I47" s="25">
        <v>0.0</v>
      </c>
      <c r="J47" s="25">
        <v>0.0</v>
      </c>
      <c r="K47" s="25">
        <v>0.0</v>
      </c>
      <c r="L47" s="25">
        <v>0.0</v>
      </c>
      <c r="M47" s="25">
        <v>0.0</v>
      </c>
      <c r="N47" s="25">
        <v>0.333</v>
      </c>
      <c r="O47" s="25">
        <v>0.0</v>
      </c>
      <c r="P47" s="25">
        <v>0.0</v>
      </c>
      <c r="Q47" s="25">
        <v>1.0</v>
      </c>
      <c r="R47" s="25">
        <v>1.0</v>
      </c>
      <c r="S47" s="25">
        <v>0.0</v>
      </c>
      <c r="T47" s="25">
        <v>0.0</v>
      </c>
      <c r="U47" s="25">
        <v>0.0</v>
      </c>
      <c r="V47" s="25">
        <v>0.0</v>
      </c>
      <c r="W47" s="25">
        <v>0.0</v>
      </c>
      <c r="X47" s="25">
        <v>0.0</v>
      </c>
      <c r="Y47" s="25">
        <v>0.333</v>
      </c>
      <c r="Z47" s="25">
        <v>0.333</v>
      </c>
      <c r="AA47" s="25">
        <v>0.333</v>
      </c>
      <c r="AB47" s="25">
        <v>0.667</v>
      </c>
      <c r="AC47" s="25">
        <v>0.233</v>
      </c>
      <c r="AD47" s="25">
        <v>0.667</v>
      </c>
      <c r="AE47" s="25">
        <v>0.667</v>
      </c>
      <c r="AF47" s="25">
        <v>0.0</v>
      </c>
      <c r="AG47" s="25">
        <v>0.0</v>
      </c>
      <c r="AH47" s="25">
        <v>0.0</v>
      </c>
      <c r="AI47" s="25">
        <v>0.0</v>
      </c>
      <c r="AJ47" s="25">
        <v>0.0</v>
      </c>
      <c r="AK47" s="25">
        <v>0.0</v>
      </c>
      <c r="AL47" s="25">
        <v>2.0</v>
      </c>
      <c r="AM47" s="25">
        <v>66.7</v>
      </c>
      <c r="AN47" s="25">
        <v>0.0</v>
      </c>
      <c r="AO47" s="25">
        <v>0.0</v>
      </c>
      <c r="AP47" s="25">
        <v>0.0</v>
      </c>
      <c r="AQ47" s="25">
        <v>0.0</v>
      </c>
      <c r="AR47" s="25">
        <v>100.0</v>
      </c>
      <c r="AS47" s="25">
        <v>0.0</v>
      </c>
      <c r="AT47" s="25">
        <v>0.0</v>
      </c>
      <c r="AU47" s="25">
        <v>0.0</v>
      </c>
      <c r="AV47" s="25">
        <v>0.0</v>
      </c>
      <c r="AW47" s="25">
        <v>2.0</v>
      </c>
      <c r="AX47" s="25">
        <v>16.7</v>
      </c>
      <c r="AY47" s="25">
        <v>33.3</v>
      </c>
      <c r="AZ47" s="25">
        <v>0.0</v>
      </c>
      <c r="BA47" s="25">
        <v>0.0</v>
      </c>
      <c r="BB47" s="25">
        <v>0.5</v>
      </c>
    </row>
    <row r="48">
      <c r="C48" s="20" t="s">
        <v>108</v>
      </c>
      <c r="D48" s="25">
        <v>0.0</v>
      </c>
      <c r="E48" s="25">
        <v>0.0</v>
      </c>
      <c r="F48" s="25">
        <v>0.0</v>
      </c>
      <c r="G48" s="25">
        <v>0.0</v>
      </c>
      <c r="H48" s="25">
        <v>0.0</v>
      </c>
      <c r="I48" s="25">
        <v>0.0</v>
      </c>
      <c r="J48" s="25">
        <v>0.0</v>
      </c>
      <c r="K48" s="25">
        <v>0.0</v>
      </c>
      <c r="L48" s="25">
        <v>0.0</v>
      </c>
      <c r="M48" s="25">
        <v>0.0</v>
      </c>
      <c r="N48" s="25">
        <v>0.0</v>
      </c>
      <c r="O48" s="25">
        <v>0.0</v>
      </c>
      <c r="P48" s="25">
        <v>0.0</v>
      </c>
      <c r="Q48" s="25">
        <v>0.0</v>
      </c>
      <c r="R48" s="25">
        <v>0.0</v>
      </c>
      <c r="S48" s="25">
        <v>0.0</v>
      </c>
      <c r="T48" s="25">
        <v>0.0</v>
      </c>
      <c r="U48" s="25">
        <v>0.0</v>
      </c>
      <c r="V48" s="25">
        <v>0.0</v>
      </c>
      <c r="W48" s="25">
        <v>0.0</v>
      </c>
      <c r="X48" s="25">
        <v>0.0</v>
      </c>
      <c r="Y48" s="25">
        <v>0.0</v>
      </c>
      <c r="Z48" s="25">
        <v>0.0</v>
      </c>
      <c r="AA48" s="25">
        <v>0.0</v>
      </c>
      <c r="AB48" s="25">
        <v>0.0</v>
      </c>
      <c r="AC48" s="25">
        <v>0.0</v>
      </c>
      <c r="AD48" s="25">
        <v>0.0</v>
      </c>
      <c r="AE48" s="25">
        <v>0.0</v>
      </c>
      <c r="AF48" s="25">
        <v>0.0</v>
      </c>
      <c r="AG48" s="25">
        <v>0.0</v>
      </c>
      <c r="AH48" s="25">
        <v>0.0</v>
      </c>
      <c r="AI48" s="25">
        <v>0.0</v>
      </c>
      <c r="AJ48" s="25">
        <v>0.0</v>
      </c>
      <c r="AK48" s="25">
        <v>0.0</v>
      </c>
      <c r="AL48" s="25">
        <v>0.0</v>
      </c>
      <c r="AM48" s="25">
        <v>0.0</v>
      </c>
      <c r="AN48" s="25">
        <v>0.0</v>
      </c>
      <c r="AO48" s="25">
        <v>0.0</v>
      </c>
      <c r="AP48" s="25">
        <v>0.0</v>
      </c>
      <c r="AQ48" s="25">
        <v>0.0</v>
      </c>
      <c r="AR48" s="25">
        <v>0.0</v>
      </c>
      <c r="AS48" s="25">
        <v>0.0</v>
      </c>
      <c r="AT48" s="25">
        <v>0.0</v>
      </c>
      <c r="AU48" s="25">
        <v>0.0</v>
      </c>
      <c r="AV48" s="25">
        <v>0.0</v>
      </c>
      <c r="AW48" s="25">
        <v>0.0</v>
      </c>
      <c r="AX48" s="25">
        <v>0.0</v>
      </c>
      <c r="AY48" s="25">
        <v>0.0</v>
      </c>
      <c r="AZ48" s="25">
        <v>0.0</v>
      </c>
      <c r="BA48" s="25">
        <v>0.0</v>
      </c>
      <c r="BB48" s="25">
        <v>0.0</v>
      </c>
    </row>
    <row r="49">
      <c r="C49" s="20" t="s">
        <v>108</v>
      </c>
      <c r="D49" s="25">
        <v>0.0</v>
      </c>
      <c r="E49" s="25">
        <v>0.0</v>
      </c>
      <c r="F49" s="25">
        <v>0.0</v>
      </c>
      <c r="G49" s="25">
        <v>0.0</v>
      </c>
      <c r="H49" s="25">
        <v>0.0</v>
      </c>
      <c r="I49" s="25">
        <v>0.0</v>
      </c>
      <c r="J49" s="25">
        <v>0.0</v>
      </c>
      <c r="K49" s="25">
        <v>0.0</v>
      </c>
      <c r="L49" s="25">
        <v>0.0</v>
      </c>
      <c r="M49" s="25">
        <v>0.0</v>
      </c>
      <c r="N49" s="25">
        <v>0.0</v>
      </c>
      <c r="O49" s="25">
        <v>0.0</v>
      </c>
      <c r="P49" s="25">
        <v>0.0</v>
      </c>
      <c r="Q49" s="25">
        <v>0.0</v>
      </c>
      <c r="R49" s="25">
        <v>0.0</v>
      </c>
      <c r="S49" s="25">
        <v>0.0</v>
      </c>
      <c r="T49" s="25">
        <v>0.0</v>
      </c>
      <c r="U49" s="25">
        <v>0.0</v>
      </c>
      <c r="V49" s="25">
        <v>0.0</v>
      </c>
      <c r="W49" s="25">
        <v>0.0</v>
      </c>
      <c r="X49" s="25">
        <v>0.0</v>
      </c>
      <c r="Y49" s="25">
        <v>0.0</v>
      </c>
      <c r="Z49" s="25">
        <v>0.0</v>
      </c>
      <c r="AA49" s="25">
        <v>0.0</v>
      </c>
      <c r="AB49" s="25">
        <v>0.0</v>
      </c>
      <c r="AC49" s="25">
        <v>0.0</v>
      </c>
      <c r="AD49" s="25">
        <v>0.0</v>
      </c>
      <c r="AE49" s="25">
        <v>0.0</v>
      </c>
      <c r="AF49" s="25">
        <v>0.0</v>
      </c>
      <c r="AG49" s="25">
        <v>0.0</v>
      </c>
      <c r="AH49" s="25">
        <v>0.0</v>
      </c>
      <c r="AI49" s="25">
        <v>0.0</v>
      </c>
      <c r="AJ49" s="25">
        <v>0.0</v>
      </c>
      <c r="AK49" s="25">
        <v>0.0</v>
      </c>
      <c r="AL49" s="25">
        <v>0.0</v>
      </c>
      <c r="AM49" s="25">
        <v>0.0</v>
      </c>
      <c r="AN49" s="25">
        <v>0.0</v>
      </c>
      <c r="AO49" s="25">
        <v>0.0</v>
      </c>
      <c r="AP49" s="25">
        <v>0.0</v>
      </c>
      <c r="AQ49" s="25">
        <v>0.0</v>
      </c>
      <c r="AR49" s="25">
        <v>0.0</v>
      </c>
      <c r="AS49" s="25">
        <v>0.0</v>
      </c>
      <c r="AT49" s="25">
        <v>0.0</v>
      </c>
      <c r="AU49" s="25">
        <v>0.0</v>
      </c>
      <c r="AV49" s="25">
        <v>0.0</v>
      </c>
      <c r="AW49" s="25">
        <v>0.0</v>
      </c>
      <c r="AX49" s="25">
        <v>0.0</v>
      </c>
      <c r="AY49" s="25">
        <v>0.0</v>
      </c>
      <c r="AZ49" s="25">
        <v>0.0</v>
      </c>
      <c r="BA49" s="25">
        <v>0.0</v>
      </c>
      <c r="BB49" s="25">
        <v>0.0</v>
      </c>
    </row>
    <row r="50">
      <c r="C50" s="20" t="s">
        <v>109</v>
      </c>
      <c r="D50" s="26">
        <f t="shared" ref="D50:M50" si="1">sum(D14:D49)</f>
        <v>100</v>
      </c>
      <c r="E50" s="26">
        <f t="shared" si="1"/>
        <v>84</v>
      </c>
      <c r="F50" s="26">
        <f t="shared" si="1"/>
        <v>12</v>
      </c>
      <c r="G50" s="26">
        <f t="shared" si="1"/>
        <v>17</v>
      </c>
      <c r="H50" s="26">
        <f t="shared" si="1"/>
        <v>1</v>
      </c>
      <c r="I50" s="26">
        <f t="shared" si="1"/>
        <v>13</v>
      </c>
      <c r="J50" s="26">
        <f t="shared" si="1"/>
        <v>2</v>
      </c>
      <c r="K50" s="26">
        <f t="shared" si="1"/>
        <v>0</v>
      </c>
      <c r="L50" s="26">
        <f t="shared" si="1"/>
        <v>1</v>
      </c>
      <c r="M50" s="26">
        <f t="shared" si="1"/>
        <v>10</v>
      </c>
      <c r="N50" s="27">
        <f>G50/E50</f>
        <v>0.2023809524</v>
      </c>
      <c r="O50" s="28">
        <f t="shared" ref="O50:X50" si="2">sum(O14:O49)</f>
        <v>10</v>
      </c>
      <c r="P50" s="28">
        <f t="shared" si="2"/>
        <v>6</v>
      </c>
      <c r="Q50" s="28">
        <f t="shared" si="2"/>
        <v>6</v>
      </c>
      <c r="R50" s="28">
        <f t="shared" si="2"/>
        <v>12</v>
      </c>
      <c r="S50" s="28">
        <f t="shared" si="2"/>
        <v>1</v>
      </c>
      <c r="T50" s="28">
        <f t="shared" si="2"/>
        <v>3</v>
      </c>
      <c r="U50" s="28">
        <f t="shared" si="2"/>
        <v>1</v>
      </c>
      <c r="V50" s="28">
        <f t="shared" si="2"/>
        <v>5</v>
      </c>
      <c r="W50" s="28">
        <f t="shared" si="2"/>
        <v>0</v>
      </c>
      <c r="X50" s="28">
        <f t="shared" si="2"/>
        <v>5</v>
      </c>
      <c r="Y50" s="29">
        <f>(G50+O50+S50)/D50</f>
        <v>0.28</v>
      </c>
      <c r="Z50" s="29">
        <f>(G50+O50+S50+AF50)/D50</f>
        <v>0.33</v>
      </c>
      <c r="AA50" s="27">
        <f>(I50+(2*J50)+(3*K50)+(4*L50))/E50</f>
        <v>0.25</v>
      </c>
      <c r="AB50" s="29">
        <f>sum(Y50,AA50)</f>
        <v>0.53</v>
      </c>
      <c r="AC50" s="29">
        <f>((1.8*Y50)+AA50)/4</f>
        <v>0.1885</v>
      </c>
      <c r="AD50" s="29">
        <f>(E50-R50)/E50</f>
        <v>0.8571428571</v>
      </c>
      <c r="AE50" s="27">
        <f>(E50-R50)/D50</f>
        <v>0.72</v>
      </c>
      <c r="AF50" s="30">
        <f t="shared" ref="AF50:AJ50" si="3">sum(AF14:AF49)</f>
        <v>5</v>
      </c>
      <c r="AG50" s="30">
        <f t="shared" si="3"/>
        <v>4</v>
      </c>
      <c r="AH50" s="30">
        <f t="shared" si="3"/>
        <v>0</v>
      </c>
      <c r="AI50" s="30">
        <f t="shared" si="3"/>
        <v>34</v>
      </c>
      <c r="AJ50" s="30">
        <f t="shared" si="3"/>
        <v>7</v>
      </c>
      <c r="AK50" s="27">
        <f>AJ50/AI50</f>
        <v>0.2058823529</v>
      </c>
      <c r="AL50" s="28">
        <f>sum(AL14:AL49)</f>
        <v>47</v>
      </c>
      <c r="AM50" s="31">
        <f>(AL50/D50)*100</f>
        <v>47</v>
      </c>
      <c r="AN50" s="28">
        <f t="shared" ref="AN50:AQ50" si="4">sum(AN14:AN49)</f>
        <v>0</v>
      </c>
      <c r="AO50" s="28">
        <f t="shared" si="4"/>
        <v>14</v>
      </c>
      <c r="AP50" s="28">
        <f t="shared" si="4"/>
        <v>3</v>
      </c>
      <c r="AQ50" s="28">
        <f t="shared" si="4"/>
        <v>0</v>
      </c>
      <c r="AR50" s="32">
        <f t="shared" ref="AR50:AV50" si="5">((((AR14*$AW$14)/100)+((AR15*$AW$15)/100)+((AR16*$AW$16)/100)+((AR17*$AW$17)/100)+((AR18*$AW$18)/100)+((AR19*$AW$19)/100)+((AR20*$AW$20)/100)+((AR21*$AW$21)/100)+((AR22*$AW$22)/100)+((AR23*$AW$23)/100)+((AR24*$AW$24)/100)+((AR25*$AW$25)/100)+((AR26*$AW$26)/100)+((AR27*$AW$27)/100)+((AR28*$AW$28)/100)+((AR29*$AW$29)/100)+((AR30*$AW$30)/100)+((AR31*$AW$31)/100)+((AR32*$AW$32)/100)+((AR33*$AW$33)/100)+((AR34*$AW$34)/100)+((AR35*$AW$35)/100)+((AR36*$AW$36)/100)+((AR37*$AW$37)/100)+((AR38*$AW$38)/100)+((AR39*$AW$39)/100)+((AR40*$AW$40)/100)+((AR41*$AW$41)/100)+((AR42*$AW$42)/100)+((AR43*$AW$43)/100)+((AR44*$AW$44)/100)+((AR45*$AW$45)/100)+((AR46*$AW$46)/100)+((AR47*$AW$47)/100)+((AR48*$AW$48)/100)+((AR49*$AW$49)/100))/$AW$50)*100</f>
        <v>51.94935065</v>
      </c>
      <c r="AS50" s="32">
        <f t="shared" si="5"/>
        <v>16.88181818</v>
      </c>
      <c r="AT50" s="32">
        <f t="shared" si="5"/>
        <v>15.58181818</v>
      </c>
      <c r="AU50" s="32">
        <f t="shared" si="5"/>
        <v>15.57922078</v>
      </c>
      <c r="AV50" s="32">
        <f t="shared" si="5"/>
        <v>9.088311688</v>
      </c>
      <c r="AW50" s="33">
        <f>SUM(AW14:AW49)</f>
        <v>77</v>
      </c>
      <c r="AX50" s="34">
        <f t="shared" ref="AX50:AY50" si="6">AVERAGE(AX14:AX34,AX36:AX44,AX44,AX47)</f>
        <v>4.853125</v>
      </c>
      <c r="AY50" s="34">
        <f t="shared" si="6"/>
        <v>27.9125</v>
      </c>
      <c r="AZ50" s="33">
        <f>SUM(AZ14:AZ47)</f>
        <v>4</v>
      </c>
      <c r="BA50" s="34">
        <f>AVERAGE(BA14:BA34,BA36:BA44,BA44,BA47)</f>
        <v>13.540625</v>
      </c>
      <c r="BB50" s="34">
        <f>G50/AW50</f>
        <v>0.2207792208</v>
      </c>
    </row>
    <row r="51">
      <c r="C51" s="20"/>
    </row>
    <row r="52">
      <c r="C52" s="20"/>
    </row>
  </sheetData>
  <mergeCells count="3">
    <mergeCell ref="A1:C5"/>
    <mergeCell ref="E7:I7"/>
    <mergeCell ref="J7:N7"/>
  </mergeCells>
  <printOptions gridLines="1" horizontalCentered="1"/>
  <pageMargins bottom="0.75" footer="0.0" header="0.0" left="0.7" right="0.7" top="0.75"/>
  <pageSetup scale="45" cellComments="atEnd" orientation="landscape" pageOrder="overThenDown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3.0" topLeftCell="D14" activePane="bottomRight" state="frozen"/>
      <selection activeCell="D1" sqref="D1" pane="topRight"/>
      <selection activeCell="A14" sqref="A14" pane="bottomLeft"/>
      <selection activeCell="D14" sqref="D14" pane="bottomRight"/>
    </sheetView>
  </sheetViews>
  <sheetFormatPr customHeight="1" defaultColWidth="12.63" defaultRowHeight="15.75"/>
  <sheetData>
    <row r="1">
      <c r="A1" s="1" t="s">
        <v>170</v>
      </c>
      <c r="D1" s="2"/>
    </row>
    <row r="2">
      <c r="D2" s="2"/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</row>
    <row r="3">
      <c r="D3" s="2"/>
      <c r="E3" s="6">
        <f>N50</f>
        <v>0.1395348837</v>
      </c>
      <c r="F3" s="6">
        <f>AB50</f>
        <v>0.3895348837</v>
      </c>
      <c r="G3" s="6">
        <f>AK50</f>
        <v>0.1666666667</v>
      </c>
      <c r="H3" s="7">
        <f>AM50</f>
        <v>36.53846154</v>
      </c>
      <c r="I3" s="8">
        <f>((0.69*O50) + (0.72*S50) + (0.88*I50) + (1.247*J50) + (1.578*K50) + (2.031*L50))/(E50+O50+S50+X50)</f>
        <v>0.1967307692</v>
      </c>
      <c r="J3" s="7">
        <f>AV50</f>
        <v>0</v>
      </c>
      <c r="K3" s="3">
        <f>3+2+4+3+3</f>
        <v>15</v>
      </c>
      <c r="L3" s="3">
        <f>2</f>
        <v>2</v>
      </c>
      <c r="M3" s="6">
        <f>L3/K5</f>
        <v>0.1666666667</v>
      </c>
      <c r="N3" s="3">
        <f>1</f>
        <v>1</v>
      </c>
      <c r="O3" s="6">
        <f>(N3+L3+1)/K3</f>
        <v>0.2666666667</v>
      </c>
      <c r="P3" s="47">
        <f>1+1+3+2+1</f>
        <v>8</v>
      </c>
      <c r="Q3" s="47">
        <f>1+1+2+2+1</f>
        <v>7</v>
      </c>
      <c r="R3" s="47">
        <f>1+1</f>
        <v>2</v>
      </c>
      <c r="S3" s="6">
        <f>R3/P3</f>
        <v>0.25</v>
      </c>
      <c r="T3" s="6">
        <f>R3/Q3</f>
        <v>0.2857142857</v>
      </c>
      <c r="U3" s="47">
        <f>1+1+1</f>
        <v>3</v>
      </c>
    </row>
    <row r="4">
      <c r="E4" s="3" t="s">
        <v>19</v>
      </c>
      <c r="F4" s="3" t="s">
        <v>20</v>
      </c>
      <c r="G4" s="3" t="s">
        <v>21</v>
      </c>
      <c r="H4" s="3" t="s">
        <v>22</v>
      </c>
      <c r="I4" s="3" t="s">
        <v>23</v>
      </c>
      <c r="J4" s="3" t="s">
        <v>24</v>
      </c>
      <c r="K4" s="3" t="s">
        <v>25</v>
      </c>
      <c r="L4" s="3" t="s">
        <v>26</v>
      </c>
      <c r="M4" s="3" t="s">
        <v>27</v>
      </c>
      <c r="N4" s="3" t="s">
        <v>28</v>
      </c>
      <c r="O4" s="3" t="s">
        <v>29</v>
      </c>
      <c r="P4" s="3" t="s">
        <v>30</v>
      </c>
      <c r="Q4" s="3" t="s">
        <v>31</v>
      </c>
      <c r="R4" s="3" t="s">
        <v>32</v>
      </c>
      <c r="S4" s="3" t="s">
        <v>33</v>
      </c>
      <c r="T4" s="3" t="s">
        <v>34</v>
      </c>
      <c r="U4" s="3" t="s">
        <v>35</v>
      </c>
    </row>
    <row r="5">
      <c r="E5" s="6">
        <f>AA50-N50</f>
        <v>0</v>
      </c>
      <c r="F5" s="6">
        <f>AC50</f>
        <v>0.1473837209</v>
      </c>
      <c r="G5" s="11">
        <f>(2+2+1+3)/(4+5+3+4+5)</f>
        <v>0.380952381</v>
      </c>
      <c r="H5" s="11">
        <f>(3+2+2+2)/(4+5+3+4+5)</f>
        <v>0.4285714286</v>
      </c>
      <c r="I5" s="11">
        <f>(1+1+1+1)/(4+5+3+4+5)</f>
        <v>0.1904761905</v>
      </c>
      <c r="J5" s="6">
        <f>BB50</f>
        <v>0.1666666667</v>
      </c>
      <c r="K5" s="3">
        <f>2+2+3+3+2</f>
        <v>12</v>
      </c>
      <c r="L5" s="3">
        <f>2+1+1+1+2</f>
        <v>7</v>
      </c>
      <c r="M5" s="6">
        <f>L3/L5</f>
        <v>0.2857142857</v>
      </c>
      <c r="N5" s="6">
        <f>2/K5</f>
        <v>0.1666666667</v>
      </c>
      <c r="O5" s="6">
        <f>N5+O3</f>
        <v>0.4333333333</v>
      </c>
      <c r="P5" s="3">
        <f t="shared" ref="P5:Q5" si="1">1+1+2+1</f>
        <v>5</v>
      </c>
      <c r="Q5" s="3">
        <f t="shared" si="1"/>
        <v>5</v>
      </c>
      <c r="R5" s="3">
        <f>1</f>
        <v>1</v>
      </c>
      <c r="S5" s="6">
        <f>R5/P5</f>
        <v>0.2</v>
      </c>
      <c r="T5" s="6">
        <f>R5/Q5</f>
        <v>0.2</v>
      </c>
      <c r="U5" s="7">
        <f>(U3/(1+1+3+3+1))*100</f>
        <v>33.33333333</v>
      </c>
    </row>
    <row r="7">
      <c r="E7" s="3" t="s">
        <v>36</v>
      </c>
      <c r="I7" s="14"/>
      <c r="J7" s="3" t="s">
        <v>37</v>
      </c>
    </row>
    <row r="8">
      <c r="E8" s="49" t="s">
        <v>2</v>
      </c>
      <c r="F8" s="49" t="s">
        <v>38</v>
      </c>
      <c r="G8" s="49" t="s">
        <v>39</v>
      </c>
      <c r="H8" s="49" t="s">
        <v>3</v>
      </c>
      <c r="I8" s="50" t="s">
        <v>4</v>
      </c>
      <c r="J8" s="49" t="s">
        <v>2</v>
      </c>
      <c r="K8" s="49" t="s">
        <v>38</v>
      </c>
      <c r="L8" s="49" t="s">
        <v>39</v>
      </c>
      <c r="M8" s="49" t="s">
        <v>3</v>
      </c>
      <c r="N8" s="49" t="s">
        <v>4</v>
      </c>
    </row>
    <row r="9">
      <c r="E9" s="51">
        <f>sum(G45:G49)/sum(E45:E49)</f>
        <v>0.09090909091</v>
      </c>
      <c r="F9" s="51">
        <f>sum(sum(G45:G49),sum(O45:O49),sum(S45:S49))/sum(D45:D49)</f>
        <v>0.1666666667</v>
      </c>
      <c r="G9" s="51">
        <f>(sum(I45:I49)+(2*sum(J45:J49))+(3*sum(K45:K49))+(4*sum(L45:L49)))/sum(E45:E49)</f>
        <v>0.09090909091</v>
      </c>
      <c r="H9" s="51">
        <f>sum(F9:G9)</f>
        <v>0.2575757576</v>
      </c>
      <c r="I9" s="52">
        <f>sum(AJ45:AJ49)/sum(AI45:AI49)</f>
        <v>0.25</v>
      </c>
      <c r="J9" s="51">
        <f>sum(G40:G49)/sum(E40:E49)</f>
        <v>0.1111111111</v>
      </c>
      <c r="K9" s="51">
        <f>sum(sum(G40:G49),sum(O40:O49),sum(S40:S49))/sum(D40:D49)</f>
        <v>0.1578947368</v>
      </c>
      <c r="L9" s="51">
        <f>(sum(I40:I49)+(2*sum(J40:J49))+(3*sum(K40:K49))+(4*sum(L40:L49)))/sum(E40:E49)</f>
        <v>0.1111111111</v>
      </c>
      <c r="M9" s="51">
        <f>sum(K9:L9)</f>
        <v>0.269005848</v>
      </c>
      <c r="N9" s="51">
        <f>sum(AJ40:AJ49)/sum(AI40:AI49)</f>
        <v>0.1666666667</v>
      </c>
    </row>
    <row r="10">
      <c r="E10" s="49" t="s">
        <v>24</v>
      </c>
      <c r="F10" s="49" t="s">
        <v>6</v>
      </c>
      <c r="G10" s="49" t="s">
        <v>19</v>
      </c>
      <c r="H10" s="49" t="s">
        <v>7</v>
      </c>
      <c r="I10" s="50" t="s">
        <v>5</v>
      </c>
      <c r="J10" s="49" t="s">
        <v>24</v>
      </c>
      <c r="K10" s="49" t="s">
        <v>6</v>
      </c>
      <c r="L10" s="49" t="s">
        <v>19</v>
      </c>
      <c r="M10" s="49" t="s">
        <v>7</v>
      </c>
      <c r="N10" s="49" t="s">
        <v>5</v>
      </c>
    </row>
    <row r="11">
      <c r="E11" s="51">
        <f>sum(G45:G49)/sum(AW45:AW49)</f>
        <v>0.1</v>
      </c>
      <c r="F11" s="53">
        <f>((0.69*sum(O45:O49)) + (0.72*sum(S45:S49)) + (0.88*sum(I45:I49)) + (1.247*sum(J45:J49)) + (1.578*sum(K45:K49)) + (2.031*sum(L45:L49)))/(sum(E45:E49)+sum(O45:O49)+sum(S45:S49)+sum(X45:X49))</f>
        <v>0.1308333333</v>
      </c>
      <c r="G11" s="51">
        <f>G9-E9</f>
        <v>0</v>
      </c>
      <c r="H11" s="53">
        <f>((((AV45*$AW$45)/100)+((AV46*$AW$46)/100)+((AV47*$AW$47)/100)+((AV48*$AW$48)/100)+((AV49*$AW$49)/100))/sum(AW45:AW49))*100</f>
        <v>0</v>
      </c>
      <c r="I11" s="52">
        <f>(sum(AL45:AL49)/sum(D45:D49))*100</f>
        <v>16.66666667</v>
      </c>
      <c r="J11" s="51">
        <f>sum(G40:G49)/sum(AW40:AW49)</f>
        <v>0.1333333333</v>
      </c>
      <c r="K11" s="53">
        <f>((0.69*sum(O40:O49)) + (0.72*sum(S40:S49)) + (0.88*sum(I40:I49)) + (1.247*sum(J40:J49)) + (1.578*sum(K40:K49)) + (2.031*sum(L40:L49)))/(sum(E40:E49)+sum(O40:O49)+sum(S40:S49)+sum(X40:X49))</f>
        <v>0.1289473684</v>
      </c>
      <c r="L11" s="51">
        <f>L9-J9</f>
        <v>0</v>
      </c>
      <c r="M11" s="53">
        <f>((((AV40*$AW$40)/100)+((AV41*$AW$41)/100)+((AV42*$AW$42)/100)+((AV43*$AW$43)/100)+((AV44*$AW$44)/100)+((AV45*$AW$45)/100)+((AV46*$AW$46)/100)+((AV47*$AW$47)/100)+((AV48*$AW$48)/100)+((AV49*$AW$49)/100))/sum(AW40:AW49)*100)</f>
        <v>0</v>
      </c>
      <c r="N11" s="51">
        <f>(sum(AL40:AL49)/sum(D40:D49))*100</f>
        <v>21.05263158</v>
      </c>
    </row>
    <row r="13">
      <c r="C13" s="19" t="s">
        <v>40</v>
      </c>
      <c r="D13" s="19" t="s">
        <v>41</v>
      </c>
      <c r="E13" s="19" t="s">
        <v>42</v>
      </c>
      <c r="F13" s="19" t="s">
        <v>43</v>
      </c>
      <c r="G13" s="19" t="s">
        <v>44</v>
      </c>
      <c r="H13" s="19" t="s">
        <v>45</v>
      </c>
      <c r="I13" s="19" t="s">
        <v>46</v>
      </c>
      <c r="J13" s="19" t="s">
        <v>47</v>
      </c>
      <c r="K13" s="19" t="s">
        <v>48</v>
      </c>
      <c r="L13" s="19" t="s">
        <v>49</v>
      </c>
      <c r="M13" s="19" t="s">
        <v>50</v>
      </c>
      <c r="N13" s="19" t="s">
        <v>51</v>
      </c>
      <c r="O13" s="19" t="s">
        <v>52</v>
      </c>
      <c r="P13" s="19" t="s">
        <v>53</v>
      </c>
      <c r="Q13" s="19" t="s">
        <v>54</v>
      </c>
      <c r="R13" s="19" t="s">
        <v>55</v>
      </c>
      <c r="S13" s="19" t="s">
        <v>56</v>
      </c>
      <c r="T13" s="19" t="s">
        <v>57</v>
      </c>
      <c r="U13" s="19" t="s">
        <v>58</v>
      </c>
      <c r="V13" s="19" t="s">
        <v>59</v>
      </c>
      <c r="W13" s="19" t="s">
        <v>60</v>
      </c>
      <c r="X13" s="19" t="s">
        <v>61</v>
      </c>
      <c r="Y13" s="19" t="s">
        <v>62</v>
      </c>
      <c r="Z13" s="19" t="s">
        <v>63</v>
      </c>
      <c r="AA13" s="19" t="s">
        <v>39</v>
      </c>
      <c r="AB13" s="19" t="s">
        <v>3</v>
      </c>
      <c r="AC13" s="19" t="s">
        <v>20</v>
      </c>
      <c r="AD13" s="19" t="s">
        <v>64</v>
      </c>
      <c r="AE13" s="19" t="s">
        <v>65</v>
      </c>
      <c r="AF13" s="19" t="s">
        <v>66</v>
      </c>
      <c r="AG13" s="19" t="s">
        <v>67</v>
      </c>
      <c r="AH13" s="19" t="s">
        <v>68</v>
      </c>
      <c r="AI13" s="19" t="s">
        <v>69</v>
      </c>
      <c r="AJ13" s="19" t="s">
        <v>70</v>
      </c>
      <c r="AK13" s="19" t="s">
        <v>4</v>
      </c>
      <c r="AL13" s="19" t="s">
        <v>71</v>
      </c>
      <c r="AM13" s="19" t="s">
        <v>5</v>
      </c>
      <c r="AN13" s="19" t="s">
        <v>72</v>
      </c>
      <c r="AO13" s="19" t="s">
        <v>73</v>
      </c>
      <c r="AP13" s="19" t="s">
        <v>74</v>
      </c>
      <c r="AQ13" s="19" t="s">
        <v>75</v>
      </c>
      <c r="AR13" s="19" t="s">
        <v>76</v>
      </c>
      <c r="AS13" s="19" t="s">
        <v>77</v>
      </c>
      <c r="AT13" s="19" t="s">
        <v>78</v>
      </c>
      <c r="AU13" s="19" t="s">
        <v>79</v>
      </c>
      <c r="AV13" s="19" t="s">
        <v>7</v>
      </c>
      <c r="AW13" s="19" t="s">
        <v>80</v>
      </c>
      <c r="AX13" s="19" t="s">
        <v>81</v>
      </c>
      <c r="AY13" s="19" t="s">
        <v>82</v>
      </c>
      <c r="AZ13" s="19" t="s">
        <v>83</v>
      </c>
      <c r="BA13" s="19" t="s">
        <v>84</v>
      </c>
      <c r="BB13" s="19" t="s">
        <v>24</v>
      </c>
    </row>
    <row r="14">
      <c r="C14" s="56" t="s">
        <v>85</v>
      </c>
      <c r="D14" s="75" t="s">
        <v>160</v>
      </c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9"/>
    </row>
    <row r="15">
      <c r="C15" s="56" t="s">
        <v>85</v>
      </c>
      <c r="D15" s="60"/>
      <c r="BB15" s="61"/>
    </row>
    <row r="16">
      <c r="C16" s="56" t="s">
        <v>86</v>
      </c>
      <c r="D16" s="60"/>
      <c r="BB16" s="61"/>
    </row>
    <row r="17">
      <c r="C17" s="56" t="s">
        <v>87</v>
      </c>
      <c r="D17" s="60"/>
      <c r="BB17" s="61"/>
    </row>
    <row r="18">
      <c r="C18" s="56" t="s">
        <v>88</v>
      </c>
      <c r="D18" s="60"/>
      <c r="BB18" s="61"/>
    </row>
    <row r="19">
      <c r="C19" s="56" t="s">
        <v>89</v>
      </c>
      <c r="D19" s="60"/>
      <c r="BB19" s="61"/>
    </row>
    <row r="20">
      <c r="C20" s="56" t="s">
        <v>90</v>
      </c>
      <c r="D20" s="60"/>
      <c r="BB20" s="61"/>
    </row>
    <row r="21">
      <c r="C21" s="56" t="s">
        <v>91</v>
      </c>
      <c r="D21" s="62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4"/>
    </row>
    <row r="22">
      <c r="C22" s="20" t="s">
        <v>92</v>
      </c>
      <c r="D22" s="25">
        <v>0.0</v>
      </c>
      <c r="E22" s="25">
        <v>0.0</v>
      </c>
      <c r="F22" s="25">
        <v>0.0</v>
      </c>
      <c r="G22" s="25">
        <v>0.0</v>
      </c>
      <c r="H22" s="25">
        <v>0.0</v>
      </c>
      <c r="I22" s="25">
        <v>0.0</v>
      </c>
      <c r="J22" s="25">
        <v>0.0</v>
      </c>
      <c r="K22" s="25">
        <v>0.0</v>
      </c>
      <c r="L22" s="25">
        <v>0.0</v>
      </c>
      <c r="M22" s="25">
        <v>0.0</v>
      </c>
      <c r="N22" s="25">
        <v>0.0</v>
      </c>
      <c r="O22" s="25">
        <v>0.0</v>
      </c>
      <c r="P22" s="25">
        <v>0.0</v>
      </c>
      <c r="Q22" s="25">
        <v>0.0</v>
      </c>
      <c r="R22" s="25">
        <v>0.0</v>
      </c>
      <c r="S22" s="25">
        <v>0.0</v>
      </c>
      <c r="T22" s="25">
        <v>0.0</v>
      </c>
      <c r="U22" s="25">
        <v>0.0</v>
      </c>
      <c r="V22" s="25">
        <v>0.0</v>
      </c>
      <c r="W22" s="25">
        <v>0.0</v>
      </c>
      <c r="X22" s="25">
        <v>0.0</v>
      </c>
      <c r="Y22" s="25">
        <v>0.0</v>
      </c>
      <c r="Z22" s="25">
        <v>0.0</v>
      </c>
      <c r="AA22" s="25">
        <v>0.0</v>
      </c>
      <c r="AB22" s="25">
        <v>0.0</v>
      </c>
      <c r="AC22" s="25">
        <v>0.0</v>
      </c>
      <c r="AD22" s="25">
        <v>0.0</v>
      </c>
      <c r="AE22" s="25">
        <v>0.0</v>
      </c>
      <c r="AF22" s="25">
        <v>0.0</v>
      </c>
      <c r="AG22" s="25">
        <v>0.0</v>
      </c>
      <c r="AH22" s="25">
        <v>0.0</v>
      </c>
      <c r="AI22" s="25">
        <v>0.0</v>
      </c>
      <c r="AJ22" s="25">
        <v>0.0</v>
      </c>
      <c r="AK22" s="25">
        <v>0.0</v>
      </c>
      <c r="AL22" s="25">
        <v>0.0</v>
      </c>
      <c r="AM22" s="25">
        <v>0.0</v>
      </c>
      <c r="AN22" s="25">
        <v>0.0</v>
      </c>
      <c r="AO22" s="25">
        <v>1.0</v>
      </c>
      <c r="AP22" s="25">
        <v>0.0</v>
      </c>
      <c r="AQ22" s="25">
        <v>0.0</v>
      </c>
      <c r="AR22" s="25">
        <v>0.0</v>
      </c>
      <c r="AS22" s="25">
        <v>0.0</v>
      </c>
      <c r="AT22" s="25">
        <v>0.0</v>
      </c>
      <c r="AU22" s="25">
        <v>0.0</v>
      </c>
      <c r="AV22" s="25">
        <v>0.0</v>
      </c>
      <c r="AW22" s="25">
        <v>0.0</v>
      </c>
      <c r="AX22" s="25">
        <v>0.0</v>
      </c>
      <c r="AY22" s="25">
        <v>0.0</v>
      </c>
      <c r="AZ22" s="25">
        <v>0.0</v>
      </c>
      <c r="BA22" s="25">
        <v>0.0</v>
      </c>
      <c r="BB22" s="25">
        <v>0.0</v>
      </c>
    </row>
    <row r="23">
      <c r="C23" s="20" t="s">
        <v>93</v>
      </c>
      <c r="D23" s="25">
        <v>0.0</v>
      </c>
      <c r="E23" s="25">
        <v>0.0</v>
      </c>
      <c r="F23" s="25">
        <v>0.0</v>
      </c>
      <c r="G23" s="25">
        <v>0.0</v>
      </c>
      <c r="H23" s="25">
        <v>0.0</v>
      </c>
      <c r="I23" s="25">
        <v>0.0</v>
      </c>
      <c r="J23" s="25">
        <v>0.0</v>
      </c>
      <c r="K23" s="25">
        <v>0.0</v>
      </c>
      <c r="L23" s="25">
        <v>0.0</v>
      </c>
      <c r="M23" s="25">
        <v>0.0</v>
      </c>
      <c r="N23" s="25">
        <v>0.0</v>
      </c>
      <c r="O23" s="25">
        <v>0.0</v>
      </c>
      <c r="P23" s="25">
        <v>0.0</v>
      </c>
      <c r="Q23" s="25">
        <v>0.0</v>
      </c>
      <c r="R23" s="25">
        <v>0.0</v>
      </c>
      <c r="S23" s="25">
        <v>0.0</v>
      </c>
      <c r="T23" s="25">
        <v>0.0</v>
      </c>
      <c r="U23" s="25">
        <v>0.0</v>
      </c>
      <c r="V23" s="25">
        <v>0.0</v>
      </c>
      <c r="W23" s="25">
        <v>0.0</v>
      </c>
      <c r="X23" s="25">
        <v>0.0</v>
      </c>
      <c r="Y23" s="25">
        <v>0.0</v>
      </c>
      <c r="Z23" s="25">
        <v>0.0</v>
      </c>
      <c r="AA23" s="25">
        <v>0.0</v>
      </c>
      <c r="AB23" s="25">
        <v>0.0</v>
      </c>
      <c r="AC23" s="25">
        <v>0.0</v>
      </c>
      <c r="AD23" s="25">
        <v>0.0</v>
      </c>
      <c r="AE23" s="25">
        <v>0.0</v>
      </c>
      <c r="AF23" s="25">
        <v>0.0</v>
      </c>
      <c r="AG23" s="25">
        <v>0.0</v>
      </c>
      <c r="AH23" s="25">
        <v>0.0</v>
      </c>
      <c r="AI23" s="25">
        <v>0.0</v>
      </c>
      <c r="AJ23" s="25">
        <v>0.0</v>
      </c>
      <c r="AK23" s="25">
        <v>0.0</v>
      </c>
      <c r="AL23" s="25">
        <v>0.0</v>
      </c>
      <c r="AM23" s="25">
        <v>0.0</v>
      </c>
      <c r="AN23" s="25">
        <v>0.0</v>
      </c>
      <c r="AO23" s="25">
        <v>0.0</v>
      </c>
      <c r="AP23" s="25">
        <v>0.0</v>
      </c>
      <c r="AQ23" s="25">
        <v>0.0</v>
      </c>
      <c r="AR23" s="25">
        <v>0.0</v>
      </c>
      <c r="AS23" s="25">
        <v>0.0</v>
      </c>
      <c r="AT23" s="25">
        <v>0.0</v>
      </c>
      <c r="AU23" s="25">
        <v>0.0</v>
      </c>
      <c r="AV23" s="25">
        <v>0.0</v>
      </c>
      <c r="AW23" s="25">
        <v>0.0</v>
      </c>
      <c r="AX23" s="25">
        <v>0.0</v>
      </c>
      <c r="AY23" s="25">
        <v>0.0</v>
      </c>
      <c r="AZ23" s="25">
        <v>0.0</v>
      </c>
      <c r="BA23" s="25">
        <v>0.0</v>
      </c>
      <c r="BB23" s="25">
        <v>0.0</v>
      </c>
    </row>
    <row r="24">
      <c r="C24" s="20" t="s">
        <v>94</v>
      </c>
      <c r="D24" s="25">
        <v>0.0</v>
      </c>
      <c r="E24" s="25">
        <v>0.0</v>
      </c>
      <c r="F24" s="25">
        <v>0.0</v>
      </c>
      <c r="G24" s="25">
        <v>0.0</v>
      </c>
      <c r="H24" s="25">
        <v>0.0</v>
      </c>
      <c r="I24" s="25">
        <v>0.0</v>
      </c>
      <c r="J24" s="25">
        <v>0.0</v>
      </c>
      <c r="K24" s="25">
        <v>0.0</v>
      </c>
      <c r="L24" s="25">
        <v>0.0</v>
      </c>
      <c r="M24" s="25">
        <v>0.0</v>
      </c>
      <c r="N24" s="25">
        <v>0.0</v>
      </c>
      <c r="O24" s="25">
        <v>0.0</v>
      </c>
      <c r="P24" s="25">
        <v>0.0</v>
      </c>
      <c r="Q24" s="25">
        <v>0.0</v>
      </c>
      <c r="R24" s="25">
        <v>0.0</v>
      </c>
      <c r="S24" s="25">
        <v>0.0</v>
      </c>
      <c r="T24" s="25">
        <v>0.0</v>
      </c>
      <c r="U24" s="25">
        <v>0.0</v>
      </c>
      <c r="V24" s="25">
        <v>0.0</v>
      </c>
      <c r="W24" s="25">
        <v>0.0</v>
      </c>
      <c r="X24" s="25">
        <v>0.0</v>
      </c>
      <c r="Y24" s="25">
        <v>0.0</v>
      </c>
      <c r="Z24" s="25">
        <v>0.0</v>
      </c>
      <c r="AA24" s="25">
        <v>0.0</v>
      </c>
      <c r="AB24" s="25">
        <v>0.0</v>
      </c>
      <c r="AC24" s="25">
        <v>0.0</v>
      </c>
      <c r="AD24" s="25">
        <v>0.0</v>
      </c>
      <c r="AE24" s="25">
        <v>0.0</v>
      </c>
      <c r="AF24" s="25">
        <v>0.0</v>
      </c>
      <c r="AG24" s="25">
        <v>0.0</v>
      </c>
      <c r="AH24" s="25">
        <v>0.0</v>
      </c>
      <c r="AI24" s="25">
        <v>0.0</v>
      </c>
      <c r="AJ24" s="25">
        <v>0.0</v>
      </c>
      <c r="AK24" s="25">
        <v>0.0</v>
      </c>
      <c r="AL24" s="25">
        <v>0.0</v>
      </c>
      <c r="AM24" s="25">
        <v>0.0</v>
      </c>
      <c r="AN24" s="25">
        <v>0.0</v>
      </c>
      <c r="AO24" s="25">
        <v>0.0</v>
      </c>
      <c r="AP24" s="25">
        <v>0.0</v>
      </c>
      <c r="AQ24" s="25">
        <v>0.0</v>
      </c>
      <c r="AR24" s="25">
        <v>0.0</v>
      </c>
      <c r="AS24" s="25">
        <v>0.0</v>
      </c>
      <c r="AT24" s="25">
        <v>0.0</v>
      </c>
      <c r="AU24" s="25">
        <v>0.0</v>
      </c>
      <c r="AV24" s="25">
        <v>0.0</v>
      </c>
      <c r="AW24" s="25">
        <v>0.0</v>
      </c>
      <c r="AX24" s="25">
        <v>0.0</v>
      </c>
      <c r="AY24" s="25">
        <v>0.0</v>
      </c>
      <c r="AZ24" s="25">
        <v>0.0</v>
      </c>
      <c r="BA24" s="25">
        <v>0.0</v>
      </c>
      <c r="BB24" s="25">
        <v>0.0</v>
      </c>
    </row>
    <row r="25">
      <c r="C25" s="20" t="s">
        <v>95</v>
      </c>
      <c r="D25" s="25">
        <v>0.0</v>
      </c>
      <c r="E25" s="25">
        <v>0.0</v>
      </c>
      <c r="F25" s="25">
        <v>0.0</v>
      </c>
      <c r="G25" s="25">
        <v>0.0</v>
      </c>
      <c r="H25" s="25">
        <v>0.0</v>
      </c>
      <c r="I25" s="25">
        <v>0.0</v>
      </c>
      <c r="J25" s="25">
        <v>0.0</v>
      </c>
      <c r="K25" s="25">
        <v>0.0</v>
      </c>
      <c r="L25" s="25">
        <v>0.0</v>
      </c>
      <c r="M25" s="25">
        <v>0.0</v>
      </c>
      <c r="N25" s="25">
        <v>0.0</v>
      </c>
      <c r="O25" s="25">
        <v>0.0</v>
      </c>
      <c r="P25" s="25">
        <v>0.0</v>
      </c>
      <c r="Q25" s="25">
        <v>0.0</v>
      </c>
      <c r="R25" s="25">
        <v>0.0</v>
      </c>
      <c r="S25" s="25">
        <v>0.0</v>
      </c>
      <c r="T25" s="25">
        <v>0.0</v>
      </c>
      <c r="U25" s="25">
        <v>0.0</v>
      </c>
      <c r="V25" s="25">
        <v>0.0</v>
      </c>
      <c r="W25" s="25">
        <v>0.0</v>
      </c>
      <c r="X25" s="25">
        <v>0.0</v>
      </c>
      <c r="Y25" s="25">
        <v>0.0</v>
      </c>
      <c r="Z25" s="25">
        <v>0.0</v>
      </c>
      <c r="AA25" s="25">
        <v>0.0</v>
      </c>
      <c r="AB25" s="25">
        <v>0.0</v>
      </c>
      <c r="AC25" s="25">
        <v>0.0</v>
      </c>
      <c r="AD25" s="25">
        <v>0.0</v>
      </c>
      <c r="AE25" s="25">
        <v>0.0</v>
      </c>
      <c r="AF25" s="25">
        <v>0.0</v>
      </c>
      <c r="AG25" s="25">
        <v>0.0</v>
      </c>
      <c r="AH25" s="25">
        <v>0.0</v>
      </c>
      <c r="AI25" s="25">
        <v>0.0</v>
      </c>
      <c r="AJ25" s="25">
        <v>0.0</v>
      </c>
      <c r="AK25" s="25">
        <v>0.0</v>
      </c>
      <c r="AL25" s="25">
        <v>0.0</v>
      </c>
      <c r="AM25" s="25">
        <v>0.0</v>
      </c>
      <c r="AN25" s="25">
        <v>0.0</v>
      </c>
      <c r="AO25" s="25">
        <v>0.0</v>
      </c>
      <c r="AP25" s="25">
        <v>0.0</v>
      </c>
      <c r="AQ25" s="25">
        <v>0.0</v>
      </c>
      <c r="AR25" s="25">
        <v>0.0</v>
      </c>
      <c r="AS25" s="25">
        <v>0.0</v>
      </c>
      <c r="AT25" s="25">
        <v>0.0</v>
      </c>
      <c r="AU25" s="25">
        <v>0.0</v>
      </c>
      <c r="AV25" s="25">
        <v>0.0</v>
      </c>
      <c r="AW25" s="25">
        <v>0.0</v>
      </c>
      <c r="AX25" s="25">
        <v>0.0</v>
      </c>
      <c r="AY25" s="25">
        <v>0.0</v>
      </c>
      <c r="AZ25" s="25">
        <v>0.0</v>
      </c>
      <c r="BA25" s="25">
        <v>0.0</v>
      </c>
      <c r="BB25" s="25">
        <v>0.0</v>
      </c>
    </row>
    <row r="26">
      <c r="C26" s="20" t="s">
        <v>96</v>
      </c>
      <c r="D26" s="25">
        <v>3.0</v>
      </c>
      <c r="E26" s="25">
        <v>2.0</v>
      </c>
      <c r="F26" s="25">
        <v>1.0</v>
      </c>
      <c r="G26" s="25">
        <v>2.0</v>
      </c>
      <c r="H26" s="25">
        <v>0.0</v>
      </c>
      <c r="I26" s="25">
        <v>2.0</v>
      </c>
      <c r="J26" s="25">
        <v>0.0</v>
      </c>
      <c r="K26" s="25">
        <v>0.0</v>
      </c>
      <c r="L26" s="25">
        <v>0.0</v>
      </c>
      <c r="M26" s="25">
        <v>1.0</v>
      </c>
      <c r="N26" s="25">
        <v>1.0</v>
      </c>
      <c r="O26" s="25">
        <v>0.0</v>
      </c>
      <c r="P26" s="25">
        <v>0.0</v>
      </c>
      <c r="Q26" s="25">
        <v>0.0</v>
      </c>
      <c r="R26" s="25">
        <v>0.0</v>
      </c>
      <c r="S26" s="25">
        <v>1.0</v>
      </c>
      <c r="T26" s="25">
        <v>0.0</v>
      </c>
      <c r="U26" s="25">
        <v>0.0</v>
      </c>
      <c r="V26" s="25">
        <v>0.0</v>
      </c>
      <c r="W26" s="25">
        <v>0.0</v>
      </c>
      <c r="X26" s="25">
        <v>0.0</v>
      </c>
      <c r="Y26" s="25">
        <v>1.0</v>
      </c>
      <c r="Z26" s="25">
        <v>1.0</v>
      </c>
      <c r="AA26" s="25">
        <v>1.0</v>
      </c>
      <c r="AB26" s="25">
        <v>2.0</v>
      </c>
      <c r="AC26" s="25">
        <v>0.7</v>
      </c>
      <c r="AD26" s="25">
        <v>1.0</v>
      </c>
      <c r="AE26" s="25">
        <v>0.667</v>
      </c>
      <c r="AF26" s="25">
        <v>0.0</v>
      </c>
      <c r="AG26" s="25">
        <v>0.0</v>
      </c>
      <c r="AH26" s="25">
        <v>0.0</v>
      </c>
      <c r="AI26" s="25">
        <v>1.0</v>
      </c>
      <c r="AJ26" s="25">
        <v>1.0</v>
      </c>
      <c r="AK26" s="25">
        <v>1.0</v>
      </c>
      <c r="AL26" s="25">
        <v>3.0</v>
      </c>
      <c r="AM26" s="25">
        <v>100.0</v>
      </c>
      <c r="AN26" s="25">
        <v>0.0</v>
      </c>
      <c r="AO26" s="25">
        <v>0.0</v>
      </c>
      <c r="AP26" s="25">
        <v>0.0</v>
      </c>
      <c r="AQ26" s="25">
        <v>0.0</v>
      </c>
      <c r="AR26" s="25">
        <v>50.0</v>
      </c>
      <c r="AS26" s="25">
        <v>0.0</v>
      </c>
      <c r="AT26" s="25">
        <v>0.0</v>
      </c>
      <c r="AU26" s="25">
        <v>50.0</v>
      </c>
      <c r="AV26" s="25">
        <v>0.0</v>
      </c>
      <c r="AW26" s="25">
        <v>2.0</v>
      </c>
      <c r="AX26" s="25">
        <v>8.3</v>
      </c>
      <c r="AY26" s="25">
        <v>33.3</v>
      </c>
      <c r="AZ26" s="25">
        <v>0.0</v>
      </c>
      <c r="BA26" s="25">
        <v>0.0</v>
      </c>
      <c r="BB26" s="25">
        <v>1.0</v>
      </c>
    </row>
    <row r="27">
      <c r="C27" s="20" t="s">
        <v>97</v>
      </c>
      <c r="D27" s="25">
        <v>3.0</v>
      </c>
      <c r="E27" s="25">
        <v>2.0</v>
      </c>
      <c r="F27" s="25">
        <v>0.0</v>
      </c>
      <c r="G27" s="25">
        <v>0.0</v>
      </c>
      <c r="H27" s="25">
        <v>0.0</v>
      </c>
      <c r="I27" s="25">
        <v>0.0</v>
      </c>
      <c r="J27" s="25">
        <v>0.0</v>
      </c>
      <c r="K27" s="25">
        <v>0.0</v>
      </c>
      <c r="L27" s="25">
        <v>0.0</v>
      </c>
      <c r="M27" s="25">
        <v>0.0</v>
      </c>
      <c r="N27" s="25">
        <v>0.0</v>
      </c>
      <c r="O27" s="25">
        <v>0.0</v>
      </c>
      <c r="P27" s="25">
        <v>0.0</v>
      </c>
      <c r="Q27" s="25">
        <v>0.0</v>
      </c>
      <c r="R27" s="25">
        <v>0.0</v>
      </c>
      <c r="S27" s="25">
        <v>1.0</v>
      </c>
      <c r="T27" s="25">
        <v>0.0</v>
      </c>
      <c r="U27" s="25">
        <v>0.0</v>
      </c>
      <c r="V27" s="25">
        <v>0.0</v>
      </c>
      <c r="W27" s="25">
        <v>0.0</v>
      </c>
      <c r="X27" s="25">
        <v>0.0</v>
      </c>
      <c r="Y27" s="25">
        <v>0.333</v>
      </c>
      <c r="Z27" s="25">
        <v>0.333</v>
      </c>
      <c r="AA27" s="25">
        <v>0.0</v>
      </c>
      <c r="AB27" s="25">
        <v>0.333</v>
      </c>
      <c r="AC27" s="25">
        <v>0.15</v>
      </c>
      <c r="AD27" s="25">
        <v>1.0</v>
      </c>
      <c r="AE27" s="25">
        <v>0.667</v>
      </c>
      <c r="AF27" s="25">
        <v>0.0</v>
      </c>
      <c r="AG27" s="25">
        <v>0.0</v>
      </c>
      <c r="AH27" s="25">
        <v>0.0</v>
      </c>
      <c r="AI27" s="25">
        <v>0.0</v>
      </c>
      <c r="AJ27" s="25">
        <v>0.0</v>
      </c>
      <c r="AK27" s="25">
        <v>0.0</v>
      </c>
      <c r="AL27" s="25">
        <v>1.0</v>
      </c>
      <c r="AM27" s="25">
        <v>33.3</v>
      </c>
      <c r="AN27" s="25">
        <v>0.0</v>
      </c>
      <c r="AO27" s="25">
        <v>0.0</v>
      </c>
      <c r="AP27" s="25">
        <v>0.0</v>
      </c>
      <c r="AQ27" s="25">
        <v>0.0</v>
      </c>
      <c r="AR27" s="25">
        <v>50.0</v>
      </c>
      <c r="AS27" s="25">
        <v>0.0</v>
      </c>
      <c r="AT27" s="25">
        <v>50.0</v>
      </c>
      <c r="AU27" s="25">
        <v>0.0</v>
      </c>
      <c r="AV27" s="25">
        <v>0.0</v>
      </c>
      <c r="AW27" s="25">
        <v>2.0</v>
      </c>
      <c r="AX27" s="25">
        <v>12.5</v>
      </c>
      <c r="AY27" s="25">
        <v>33.3</v>
      </c>
      <c r="AZ27" s="25">
        <v>0.0</v>
      </c>
      <c r="BA27" s="25">
        <v>0.0</v>
      </c>
      <c r="BB27" s="25">
        <v>0.0</v>
      </c>
    </row>
    <row r="28">
      <c r="C28" s="20" t="s">
        <v>98</v>
      </c>
      <c r="D28" s="25">
        <v>4.0</v>
      </c>
      <c r="E28" s="25">
        <v>4.0</v>
      </c>
      <c r="F28" s="25">
        <v>1.0</v>
      </c>
      <c r="G28" s="25">
        <v>1.0</v>
      </c>
      <c r="H28" s="25">
        <v>0.0</v>
      </c>
      <c r="I28" s="25">
        <v>1.0</v>
      </c>
      <c r="J28" s="25">
        <v>0.0</v>
      </c>
      <c r="K28" s="25">
        <v>0.0</v>
      </c>
      <c r="L28" s="25">
        <v>0.0</v>
      </c>
      <c r="M28" s="25">
        <v>0.0</v>
      </c>
      <c r="N28" s="25">
        <v>0.25</v>
      </c>
      <c r="O28" s="25">
        <v>0.0</v>
      </c>
      <c r="P28" s="25">
        <v>0.0</v>
      </c>
      <c r="Q28" s="25">
        <v>0.0</v>
      </c>
      <c r="R28" s="25">
        <v>0.0</v>
      </c>
      <c r="S28" s="25">
        <v>0.0</v>
      </c>
      <c r="T28" s="25">
        <v>0.0</v>
      </c>
      <c r="U28" s="25">
        <v>0.0</v>
      </c>
      <c r="V28" s="25">
        <v>0.0</v>
      </c>
      <c r="W28" s="25">
        <v>0.0</v>
      </c>
      <c r="X28" s="25">
        <v>0.0</v>
      </c>
      <c r="Y28" s="25">
        <v>0.25</v>
      </c>
      <c r="Z28" s="25">
        <v>0.75</v>
      </c>
      <c r="AA28" s="25">
        <v>0.25</v>
      </c>
      <c r="AB28" s="25">
        <v>0.5</v>
      </c>
      <c r="AC28" s="25">
        <v>0.175</v>
      </c>
      <c r="AD28" s="25">
        <v>1.0</v>
      </c>
      <c r="AE28" s="25">
        <v>1.0</v>
      </c>
      <c r="AF28" s="25">
        <v>2.0</v>
      </c>
      <c r="AG28" s="25">
        <v>0.0</v>
      </c>
      <c r="AH28" s="25">
        <v>0.0</v>
      </c>
      <c r="AI28" s="25">
        <v>2.0</v>
      </c>
      <c r="AJ28" s="25">
        <v>0.0</v>
      </c>
      <c r="AK28" s="25">
        <v>0.0</v>
      </c>
      <c r="AL28" s="25">
        <v>2.0</v>
      </c>
      <c r="AM28" s="25">
        <v>50.0</v>
      </c>
      <c r="AN28" s="25">
        <v>0.0</v>
      </c>
      <c r="AO28" s="25">
        <v>1.0</v>
      </c>
      <c r="AP28" s="25">
        <v>0.0</v>
      </c>
      <c r="AQ28" s="25">
        <v>0.0</v>
      </c>
      <c r="AR28" s="25">
        <v>75.0</v>
      </c>
      <c r="AS28" s="25">
        <v>25.0</v>
      </c>
      <c r="AT28" s="25">
        <v>0.0</v>
      </c>
      <c r="AU28" s="25">
        <v>0.0</v>
      </c>
      <c r="AV28" s="25">
        <v>0.0</v>
      </c>
      <c r="AW28" s="25">
        <v>4.0</v>
      </c>
      <c r="AX28" s="25">
        <v>0.0</v>
      </c>
      <c r="AY28" s="25">
        <v>0.0</v>
      </c>
      <c r="AZ28" s="25">
        <v>0.0</v>
      </c>
      <c r="BA28" s="25">
        <v>0.0</v>
      </c>
      <c r="BB28" s="25">
        <v>0.25</v>
      </c>
    </row>
    <row r="29">
      <c r="C29" s="20" t="s">
        <v>98</v>
      </c>
      <c r="D29" s="25">
        <v>4.0</v>
      </c>
      <c r="E29" s="25">
        <v>2.0</v>
      </c>
      <c r="F29" s="25">
        <v>0.0</v>
      </c>
      <c r="G29" s="25">
        <v>0.0</v>
      </c>
      <c r="H29" s="25">
        <v>0.0</v>
      </c>
      <c r="I29" s="25">
        <v>0.0</v>
      </c>
      <c r="J29" s="25">
        <v>0.0</v>
      </c>
      <c r="K29" s="25">
        <v>0.0</v>
      </c>
      <c r="L29" s="25">
        <v>0.0</v>
      </c>
      <c r="M29" s="25">
        <v>0.0</v>
      </c>
      <c r="N29" s="25">
        <v>0.0</v>
      </c>
      <c r="O29" s="25">
        <v>1.0</v>
      </c>
      <c r="P29" s="25">
        <v>1.0</v>
      </c>
      <c r="Q29" s="25">
        <v>0.0</v>
      </c>
      <c r="R29" s="25">
        <v>1.0</v>
      </c>
      <c r="S29" s="25">
        <v>1.0</v>
      </c>
      <c r="T29" s="25">
        <v>0.0</v>
      </c>
      <c r="U29" s="25">
        <v>0.0</v>
      </c>
      <c r="V29" s="25">
        <v>0.0</v>
      </c>
      <c r="W29" s="25">
        <v>0.0</v>
      </c>
      <c r="X29" s="25">
        <v>0.0</v>
      </c>
      <c r="Y29" s="25">
        <v>0.5</v>
      </c>
      <c r="Z29" s="25">
        <v>0.5</v>
      </c>
      <c r="AA29" s="25">
        <v>0.0</v>
      </c>
      <c r="AB29" s="25">
        <v>0.5</v>
      </c>
      <c r="AC29" s="25">
        <v>0.225</v>
      </c>
      <c r="AD29" s="25">
        <v>0.5</v>
      </c>
      <c r="AE29" s="25">
        <v>0.25</v>
      </c>
      <c r="AF29" s="25">
        <v>0.0</v>
      </c>
      <c r="AG29" s="25">
        <v>0.0</v>
      </c>
      <c r="AH29" s="25">
        <v>0.0</v>
      </c>
      <c r="AI29" s="25">
        <v>0.0</v>
      </c>
      <c r="AJ29" s="25">
        <v>0.0</v>
      </c>
      <c r="AK29" s="25">
        <v>0.0</v>
      </c>
      <c r="AL29" s="25">
        <v>2.0</v>
      </c>
      <c r="AM29" s="25">
        <v>50.0</v>
      </c>
      <c r="AN29" s="25">
        <v>1.0</v>
      </c>
      <c r="AO29" s="25">
        <v>0.0</v>
      </c>
      <c r="AP29" s="25">
        <v>0.0</v>
      </c>
      <c r="AQ29" s="25">
        <v>0.0</v>
      </c>
      <c r="AR29" s="25">
        <v>100.0</v>
      </c>
      <c r="AS29" s="25">
        <v>0.0</v>
      </c>
      <c r="AT29" s="25">
        <v>0.0</v>
      </c>
      <c r="AU29" s="25">
        <v>0.0</v>
      </c>
      <c r="AV29" s="25">
        <v>0.0</v>
      </c>
      <c r="AW29" s="25">
        <v>1.0</v>
      </c>
      <c r="AX29" s="25">
        <v>0.0</v>
      </c>
      <c r="AY29" s="25">
        <v>0.0</v>
      </c>
      <c r="AZ29" s="25">
        <v>0.0</v>
      </c>
      <c r="BA29" s="25">
        <v>0.0</v>
      </c>
      <c r="BB29" s="25">
        <v>0.0</v>
      </c>
    </row>
    <row r="30">
      <c r="C30" s="20" t="s">
        <v>99</v>
      </c>
      <c r="D30" s="25">
        <v>3.0</v>
      </c>
      <c r="E30" s="25">
        <v>3.0</v>
      </c>
      <c r="F30" s="25">
        <v>0.0</v>
      </c>
      <c r="G30" s="25">
        <v>0.0</v>
      </c>
      <c r="H30" s="25">
        <v>0.0</v>
      </c>
      <c r="I30" s="25">
        <v>0.0</v>
      </c>
      <c r="J30" s="25">
        <v>0.0</v>
      </c>
      <c r="K30" s="25">
        <v>0.0</v>
      </c>
      <c r="L30" s="25">
        <v>0.0</v>
      </c>
      <c r="M30" s="25">
        <v>0.0</v>
      </c>
      <c r="N30" s="25">
        <v>0.0</v>
      </c>
      <c r="O30" s="25">
        <v>0.0</v>
      </c>
      <c r="P30" s="25">
        <v>1.0</v>
      </c>
      <c r="Q30" s="25">
        <v>0.0</v>
      </c>
      <c r="R30" s="25">
        <v>1.0</v>
      </c>
      <c r="S30" s="25">
        <v>0.0</v>
      </c>
      <c r="T30" s="25">
        <v>1.0</v>
      </c>
      <c r="U30" s="25">
        <v>0.0</v>
      </c>
      <c r="V30" s="25">
        <v>0.0</v>
      </c>
      <c r="W30" s="25">
        <v>0.0</v>
      </c>
      <c r="X30" s="25">
        <v>0.0</v>
      </c>
      <c r="Y30" s="25">
        <v>0.0</v>
      </c>
      <c r="Z30" s="25">
        <v>0.333</v>
      </c>
      <c r="AA30" s="25">
        <v>0.0</v>
      </c>
      <c r="AB30" s="25">
        <v>0.0</v>
      </c>
      <c r="AC30" s="25">
        <v>0.0</v>
      </c>
      <c r="AD30" s="25">
        <v>0.667</v>
      </c>
      <c r="AE30" s="25">
        <v>0.667</v>
      </c>
      <c r="AF30" s="25">
        <v>1.0</v>
      </c>
      <c r="AG30" s="25">
        <v>1.0</v>
      </c>
      <c r="AH30" s="25">
        <v>0.0</v>
      </c>
      <c r="AI30" s="25">
        <v>1.0</v>
      </c>
      <c r="AJ30" s="25">
        <v>0.0</v>
      </c>
      <c r="AK30" s="25">
        <v>0.0</v>
      </c>
      <c r="AL30" s="25">
        <v>0.0</v>
      </c>
      <c r="AM30" s="25">
        <v>0.0</v>
      </c>
      <c r="AN30" s="25">
        <v>0.0</v>
      </c>
      <c r="AO30" s="25">
        <v>2.0</v>
      </c>
      <c r="AP30" s="25">
        <v>0.0</v>
      </c>
      <c r="AQ30" s="25">
        <v>0.0</v>
      </c>
      <c r="AR30" s="25">
        <v>100.0</v>
      </c>
      <c r="AS30" s="25">
        <v>0.0</v>
      </c>
      <c r="AT30" s="25">
        <v>0.0</v>
      </c>
      <c r="AU30" s="25">
        <v>0.0</v>
      </c>
      <c r="AV30" s="25">
        <v>0.0</v>
      </c>
      <c r="AW30" s="25">
        <v>2.0</v>
      </c>
      <c r="AX30" s="25">
        <v>0.0</v>
      </c>
      <c r="AY30" s="25">
        <v>66.7</v>
      </c>
      <c r="AZ30" s="25">
        <v>0.0</v>
      </c>
      <c r="BA30" s="25">
        <v>0.0</v>
      </c>
      <c r="BB30" s="25">
        <v>0.0</v>
      </c>
    </row>
    <row r="31">
      <c r="C31" s="20" t="s">
        <v>99</v>
      </c>
      <c r="D31" s="25">
        <v>4.0</v>
      </c>
      <c r="E31" s="25">
        <v>3.0</v>
      </c>
      <c r="F31" s="25">
        <v>0.0</v>
      </c>
      <c r="G31" s="25">
        <v>1.0</v>
      </c>
      <c r="H31" s="25">
        <v>0.0</v>
      </c>
      <c r="I31" s="25">
        <v>1.0</v>
      </c>
      <c r="J31" s="25">
        <v>0.0</v>
      </c>
      <c r="K31" s="25">
        <v>0.0</v>
      </c>
      <c r="L31" s="25">
        <v>0.0</v>
      </c>
      <c r="M31" s="25">
        <v>0.0</v>
      </c>
      <c r="N31" s="25">
        <v>0.333</v>
      </c>
      <c r="O31" s="25">
        <v>0.0</v>
      </c>
      <c r="P31" s="25">
        <v>0.0</v>
      </c>
      <c r="Q31" s="25">
        <v>1.0</v>
      </c>
      <c r="R31" s="25">
        <v>1.0</v>
      </c>
      <c r="S31" s="25">
        <v>1.0</v>
      </c>
      <c r="T31" s="25">
        <v>0.0</v>
      </c>
      <c r="U31" s="25">
        <v>0.0</v>
      </c>
      <c r="V31" s="25">
        <v>0.0</v>
      </c>
      <c r="W31" s="25">
        <v>0.0</v>
      </c>
      <c r="X31" s="25">
        <v>0.0</v>
      </c>
      <c r="Y31" s="25">
        <v>0.5</v>
      </c>
      <c r="Z31" s="25">
        <v>0.5</v>
      </c>
      <c r="AA31" s="25">
        <v>0.333</v>
      </c>
      <c r="AB31" s="25">
        <v>0.833</v>
      </c>
      <c r="AC31" s="25">
        <v>0.308</v>
      </c>
      <c r="AD31" s="25">
        <v>0.667</v>
      </c>
      <c r="AE31" s="25">
        <v>0.5</v>
      </c>
      <c r="AF31" s="25">
        <v>0.0</v>
      </c>
      <c r="AG31" s="25">
        <v>0.0</v>
      </c>
      <c r="AH31" s="25">
        <v>0.0</v>
      </c>
      <c r="AI31" s="25">
        <v>0.0</v>
      </c>
      <c r="AJ31" s="25">
        <v>0.0</v>
      </c>
      <c r="AK31" s="25">
        <v>0.0</v>
      </c>
      <c r="AL31" s="25">
        <v>2.0</v>
      </c>
      <c r="AM31" s="25">
        <v>50.0</v>
      </c>
      <c r="AN31" s="25">
        <v>0.0</v>
      </c>
      <c r="AO31" s="25">
        <v>2.0</v>
      </c>
      <c r="AP31" s="25">
        <v>0.0</v>
      </c>
      <c r="AQ31" s="25">
        <v>0.0</v>
      </c>
      <c r="AR31" s="25">
        <v>100.0</v>
      </c>
      <c r="AS31" s="25">
        <v>0.0</v>
      </c>
      <c r="AT31" s="25">
        <v>0.0</v>
      </c>
      <c r="AU31" s="25">
        <v>0.0</v>
      </c>
      <c r="AV31" s="25">
        <v>0.0</v>
      </c>
      <c r="AW31" s="25">
        <v>2.0</v>
      </c>
      <c r="AX31" s="25">
        <v>11.1</v>
      </c>
      <c r="AY31" s="25">
        <v>50.0</v>
      </c>
      <c r="AZ31" s="25">
        <v>1.0</v>
      </c>
      <c r="BA31" s="25">
        <v>50.0</v>
      </c>
      <c r="BB31" s="25">
        <v>0.5</v>
      </c>
    </row>
    <row r="32">
      <c r="C32" s="20" t="s">
        <v>100</v>
      </c>
      <c r="D32" s="25">
        <v>3.0</v>
      </c>
      <c r="E32" s="25">
        <v>2.0</v>
      </c>
      <c r="F32" s="25">
        <v>0.0</v>
      </c>
      <c r="G32" s="25">
        <v>0.0</v>
      </c>
      <c r="H32" s="25">
        <v>0.0</v>
      </c>
      <c r="I32" s="25">
        <v>0.0</v>
      </c>
      <c r="J32" s="25">
        <v>0.0</v>
      </c>
      <c r="K32" s="25">
        <v>0.0</v>
      </c>
      <c r="L32" s="25">
        <v>0.0</v>
      </c>
      <c r="M32" s="25">
        <v>0.0</v>
      </c>
      <c r="N32" s="25">
        <v>0.0</v>
      </c>
      <c r="O32" s="25">
        <v>1.0</v>
      </c>
      <c r="P32" s="25">
        <v>1.0</v>
      </c>
      <c r="Q32" s="25">
        <v>1.0</v>
      </c>
      <c r="R32" s="25">
        <v>2.0</v>
      </c>
      <c r="S32" s="25">
        <v>0.0</v>
      </c>
      <c r="T32" s="25">
        <v>0.0</v>
      </c>
      <c r="U32" s="25">
        <v>0.0</v>
      </c>
      <c r="V32" s="25">
        <v>0.0</v>
      </c>
      <c r="W32" s="25">
        <v>0.0</v>
      </c>
      <c r="X32" s="25">
        <v>0.0</v>
      </c>
      <c r="Y32" s="25">
        <v>0.333</v>
      </c>
      <c r="Z32" s="25">
        <v>0.333</v>
      </c>
      <c r="AA32" s="25">
        <v>0.0</v>
      </c>
      <c r="AB32" s="25">
        <v>0.333</v>
      </c>
      <c r="AC32" s="25">
        <v>0.15</v>
      </c>
      <c r="AD32" s="25">
        <v>0.0</v>
      </c>
      <c r="AE32" s="25">
        <v>0.0</v>
      </c>
      <c r="AF32" s="25">
        <v>0.0</v>
      </c>
      <c r="AG32" s="25">
        <v>0.0</v>
      </c>
      <c r="AH32" s="25">
        <v>0.0</v>
      </c>
      <c r="AI32" s="25">
        <v>0.0</v>
      </c>
      <c r="AJ32" s="25">
        <v>0.0</v>
      </c>
      <c r="AK32" s="25">
        <v>0.0</v>
      </c>
      <c r="AL32" s="25">
        <v>1.0</v>
      </c>
      <c r="AM32" s="25">
        <v>33.3</v>
      </c>
      <c r="AN32" s="25">
        <v>0.0</v>
      </c>
      <c r="AO32" s="25">
        <v>1.0</v>
      </c>
      <c r="AP32" s="25">
        <v>0.0</v>
      </c>
      <c r="AQ32" s="25">
        <v>0.0</v>
      </c>
      <c r="AR32" s="25">
        <v>0.0</v>
      </c>
      <c r="AS32" s="25">
        <v>0.0</v>
      </c>
      <c r="AT32" s="25">
        <v>0.0</v>
      </c>
      <c r="AU32" s="25">
        <v>0.0</v>
      </c>
      <c r="AV32" s="25">
        <v>0.0</v>
      </c>
      <c r="AW32" s="25">
        <v>0.0</v>
      </c>
      <c r="AX32" s="25">
        <v>4.5</v>
      </c>
      <c r="AY32" s="25">
        <v>0.0</v>
      </c>
      <c r="AZ32" s="25">
        <v>0.0</v>
      </c>
      <c r="BA32" s="25">
        <v>0.0</v>
      </c>
      <c r="BB32" s="25">
        <v>0.0</v>
      </c>
    </row>
    <row r="33">
      <c r="C33" s="20" t="s">
        <v>100</v>
      </c>
      <c r="D33" s="25">
        <v>3.0</v>
      </c>
      <c r="E33" s="25">
        <v>3.0</v>
      </c>
      <c r="F33" s="25">
        <v>0.0</v>
      </c>
      <c r="G33" s="25">
        <v>0.0</v>
      </c>
      <c r="H33" s="25">
        <v>0.0</v>
      </c>
      <c r="I33" s="25">
        <v>0.0</v>
      </c>
      <c r="J33" s="25">
        <v>0.0</v>
      </c>
      <c r="K33" s="25">
        <v>0.0</v>
      </c>
      <c r="L33" s="25">
        <v>0.0</v>
      </c>
      <c r="M33" s="25">
        <v>0.0</v>
      </c>
      <c r="N33" s="25">
        <v>0.0</v>
      </c>
      <c r="O33" s="25">
        <v>0.0</v>
      </c>
      <c r="P33" s="25">
        <v>0.0</v>
      </c>
      <c r="Q33" s="25">
        <v>0.0</v>
      </c>
      <c r="R33" s="25">
        <v>0.0</v>
      </c>
      <c r="S33" s="25">
        <v>0.0</v>
      </c>
      <c r="T33" s="25">
        <v>0.0</v>
      </c>
      <c r="U33" s="25">
        <v>0.0</v>
      </c>
      <c r="V33" s="25">
        <v>0.0</v>
      </c>
      <c r="W33" s="25">
        <v>0.0</v>
      </c>
      <c r="X33" s="25">
        <v>0.0</v>
      </c>
      <c r="Y33" s="25">
        <v>0.0</v>
      </c>
      <c r="Z33" s="25">
        <v>0.0</v>
      </c>
      <c r="AA33" s="25">
        <v>0.0</v>
      </c>
      <c r="AB33" s="25">
        <v>0.0</v>
      </c>
      <c r="AC33" s="25">
        <v>0.0</v>
      </c>
      <c r="AD33" s="25">
        <v>1.0</v>
      </c>
      <c r="AE33" s="25">
        <v>1.0</v>
      </c>
      <c r="AF33" s="25">
        <v>0.0</v>
      </c>
      <c r="AG33" s="25">
        <v>0.0</v>
      </c>
      <c r="AH33" s="25">
        <v>0.0</v>
      </c>
      <c r="AI33" s="25">
        <v>2.0</v>
      </c>
      <c r="AJ33" s="25">
        <v>0.0</v>
      </c>
      <c r="AK33" s="25">
        <v>0.0</v>
      </c>
      <c r="AL33" s="25">
        <v>0.0</v>
      </c>
      <c r="AM33" s="25">
        <v>0.0</v>
      </c>
      <c r="AN33" s="25">
        <v>0.0</v>
      </c>
      <c r="AO33" s="25">
        <v>0.0</v>
      </c>
      <c r="AP33" s="25">
        <v>0.0</v>
      </c>
      <c r="AQ33" s="25">
        <v>0.0</v>
      </c>
      <c r="AR33" s="25">
        <v>66.7</v>
      </c>
      <c r="AS33" s="25">
        <v>0.0</v>
      </c>
      <c r="AT33" s="25">
        <v>0.0</v>
      </c>
      <c r="AU33" s="25">
        <v>33.3</v>
      </c>
      <c r="AV33" s="25">
        <v>0.0</v>
      </c>
      <c r="AW33" s="25">
        <v>3.0</v>
      </c>
      <c r="AX33" s="25">
        <v>0.0</v>
      </c>
      <c r="AY33" s="25">
        <v>0.0</v>
      </c>
      <c r="AZ33" s="25">
        <v>0.0</v>
      </c>
      <c r="BA33" s="25">
        <v>0.0</v>
      </c>
      <c r="BB33" s="25">
        <v>0.0</v>
      </c>
    </row>
    <row r="34">
      <c r="C34" s="20" t="s">
        <v>101</v>
      </c>
      <c r="D34" s="25">
        <v>3.0</v>
      </c>
      <c r="E34" s="25">
        <v>1.0</v>
      </c>
      <c r="F34" s="25">
        <v>0.0</v>
      </c>
      <c r="G34" s="25">
        <v>0.0</v>
      </c>
      <c r="H34" s="25">
        <v>0.0</v>
      </c>
      <c r="I34" s="25">
        <v>0.0</v>
      </c>
      <c r="J34" s="25">
        <v>0.0</v>
      </c>
      <c r="K34" s="25">
        <v>0.0</v>
      </c>
      <c r="L34" s="25">
        <v>0.0</v>
      </c>
      <c r="M34" s="25">
        <v>1.0</v>
      </c>
      <c r="N34" s="25">
        <v>0.0</v>
      </c>
      <c r="O34" s="25">
        <v>0.0</v>
      </c>
      <c r="P34" s="25">
        <v>0.0</v>
      </c>
      <c r="Q34" s="25">
        <v>0.0</v>
      </c>
      <c r="R34" s="25">
        <v>0.0</v>
      </c>
      <c r="S34" s="25">
        <v>0.0</v>
      </c>
      <c r="T34" s="25">
        <v>0.0</v>
      </c>
      <c r="U34" s="25">
        <v>0.0</v>
      </c>
      <c r="V34" s="25">
        <v>1.0</v>
      </c>
      <c r="W34" s="25">
        <v>1.0</v>
      </c>
      <c r="X34" s="25">
        <v>2.0</v>
      </c>
      <c r="Y34" s="25">
        <v>0.0</v>
      </c>
      <c r="Z34" s="25">
        <v>0.0</v>
      </c>
      <c r="AA34" s="25">
        <v>0.0</v>
      </c>
      <c r="AB34" s="25">
        <v>0.0</v>
      </c>
      <c r="AC34" s="25">
        <v>0.0</v>
      </c>
      <c r="AD34" s="25">
        <v>1.0</v>
      </c>
      <c r="AE34" s="25">
        <v>0.333</v>
      </c>
      <c r="AF34" s="25">
        <v>0.0</v>
      </c>
      <c r="AG34" s="25">
        <v>0.0</v>
      </c>
      <c r="AH34" s="25">
        <v>0.0</v>
      </c>
      <c r="AI34" s="25">
        <v>0.0</v>
      </c>
      <c r="AJ34" s="25">
        <v>0.0</v>
      </c>
      <c r="AK34" s="25">
        <v>0.0</v>
      </c>
      <c r="AL34" s="25">
        <v>3.0</v>
      </c>
      <c r="AM34" s="25">
        <v>100.0</v>
      </c>
      <c r="AN34" s="25">
        <v>0.0</v>
      </c>
      <c r="AO34" s="25">
        <v>0.0</v>
      </c>
      <c r="AP34" s="25">
        <v>1.0</v>
      </c>
      <c r="AQ34" s="25">
        <v>0.0</v>
      </c>
      <c r="AR34" s="25">
        <v>66.7</v>
      </c>
      <c r="AS34" s="25">
        <v>0.0</v>
      </c>
      <c r="AT34" s="25">
        <v>0.0</v>
      </c>
      <c r="AU34" s="25">
        <v>33.3</v>
      </c>
      <c r="AV34" s="25">
        <v>0.0</v>
      </c>
      <c r="AW34" s="25">
        <v>3.0</v>
      </c>
      <c r="AX34" s="25">
        <v>20.0</v>
      </c>
      <c r="AY34" s="25">
        <v>33.3</v>
      </c>
      <c r="AZ34" s="25">
        <v>0.0</v>
      </c>
      <c r="BA34" s="25">
        <v>0.0</v>
      </c>
      <c r="BB34" s="25">
        <v>0.0</v>
      </c>
    </row>
    <row r="35">
      <c r="C35" s="20" t="s">
        <v>101</v>
      </c>
      <c r="D35" s="25">
        <v>3.0</v>
      </c>
      <c r="E35" s="25">
        <v>3.0</v>
      </c>
      <c r="F35" s="25">
        <v>0.0</v>
      </c>
      <c r="G35" s="25">
        <v>0.0</v>
      </c>
      <c r="H35" s="25">
        <v>0.0</v>
      </c>
      <c r="I35" s="25">
        <v>0.0</v>
      </c>
      <c r="J35" s="25">
        <v>0.0</v>
      </c>
      <c r="K35" s="25">
        <v>0.0</v>
      </c>
      <c r="L35" s="25">
        <v>0.0</v>
      </c>
      <c r="M35" s="25">
        <v>0.0</v>
      </c>
      <c r="N35" s="25">
        <v>0.0</v>
      </c>
      <c r="O35" s="25">
        <v>0.0</v>
      </c>
      <c r="P35" s="25">
        <v>0.0</v>
      </c>
      <c r="Q35" s="25">
        <v>1.0</v>
      </c>
      <c r="R35" s="25">
        <v>1.0</v>
      </c>
      <c r="S35" s="25">
        <v>0.0</v>
      </c>
      <c r="T35" s="25">
        <v>0.0</v>
      </c>
      <c r="U35" s="25">
        <v>0.0</v>
      </c>
      <c r="V35" s="25">
        <v>0.0</v>
      </c>
      <c r="W35" s="25">
        <v>0.0</v>
      </c>
      <c r="X35" s="25">
        <v>0.0</v>
      </c>
      <c r="Y35" s="25">
        <v>0.0</v>
      </c>
      <c r="Z35" s="25">
        <v>0.0</v>
      </c>
      <c r="AA35" s="25">
        <v>0.0</v>
      </c>
      <c r="AB35" s="25">
        <v>0.0</v>
      </c>
      <c r="AC35" s="25">
        <v>0.0</v>
      </c>
      <c r="AD35" s="25">
        <v>0.667</v>
      </c>
      <c r="AE35" s="25">
        <v>0.667</v>
      </c>
      <c r="AF35" s="25">
        <v>0.0</v>
      </c>
      <c r="AG35" s="25">
        <v>0.0</v>
      </c>
      <c r="AH35" s="25">
        <v>0.0</v>
      </c>
      <c r="AI35" s="25">
        <v>0.0</v>
      </c>
      <c r="AJ35" s="25">
        <v>0.0</v>
      </c>
      <c r="AK35" s="25">
        <v>0.0</v>
      </c>
      <c r="AL35" s="25">
        <v>1.0</v>
      </c>
      <c r="AM35" s="25">
        <v>33.3</v>
      </c>
      <c r="AN35" s="25">
        <v>0.0</v>
      </c>
      <c r="AO35" s="25">
        <v>0.0</v>
      </c>
      <c r="AP35" s="25">
        <v>0.0</v>
      </c>
      <c r="AQ35" s="25">
        <v>0.0</v>
      </c>
      <c r="AR35" s="25">
        <v>50.0</v>
      </c>
      <c r="AS35" s="25">
        <v>50.0</v>
      </c>
      <c r="AT35" s="25">
        <v>0.0</v>
      </c>
      <c r="AU35" s="25">
        <v>0.0</v>
      </c>
      <c r="AV35" s="25">
        <v>0.0</v>
      </c>
      <c r="AW35" s="25">
        <v>2.0</v>
      </c>
      <c r="AX35" s="25">
        <v>33.3</v>
      </c>
      <c r="AY35" s="25">
        <v>33.3</v>
      </c>
      <c r="AZ35" s="25">
        <v>0.0</v>
      </c>
      <c r="BA35" s="25">
        <v>0.0</v>
      </c>
      <c r="BB35" s="25">
        <v>0.0</v>
      </c>
    </row>
    <row r="36">
      <c r="C36" s="20" t="s">
        <v>102</v>
      </c>
      <c r="D36" s="57" t="s">
        <v>160</v>
      </c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9"/>
    </row>
    <row r="37">
      <c r="C37" s="20" t="s">
        <v>102</v>
      </c>
      <c r="D37" s="60"/>
      <c r="BB37" s="61"/>
    </row>
    <row r="38">
      <c r="C38" s="20" t="s">
        <v>103</v>
      </c>
      <c r="D38" s="60"/>
      <c r="BB38" s="61"/>
    </row>
    <row r="39">
      <c r="C39" s="20" t="s">
        <v>103</v>
      </c>
      <c r="D39" s="62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4"/>
    </row>
    <row r="40">
      <c r="C40" s="20" t="s">
        <v>104</v>
      </c>
      <c r="D40" s="25">
        <v>3.0</v>
      </c>
      <c r="E40" s="25">
        <v>3.0</v>
      </c>
      <c r="F40" s="25">
        <v>0.0</v>
      </c>
      <c r="G40" s="25">
        <v>0.0</v>
      </c>
      <c r="H40" s="25">
        <v>0.0</v>
      </c>
      <c r="I40" s="25">
        <v>0.0</v>
      </c>
      <c r="J40" s="25">
        <v>0.0</v>
      </c>
      <c r="K40" s="25">
        <v>0.0</v>
      </c>
      <c r="L40" s="25">
        <v>0.0</v>
      </c>
      <c r="M40" s="25">
        <v>1.0</v>
      </c>
      <c r="N40" s="25">
        <v>0.0</v>
      </c>
      <c r="O40" s="25">
        <v>0.0</v>
      </c>
      <c r="P40" s="25">
        <v>0.0</v>
      </c>
      <c r="Q40" s="25">
        <v>1.0</v>
      </c>
      <c r="R40" s="25">
        <v>1.0</v>
      </c>
      <c r="S40" s="25">
        <v>0.0</v>
      </c>
      <c r="T40" s="25">
        <v>0.0</v>
      </c>
      <c r="U40" s="25">
        <v>0.0</v>
      </c>
      <c r="V40" s="25">
        <v>0.0</v>
      </c>
      <c r="W40" s="25">
        <v>0.0</v>
      </c>
      <c r="X40" s="25">
        <v>0.0</v>
      </c>
      <c r="Y40" s="25">
        <v>0.0</v>
      </c>
      <c r="Z40" s="25">
        <v>0.0</v>
      </c>
      <c r="AA40" s="25">
        <v>0.0</v>
      </c>
      <c r="AB40" s="25">
        <v>0.0</v>
      </c>
      <c r="AC40" s="25">
        <v>0.0</v>
      </c>
      <c r="AD40" s="25">
        <v>0.667</v>
      </c>
      <c r="AE40" s="25">
        <v>0.667</v>
      </c>
      <c r="AF40" s="25">
        <v>0.0</v>
      </c>
      <c r="AG40" s="25">
        <v>0.0</v>
      </c>
      <c r="AH40" s="25">
        <v>0.0</v>
      </c>
      <c r="AI40" s="25">
        <v>1.0</v>
      </c>
      <c r="AJ40" s="25">
        <v>0.0</v>
      </c>
      <c r="AK40" s="25">
        <v>0.0</v>
      </c>
      <c r="AL40" s="25">
        <v>1.0</v>
      </c>
      <c r="AM40" s="25">
        <v>33.3</v>
      </c>
      <c r="AN40" s="25">
        <v>0.0</v>
      </c>
      <c r="AO40" s="25">
        <v>0.0</v>
      </c>
      <c r="AP40" s="25">
        <v>0.0</v>
      </c>
      <c r="AQ40" s="25">
        <v>0.0</v>
      </c>
      <c r="AR40" s="25">
        <v>100.0</v>
      </c>
      <c r="AS40" s="25">
        <v>0.0</v>
      </c>
      <c r="AT40" s="25">
        <v>0.0</v>
      </c>
      <c r="AU40" s="25">
        <v>0.0</v>
      </c>
      <c r="AV40" s="25">
        <v>0.0</v>
      </c>
      <c r="AW40" s="25">
        <v>2.0</v>
      </c>
      <c r="AX40" s="25">
        <v>11.1</v>
      </c>
      <c r="AY40" s="25">
        <v>33.3</v>
      </c>
      <c r="AZ40" s="25">
        <v>0.0</v>
      </c>
      <c r="BA40" s="25">
        <v>0.0</v>
      </c>
      <c r="BB40" s="25">
        <v>0.0</v>
      </c>
    </row>
    <row r="41">
      <c r="C41" s="20" t="s">
        <v>104</v>
      </c>
      <c r="D41" s="25">
        <v>1.0</v>
      </c>
      <c r="E41" s="25">
        <v>1.0</v>
      </c>
      <c r="F41" s="25">
        <v>0.0</v>
      </c>
      <c r="G41" s="25">
        <v>0.0</v>
      </c>
      <c r="H41" s="25">
        <v>0.0</v>
      </c>
      <c r="I41" s="25">
        <v>0.0</v>
      </c>
      <c r="J41" s="25">
        <v>0.0</v>
      </c>
      <c r="K41" s="25">
        <v>0.0</v>
      </c>
      <c r="L41" s="25">
        <v>0.0</v>
      </c>
      <c r="M41" s="25">
        <v>0.0</v>
      </c>
      <c r="N41" s="25">
        <v>0.0</v>
      </c>
      <c r="O41" s="25">
        <v>0.0</v>
      </c>
      <c r="P41" s="25">
        <v>0.0</v>
      </c>
      <c r="Q41" s="25">
        <v>1.0</v>
      </c>
      <c r="R41" s="25">
        <v>1.0</v>
      </c>
      <c r="S41" s="25">
        <v>0.0</v>
      </c>
      <c r="T41" s="25">
        <v>0.0</v>
      </c>
      <c r="U41" s="25">
        <v>0.0</v>
      </c>
      <c r="V41" s="25">
        <v>0.0</v>
      </c>
      <c r="W41" s="25">
        <v>0.0</v>
      </c>
      <c r="X41" s="25">
        <v>0.0</v>
      </c>
      <c r="Y41" s="25">
        <v>0.0</v>
      </c>
      <c r="Z41" s="25">
        <v>0.0</v>
      </c>
      <c r="AA41" s="25">
        <v>0.0</v>
      </c>
      <c r="AB41" s="25">
        <v>0.0</v>
      </c>
      <c r="AC41" s="25">
        <v>0.0</v>
      </c>
      <c r="AD41" s="25">
        <v>0.0</v>
      </c>
      <c r="AE41" s="25">
        <v>0.0</v>
      </c>
      <c r="AF41" s="25">
        <v>0.0</v>
      </c>
      <c r="AG41" s="25">
        <v>0.0</v>
      </c>
      <c r="AH41" s="25">
        <v>0.0</v>
      </c>
      <c r="AI41" s="25">
        <v>1.0</v>
      </c>
      <c r="AJ41" s="25">
        <v>0.0</v>
      </c>
      <c r="AK41" s="25">
        <v>0.0</v>
      </c>
      <c r="AL41" s="25">
        <v>0.0</v>
      </c>
      <c r="AM41" s="25">
        <v>0.0</v>
      </c>
      <c r="AN41" s="25">
        <v>0.0</v>
      </c>
      <c r="AO41" s="25">
        <v>0.0</v>
      </c>
      <c r="AP41" s="25">
        <v>0.0</v>
      </c>
      <c r="AQ41" s="25">
        <v>0.0</v>
      </c>
      <c r="AR41" s="25">
        <v>0.0</v>
      </c>
      <c r="AS41" s="25">
        <v>0.0</v>
      </c>
      <c r="AT41" s="25">
        <v>0.0</v>
      </c>
      <c r="AU41" s="25">
        <v>0.0</v>
      </c>
      <c r="AV41" s="25">
        <v>0.0</v>
      </c>
      <c r="AW41" s="25">
        <v>0.0</v>
      </c>
      <c r="AX41" s="25">
        <v>20.0</v>
      </c>
      <c r="AY41" s="25">
        <v>0.0</v>
      </c>
      <c r="AZ41" s="25">
        <v>0.0</v>
      </c>
      <c r="BA41" s="25">
        <v>0.0</v>
      </c>
      <c r="BB41" s="25">
        <v>0.0</v>
      </c>
    </row>
    <row r="42">
      <c r="C42" s="20" t="s">
        <v>105</v>
      </c>
      <c r="D42" s="25">
        <v>0.0</v>
      </c>
      <c r="E42" s="25">
        <v>0.0</v>
      </c>
      <c r="F42" s="25">
        <v>1.0</v>
      </c>
      <c r="G42" s="25">
        <v>0.0</v>
      </c>
      <c r="H42" s="25">
        <v>0.0</v>
      </c>
      <c r="I42" s="25">
        <v>0.0</v>
      </c>
      <c r="J42" s="25">
        <v>0.0</v>
      </c>
      <c r="K42" s="25">
        <v>0.0</v>
      </c>
      <c r="L42" s="25">
        <v>0.0</v>
      </c>
      <c r="M42" s="25">
        <v>0.0</v>
      </c>
      <c r="N42" s="25">
        <v>0.0</v>
      </c>
      <c r="O42" s="25">
        <v>0.0</v>
      </c>
      <c r="P42" s="25">
        <v>0.0</v>
      </c>
      <c r="Q42" s="25">
        <v>0.0</v>
      </c>
      <c r="R42" s="25">
        <v>0.0</v>
      </c>
      <c r="S42" s="25">
        <v>0.0</v>
      </c>
      <c r="T42" s="25">
        <v>0.0</v>
      </c>
      <c r="U42" s="25">
        <v>0.0</v>
      </c>
      <c r="V42" s="25">
        <v>0.0</v>
      </c>
      <c r="W42" s="25">
        <v>0.0</v>
      </c>
      <c r="X42" s="25">
        <v>0.0</v>
      </c>
      <c r="Y42" s="25">
        <v>0.0</v>
      </c>
      <c r="Z42" s="25">
        <v>0.0</v>
      </c>
      <c r="AA42" s="25">
        <v>0.0</v>
      </c>
      <c r="AB42" s="25">
        <v>0.0</v>
      </c>
      <c r="AC42" s="25">
        <v>0.0</v>
      </c>
      <c r="AD42" s="25">
        <v>0.0</v>
      </c>
      <c r="AE42" s="25">
        <v>0.0</v>
      </c>
      <c r="AF42" s="25">
        <v>0.0</v>
      </c>
      <c r="AG42" s="25">
        <v>0.0</v>
      </c>
      <c r="AH42" s="25">
        <v>0.0</v>
      </c>
      <c r="AI42" s="25">
        <v>0.0</v>
      </c>
      <c r="AJ42" s="25">
        <v>0.0</v>
      </c>
      <c r="AK42" s="25">
        <v>0.0</v>
      </c>
      <c r="AL42" s="25">
        <v>0.0</v>
      </c>
      <c r="AM42" s="25">
        <v>0.0</v>
      </c>
      <c r="AN42" s="25">
        <v>0.0</v>
      </c>
      <c r="AO42" s="25">
        <v>0.0</v>
      </c>
      <c r="AP42" s="25">
        <v>0.0</v>
      </c>
      <c r="AQ42" s="25">
        <v>0.0</v>
      </c>
      <c r="AR42" s="25">
        <v>0.0</v>
      </c>
      <c r="AS42" s="25">
        <v>0.0</v>
      </c>
      <c r="AT42" s="25">
        <v>0.0</v>
      </c>
      <c r="AU42" s="25">
        <v>0.0</v>
      </c>
      <c r="AV42" s="25">
        <v>0.0</v>
      </c>
      <c r="AW42" s="25">
        <v>0.0</v>
      </c>
      <c r="AX42" s="25">
        <v>0.0</v>
      </c>
      <c r="AY42" s="25">
        <v>0.0</v>
      </c>
      <c r="AZ42" s="25">
        <v>0.0</v>
      </c>
      <c r="BA42" s="25">
        <v>0.0</v>
      </c>
      <c r="BB42" s="25">
        <v>0.0</v>
      </c>
    </row>
    <row r="43">
      <c r="C43" s="20" t="s">
        <v>105</v>
      </c>
      <c r="D43" s="25">
        <v>0.0</v>
      </c>
      <c r="E43" s="25">
        <v>0.0</v>
      </c>
      <c r="F43" s="25">
        <v>0.0</v>
      </c>
      <c r="G43" s="25">
        <v>0.0</v>
      </c>
      <c r="H43" s="25">
        <v>0.0</v>
      </c>
      <c r="I43" s="25">
        <v>0.0</v>
      </c>
      <c r="J43" s="25">
        <v>0.0</v>
      </c>
      <c r="K43" s="25">
        <v>0.0</v>
      </c>
      <c r="L43" s="25">
        <v>0.0</v>
      </c>
      <c r="M43" s="25">
        <v>0.0</v>
      </c>
      <c r="N43" s="25">
        <v>0.0</v>
      </c>
      <c r="O43" s="25">
        <v>0.0</v>
      </c>
      <c r="P43" s="25">
        <v>0.0</v>
      </c>
      <c r="Q43" s="25">
        <v>0.0</v>
      </c>
      <c r="R43" s="25">
        <v>0.0</v>
      </c>
      <c r="S43" s="25">
        <v>0.0</v>
      </c>
      <c r="T43" s="25">
        <v>0.0</v>
      </c>
      <c r="U43" s="25">
        <v>0.0</v>
      </c>
      <c r="V43" s="25">
        <v>0.0</v>
      </c>
      <c r="W43" s="25">
        <v>0.0</v>
      </c>
      <c r="X43" s="25">
        <v>0.0</v>
      </c>
      <c r="Y43" s="25">
        <v>0.0</v>
      </c>
      <c r="Z43" s="25">
        <v>0.0</v>
      </c>
      <c r="AA43" s="25">
        <v>0.0</v>
      </c>
      <c r="AB43" s="25">
        <v>0.0</v>
      </c>
      <c r="AC43" s="25">
        <v>0.0</v>
      </c>
      <c r="AD43" s="25">
        <v>0.0</v>
      </c>
      <c r="AE43" s="25">
        <v>0.0</v>
      </c>
      <c r="AF43" s="25">
        <v>0.0</v>
      </c>
      <c r="AG43" s="25">
        <v>0.0</v>
      </c>
      <c r="AH43" s="25">
        <v>0.0</v>
      </c>
      <c r="AI43" s="25">
        <v>0.0</v>
      </c>
      <c r="AJ43" s="25">
        <v>0.0</v>
      </c>
      <c r="AK43" s="25">
        <v>0.0</v>
      </c>
      <c r="AL43" s="25">
        <v>0.0</v>
      </c>
      <c r="AM43" s="25">
        <v>0.0</v>
      </c>
      <c r="AN43" s="25">
        <v>0.0</v>
      </c>
      <c r="AO43" s="25">
        <v>0.0</v>
      </c>
      <c r="AP43" s="25">
        <v>0.0</v>
      </c>
      <c r="AQ43" s="25">
        <v>0.0</v>
      </c>
      <c r="AR43" s="25">
        <v>0.0</v>
      </c>
      <c r="AS43" s="25">
        <v>0.0</v>
      </c>
      <c r="AT43" s="25">
        <v>0.0</v>
      </c>
      <c r="AU43" s="25">
        <v>0.0</v>
      </c>
      <c r="AV43" s="25">
        <v>0.0</v>
      </c>
      <c r="AW43" s="25">
        <v>0.0</v>
      </c>
      <c r="AX43" s="25">
        <v>0.0</v>
      </c>
      <c r="AY43" s="25">
        <v>0.0</v>
      </c>
      <c r="AZ43" s="25">
        <v>0.0</v>
      </c>
      <c r="BA43" s="25">
        <v>0.0</v>
      </c>
      <c r="BB43" s="25">
        <v>0.0</v>
      </c>
    </row>
    <row r="44">
      <c r="C44" s="20" t="s">
        <v>106</v>
      </c>
      <c r="D44" s="25">
        <v>3.0</v>
      </c>
      <c r="E44" s="25">
        <v>3.0</v>
      </c>
      <c r="F44" s="25">
        <v>1.0</v>
      </c>
      <c r="G44" s="25">
        <v>1.0</v>
      </c>
      <c r="H44" s="25">
        <v>0.0</v>
      </c>
      <c r="I44" s="25">
        <v>1.0</v>
      </c>
      <c r="J44" s="25">
        <v>0.0</v>
      </c>
      <c r="K44" s="25">
        <v>0.0</v>
      </c>
      <c r="L44" s="25">
        <v>0.0</v>
      </c>
      <c r="M44" s="25">
        <v>0.0</v>
      </c>
      <c r="N44" s="25">
        <v>0.333</v>
      </c>
      <c r="O44" s="25">
        <v>0.0</v>
      </c>
      <c r="P44" s="25">
        <v>0.0</v>
      </c>
      <c r="Q44" s="25">
        <v>0.0</v>
      </c>
      <c r="R44" s="25">
        <v>0.0</v>
      </c>
      <c r="S44" s="25">
        <v>0.0</v>
      </c>
      <c r="T44" s="25">
        <v>0.0</v>
      </c>
      <c r="U44" s="25">
        <v>0.0</v>
      </c>
      <c r="V44" s="25">
        <v>0.0</v>
      </c>
      <c r="W44" s="25">
        <v>0.0</v>
      </c>
      <c r="X44" s="25">
        <v>0.0</v>
      </c>
      <c r="Y44" s="25">
        <v>0.333</v>
      </c>
      <c r="Z44" s="25">
        <v>0.333</v>
      </c>
      <c r="AA44" s="25">
        <v>0.333</v>
      </c>
      <c r="AB44" s="25">
        <v>0.667</v>
      </c>
      <c r="AC44" s="25">
        <v>0.233</v>
      </c>
      <c r="AD44" s="25">
        <v>1.0</v>
      </c>
      <c r="AE44" s="25">
        <v>1.0</v>
      </c>
      <c r="AF44" s="25">
        <v>0.0</v>
      </c>
      <c r="AG44" s="25">
        <v>0.0</v>
      </c>
      <c r="AH44" s="25">
        <v>0.0</v>
      </c>
      <c r="AI44" s="25">
        <v>0.0</v>
      </c>
      <c r="AJ44" s="25">
        <v>0.0</v>
      </c>
      <c r="AK44" s="25">
        <v>0.0</v>
      </c>
      <c r="AL44" s="25">
        <v>1.0</v>
      </c>
      <c r="AM44" s="25">
        <v>33.3</v>
      </c>
      <c r="AN44" s="25">
        <v>0.0</v>
      </c>
      <c r="AO44" s="25">
        <v>0.0</v>
      </c>
      <c r="AP44" s="25">
        <v>0.0</v>
      </c>
      <c r="AQ44" s="25">
        <v>0.0</v>
      </c>
      <c r="AR44" s="25">
        <v>66.7</v>
      </c>
      <c r="AS44" s="25">
        <v>0.0</v>
      </c>
      <c r="AT44" s="25">
        <v>0.0</v>
      </c>
      <c r="AU44" s="25">
        <v>33.3</v>
      </c>
      <c r="AV44" s="25">
        <v>0.0</v>
      </c>
      <c r="AW44" s="25">
        <v>3.0</v>
      </c>
      <c r="AX44" s="25">
        <v>9.1</v>
      </c>
      <c r="AY44" s="25">
        <v>33.3</v>
      </c>
      <c r="AZ44" s="25">
        <v>0.0</v>
      </c>
      <c r="BA44" s="25">
        <v>0.0</v>
      </c>
      <c r="BB44" s="25">
        <v>0.333</v>
      </c>
    </row>
    <row r="45">
      <c r="C45" s="20" t="s">
        <v>106</v>
      </c>
      <c r="D45" s="25">
        <v>3.0</v>
      </c>
      <c r="E45" s="25">
        <v>2.0</v>
      </c>
      <c r="F45" s="25">
        <v>0.0</v>
      </c>
      <c r="G45" s="25">
        <v>0.0</v>
      </c>
      <c r="H45" s="25">
        <v>0.0</v>
      </c>
      <c r="I45" s="25">
        <v>0.0</v>
      </c>
      <c r="J45" s="25">
        <v>0.0</v>
      </c>
      <c r="K45" s="25">
        <v>0.0</v>
      </c>
      <c r="L45" s="25">
        <v>0.0</v>
      </c>
      <c r="M45" s="25">
        <v>1.0</v>
      </c>
      <c r="N45" s="25">
        <v>0.0</v>
      </c>
      <c r="O45" s="25">
        <v>1.0</v>
      </c>
      <c r="P45" s="25">
        <v>0.0</v>
      </c>
      <c r="Q45" s="25">
        <v>0.0</v>
      </c>
      <c r="R45" s="25">
        <v>0.0</v>
      </c>
      <c r="S45" s="25">
        <v>0.0</v>
      </c>
      <c r="T45" s="25">
        <v>0.0</v>
      </c>
      <c r="U45" s="25">
        <v>0.0</v>
      </c>
      <c r="V45" s="25">
        <v>0.0</v>
      </c>
      <c r="W45" s="25">
        <v>0.0</v>
      </c>
      <c r="X45" s="25">
        <v>0.0</v>
      </c>
      <c r="Y45" s="25">
        <v>0.333</v>
      </c>
      <c r="Z45" s="25">
        <v>0.333</v>
      </c>
      <c r="AA45" s="25">
        <v>0.0</v>
      </c>
      <c r="AB45" s="25">
        <v>0.333</v>
      </c>
      <c r="AC45" s="25">
        <v>0.15</v>
      </c>
      <c r="AD45" s="25">
        <v>1.0</v>
      </c>
      <c r="AE45" s="25">
        <v>0.667</v>
      </c>
      <c r="AF45" s="25">
        <v>0.0</v>
      </c>
      <c r="AG45" s="25">
        <v>0.0</v>
      </c>
      <c r="AH45" s="25">
        <v>0.0</v>
      </c>
      <c r="AI45" s="25">
        <v>1.0</v>
      </c>
      <c r="AJ45" s="25">
        <v>0.0</v>
      </c>
      <c r="AK45" s="25">
        <v>0.0</v>
      </c>
      <c r="AL45" s="25">
        <v>1.0</v>
      </c>
      <c r="AM45" s="25">
        <v>33.3</v>
      </c>
      <c r="AN45" s="25">
        <v>1.0</v>
      </c>
      <c r="AO45" s="25">
        <v>1.0</v>
      </c>
      <c r="AP45" s="25">
        <v>0.0</v>
      </c>
      <c r="AQ45" s="25">
        <v>0.0</v>
      </c>
      <c r="AR45" s="25">
        <v>50.0</v>
      </c>
      <c r="AS45" s="25">
        <v>0.0</v>
      </c>
      <c r="AT45" s="25">
        <v>0.0</v>
      </c>
      <c r="AU45" s="25">
        <v>50.0</v>
      </c>
      <c r="AV45" s="25">
        <v>0.0</v>
      </c>
      <c r="AW45" s="25">
        <v>2.0</v>
      </c>
      <c r="AX45" s="25">
        <v>0.0</v>
      </c>
      <c r="AY45" s="25">
        <v>33.3</v>
      </c>
      <c r="AZ45" s="25">
        <v>0.0</v>
      </c>
      <c r="BA45" s="25">
        <v>0.0</v>
      </c>
      <c r="BB45" s="25">
        <v>0.0</v>
      </c>
    </row>
    <row r="46">
      <c r="C46" s="20" t="s">
        <v>107</v>
      </c>
      <c r="D46" s="25">
        <v>3.0</v>
      </c>
      <c r="E46" s="25">
        <v>3.0</v>
      </c>
      <c r="F46" s="25">
        <v>0.0</v>
      </c>
      <c r="G46" s="25">
        <v>0.0</v>
      </c>
      <c r="H46" s="25">
        <v>0.0</v>
      </c>
      <c r="I46" s="25">
        <v>0.0</v>
      </c>
      <c r="J46" s="25">
        <v>0.0</v>
      </c>
      <c r="K46" s="25">
        <v>0.0</v>
      </c>
      <c r="L46" s="25">
        <v>0.0</v>
      </c>
      <c r="M46" s="25">
        <v>0.0</v>
      </c>
      <c r="N46" s="25">
        <v>0.0</v>
      </c>
      <c r="O46" s="25">
        <v>0.0</v>
      </c>
      <c r="P46" s="25">
        <v>0.0</v>
      </c>
      <c r="Q46" s="25">
        <v>0.0</v>
      </c>
      <c r="R46" s="25">
        <v>0.0</v>
      </c>
      <c r="S46" s="25">
        <v>0.0</v>
      </c>
      <c r="T46" s="25">
        <v>0.0</v>
      </c>
      <c r="U46" s="25">
        <v>0.0</v>
      </c>
      <c r="V46" s="25">
        <v>0.0</v>
      </c>
      <c r="W46" s="25">
        <v>0.0</v>
      </c>
      <c r="X46" s="25">
        <v>0.0</v>
      </c>
      <c r="Y46" s="25">
        <v>0.0</v>
      </c>
      <c r="Z46" s="25">
        <v>0.0</v>
      </c>
      <c r="AA46" s="25">
        <v>0.0</v>
      </c>
      <c r="AB46" s="25">
        <v>0.0</v>
      </c>
      <c r="AC46" s="25">
        <v>0.0</v>
      </c>
      <c r="AD46" s="25">
        <v>1.0</v>
      </c>
      <c r="AE46" s="25">
        <v>1.0</v>
      </c>
      <c r="AF46" s="25">
        <v>0.0</v>
      </c>
      <c r="AG46" s="25">
        <v>0.0</v>
      </c>
      <c r="AH46" s="25">
        <v>0.0</v>
      </c>
      <c r="AI46" s="25">
        <v>2.0</v>
      </c>
      <c r="AJ46" s="25">
        <v>0.0</v>
      </c>
      <c r="AK46" s="25">
        <v>0.0</v>
      </c>
      <c r="AL46" s="25">
        <v>0.0</v>
      </c>
      <c r="AM46" s="25">
        <v>0.0</v>
      </c>
      <c r="AN46" s="25">
        <v>0.0</v>
      </c>
      <c r="AO46" s="25">
        <v>0.0</v>
      </c>
      <c r="AP46" s="25">
        <v>0.0</v>
      </c>
      <c r="AQ46" s="25">
        <v>0.0</v>
      </c>
      <c r="AR46" s="25">
        <v>33.3</v>
      </c>
      <c r="AS46" s="25">
        <v>0.0</v>
      </c>
      <c r="AT46" s="25">
        <v>33.3</v>
      </c>
      <c r="AU46" s="25">
        <v>33.3</v>
      </c>
      <c r="AV46" s="25">
        <v>0.0</v>
      </c>
      <c r="AW46" s="25">
        <v>3.0</v>
      </c>
      <c r="AX46" s="25">
        <v>0.0</v>
      </c>
      <c r="AY46" s="25">
        <v>0.0</v>
      </c>
      <c r="AZ46" s="25">
        <v>0.0</v>
      </c>
      <c r="BA46" s="25">
        <v>0.0</v>
      </c>
      <c r="BB46" s="25">
        <v>0.0</v>
      </c>
    </row>
    <row r="47">
      <c r="C47" s="20" t="s">
        <v>107</v>
      </c>
      <c r="D47" s="25">
        <v>0.0</v>
      </c>
      <c r="E47" s="25">
        <v>0.0</v>
      </c>
      <c r="F47" s="25">
        <v>0.0</v>
      </c>
      <c r="G47" s="25">
        <v>0.0</v>
      </c>
      <c r="H47" s="25">
        <v>0.0</v>
      </c>
      <c r="I47" s="25">
        <v>0.0</v>
      </c>
      <c r="J47" s="25">
        <v>0.0</v>
      </c>
      <c r="K47" s="25">
        <v>0.0</v>
      </c>
      <c r="L47" s="25">
        <v>0.0</v>
      </c>
      <c r="M47" s="25">
        <v>0.0</v>
      </c>
      <c r="N47" s="25">
        <v>0.0</v>
      </c>
      <c r="O47" s="25">
        <v>0.0</v>
      </c>
      <c r="P47" s="25">
        <v>0.0</v>
      </c>
      <c r="Q47" s="25">
        <v>0.0</v>
      </c>
      <c r="R47" s="25">
        <v>0.0</v>
      </c>
      <c r="S47" s="25">
        <v>0.0</v>
      </c>
      <c r="T47" s="25">
        <v>0.0</v>
      </c>
      <c r="U47" s="25">
        <v>0.0</v>
      </c>
      <c r="V47" s="25">
        <v>0.0</v>
      </c>
      <c r="W47" s="25">
        <v>0.0</v>
      </c>
      <c r="X47" s="25">
        <v>0.0</v>
      </c>
      <c r="Y47" s="25">
        <v>0.0</v>
      </c>
      <c r="Z47" s="25">
        <v>0.0</v>
      </c>
      <c r="AA47" s="25">
        <v>0.0</v>
      </c>
      <c r="AB47" s="25">
        <v>0.0</v>
      </c>
      <c r="AC47" s="25">
        <v>0.0</v>
      </c>
      <c r="AD47" s="25">
        <v>0.0</v>
      </c>
      <c r="AE47" s="25">
        <v>0.0</v>
      </c>
      <c r="AF47" s="25">
        <v>0.0</v>
      </c>
      <c r="AG47" s="25">
        <v>0.0</v>
      </c>
      <c r="AH47" s="25">
        <v>0.0</v>
      </c>
      <c r="AI47" s="25">
        <v>0.0</v>
      </c>
      <c r="AJ47" s="25">
        <v>0.0</v>
      </c>
      <c r="AK47" s="25">
        <v>0.0</v>
      </c>
      <c r="AL47" s="25">
        <v>0.0</v>
      </c>
      <c r="AM47" s="25">
        <v>0.0</v>
      </c>
      <c r="AN47" s="25">
        <v>0.0</v>
      </c>
      <c r="AO47" s="25">
        <v>0.0</v>
      </c>
      <c r="AP47" s="25">
        <v>0.0</v>
      </c>
      <c r="AQ47" s="25">
        <v>0.0</v>
      </c>
      <c r="AR47" s="25">
        <v>0.0</v>
      </c>
      <c r="AS47" s="25">
        <v>0.0</v>
      </c>
      <c r="AT47" s="25">
        <v>0.0</v>
      </c>
      <c r="AU47" s="25">
        <v>0.0</v>
      </c>
      <c r="AV47" s="25">
        <v>0.0</v>
      </c>
      <c r="AW47" s="25">
        <v>0.0</v>
      </c>
      <c r="AX47" s="25">
        <v>0.0</v>
      </c>
      <c r="AY47" s="25">
        <v>0.0</v>
      </c>
      <c r="AZ47" s="25">
        <v>0.0</v>
      </c>
      <c r="BA47" s="25">
        <v>0.0</v>
      </c>
      <c r="BB47" s="25">
        <v>0.0</v>
      </c>
    </row>
    <row r="48">
      <c r="C48" s="20" t="s">
        <v>108</v>
      </c>
      <c r="D48" s="25">
        <v>3.0</v>
      </c>
      <c r="E48" s="25">
        <v>3.0</v>
      </c>
      <c r="F48" s="25">
        <v>0.0</v>
      </c>
      <c r="G48" s="25">
        <v>0.0</v>
      </c>
      <c r="H48" s="25">
        <v>0.0</v>
      </c>
      <c r="I48" s="25">
        <v>0.0</v>
      </c>
      <c r="J48" s="25">
        <v>0.0</v>
      </c>
      <c r="K48" s="25">
        <v>0.0</v>
      </c>
      <c r="L48" s="25">
        <v>0.0</v>
      </c>
      <c r="M48" s="25">
        <v>0.0</v>
      </c>
      <c r="N48" s="25">
        <v>0.0</v>
      </c>
      <c r="O48" s="25">
        <v>0.0</v>
      </c>
      <c r="P48" s="25">
        <v>0.0</v>
      </c>
      <c r="Q48" s="25">
        <v>0.0</v>
      </c>
      <c r="R48" s="25">
        <v>0.0</v>
      </c>
      <c r="S48" s="25">
        <v>0.0</v>
      </c>
      <c r="T48" s="25">
        <v>0.0</v>
      </c>
      <c r="U48" s="25">
        <v>0.0</v>
      </c>
      <c r="V48" s="25">
        <v>0.0</v>
      </c>
      <c r="W48" s="25">
        <v>0.0</v>
      </c>
      <c r="X48" s="25">
        <v>0.0</v>
      </c>
      <c r="Y48" s="25">
        <v>0.0</v>
      </c>
      <c r="Z48" s="25">
        <v>0.0</v>
      </c>
      <c r="AA48" s="25">
        <v>0.0</v>
      </c>
      <c r="AB48" s="25">
        <v>0.0</v>
      </c>
      <c r="AC48" s="25">
        <v>0.0</v>
      </c>
      <c r="AD48" s="25">
        <v>1.0</v>
      </c>
      <c r="AE48" s="25">
        <v>1.0</v>
      </c>
      <c r="AF48" s="25">
        <v>0.0</v>
      </c>
      <c r="AG48" s="25">
        <v>0.0</v>
      </c>
      <c r="AH48" s="25">
        <v>0.0</v>
      </c>
      <c r="AI48" s="25">
        <v>0.0</v>
      </c>
      <c r="AJ48" s="25">
        <v>0.0</v>
      </c>
      <c r="AK48" s="25">
        <v>0.0</v>
      </c>
      <c r="AL48" s="25">
        <v>0.0</v>
      </c>
      <c r="AM48" s="25">
        <v>0.0</v>
      </c>
      <c r="AN48" s="25">
        <v>0.0</v>
      </c>
      <c r="AO48" s="25">
        <v>0.0</v>
      </c>
      <c r="AP48" s="25">
        <v>0.0</v>
      </c>
      <c r="AQ48" s="25">
        <v>0.0</v>
      </c>
      <c r="AR48" s="25">
        <v>100.0</v>
      </c>
      <c r="AS48" s="25">
        <v>0.0</v>
      </c>
      <c r="AT48" s="25">
        <v>0.0</v>
      </c>
      <c r="AU48" s="25">
        <v>0.0</v>
      </c>
      <c r="AV48" s="25">
        <v>0.0</v>
      </c>
      <c r="AW48" s="25">
        <v>3.0</v>
      </c>
      <c r="AX48" s="25">
        <v>0.0</v>
      </c>
      <c r="AY48" s="25">
        <v>33.3</v>
      </c>
      <c r="AZ48" s="25">
        <v>0.0</v>
      </c>
      <c r="BA48" s="25">
        <v>0.0</v>
      </c>
      <c r="BB48" s="25">
        <v>0.0</v>
      </c>
    </row>
    <row r="49">
      <c r="C49" s="20" t="s">
        <v>108</v>
      </c>
      <c r="D49" s="25">
        <v>3.0</v>
      </c>
      <c r="E49" s="25">
        <v>3.0</v>
      </c>
      <c r="F49" s="25">
        <v>0.0</v>
      </c>
      <c r="G49" s="25">
        <v>1.0</v>
      </c>
      <c r="H49" s="25">
        <v>0.0</v>
      </c>
      <c r="I49" s="25">
        <v>1.0</v>
      </c>
      <c r="J49" s="25">
        <v>0.0</v>
      </c>
      <c r="K49" s="25">
        <v>0.0</v>
      </c>
      <c r="L49" s="25">
        <v>0.0</v>
      </c>
      <c r="M49" s="25">
        <v>1.0</v>
      </c>
      <c r="N49" s="25">
        <v>0.333</v>
      </c>
      <c r="O49" s="25">
        <v>0.0</v>
      </c>
      <c r="P49" s="25">
        <v>0.0</v>
      </c>
      <c r="Q49" s="25">
        <v>1.0</v>
      </c>
      <c r="R49" s="25">
        <v>1.0</v>
      </c>
      <c r="S49" s="25">
        <v>0.0</v>
      </c>
      <c r="T49" s="25">
        <v>0.0</v>
      </c>
      <c r="U49" s="25">
        <v>0.0</v>
      </c>
      <c r="V49" s="25">
        <v>0.0</v>
      </c>
      <c r="W49" s="25">
        <v>0.0</v>
      </c>
      <c r="X49" s="25">
        <v>0.0</v>
      </c>
      <c r="Y49" s="25">
        <v>0.333</v>
      </c>
      <c r="Z49" s="25">
        <v>0.333</v>
      </c>
      <c r="AA49" s="25">
        <v>0.333</v>
      </c>
      <c r="AB49" s="25">
        <v>0.667</v>
      </c>
      <c r="AC49" s="25">
        <v>0.233</v>
      </c>
      <c r="AD49" s="25">
        <v>0.667</v>
      </c>
      <c r="AE49" s="25">
        <v>0.667</v>
      </c>
      <c r="AF49" s="25">
        <v>0.0</v>
      </c>
      <c r="AG49" s="25">
        <v>0.0</v>
      </c>
      <c r="AH49" s="25">
        <v>0.0</v>
      </c>
      <c r="AI49" s="25">
        <v>1.0</v>
      </c>
      <c r="AJ49" s="25">
        <v>1.0</v>
      </c>
      <c r="AK49" s="25">
        <v>1.0</v>
      </c>
      <c r="AL49" s="25">
        <v>1.0</v>
      </c>
      <c r="AM49" s="25">
        <v>33.3</v>
      </c>
      <c r="AN49" s="25">
        <v>0.0</v>
      </c>
      <c r="AO49" s="25">
        <v>1.0</v>
      </c>
      <c r="AP49" s="25">
        <v>0.0</v>
      </c>
      <c r="AQ49" s="25">
        <v>0.0</v>
      </c>
      <c r="AR49" s="25">
        <v>0.0</v>
      </c>
      <c r="AS49" s="25">
        <v>50.0</v>
      </c>
      <c r="AT49" s="25">
        <v>0.0</v>
      </c>
      <c r="AU49" s="25">
        <v>50.0</v>
      </c>
      <c r="AV49" s="25">
        <v>0.0</v>
      </c>
      <c r="AW49" s="25">
        <v>2.0</v>
      </c>
      <c r="AX49" s="25">
        <v>8.3</v>
      </c>
      <c r="AY49" s="25">
        <v>100.0</v>
      </c>
      <c r="AZ49" s="25">
        <v>1.0</v>
      </c>
      <c r="BA49" s="25">
        <v>33.3</v>
      </c>
      <c r="BB49" s="25">
        <v>0.5</v>
      </c>
    </row>
    <row r="50">
      <c r="C50" s="20" t="s">
        <v>109</v>
      </c>
      <c r="D50" s="26">
        <f t="shared" ref="D50:M50" si="2">sum(D14:D49)</f>
        <v>52</v>
      </c>
      <c r="E50" s="26">
        <f t="shared" si="2"/>
        <v>43</v>
      </c>
      <c r="F50" s="26">
        <f t="shared" si="2"/>
        <v>4</v>
      </c>
      <c r="G50" s="26">
        <f t="shared" si="2"/>
        <v>6</v>
      </c>
      <c r="H50" s="26">
        <f t="shared" si="2"/>
        <v>0</v>
      </c>
      <c r="I50" s="26">
        <f t="shared" si="2"/>
        <v>6</v>
      </c>
      <c r="J50" s="26">
        <f t="shared" si="2"/>
        <v>0</v>
      </c>
      <c r="K50" s="26">
        <f t="shared" si="2"/>
        <v>0</v>
      </c>
      <c r="L50" s="26">
        <f t="shared" si="2"/>
        <v>0</v>
      </c>
      <c r="M50" s="26">
        <f t="shared" si="2"/>
        <v>5</v>
      </c>
      <c r="N50" s="27">
        <f>G50/E50</f>
        <v>0.1395348837</v>
      </c>
      <c r="O50" s="28">
        <f t="shared" ref="O50:X50" si="3">sum(O14:O49)</f>
        <v>3</v>
      </c>
      <c r="P50" s="28">
        <f t="shared" si="3"/>
        <v>3</v>
      </c>
      <c r="Q50" s="28">
        <f t="shared" si="3"/>
        <v>6</v>
      </c>
      <c r="R50" s="28">
        <f t="shared" si="3"/>
        <v>9</v>
      </c>
      <c r="S50" s="28">
        <f t="shared" si="3"/>
        <v>4</v>
      </c>
      <c r="T50" s="28">
        <f t="shared" si="3"/>
        <v>1</v>
      </c>
      <c r="U50" s="28">
        <f t="shared" si="3"/>
        <v>0</v>
      </c>
      <c r="V50" s="28">
        <f t="shared" si="3"/>
        <v>1</v>
      </c>
      <c r="W50" s="28">
        <f t="shared" si="3"/>
        <v>1</v>
      </c>
      <c r="X50" s="28">
        <f t="shared" si="3"/>
        <v>2</v>
      </c>
      <c r="Y50" s="29">
        <f>(G50+O50+S50)/D50</f>
        <v>0.25</v>
      </c>
      <c r="Z50" s="29">
        <f>(G50+O50+S50+AF50)/D50</f>
        <v>0.3076923077</v>
      </c>
      <c r="AA50" s="27">
        <f>(I50+(2*J50)+(3*K50)+(4*L50))/E50</f>
        <v>0.1395348837</v>
      </c>
      <c r="AB50" s="29">
        <f>sum(Y50,AA50)</f>
        <v>0.3895348837</v>
      </c>
      <c r="AC50" s="29">
        <f>((1.8*Y50)+AA50)/4</f>
        <v>0.1473837209</v>
      </c>
      <c r="AD50" s="29">
        <f>(E50-R50)/E50</f>
        <v>0.7906976744</v>
      </c>
      <c r="AE50" s="27">
        <f>(E50-R50)/D50</f>
        <v>0.6538461538</v>
      </c>
      <c r="AF50" s="30">
        <f t="shared" ref="AF50:AJ50" si="4">sum(AF14:AF49)</f>
        <v>3</v>
      </c>
      <c r="AG50" s="30">
        <f t="shared" si="4"/>
        <v>1</v>
      </c>
      <c r="AH50" s="30">
        <f t="shared" si="4"/>
        <v>0</v>
      </c>
      <c r="AI50" s="30">
        <f t="shared" si="4"/>
        <v>12</v>
      </c>
      <c r="AJ50" s="30">
        <f t="shared" si="4"/>
        <v>2</v>
      </c>
      <c r="AK50" s="27">
        <f>AJ50/AI50</f>
        <v>0.1666666667</v>
      </c>
      <c r="AL50" s="28">
        <f>sum(AL14:AL49)</f>
        <v>19</v>
      </c>
      <c r="AM50" s="31">
        <f>(AL50/D50)*100</f>
        <v>36.53846154</v>
      </c>
      <c r="AN50" s="28">
        <f t="shared" ref="AN50:AQ50" si="5">sum(AN14:AN49)</f>
        <v>2</v>
      </c>
      <c r="AO50" s="28">
        <f t="shared" si="5"/>
        <v>9</v>
      </c>
      <c r="AP50" s="28">
        <f t="shared" si="5"/>
        <v>1</v>
      </c>
      <c r="AQ50" s="28">
        <f t="shared" si="5"/>
        <v>0</v>
      </c>
      <c r="AR50" s="32">
        <f t="shared" ref="AR50:AV50" si="6">((((AR14*$AW$14)/100)+((AR15*$AW$15)/100)+((AR16*$AW$16)/100)+((AR17*$AW$17)/100)+((AR18*$AW$18)/100)+((AR19*$AW$19)/100)+((AR20*$AW$20)/100)+((AR21*$AW$21)/100)+((AR22*$AW$22)/100)+((AR23*$AW$23)/100)+((AR24*$AW$24)/100)+((AR25*$AW$25)/100)+((AR26*$AW$26)/100)+((AR27*$AW$27)/100)+((AR28*$AW$28)/100)+((AR29*$AW$29)/100)+((AR30*$AW$30)/100)+((AR31*$AW$31)/100)+((AR32*$AW$32)/100)+((AR33*$AW$33)/100)+((AR34*$AW$34)/100)+((AR35*$AW$35)/100)+((AR36*$AW$36)/100)+((AR37*$AW$37)/100)+((AR38*$AW$38)/100)+((AR39*$AW$39)/100)+((AR40*$AW$40)/100)+((AR41*$AW$41)/100)+((AR42*$AW$42)/100)+((AR43*$AW$43)/100)+((AR44*$AW$44)/100)+((AR45*$AW$45)/100)+((AR46*$AW$46)/100)+((AR47*$AW$47)/100)+((AR48*$AW$48)/100)+((AR49*$AW$49)/100))/$AW$50)*100</f>
        <v>66.67222222</v>
      </c>
      <c r="AS50" s="32">
        <f t="shared" si="6"/>
        <v>8.333333333</v>
      </c>
      <c r="AT50" s="32">
        <f t="shared" si="6"/>
        <v>5.552777778</v>
      </c>
      <c r="AU50" s="32">
        <f t="shared" si="6"/>
        <v>19.43333333</v>
      </c>
      <c r="AV50" s="32">
        <f t="shared" si="6"/>
        <v>0</v>
      </c>
      <c r="AW50" s="33">
        <f>SUM(AW14:AW49)</f>
        <v>36</v>
      </c>
      <c r="AX50" s="34">
        <f t="shared" ref="AX50:AY50" si="7">AVERAGE(AX26:AX35,AX40:AX41,AX44:AX46,AX47:AX49)</f>
        <v>7.677777778</v>
      </c>
      <c r="AY50" s="34">
        <f t="shared" si="7"/>
        <v>26.83888889</v>
      </c>
      <c r="AZ50" s="33">
        <f>SUM(AZ14:AZ49)</f>
        <v>2</v>
      </c>
      <c r="BA50" s="34">
        <f>AVERAGE(BA26:BA35,BA40:BA41,BA44:BA46,BA47:BA49)</f>
        <v>4.627777778</v>
      </c>
      <c r="BB50" s="34">
        <f>G50/AW50</f>
        <v>0.1666666667</v>
      </c>
    </row>
    <row r="51">
      <c r="C51" s="20"/>
    </row>
    <row r="52">
      <c r="C52" s="20"/>
    </row>
  </sheetData>
  <mergeCells count="5">
    <mergeCell ref="A1:C5"/>
    <mergeCell ref="E7:I7"/>
    <mergeCell ref="J7:N7"/>
    <mergeCell ref="D14:BB21"/>
    <mergeCell ref="D36:BB39"/>
  </mergeCells>
  <printOptions gridLines="1" horizontalCentered="1"/>
  <pageMargins bottom="0.75" footer="0.0" header="0.0" left="0.7" right="0.7" top="0.75"/>
  <pageSetup scale="45" cellComments="atEnd" orientation="landscape" pageOrder="overThenDown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2.63" defaultRowHeight="15.75"/>
  <cols>
    <col customWidth="1" min="3" max="3" width="13.25"/>
  </cols>
  <sheetData>
    <row r="1">
      <c r="A1" s="2" t="s">
        <v>171</v>
      </c>
      <c r="G1" s="3" t="s">
        <v>111</v>
      </c>
      <c r="H1" s="3" t="s">
        <v>112</v>
      </c>
      <c r="I1" s="3" t="s">
        <v>113</v>
      </c>
      <c r="J1" s="3" t="s">
        <v>114</v>
      </c>
    </row>
    <row r="2">
      <c r="G2" s="7">
        <f>S43</f>
        <v>3.040959868</v>
      </c>
      <c r="H2" s="6">
        <f>AD43</f>
        <v>1.530823335</v>
      </c>
      <c r="I2" s="6">
        <f>AF43</f>
        <v>0.25</v>
      </c>
      <c r="J2" s="8">
        <f>AN43</f>
        <v>0.4782608696</v>
      </c>
    </row>
    <row r="3">
      <c r="G3" s="3" t="s">
        <v>116</v>
      </c>
      <c r="H3" s="3" t="s">
        <v>24</v>
      </c>
      <c r="I3" s="3" t="s">
        <v>7</v>
      </c>
      <c r="J3" s="3" t="s">
        <v>117</v>
      </c>
    </row>
    <row r="4">
      <c r="G4" s="6">
        <f t="shared" ref="G4:H4" si="1">BF43</f>
        <v>3.78266446</v>
      </c>
      <c r="H4" s="6">
        <f t="shared" si="1"/>
        <v>0.2914285714</v>
      </c>
      <c r="I4" s="7">
        <f>AT43</f>
        <v>9.795428571</v>
      </c>
      <c r="J4" s="7">
        <f>Z43</f>
        <v>1.260869565</v>
      </c>
    </row>
    <row r="6">
      <c r="C6" s="19" t="s">
        <v>40</v>
      </c>
      <c r="D6" s="19" t="s">
        <v>118</v>
      </c>
      <c r="E6" s="19" t="s">
        <v>119</v>
      </c>
      <c r="F6" s="19" t="s">
        <v>120</v>
      </c>
      <c r="G6" s="19" t="s">
        <v>121</v>
      </c>
      <c r="H6" s="19" t="s">
        <v>122</v>
      </c>
      <c r="I6" s="19" t="s">
        <v>123</v>
      </c>
      <c r="J6" s="19" t="s">
        <v>124</v>
      </c>
      <c r="K6" s="19" t="s">
        <v>125</v>
      </c>
      <c r="L6" s="19" t="s">
        <v>80</v>
      </c>
      <c r="M6" s="19" t="s">
        <v>126</v>
      </c>
      <c r="N6" s="19" t="s">
        <v>127</v>
      </c>
      <c r="O6" s="19" t="s">
        <v>128</v>
      </c>
      <c r="P6" s="19" t="s">
        <v>129</v>
      </c>
      <c r="Q6" s="19" t="s">
        <v>43</v>
      </c>
      <c r="R6" s="19" t="s">
        <v>130</v>
      </c>
      <c r="S6" s="19" t="s">
        <v>111</v>
      </c>
      <c r="T6" s="19" t="s">
        <v>131</v>
      </c>
      <c r="U6" s="19" t="s">
        <v>132</v>
      </c>
      <c r="V6" s="19" t="s">
        <v>53</v>
      </c>
      <c r="W6" s="19" t="s">
        <v>54</v>
      </c>
      <c r="X6" s="19" t="s">
        <v>44</v>
      </c>
      <c r="Y6" s="19" t="s">
        <v>52</v>
      </c>
      <c r="Z6" s="19" t="s">
        <v>117</v>
      </c>
      <c r="AA6" s="19" t="s">
        <v>133</v>
      </c>
      <c r="AB6" s="19" t="s">
        <v>134</v>
      </c>
      <c r="AC6" s="19" t="s">
        <v>135</v>
      </c>
      <c r="AD6" s="19" t="s">
        <v>112</v>
      </c>
      <c r="AE6" s="19" t="s">
        <v>62</v>
      </c>
      <c r="AF6" s="19" t="s">
        <v>113</v>
      </c>
      <c r="AG6" s="19" t="s">
        <v>136</v>
      </c>
      <c r="AH6" s="19" t="s">
        <v>137</v>
      </c>
      <c r="AI6" s="19" t="s">
        <v>138</v>
      </c>
      <c r="AJ6" s="19" t="s">
        <v>139</v>
      </c>
      <c r="AK6" s="19" t="s">
        <v>140</v>
      </c>
      <c r="AL6" s="19" t="s">
        <v>141</v>
      </c>
      <c r="AM6" s="19" t="s">
        <v>142</v>
      </c>
      <c r="AN6" s="19" t="s">
        <v>114</v>
      </c>
      <c r="AO6" s="19" t="s">
        <v>143</v>
      </c>
      <c r="AP6" s="19" t="s">
        <v>144</v>
      </c>
      <c r="AQ6" s="19">
        <v>123.0</v>
      </c>
      <c r="AR6" s="19" t="s">
        <v>145</v>
      </c>
      <c r="AS6" s="19" t="s">
        <v>146</v>
      </c>
      <c r="AT6" s="19" t="s">
        <v>7</v>
      </c>
      <c r="AU6" s="19" t="s">
        <v>147</v>
      </c>
      <c r="AV6" s="19" t="s">
        <v>148</v>
      </c>
      <c r="AW6" s="19" t="s">
        <v>149</v>
      </c>
      <c r="AX6" s="19" t="s">
        <v>150</v>
      </c>
      <c r="AY6" s="19" t="s">
        <v>151</v>
      </c>
      <c r="AZ6" s="19" t="s">
        <v>152</v>
      </c>
      <c r="BA6" s="19" t="s">
        <v>153</v>
      </c>
      <c r="BB6" s="19" t="s">
        <v>154</v>
      </c>
      <c r="BC6" s="19" t="s">
        <v>155</v>
      </c>
      <c r="BD6" s="19" t="s">
        <v>156</v>
      </c>
      <c r="BE6" s="19" t="s">
        <v>157</v>
      </c>
      <c r="BF6" s="19" t="s">
        <v>116</v>
      </c>
      <c r="BG6" s="19" t="s">
        <v>24</v>
      </c>
    </row>
    <row r="7">
      <c r="C7" s="20" t="s">
        <v>85</v>
      </c>
      <c r="D7" s="35">
        <v>0.0</v>
      </c>
      <c r="E7" s="35">
        <v>0.0</v>
      </c>
      <c r="F7" s="35">
        <v>0.0</v>
      </c>
      <c r="G7" s="35">
        <v>0.0</v>
      </c>
      <c r="H7" s="35">
        <v>0.0</v>
      </c>
      <c r="I7" s="35">
        <v>0.0</v>
      </c>
      <c r="J7" s="35">
        <v>0.0</v>
      </c>
      <c r="K7" s="35">
        <v>0.0</v>
      </c>
      <c r="L7" s="35">
        <f t="shared" ref="L7:L14" si="2">J7-U7-Y7-AB7</f>
        <v>0</v>
      </c>
      <c r="M7" s="35">
        <v>0.0</v>
      </c>
      <c r="N7" s="35">
        <v>0.0</v>
      </c>
      <c r="O7" s="35">
        <v>0.0</v>
      </c>
      <c r="P7" s="35">
        <v>0.0</v>
      </c>
      <c r="Q7" s="35">
        <v>0.0</v>
      </c>
      <c r="R7" s="35">
        <v>0.0</v>
      </c>
      <c r="S7" s="35">
        <v>0.0</v>
      </c>
      <c r="T7" s="35">
        <v>0.0</v>
      </c>
      <c r="U7" s="35">
        <v>0.0</v>
      </c>
      <c r="V7" s="35">
        <v>0.0</v>
      </c>
      <c r="W7" s="35">
        <v>0.0</v>
      </c>
      <c r="X7" s="35">
        <v>0.0</v>
      </c>
      <c r="Y7" s="35">
        <v>0.0</v>
      </c>
      <c r="Z7" s="35">
        <v>0.0</v>
      </c>
      <c r="AA7" s="35">
        <v>0.0</v>
      </c>
      <c r="AB7" s="35">
        <v>0.0</v>
      </c>
      <c r="AC7" s="35">
        <v>0.0</v>
      </c>
      <c r="AD7" s="35">
        <v>0.0</v>
      </c>
      <c r="AE7" s="35">
        <v>0.0</v>
      </c>
      <c r="AF7" s="35">
        <v>0.0</v>
      </c>
      <c r="AG7" s="35">
        <v>0.0</v>
      </c>
      <c r="AH7" s="35">
        <v>0.0</v>
      </c>
      <c r="AI7" s="35">
        <v>0.0</v>
      </c>
      <c r="AJ7" s="35">
        <v>0.0</v>
      </c>
      <c r="AK7" s="35">
        <v>0.0</v>
      </c>
      <c r="AL7" s="35">
        <v>0.0</v>
      </c>
      <c r="AM7" s="35">
        <v>0.0</v>
      </c>
      <c r="AN7" s="35">
        <v>0.0</v>
      </c>
      <c r="AO7" s="35">
        <v>0.0</v>
      </c>
      <c r="AP7" s="35">
        <v>0.0</v>
      </c>
      <c r="AQ7" s="35">
        <v>0.0</v>
      </c>
      <c r="AR7" s="35">
        <v>0.0</v>
      </c>
      <c r="AS7" s="35">
        <v>0.0</v>
      </c>
      <c r="AT7" s="35">
        <v>0.0</v>
      </c>
      <c r="AU7" s="35">
        <v>0.0</v>
      </c>
      <c r="AV7" s="35">
        <v>0.0</v>
      </c>
      <c r="AW7" s="35">
        <v>0.0</v>
      </c>
      <c r="AX7" s="35">
        <v>0.0</v>
      </c>
      <c r="AY7" s="35">
        <v>0.0</v>
      </c>
      <c r="AZ7" s="35">
        <v>0.0</v>
      </c>
      <c r="BA7" s="35">
        <v>0.0</v>
      </c>
      <c r="BB7" s="35">
        <v>0.0</v>
      </c>
      <c r="BC7" s="35">
        <v>0.0</v>
      </c>
      <c r="BD7" s="35">
        <v>0.0</v>
      </c>
      <c r="BE7" s="35">
        <v>0.0</v>
      </c>
      <c r="BF7" s="35">
        <v>0.0</v>
      </c>
      <c r="BG7" s="35">
        <v>0.0</v>
      </c>
    </row>
    <row r="8">
      <c r="C8" s="20" t="s">
        <v>85</v>
      </c>
      <c r="D8" s="35">
        <v>0.0</v>
      </c>
      <c r="E8" s="35">
        <v>0.0</v>
      </c>
      <c r="F8" s="35">
        <v>0.0</v>
      </c>
      <c r="G8" s="35">
        <v>0.0</v>
      </c>
      <c r="H8" s="35">
        <v>0.0</v>
      </c>
      <c r="I8" s="35">
        <v>0.0</v>
      </c>
      <c r="J8" s="35">
        <v>0.0</v>
      </c>
      <c r="K8" s="35">
        <v>0.0</v>
      </c>
      <c r="L8" s="35">
        <f t="shared" si="2"/>
        <v>0</v>
      </c>
      <c r="M8" s="35">
        <v>0.0</v>
      </c>
      <c r="N8" s="35">
        <v>0.0</v>
      </c>
      <c r="O8" s="35">
        <v>0.0</v>
      </c>
      <c r="P8" s="35">
        <v>0.0</v>
      </c>
      <c r="Q8" s="35">
        <v>0.0</v>
      </c>
      <c r="R8" s="35">
        <v>0.0</v>
      </c>
      <c r="S8" s="35">
        <v>0.0</v>
      </c>
      <c r="T8" s="35">
        <v>0.0</v>
      </c>
      <c r="U8" s="35">
        <v>0.0</v>
      </c>
      <c r="V8" s="35">
        <v>0.0</v>
      </c>
      <c r="W8" s="35">
        <v>0.0</v>
      </c>
      <c r="X8" s="35">
        <v>0.0</v>
      </c>
      <c r="Y8" s="35">
        <v>0.0</v>
      </c>
      <c r="Z8" s="35">
        <v>0.0</v>
      </c>
      <c r="AA8" s="35">
        <v>0.0</v>
      </c>
      <c r="AB8" s="35">
        <v>0.0</v>
      </c>
      <c r="AC8" s="35">
        <v>0.0</v>
      </c>
      <c r="AD8" s="35">
        <v>0.0</v>
      </c>
      <c r="AE8" s="35">
        <v>0.0</v>
      </c>
      <c r="AF8" s="35">
        <v>0.0</v>
      </c>
      <c r="AG8" s="35">
        <v>0.0</v>
      </c>
      <c r="AH8" s="35">
        <v>0.0</v>
      </c>
      <c r="AI8" s="35">
        <v>0.0</v>
      </c>
      <c r="AJ8" s="35">
        <v>0.0</v>
      </c>
      <c r="AK8" s="35">
        <v>0.0</v>
      </c>
      <c r="AL8" s="35">
        <v>0.0</v>
      </c>
      <c r="AM8" s="35">
        <v>0.0</v>
      </c>
      <c r="AN8" s="35">
        <v>0.0</v>
      </c>
      <c r="AO8" s="35">
        <v>0.0</v>
      </c>
      <c r="AP8" s="35">
        <v>0.0</v>
      </c>
      <c r="AQ8" s="35">
        <v>0.0</v>
      </c>
      <c r="AR8" s="35">
        <v>0.0</v>
      </c>
      <c r="AS8" s="35">
        <v>0.0</v>
      </c>
      <c r="AT8" s="35">
        <v>0.0</v>
      </c>
      <c r="AU8" s="35">
        <v>0.0</v>
      </c>
      <c r="AV8" s="35">
        <v>0.0</v>
      </c>
      <c r="AW8" s="35">
        <v>0.0</v>
      </c>
      <c r="AX8" s="35">
        <v>0.0</v>
      </c>
      <c r="AY8" s="35">
        <v>0.0</v>
      </c>
      <c r="AZ8" s="35">
        <v>0.0</v>
      </c>
      <c r="BA8" s="35">
        <v>0.0</v>
      </c>
      <c r="BB8" s="35">
        <v>0.0</v>
      </c>
      <c r="BC8" s="35">
        <v>0.0</v>
      </c>
      <c r="BD8" s="35">
        <v>0.0</v>
      </c>
      <c r="BE8" s="35">
        <v>0.0</v>
      </c>
      <c r="BF8" s="35">
        <v>0.0</v>
      </c>
      <c r="BG8" s="35">
        <v>0.0</v>
      </c>
    </row>
    <row r="9">
      <c r="C9" s="20" t="s">
        <v>86</v>
      </c>
      <c r="D9" s="35">
        <v>0.0</v>
      </c>
      <c r="E9" s="35">
        <v>0.0</v>
      </c>
      <c r="F9" s="35">
        <v>0.0</v>
      </c>
      <c r="G9" s="35">
        <v>0.0</v>
      </c>
      <c r="H9" s="35">
        <v>0.0</v>
      </c>
      <c r="I9" s="35">
        <v>3.0</v>
      </c>
      <c r="J9" s="35">
        <v>13.0</v>
      </c>
      <c r="K9" s="35">
        <v>13.0</v>
      </c>
      <c r="L9" s="35">
        <f t="shared" si="2"/>
        <v>10</v>
      </c>
      <c r="M9" s="35">
        <v>19.0</v>
      </c>
      <c r="N9" s="35">
        <v>28.0</v>
      </c>
      <c r="O9" s="35">
        <v>0.68</v>
      </c>
      <c r="P9" s="35">
        <v>47.0</v>
      </c>
      <c r="Q9" s="35">
        <v>2.0</v>
      </c>
      <c r="R9" s="35">
        <v>0.0</v>
      </c>
      <c r="S9" s="35">
        <v>0.0</v>
      </c>
      <c r="T9" s="35">
        <v>9.0</v>
      </c>
      <c r="U9" s="35">
        <v>1.0</v>
      </c>
      <c r="V9" s="35">
        <v>0.0</v>
      </c>
      <c r="W9" s="35">
        <v>1.0</v>
      </c>
      <c r="X9" s="35">
        <v>2.0</v>
      </c>
      <c r="Y9" s="35">
        <v>2.0</v>
      </c>
      <c r="Z9" s="35">
        <v>0.5</v>
      </c>
      <c r="AA9" s="35">
        <v>2.33</v>
      </c>
      <c r="AB9" s="35">
        <v>0.0</v>
      </c>
      <c r="AC9" s="35">
        <v>0.0</v>
      </c>
      <c r="AD9" s="35">
        <v>1.333</v>
      </c>
      <c r="AE9" s="35">
        <v>0.308</v>
      </c>
      <c r="AF9" s="35">
        <v>0.182</v>
      </c>
      <c r="AG9" s="35">
        <v>2.0</v>
      </c>
      <c r="AH9" s="35">
        <v>5.0</v>
      </c>
      <c r="AI9" s="35">
        <v>0.4</v>
      </c>
      <c r="AJ9" s="35">
        <v>8.0</v>
      </c>
      <c r="AK9" s="35">
        <v>8.0</v>
      </c>
      <c r="AL9" s="35">
        <v>6.0</v>
      </c>
      <c r="AM9" s="35">
        <v>6.0</v>
      </c>
      <c r="AN9" s="35">
        <v>0.571</v>
      </c>
      <c r="AO9" s="35">
        <v>0.0</v>
      </c>
      <c r="AP9" s="35">
        <v>1.0</v>
      </c>
      <c r="AQ9" s="35">
        <v>1.0</v>
      </c>
      <c r="AR9" s="35">
        <v>0.0</v>
      </c>
      <c r="AS9" s="35">
        <v>0.0</v>
      </c>
      <c r="AT9" s="35">
        <v>10.0</v>
      </c>
      <c r="AU9" s="35">
        <v>0.0</v>
      </c>
      <c r="AV9" s="35">
        <v>0.0</v>
      </c>
      <c r="AW9" s="35">
        <v>59.6</v>
      </c>
      <c r="AX9" s="35">
        <v>40.4</v>
      </c>
      <c r="AY9" s="35">
        <v>100.0</v>
      </c>
      <c r="AZ9" s="35">
        <v>0.0</v>
      </c>
      <c r="BA9" s="35">
        <v>0.0</v>
      </c>
      <c r="BB9" s="35">
        <v>0.0</v>
      </c>
      <c r="BC9" s="35">
        <v>1.0</v>
      </c>
      <c r="BD9" s="35">
        <v>0.0</v>
      </c>
      <c r="BE9" s="35">
        <v>0.0</v>
      </c>
      <c r="BF9" s="35">
        <v>4.433</v>
      </c>
      <c r="BG9" s="36">
        <v>0.2</v>
      </c>
    </row>
    <row r="10">
      <c r="C10" s="20" t="s">
        <v>87</v>
      </c>
      <c r="D10" s="35">
        <v>0.0</v>
      </c>
      <c r="E10" s="35">
        <v>0.0</v>
      </c>
      <c r="F10" s="35">
        <v>0.0</v>
      </c>
      <c r="G10" s="35">
        <v>0.0</v>
      </c>
      <c r="H10" s="35">
        <v>0.0</v>
      </c>
      <c r="I10" s="35">
        <v>0.0</v>
      </c>
      <c r="J10" s="35">
        <v>0.0</v>
      </c>
      <c r="K10" s="35">
        <v>0.0</v>
      </c>
      <c r="L10" s="35">
        <f t="shared" si="2"/>
        <v>0</v>
      </c>
      <c r="M10" s="35">
        <v>0.0</v>
      </c>
      <c r="N10" s="35">
        <v>0.0</v>
      </c>
      <c r="O10" s="35">
        <v>0.0</v>
      </c>
      <c r="P10" s="35">
        <v>0.0</v>
      </c>
      <c r="Q10" s="35">
        <v>0.0</v>
      </c>
      <c r="R10" s="35">
        <v>0.0</v>
      </c>
      <c r="S10" s="35">
        <v>0.0</v>
      </c>
      <c r="T10" s="35">
        <v>0.0</v>
      </c>
      <c r="U10" s="35">
        <v>0.0</v>
      </c>
      <c r="V10" s="35">
        <v>0.0</v>
      </c>
      <c r="W10" s="35">
        <v>0.0</v>
      </c>
      <c r="X10" s="35">
        <v>0.0</v>
      </c>
      <c r="Y10" s="35">
        <v>0.0</v>
      </c>
      <c r="Z10" s="35">
        <v>0.0</v>
      </c>
      <c r="AA10" s="35">
        <v>0.0</v>
      </c>
      <c r="AB10" s="35">
        <v>0.0</v>
      </c>
      <c r="AC10" s="35">
        <v>0.0</v>
      </c>
      <c r="AD10" s="35">
        <v>0.0</v>
      </c>
      <c r="AE10" s="35">
        <v>0.0</v>
      </c>
      <c r="AF10" s="35">
        <v>0.0</v>
      </c>
      <c r="AG10" s="35">
        <v>0.0</v>
      </c>
      <c r="AH10" s="35">
        <v>0.0</v>
      </c>
      <c r="AI10" s="35">
        <v>0.0</v>
      </c>
      <c r="AJ10" s="35">
        <v>0.0</v>
      </c>
      <c r="AK10" s="35">
        <v>0.0</v>
      </c>
      <c r="AL10" s="35">
        <v>0.0</v>
      </c>
      <c r="AM10" s="35">
        <v>0.0</v>
      </c>
      <c r="AN10" s="35">
        <v>0.0</v>
      </c>
      <c r="AO10" s="35">
        <v>0.0</v>
      </c>
      <c r="AP10" s="35">
        <v>0.0</v>
      </c>
      <c r="AQ10" s="35">
        <v>0.0</v>
      </c>
      <c r="AR10" s="35">
        <v>0.0</v>
      </c>
      <c r="AS10" s="35">
        <v>0.0</v>
      </c>
      <c r="AT10" s="35">
        <v>0.0</v>
      </c>
      <c r="AU10" s="35">
        <v>0.0</v>
      </c>
      <c r="AV10" s="35">
        <v>0.0</v>
      </c>
      <c r="AW10" s="35">
        <v>0.0</v>
      </c>
      <c r="AX10" s="35">
        <v>0.0</v>
      </c>
      <c r="AY10" s="35">
        <v>0.0</v>
      </c>
      <c r="AZ10" s="35">
        <v>0.0</v>
      </c>
      <c r="BA10" s="35">
        <v>0.0</v>
      </c>
      <c r="BB10" s="35">
        <v>0.0</v>
      </c>
      <c r="BC10" s="35">
        <v>0.0</v>
      </c>
      <c r="BD10" s="35">
        <v>0.0</v>
      </c>
      <c r="BE10" s="35">
        <v>0.0</v>
      </c>
      <c r="BF10" s="35">
        <v>0.0</v>
      </c>
      <c r="BG10" s="35">
        <v>0.0</v>
      </c>
    </row>
    <row r="11">
      <c r="C11" s="20" t="s">
        <v>88</v>
      </c>
      <c r="D11" s="35">
        <v>0.0</v>
      </c>
      <c r="E11" s="35">
        <v>0.0</v>
      </c>
      <c r="F11" s="35">
        <v>0.0</v>
      </c>
      <c r="G11" s="35">
        <v>0.0</v>
      </c>
      <c r="H11" s="35">
        <v>0.0</v>
      </c>
      <c r="I11" s="35">
        <v>0.0</v>
      </c>
      <c r="J11" s="35">
        <v>0.0</v>
      </c>
      <c r="K11" s="35">
        <v>0.0</v>
      </c>
      <c r="L11" s="35">
        <f t="shared" si="2"/>
        <v>0</v>
      </c>
      <c r="M11" s="35">
        <v>0.0</v>
      </c>
      <c r="N11" s="35">
        <v>0.0</v>
      </c>
      <c r="O11" s="35">
        <v>0.0</v>
      </c>
      <c r="P11" s="35">
        <v>0.0</v>
      </c>
      <c r="Q11" s="35">
        <v>0.0</v>
      </c>
      <c r="R11" s="35">
        <v>0.0</v>
      </c>
      <c r="S11" s="35">
        <v>0.0</v>
      </c>
      <c r="T11" s="35">
        <v>0.0</v>
      </c>
      <c r="U11" s="35">
        <v>0.0</v>
      </c>
      <c r="V11" s="35">
        <v>0.0</v>
      </c>
      <c r="W11" s="35">
        <v>0.0</v>
      </c>
      <c r="X11" s="35">
        <v>0.0</v>
      </c>
      <c r="Y11" s="35">
        <v>0.0</v>
      </c>
      <c r="Z11" s="35">
        <v>0.0</v>
      </c>
      <c r="AA11" s="35">
        <v>0.0</v>
      </c>
      <c r="AB11" s="35">
        <v>0.0</v>
      </c>
      <c r="AC11" s="35">
        <v>0.0</v>
      </c>
      <c r="AD11" s="35">
        <v>0.0</v>
      </c>
      <c r="AE11" s="35">
        <v>0.0</v>
      </c>
      <c r="AF11" s="35">
        <v>0.0</v>
      </c>
      <c r="AG11" s="35">
        <v>0.0</v>
      </c>
      <c r="AH11" s="35">
        <v>0.0</v>
      </c>
      <c r="AI11" s="35">
        <v>0.0</v>
      </c>
      <c r="AJ11" s="35">
        <v>0.0</v>
      </c>
      <c r="AK11" s="35">
        <v>0.0</v>
      </c>
      <c r="AL11" s="35">
        <v>0.0</v>
      </c>
      <c r="AM11" s="35">
        <v>0.0</v>
      </c>
      <c r="AN11" s="35">
        <v>0.0</v>
      </c>
      <c r="AO11" s="35">
        <v>0.0</v>
      </c>
      <c r="AP11" s="35">
        <v>0.0</v>
      </c>
      <c r="AQ11" s="35">
        <v>0.0</v>
      </c>
      <c r="AR11" s="35">
        <v>0.0</v>
      </c>
      <c r="AS11" s="35">
        <v>0.0</v>
      </c>
      <c r="AT11" s="35">
        <v>0.0</v>
      </c>
      <c r="AU11" s="35">
        <v>0.0</v>
      </c>
      <c r="AV11" s="35">
        <v>0.0</v>
      </c>
      <c r="AW11" s="35">
        <v>0.0</v>
      </c>
      <c r="AX11" s="35">
        <v>0.0</v>
      </c>
      <c r="AY11" s="35">
        <v>0.0</v>
      </c>
      <c r="AZ11" s="35">
        <v>0.0</v>
      </c>
      <c r="BA11" s="35">
        <v>0.0</v>
      </c>
      <c r="BB11" s="35">
        <v>0.0</v>
      </c>
      <c r="BC11" s="35">
        <v>0.0</v>
      </c>
      <c r="BD11" s="35">
        <v>0.0</v>
      </c>
      <c r="BE11" s="35">
        <v>0.0</v>
      </c>
      <c r="BF11" s="35">
        <v>0.0</v>
      </c>
      <c r="BG11" s="35">
        <v>0.0</v>
      </c>
    </row>
    <row r="12">
      <c r="C12" s="20" t="s">
        <v>89</v>
      </c>
      <c r="D12" s="35">
        <v>0.0</v>
      </c>
      <c r="E12" s="35">
        <v>0.0</v>
      </c>
      <c r="F12" s="35">
        <v>0.0</v>
      </c>
      <c r="G12" s="35">
        <v>0.0</v>
      </c>
      <c r="H12" s="35">
        <v>0.0</v>
      </c>
      <c r="I12" s="35">
        <v>0.0</v>
      </c>
      <c r="J12" s="35">
        <v>0.0</v>
      </c>
      <c r="K12" s="35">
        <v>0.0</v>
      </c>
      <c r="L12" s="35">
        <f t="shared" si="2"/>
        <v>0</v>
      </c>
      <c r="M12" s="35">
        <v>0.0</v>
      </c>
      <c r="N12" s="35">
        <v>0.0</v>
      </c>
      <c r="O12" s="35">
        <v>0.0</v>
      </c>
      <c r="P12" s="35">
        <v>0.0</v>
      </c>
      <c r="Q12" s="35">
        <v>0.0</v>
      </c>
      <c r="R12" s="35">
        <v>0.0</v>
      </c>
      <c r="S12" s="35">
        <v>0.0</v>
      </c>
      <c r="T12" s="35">
        <v>0.0</v>
      </c>
      <c r="U12" s="35">
        <v>0.0</v>
      </c>
      <c r="V12" s="35">
        <v>0.0</v>
      </c>
      <c r="W12" s="35">
        <v>0.0</v>
      </c>
      <c r="X12" s="35">
        <v>0.0</v>
      </c>
      <c r="Y12" s="35">
        <v>0.0</v>
      </c>
      <c r="Z12" s="35">
        <v>0.0</v>
      </c>
      <c r="AA12" s="35">
        <v>0.0</v>
      </c>
      <c r="AB12" s="35">
        <v>0.0</v>
      </c>
      <c r="AC12" s="35">
        <v>0.0</v>
      </c>
      <c r="AD12" s="35">
        <v>0.0</v>
      </c>
      <c r="AE12" s="35">
        <v>0.0</v>
      </c>
      <c r="AF12" s="35">
        <v>0.0</v>
      </c>
      <c r="AG12" s="35">
        <v>0.0</v>
      </c>
      <c r="AH12" s="35">
        <v>0.0</v>
      </c>
      <c r="AI12" s="35">
        <v>0.0</v>
      </c>
      <c r="AJ12" s="35">
        <v>0.0</v>
      </c>
      <c r="AK12" s="35">
        <v>0.0</v>
      </c>
      <c r="AL12" s="35">
        <v>0.0</v>
      </c>
      <c r="AM12" s="35">
        <v>0.0</v>
      </c>
      <c r="AN12" s="35">
        <v>0.0</v>
      </c>
      <c r="AO12" s="35">
        <v>0.0</v>
      </c>
      <c r="AP12" s="35">
        <v>0.0</v>
      </c>
      <c r="AQ12" s="35">
        <v>0.0</v>
      </c>
      <c r="AR12" s="35">
        <v>0.0</v>
      </c>
      <c r="AS12" s="35">
        <v>0.0</v>
      </c>
      <c r="AT12" s="35">
        <v>0.0</v>
      </c>
      <c r="AU12" s="35">
        <v>0.0</v>
      </c>
      <c r="AV12" s="35">
        <v>0.0</v>
      </c>
      <c r="AW12" s="35">
        <v>0.0</v>
      </c>
      <c r="AX12" s="35">
        <v>0.0</v>
      </c>
      <c r="AY12" s="35">
        <v>0.0</v>
      </c>
      <c r="AZ12" s="35">
        <v>0.0</v>
      </c>
      <c r="BA12" s="35">
        <v>0.0</v>
      </c>
      <c r="BB12" s="35">
        <v>0.0</v>
      </c>
      <c r="BC12" s="35">
        <v>0.0</v>
      </c>
      <c r="BD12" s="35">
        <v>0.0</v>
      </c>
      <c r="BE12" s="35">
        <v>0.0</v>
      </c>
      <c r="BF12" s="35">
        <v>0.0</v>
      </c>
      <c r="BG12" s="35">
        <v>0.0</v>
      </c>
    </row>
    <row r="13">
      <c r="C13" s="20" t="s">
        <v>90</v>
      </c>
      <c r="D13" s="35">
        <v>0.0</v>
      </c>
      <c r="E13" s="35">
        <v>0.0</v>
      </c>
      <c r="F13" s="35">
        <v>0.0</v>
      </c>
      <c r="G13" s="35">
        <v>0.0</v>
      </c>
      <c r="H13" s="35">
        <v>0.0</v>
      </c>
      <c r="I13" s="35">
        <v>0.0</v>
      </c>
      <c r="J13" s="35">
        <v>0.0</v>
      </c>
      <c r="K13" s="35">
        <v>0.0</v>
      </c>
      <c r="L13" s="35">
        <f t="shared" si="2"/>
        <v>0</v>
      </c>
      <c r="M13" s="35">
        <v>0.0</v>
      </c>
      <c r="N13" s="35">
        <v>0.0</v>
      </c>
      <c r="O13" s="35">
        <v>0.0</v>
      </c>
      <c r="P13" s="35">
        <v>0.0</v>
      </c>
      <c r="Q13" s="35">
        <v>0.0</v>
      </c>
      <c r="R13" s="35">
        <v>0.0</v>
      </c>
      <c r="S13" s="35">
        <v>0.0</v>
      </c>
      <c r="T13" s="35">
        <v>0.0</v>
      </c>
      <c r="U13" s="35">
        <v>0.0</v>
      </c>
      <c r="V13" s="35">
        <v>0.0</v>
      </c>
      <c r="W13" s="35">
        <v>0.0</v>
      </c>
      <c r="X13" s="35">
        <v>0.0</v>
      </c>
      <c r="Y13" s="35">
        <v>0.0</v>
      </c>
      <c r="Z13" s="35">
        <v>0.0</v>
      </c>
      <c r="AA13" s="35">
        <v>0.0</v>
      </c>
      <c r="AB13" s="35">
        <v>0.0</v>
      </c>
      <c r="AC13" s="35">
        <v>0.0</v>
      </c>
      <c r="AD13" s="35">
        <v>0.0</v>
      </c>
      <c r="AE13" s="35">
        <v>0.0</v>
      </c>
      <c r="AF13" s="35">
        <v>0.0</v>
      </c>
      <c r="AG13" s="35">
        <v>0.0</v>
      </c>
      <c r="AH13" s="35">
        <v>0.0</v>
      </c>
      <c r="AI13" s="35">
        <v>0.0</v>
      </c>
      <c r="AJ13" s="35">
        <v>0.0</v>
      </c>
      <c r="AK13" s="35">
        <v>0.0</v>
      </c>
      <c r="AL13" s="35">
        <v>0.0</v>
      </c>
      <c r="AM13" s="35">
        <v>0.0</v>
      </c>
      <c r="AN13" s="35">
        <v>0.0</v>
      </c>
      <c r="AO13" s="35">
        <v>0.0</v>
      </c>
      <c r="AP13" s="35">
        <v>0.0</v>
      </c>
      <c r="AQ13" s="35">
        <v>0.0</v>
      </c>
      <c r="AR13" s="35">
        <v>0.0</v>
      </c>
      <c r="AS13" s="35">
        <v>0.0</v>
      </c>
      <c r="AT13" s="35">
        <v>0.0</v>
      </c>
      <c r="AU13" s="35">
        <v>0.0</v>
      </c>
      <c r="AV13" s="35">
        <v>0.0</v>
      </c>
      <c r="AW13" s="35">
        <v>0.0</v>
      </c>
      <c r="AX13" s="35">
        <v>0.0</v>
      </c>
      <c r="AY13" s="35">
        <v>0.0</v>
      </c>
      <c r="AZ13" s="35">
        <v>0.0</v>
      </c>
      <c r="BA13" s="35">
        <v>0.0</v>
      </c>
      <c r="BB13" s="35">
        <v>0.0</v>
      </c>
      <c r="BC13" s="35">
        <v>0.0</v>
      </c>
      <c r="BD13" s="35">
        <v>0.0</v>
      </c>
      <c r="BE13" s="35">
        <v>0.0</v>
      </c>
      <c r="BF13" s="35">
        <v>0.0</v>
      </c>
      <c r="BG13" s="35">
        <v>0.0</v>
      </c>
    </row>
    <row r="14">
      <c r="C14" s="20" t="s">
        <v>91</v>
      </c>
      <c r="D14" s="35">
        <v>0.0</v>
      </c>
      <c r="E14" s="35">
        <v>0.0</v>
      </c>
      <c r="F14" s="35">
        <v>0.0</v>
      </c>
      <c r="G14" s="35">
        <v>0.0</v>
      </c>
      <c r="H14" s="35">
        <v>0.0</v>
      </c>
      <c r="I14" s="35">
        <v>0.0</v>
      </c>
      <c r="J14" s="35">
        <v>0.0</v>
      </c>
      <c r="K14" s="35">
        <v>0.0</v>
      </c>
      <c r="L14" s="35">
        <f t="shared" si="2"/>
        <v>0</v>
      </c>
      <c r="M14" s="35">
        <v>0.0</v>
      </c>
      <c r="N14" s="35">
        <v>0.0</v>
      </c>
      <c r="O14" s="35">
        <v>0.0</v>
      </c>
      <c r="P14" s="35">
        <v>0.0</v>
      </c>
      <c r="Q14" s="35">
        <v>0.0</v>
      </c>
      <c r="R14" s="35">
        <v>0.0</v>
      </c>
      <c r="S14" s="35">
        <v>0.0</v>
      </c>
      <c r="T14" s="35">
        <v>0.0</v>
      </c>
      <c r="U14" s="35">
        <v>0.0</v>
      </c>
      <c r="V14" s="35">
        <v>0.0</v>
      </c>
      <c r="W14" s="35">
        <v>0.0</v>
      </c>
      <c r="X14" s="35">
        <v>0.0</v>
      </c>
      <c r="Y14" s="35">
        <v>0.0</v>
      </c>
      <c r="Z14" s="35">
        <v>0.0</v>
      </c>
      <c r="AA14" s="35">
        <v>0.0</v>
      </c>
      <c r="AB14" s="35">
        <v>0.0</v>
      </c>
      <c r="AC14" s="35">
        <v>0.0</v>
      </c>
      <c r="AD14" s="35">
        <v>0.0</v>
      </c>
      <c r="AE14" s="35">
        <v>0.0</v>
      </c>
      <c r="AF14" s="35">
        <v>0.0</v>
      </c>
      <c r="AG14" s="35">
        <v>0.0</v>
      </c>
      <c r="AH14" s="35">
        <v>0.0</v>
      </c>
      <c r="AI14" s="35">
        <v>0.0</v>
      </c>
      <c r="AJ14" s="35">
        <v>0.0</v>
      </c>
      <c r="AK14" s="35">
        <v>0.0</v>
      </c>
      <c r="AL14" s="35">
        <v>0.0</v>
      </c>
      <c r="AM14" s="35">
        <v>0.0</v>
      </c>
      <c r="AN14" s="35">
        <v>0.0</v>
      </c>
      <c r="AO14" s="35">
        <v>0.0</v>
      </c>
      <c r="AP14" s="35">
        <v>0.0</v>
      </c>
      <c r="AQ14" s="35">
        <v>0.0</v>
      </c>
      <c r="AR14" s="35">
        <v>0.0</v>
      </c>
      <c r="AS14" s="35">
        <v>0.0</v>
      </c>
      <c r="AT14" s="35">
        <v>0.0</v>
      </c>
      <c r="AU14" s="35">
        <v>0.0</v>
      </c>
      <c r="AV14" s="35">
        <v>0.0</v>
      </c>
      <c r="AW14" s="35">
        <v>0.0</v>
      </c>
      <c r="AX14" s="35">
        <v>0.0</v>
      </c>
      <c r="AY14" s="35">
        <v>0.0</v>
      </c>
      <c r="AZ14" s="35">
        <v>0.0</v>
      </c>
      <c r="BA14" s="35">
        <v>0.0</v>
      </c>
      <c r="BB14" s="35">
        <v>0.0</v>
      </c>
      <c r="BC14" s="35">
        <v>0.0</v>
      </c>
      <c r="BD14" s="35">
        <v>0.0</v>
      </c>
      <c r="BE14" s="35">
        <v>0.0</v>
      </c>
      <c r="BF14" s="35">
        <v>0.0</v>
      </c>
      <c r="BG14" s="35">
        <v>0.0</v>
      </c>
    </row>
    <row r="15">
      <c r="C15" s="20" t="s">
        <v>92</v>
      </c>
      <c r="D15" s="35">
        <v>0.0</v>
      </c>
      <c r="E15" s="35">
        <v>0.0</v>
      </c>
      <c r="F15" s="35">
        <v>0.0</v>
      </c>
      <c r="G15" s="35">
        <v>0.0</v>
      </c>
      <c r="H15" s="35">
        <v>0.0</v>
      </c>
      <c r="I15" s="35">
        <v>0.0</v>
      </c>
      <c r="J15" s="35">
        <v>0.0</v>
      </c>
      <c r="K15" s="35">
        <v>0.0</v>
      </c>
      <c r="L15" s="35">
        <v>0.0</v>
      </c>
      <c r="M15" s="35">
        <v>0.0</v>
      </c>
      <c r="N15" s="35">
        <v>0.0</v>
      </c>
      <c r="O15" s="35">
        <v>0.0</v>
      </c>
      <c r="P15" s="35">
        <v>0.0</v>
      </c>
      <c r="Q15" s="35">
        <v>0.0</v>
      </c>
      <c r="R15" s="35">
        <v>0.0</v>
      </c>
      <c r="S15" s="35">
        <v>0.0</v>
      </c>
      <c r="T15" s="35">
        <v>0.0</v>
      </c>
      <c r="U15" s="35">
        <v>0.0</v>
      </c>
      <c r="V15" s="35">
        <v>0.0</v>
      </c>
      <c r="W15" s="35">
        <v>0.0</v>
      </c>
      <c r="X15" s="35">
        <v>0.0</v>
      </c>
      <c r="Y15" s="35">
        <v>0.0</v>
      </c>
      <c r="Z15" s="35">
        <v>0.0</v>
      </c>
      <c r="AA15" s="35">
        <v>0.0</v>
      </c>
      <c r="AB15" s="35">
        <v>0.0</v>
      </c>
      <c r="AC15" s="35">
        <v>0.0</v>
      </c>
      <c r="AD15" s="35">
        <v>0.0</v>
      </c>
      <c r="AE15" s="35">
        <v>0.0</v>
      </c>
      <c r="AF15" s="35">
        <v>0.0</v>
      </c>
      <c r="AG15" s="35">
        <v>0.0</v>
      </c>
      <c r="AH15" s="35">
        <v>0.0</v>
      </c>
      <c r="AI15" s="35">
        <v>0.0</v>
      </c>
      <c r="AJ15" s="35">
        <v>0.0</v>
      </c>
      <c r="AK15" s="35">
        <v>0.0</v>
      </c>
      <c r="AL15" s="35">
        <v>0.0</v>
      </c>
      <c r="AM15" s="35">
        <v>0.0</v>
      </c>
      <c r="AN15" s="35">
        <v>0.0</v>
      </c>
      <c r="AO15" s="35">
        <v>0.0</v>
      </c>
      <c r="AP15" s="35">
        <v>0.0</v>
      </c>
      <c r="AQ15" s="35">
        <v>0.0</v>
      </c>
      <c r="AR15" s="35">
        <v>0.0</v>
      </c>
      <c r="AS15" s="35">
        <v>0.0</v>
      </c>
      <c r="AT15" s="35">
        <v>0.0</v>
      </c>
      <c r="AU15" s="35">
        <v>0.0</v>
      </c>
      <c r="AV15" s="35">
        <v>0.0</v>
      </c>
      <c r="AW15" s="35">
        <v>0.0</v>
      </c>
      <c r="AX15" s="35">
        <v>0.0</v>
      </c>
      <c r="AY15" s="35">
        <v>0.0</v>
      </c>
      <c r="AZ15" s="35">
        <v>0.0</v>
      </c>
      <c r="BA15" s="35">
        <v>0.0</v>
      </c>
      <c r="BB15" s="35">
        <v>0.0</v>
      </c>
      <c r="BC15" s="35">
        <v>0.0</v>
      </c>
      <c r="BD15" s="35">
        <v>0.0</v>
      </c>
      <c r="BE15" s="35">
        <v>0.0</v>
      </c>
      <c r="BF15" s="35">
        <v>0.0</v>
      </c>
      <c r="BG15" s="35">
        <v>0.0</v>
      </c>
    </row>
    <row r="16">
      <c r="C16" s="20" t="s">
        <v>93</v>
      </c>
      <c r="D16" s="35">
        <v>1.0</v>
      </c>
      <c r="E16" s="35">
        <v>0.0</v>
      </c>
      <c r="F16" s="35">
        <v>0.0</v>
      </c>
      <c r="G16" s="35">
        <v>0.0</v>
      </c>
      <c r="H16" s="35">
        <v>0.0</v>
      </c>
      <c r="I16" s="35">
        <v>4.0</v>
      </c>
      <c r="J16" s="35">
        <v>20.0</v>
      </c>
      <c r="K16" s="35">
        <v>20.0</v>
      </c>
      <c r="L16" s="35">
        <f t="shared" ref="L16:L42" si="3">J16-U16-Y16-AB16</f>
        <v>15</v>
      </c>
      <c r="M16" s="35">
        <v>27.0</v>
      </c>
      <c r="N16" s="35">
        <v>44.0</v>
      </c>
      <c r="O16" s="35">
        <v>0.61</v>
      </c>
      <c r="P16" s="35">
        <v>71.0</v>
      </c>
      <c r="Q16" s="35">
        <v>5.0</v>
      </c>
      <c r="R16" s="35">
        <v>4.0</v>
      </c>
      <c r="S16" s="35">
        <v>7.0</v>
      </c>
      <c r="T16" s="35">
        <v>12.0</v>
      </c>
      <c r="U16" s="35">
        <v>3.0</v>
      </c>
      <c r="V16" s="35">
        <v>1.0</v>
      </c>
      <c r="W16" s="35">
        <v>2.0</v>
      </c>
      <c r="X16" s="35">
        <v>4.0</v>
      </c>
      <c r="Y16" s="35">
        <v>1.0</v>
      </c>
      <c r="Z16" s="35">
        <v>3.0</v>
      </c>
      <c r="AA16" s="35">
        <v>5.25</v>
      </c>
      <c r="AB16" s="35">
        <v>1.0</v>
      </c>
      <c r="AC16" s="35">
        <v>1.0</v>
      </c>
      <c r="AD16" s="35">
        <v>1.25</v>
      </c>
      <c r="AE16" s="35">
        <v>0.3</v>
      </c>
      <c r="AF16" s="35">
        <v>0.222</v>
      </c>
      <c r="AG16" s="35">
        <v>7.0</v>
      </c>
      <c r="AH16" s="35">
        <v>2.0</v>
      </c>
      <c r="AI16" s="35">
        <v>3.5</v>
      </c>
      <c r="AJ16" s="35">
        <v>8.0</v>
      </c>
      <c r="AK16" s="35">
        <v>8.0</v>
      </c>
      <c r="AL16" s="35">
        <v>12.0</v>
      </c>
      <c r="AM16" s="35">
        <v>12.0</v>
      </c>
      <c r="AN16" s="35">
        <v>0.4</v>
      </c>
      <c r="AO16" s="35">
        <v>1.0</v>
      </c>
      <c r="AP16" s="35">
        <v>0.0</v>
      </c>
      <c r="AQ16" s="35">
        <v>0.0</v>
      </c>
      <c r="AR16" s="35">
        <v>1.0</v>
      </c>
      <c r="AS16" s="35">
        <v>0.0</v>
      </c>
      <c r="AT16" s="35">
        <v>6.7</v>
      </c>
      <c r="AU16" s="35">
        <v>0.0</v>
      </c>
      <c r="AV16" s="35">
        <v>0.0</v>
      </c>
      <c r="AW16" s="35">
        <v>62.0</v>
      </c>
      <c r="AX16" s="35">
        <v>38.0</v>
      </c>
      <c r="AY16" s="35">
        <v>25.0</v>
      </c>
      <c r="AZ16" s="35">
        <v>1.0</v>
      </c>
      <c r="BA16" s="35">
        <v>0.0</v>
      </c>
      <c r="BB16" s="35">
        <v>0.0</v>
      </c>
      <c r="BC16" s="35">
        <v>0.0</v>
      </c>
      <c r="BD16" s="35">
        <v>1.0</v>
      </c>
      <c r="BE16" s="35">
        <v>0.0</v>
      </c>
      <c r="BF16" s="35">
        <v>3.1</v>
      </c>
      <c r="BG16" s="35">
        <v>0.267</v>
      </c>
    </row>
    <row r="17">
      <c r="C17" s="20" t="s">
        <v>94</v>
      </c>
      <c r="D17" s="35">
        <v>1.0</v>
      </c>
      <c r="E17" s="35">
        <v>0.0</v>
      </c>
      <c r="F17" s="35">
        <v>0.0</v>
      </c>
      <c r="G17" s="35">
        <v>0.0</v>
      </c>
      <c r="H17" s="35">
        <v>1.0</v>
      </c>
      <c r="I17" s="35">
        <v>6.0</v>
      </c>
      <c r="J17" s="35">
        <v>23.0</v>
      </c>
      <c r="K17" s="35">
        <v>23.0</v>
      </c>
      <c r="L17" s="35">
        <f t="shared" si="3"/>
        <v>20</v>
      </c>
      <c r="M17" s="35">
        <v>43.0</v>
      </c>
      <c r="N17" s="35">
        <v>59.0</v>
      </c>
      <c r="O17" s="35">
        <v>0.73</v>
      </c>
      <c r="P17" s="35">
        <v>102.0</v>
      </c>
      <c r="Q17" s="35">
        <v>1.0</v>
      </c>
      <c r="R17" s="35">
        <v>1.0</v>
      </c>
      <c r="S17" s="35">
        <v>1.17</v>
      </c>
      <c r="T17" s="35">
        <v>18.0</v>
      </c>
      <c r="U17" s="35">
        <v>1.0</v>
      </c>
      <c r="V17" s="35">
        <v>1.0</v>
      </c>
      <c r="W17" s="35">
        <v>0.0</v>
      </c>
      <c r="X17" s="35">
        <v>5.0</v>
      </c>
      <c r="Y17" s="35">
        <v>2.0</v>
      </c>
      <c r="Z17" s="35">
        <v>0.5</v>
      </c>
      <c r="AA17" s="35">
        <v>1.17</v>
      </c>
      <c r="AB17" s="35">
        <v>0.0</v>
      </c>
      <c r="AC17" s="35">
        <v>0.0</v>
      </c>
      <c r="AD17" s="35">
        <v>1.167</v>
      </c>
      <c r="AE17" s="35">
        <v>0.304</v>
      </c>
      <c r="AF17" s="35">
        <v>0.238</v>
      </c>
      <c r="AG17" s="35">
        <v>4.0</v>
      </c>
      <c r="AH17" s="35">
        <v>11.0</v>
      </c>
      <c r="AI17" s="35">
        <v>0.36</v>
      </c>
      <c r="AJ17" s="35">
        <v>10.0</v>
      </c>
      <c r="AK17" s="35">
        <v>10.0</v>
      </c>
      <c r="AL17" s="35">
        <v>13.0</v>
      </c>
      <c r="AM17" s="35">
        <v>13.0</v>
      </c>
      <c r="AN17" s="35">
        <v>0.435</v>
      </c>
      <c r="AO17" s="35">
        <v>1.0</v>
      </c>
      <c r="AP17" s="35">
        <v>2.0</v>
      </c>
      <c r="AQ17" s="35">
        <v>3.0</v>
      </c>
      <c r="AR17" s="35">
        <v>0.0</v>
      </c>
      <c r="AS17" s="35">
        <v>1.0</v>
      </c>
      <c r="AT17" s="35">
        <v>5.0</v>
      </c>
      <c r="AU17" s="35">
        <v>0.0</v>
      </c>
      <c r="AV17" s="35">
        <v>0.0</v>
      </c>
      <c r="AW17" s="35">
        <v>57.8</v>
      </c>
      <c r="AX17" s="35">
        <v>42.2</v>
      </c>
      <c r="AY17" s="35">
        <v>40.0</v>
      </c>
      <c r="AZ17" s="35">
        <v>1.0</v>
      </c>
      <c r="BA17" s="35">
        <v>0.0</v>
      </c>
      <c r="BB17" s="35">
        <v>0.0</v>
      </c>
      <c r="BC17" s="35">
        <v>0.0</v>
      </c>
      <c r="BD17" s="35">
        <v>4.0</v>
      </c>
      <c r="BE17" s="35">
        <v>4.0</v>
      </c>
      <c r="BF17" s="35">
        <v>3.767</v>
      </c>
      <c r="BG17" s="35">
        <v>0.25</v>
      </c>
    </row>
    <row r="18">
      <c r="C18" s="20" t="s">
        <v>95</v>
      </c>
      <c r="D18" s="35">
        <v>0.0</v>
      </c>
      <c r="E18" s="35">
        <v>0.0</v>
      </c>
      <c r="F18" s="35">
        <v>0.0</v>
      </c>
      <c r="G18" s="35">
        <v>0.0</v>
      </c>
      <c r="H18" s="35">
        <v>0.0</v>
      </c>
      <c r="I18" s="35">
        <v>0.0</v>
      </c>
      <c r="J18" s="35">
        <v>0.0</v>
      </c>
      <c r="K18" s="35">
        <v>0.0</v>
      </c>
      <c r="L18" s="35">
        <f t="shared" si="3"/>
        <v>0</v>
      </c>
      <c r="M18" s="35">
        <v>0.0</v>
      </c>
      <c r="N18" s="35">
        <v>0.0</v>
      </c>
      <c r="O18" s="35">
        <v>0.0</v>
      </c>
      <c r="P18" s="35">
        <v>0.0</v>
      </c>
      <c r="Q18" s="35">
        <v>0.0</v>
      </c>
      <c r="R18" s="35">
        <v>0.0</v>
      </c>
      <c r="S18" s="35">
        <v>0.0</v>
      </c>
      <c r="T18" s="35">
        <v>0.0</v>
      </c>
      <c r="U18" s="35">
        <v>0.0</v>
      </c>
      <c r="V18" s="35">
        <v>0.0</v>
      </c>
      <c r="W18" s="35">
        <v>0.0</v>
      </c>
      <c r="X18" s="35">
        <v>0.0</v>
      </c>
      <c r="Y18" s="35">
        <v>0.0</v>
      </c>
      <c r="Z18" s="35">
        <v>0.0</v>
      </c>
      <c r="AA18" s="35">
        <v>0.0</v>
      </c>
      <c r="AB18" s="35">
        <v>0.0</v>
      </c>
      <c r="AC18" s="35">
        <v>0.0</v>
      </c>
      <c r="AD18" s="35">
        <v>0.0</v>
      </c>
      <c r="AE18" s="35">
        <v>0.0</v>
      </c>
      <c r="AF18" s="35">
        <v>0.0</v>
      </c>
      <c r="AG18" s="35">
        <v>0.0</v>
      </c>
      <c r="AH18" s="35">
        <v>0.0</v>
      </c>
      <c r="AI18" s="35">
        <v>0.0</v>
      </c>
      <c r="AJ18" s="35">
        <v>0.0</v>
      </c>
      <c r="AK18" s="35">
        <v>0.0</v>
      </c>
      <c r="AL18" s="35">
        <v>0.0</v>
      </c>
      <c r="AM18" s="35">
        <v>0.0</v>
      </c>
      <c r="AN18" s="35">
        <v>0.0</v>
      </c>
      <c r="AO18" s="35">
        <v>0.0</v>
      </c>
      <c r="AP18" s="35">
        <v>0.0</v>
      </c>
      <c r="AQ18" s="35">
        <v>0.0</v>
      </c>
      <c r="AR18" s="35">
        <v>0.0</v>
      </c>
      <c r="AS18" s="35">
        <v>0.0</v>
      </c>
      <c r="AT18" s="35">
        <v>0.0</v>
      </c>
      <c r="AU18" s="35">
        <v>0.0</v>
      </c>
      <c r="AV18" s="35">
        <v>0.0</v>
      </c>
      <c r="AW18" s="35">
        <v>0.0</v>
      </c>
      <c r="AX18" s="35">
        <v>0.0</v>
      </c>
      <c r="AY18" s="35">
        <v>0.0</v>
      </c>
      <c r="AZ18" s="35">
        <v>0.0</v>
      </c>
      <c r="BA18" s="35">
        <v>0.0</v>
      </c>
      <c r="BB18" s="35">
        <v>0.0</v>
      </c>
      <c r="BC18" s="35">
        <v>0.0</v>
      </c>
      <c r="BD18" s="35">
        <v>0.0</v>
      </c>
      <c r="BE18" s="35">
        <v>0.0</v>
      </c>
      <c r="BF18" s="35">
        <v>0.0</v>
      </c>
      <c r="BG18" s="35">
        <v>0.0</v>
      </c>
    </row>
    <row r="19">
      <c r="C19" s="20" t="s">
        <v>96</v>
      </c>
      <c r="D19" s="35">
        <v>0.0</v>
      </c>
      <c r="E19" s="35">
        <v>1.0</v>
      </c>
      <c r="F19" s="35">
        <v>0.0</v>
      </c>
      <c r="G19" s="35">
        <v>0.0</v>
      </c>
      <c r="H19" s="35">
        <v>0.0</v>
      </c>
      <c r="I19" s="35">
        <v>1.33</v>
      </c>
      <c r="J19" s="35">
        <v>9.0</v>
      </c>
      <c r="K19" s="35">
        <v>9.0</v>
      </c>
      <c r="L19" s="35">
        <f t="shared" si="3"/>
        <v>8</v>
      </c>
      <c r="M19" s="35">
        <v>11.0</v>
      </c>
      <c r="N19" s="35">
        <v>14.0</v>
      </c>
      <c r="O19" s="35">
        <v>0.79</v>
      </c>
      <c r="P19" s="35">
        <v>25.0</v>
      </c>
      <c r="Q19" s="35">
        <v>4.0</v>
      </c>
      <c r="R19" s="35">
        <v>2.0</v>
      </c>
      <c r="S19" s="35">
        <v>10.5</v>
      </c>
      <c r="T19" s="35">
        <v>4.0</v>
      </c>
      <c r="U19" s="35">
        <v>0.0</v>
      </c>
      <c r="V19" s="35">
        <v>0.0</v>
      </c>
      <c r="W19" s="35">
        <v>0.0</v>
      </c>
      <c r="X19" s="35">
        <v>2.0</v>
      </c>
      <c r="Y19" s="35">
        <v>1.0</v>
      </c>
      <c r="Z19" s="35">
        <v>0.0</v>
      </c>
      <c r="AA19" s="35">
        <v>0.0</v>
      </c>
      <c r="AB19" s="35">
        <v>0.0</v>
      </c>
      <c r="AC19" s="35">
        <v>0.0</v>
      </c>
      <c r="AD19" s="35">
        <v>2.25</v>
      </c>
      <c r="AE19" s="35">
        <v>0.375</v>
      </c>
      <c r="AF19" s="35">
        <v>0.286</v>
      </c>
      <c r="AG19" s="35">
        <v>2.0</v>
      </c>
      <c r="AH19" s="35">
        <v>2.0</v>
      </c>
      <c r="AI19" s="35">
        <v>1.0</v>
      </c>
      <c r="AJ19" s="35">
        <v>5.0</v>
      </c>
      <c r="AK19" s="35">
        <v>5.0</v>
      </c>
      <c r="AL19" s="35">
        <v>5.0</v>
      </c>
      <c r="AM19" s="35">
        <v>5.0</v>
      </c>
      <c r="AN19" s="35">
        <v>0.5</v>
      </c>
      <c r="AO19" s="35">
        <v>0.0</v>
      </c>
      <c r="AP19" s="35">
        <v>1.0</v>
      </c>
      <c r="AQ19" s="35">
        <v>0.0</v>
      </c>
      <c r="AR19" s="35">
        <v>0.0</v>
      </c>
      <c r="AS19" s="35">
        <v>0.0</v>
      </c>
      <c r="AT19" s="35">
        <v>12.5</v>
      </c>
      <c r="AU19" s="35">
        <v>0.0</v>
      </c>
      <c r="AV19" s="35">
        <v>0.0</v>
      </c>
      <c r="AW19" s="35">
        <v>56.0</v>
      </c>
      <c r="AX19" s="35">
        <v>44.0</v>
      </c>
      <c r="AY19" s="35">
        <v>0.0</v>
      </c>
      <c r="AZ19" s="35">
        <v>1.0</v>
      </c>
      <c r="BA19" s="35">
        <v>0.0</v>
      </c>
      <c r="BB19" s="35">
        <v>0.0</v>
      </c>
      <c r="BC19" s="35">
        <v>0.0</v>
      </c>
      <c r="BD19" s="35">
        <v>0.0</v>
      </c>
      <c r="BE19" s="35">
        <v>0.0</v>
      </c>
      <c r="BF19" s="35">
        <v>5.35</v>
      </c>
      <c r="BG19" s="35">
        <v>0.286</v>
      </c>
    </row>
    <row r="20">
      <c r="C20" s="20" t="s">
        <v>97</v>
      </c>
      <c r="D20" s="35">
        <v>0.0</v>
      </c>
      <c r="E20" s="35">
        <v>0.0</v>
      </c>
      <c r="F20" s="35">
        <v>0.0</v>
      </c>
      <c r="G20" s="35">
        <v>0.0</v>
      </c>
      <c r="H20" s="35">
        <v>0.0</v>
      </c>
      <c r="I20" s="35">
        <v>5.0</v>
      </c>
      <c r="J20" s="35">
        <v>26.0</v>
      </c>
      <c r="K20" s="35">
        <v>26.0</v>
      </c>
      <c r="L20" s="35">
        <f t="shared" si="3"/>
        <v>18</v>
      </c>
      <c r="M20" s="35">
        <v>40.0</v>
      </c>
      <c r="N20" s="35">
        <v>51.0</v>
      </c>
      <c r="O20" s="35">
        <v>0.78</v>
      </c>
      <c r="P20" s="35">
        <v>91.0</v>
      </c>
      <c r="Q20" s="35">
        <v>5.0</v>
      </c>
      <c r="R20" s="35">
        <v>2.0</v>
      </c>
      <c r="S20" s="35">
        <v>2.8</v>
      </c>
      <c r="T20" s="35">
        <v>15.0</v>
      </c>
      <c r="U20" s="35">
        <v>3.0</v>
      </c>
      <c r="V20" s="35">
        <v>2.0</v>
      </c>
      <c r="W20" s="35">
        <v>1.0</v>
      </c>
      <c r="X20" s="35">
        <v>4.0</v>
      </c>
      <c r="Y20" s="35">
        <v>3.0</v>
      </c>
      <c r="Z20" s="35">
        <v>1.0</v>
      </c>
      <c r="AA20" s="35">
        <v>4.2</v>
      </c>
      <c r="AB20" s="35">
        <v>2.0</v>
      </c>
      <c r="AC20" s="35">
        <v>1.0</v>
      </c>
      <c r="AD20" s="35">
        <v>1.4</v>
      </c>
      <c r="AE20" s="35">
        <v>0.346</v>
      </c>
      <c r="AF20" s="35">
        <v>0.19</v>
      </c>
      <c r="AG20" s="35">
        <v>8.0</v>
      </c>
      <c r="AH20" s="35">
        <v>4.0</v>
      </c>
      <c r="AI20" s="35">
        <v>2.0</v>
      </c>
      <c r="AJ20" s="35">
        <v>16.0</v>
      </c>
      <c r="AK20" s="35">
        <v>16.0</v>
      </c>
      <c r="AL20" s="35">
        <v>10.0</v>
      </c>
      <c r="AM20" s="35">
        <v>10.0</v>
      </c>
      <c r="AN20" s="35">
        <v>0.615</v>
      </c>
      <c r="AO20" s="35">
        <v>1.0</v>
      </c>
      <c r="AP20" s="35">
        <v>0.0</v>
      </c>
      <c r="AQ20" s="35">
        <v>1.0</v>
      </c>
      <c r="AR20" s="35">
        <v>3.0</v>
      </c>
      <c r="AS20" s="35">
        <v>1.0</v>
      </c>
      <c r="AT20" s="35">
        <v>16.7</v>
      </c>
      <c r="AU20" s="35">
        <v>0.0</v>
      </c>
      <c r="AV20" s="35">
        <v>0.0</v>
      </c>
      <c r="AW20" s="35">
        <v>56.0</v>
      </c>
      <c r="AX20" s="35">
        <v>44.0</v>
      </c>
      <c r="AY20" s="35">
        <v>0.0</v>
      </c>
      <c r="AZ20" s="35">
        <v>3.0</v>
      </c>
      <c r="BA20" s="35">
        <v>1.0</v>
      </c>
      <c r="BB20" s="35">
        <v>1.0</v>
      </c>
      <c r="BC20" s="35">
        <v>0.0</v>
      </c>
      <c r="BD20" s="35">
        <v>2.0</v>
      </c>
      <c r="BE20" s="35">
        <v>0.0</v>
      </c>
      <c r="BF20" s="35">
        <v>4.9</v>
      </c>
      <c r="BG20" s="35">
        <v>0.222</v>
      </c>
    </row>
    <row r="21">
      <c r="C21" s="20" t="s">
        <v>98</v>
      </c>
      <c r="D21" s="35">
        <v>0.0</v>
      </c>
      <c r="E21" s="35">
        <v>0.0</v>
      </c>
      <c r="F21" s="35">
        <v>0.0</v>
      </c>
      <c r="G21" s="35">
        <v>0.0</v>
      </c>
      <c r="H21" s="35">
        <v>0.0</v>
      </c>
      <c r="I21" s="35">
        <v>0.0</v>
      </c>
      <c r="J21" s="35">
        <v>0.0</v>
      </c>
      <c r="K21" s="35">
        <v>0.0</v>
      </c>
      <c r="L21" s="35">
        <f t="shared" si="3"/>
        <v>0</v>
      </c>
      <c r="M21" s="35">
        <v>0.0</v>
      </c>
      <c r="N21" s="35">
        <v>0.0</v>
      </c>
      <c r="O21" s="35">
        <v>0.0</v>
      </c>
      <c r="P21" s="35">
        <v>0.0</v>
      </c>
      <c r="Q21" s="35">
        <v>0.0</v>
      </c>
      <c r="R21" s="35">
        <v>0.0</v>
      </c>
      <c r="S21" s="35">
        <v>0.0</v>
      </c>
      <c r="T21" s="35">
        <v>0.0</v>
      </c>
      <c r="U21" s="35">
        <v>0.0</v>
      </c>
      <c r="V21" s="35">
        <v>0.0</v>
      </c>
      <c r="W21" s="35">
        <v>0.0</v>
      </c>
      <c r="X21" s="35">
        <v>0.0</v>
      </c>
      <c r="Y21" s="35">
        <v>0.0</v>
      </c>
      <c r="Z21" s="35">
        <v>0.0</v>
      </c>
      <c r="AA21" s="35">
        <v>0.0</v>
      </c>
      <c r="AB21" s="35">
        <v>0.0</v>
      </c>
      <c r="AC21" s="35">
        <v>0.0</v>
      </c>
      <c r="AD21" s="35">
        <v>0.0</v>
      </c>
      <c r="AE21" s="35">
        <v>0.0</v>
      </c>
      <c r="AF21" s="35">
        <v>0.0</v>
      </c>
      <c r="AG21" s="35">
        <v>0.0</v>
      </c>
      <c r="AH21" s="35">
        <v>0.0</v>
      </c>
      <c r="AI21" s="35">
        <v>0.0</v>
      </c>
      <c r="AJ21" s="35">
        <v>0.0</v>
      </c>
      <c r="AK21" s="35">
        <v>0.0</v>
      </c>
      <c r="AL21" s="35">
        <v>0.0</v>
      </c>
      <c r="AM21" s="35">
        <v>0.0</v>
      </c>
      <c r="AN21" s="35">
        <v>0.0</v>
      </c>
      <c r="AO21" s="35">
        <v>0.0</v>
      </c>
      <c r="AP21" s="35">
        <v>0.0</v>
      </c>
      <c r="AQ21" s="35">
        <v>0.0</v>
      </c>
      <c r="AR21" s="35">
        <v>0.0</v>
      </c>
      <c r="AS21" s="35">
        <v>0.0</v>
      </c>
      <c r="AT21" s="35">
        <v>0.0</v>
      </c>
      <c r="AU21" s="35">
        <v>0.0</v>
      </c>
      <c r="AV21" s="35">
        <v>0.0</v>
      </c>
      <c r="AW21" s="35">
        <v>0.0</v>
      </c>
      <c r="AX21" s="35">
        <v>0.0</v>
      </c>
      <c r="AY21" s="35">
        <v>0.0</v>
      </c>
      <c r="AZ21" s="35">
        <v>0.0</v>
      </c>
      <c r="BA21" s="35">
        <v>0.0</v>
      </c>
      <c r="BB21" s="35">
        <v>0.0</v>
      </c>
      <c r="BC21" s="35">
        <v>0.0</v>
      </c>
      <c r="BD21" s="35">
        <v>0.0</v>
      </c>
      <c r="BE21" s="35">
        <v>0.0</v>
      </c>
      <c r="BF21" s="35">
        <v>0.0</v>
      </c>
      <c r="BG21" s="35">
        <v>0.0</v>
      </c>
    </row>
    <row r="22">
      <c r="C22" s="20" t="s">
        <v>98</v>
      </c>
      <c r="D22" s="35">
        <v>1.0</v>
      </c>
      <c r="E22" s="35">
        <v>0.0</v>
      </c>
      <c r="F22" s="35">
        <v>0.0</v>
      </c>
      <c r="G22" s="35">
        <v>0.0</v>
      </c>
      <c r="H22" s="35">
        <v>1.0</v>
      </c>
      <c r="I22" s="35">
        <v>5.0</v>
      </c>
      <c r="J22" s="35">
        <v>23.0</v>
      </c>
      <c r="K22" s="35">
        <v>23.0</v>
      </c>
      <c r="L22" s="35">
        <f t="shared" si="3"/>
        <v>16</v>
      </c>
      <c r="M22" s="35">
        <v>27.0</v>
      </c>
      <c r="N22" s="35">
        <v>42.0</v>
      </c>
      <c r="O22" s="35">
        <v>0.64</v>
      </c>
      <c r="P22" s="35">
        <v>69.0</v>
      </c>
      <c r="Q22" s="35">
        <v>1.0</v>
      </c>
      <c r="R22" s="35">
        <v>0.0</v>
      </c>
      <c r="S22" s="35">
        <v>0.0</v>
      </c>
      <c r="T22" s="35">
        <v>15.0</v>
      </c>
      <c r="U22" s="35">
        <v>5.0</v>
      </c>
      <c r="V22" s="35">
        <v>2.0</v>
      </c>
      <c r="W22" s="35">
        <v>3.0</v>
      </c>
      <c r="X22" s="35">
        <v>5.0</v>
      </c>
      <c r="Y22" s="35">
        <v>2.0</v>
      </c>
      <c r="Z22" s="35">
        <v>2.5</v>
      </c>
      <c r="AA22" s="35">
        <v>7.0</v>
      </c>
      <c r="AB22" s="35">
        <v>0.0</v>
      </c>
      <c r="AC22" s="35">
        <v>0.0</v>
      </c>
      <c r="AD22" s="35">
        <v>1.4</v>
      </c>
      <c r="AE22" s="35">
        <v>0.304</v>
      </c>
      <c r="AF22" s="35">
        <v>0.238</v>
      </c>
      <c r="AG22" s="35">
        <v>5.0</v>
      </c>
      <c r="AH22" s="35">
        <v>4.0</v>
      </c>
      <c r="AI22" s="35">
        <v>1.25</v>
      </c>
      <c r="AJ22" s="35">
        <v>12.0</v>
      </c>
      <c r="AK22" s="35">
        <v>12.0</v>
      </c>
      <c r="AL22" s="35">
        <v>11.0</v>
      </c>
      <c r="AM22" s="35">
        <v>11.0</v>
      </c>
      <c r="AN22" s="35">
        <v>0.522</v>
      </c>
      <c r="AO22" s="35">
        <v>1.0</v>
      </c>
      <c r="AP22" s="35">
        <v>1.0</v>
      </c>
      <c r="AQ22" s="35">
        <v>1.0</v>
      </c>
      <c r="AR22" s="35">
        <v>3.0</v>
      </c>
      <c r="AS22" s="35">
        <v>1.0</v>
      </c>
      <c r="AT22" s="35">
        <v>18.8</v>
      </c>
      <c r="AU22" s="35">
        <v>0.0</v>
      </c>
      <c r="AV22" s="35">
        <v>0.0</v>
      </c>
      <c r="AW22" s="35">
        <v>60.9</v>
      </c>
      <c r="AX22" s="35">
        <v>39.1</v>
      </c>
      <c r="AY22" s="35">
        <v>0.0</v>
      </c>
      <c r="AZ22" s="35">
        <v>1.0</v>
      </c>
      <c r="BA22" s="35">
        <v>1.0</v>
      </c>
      <c r="BB22" s="35">
        <v>0.0</v>
      </c>
      <c r="BC22" s="35">
        <v>1.0</v>
      </c>
      <c r="BD22" s="35">
        <v>0.0</v>
      </c>
      <c r="BE22" s="35">
        <v>0.0</v>
      </c>
      <c r="BF22" s="35">
        <v>2.3</v>
      </c>
      <c r="BG22" s="35">
        <v>0.313</v>
      </c>
    </row>
    <row r="23">
      <c r="C23" s="20" t="s">
        <v>99</v>
      </c>
      <c r="D23" s="35">
        <v>0.0</v>
      </c>
      <c r="E23" s="35">
        <v>0.0</v>
      </c>
      <c r="F23" s="35">
        <v>0.0</v>
      </c>
      <c r="G23" s="35">
        <v>0.0</v>
      </c>
      <c r="H23" s="35">
        <v>0.0</v>
      </c>
      <c r="I23" s="35">
        <v>0.0</v>
      </c>
      <c r="J23" s="35">
        <v>0.0</v>
      </c>
      <c r="K23" s="35">
        <v>0.0</v>
      </c>
      <c r="L23" s="35">
        <f t="shared" si="3"/>
        <v>0</v>
      </c>
      <c r="M23" s="35">
        <v>0.0</v>
      </c>
      <c r="N23" s="35">
        <v>0.0</v>
      </c>
      <c r="O23" s="35">
        <v>0.0</v>
      </c>
      <c r="P23" s="35">
        <v>0.0</v>
      </c>
      <c r="Q23" s="35">
        <v>0.0</v>
      </c>
      <c r="R23" s="35">
        <v>0.0</v>
      </c>
      <c r="S23" s="35">
        <v>0.0</v>
      </c>
      <c r="T23" s="35">
        <v>0.0</v>
      </c>
      <c r="U23" s="35">
        <v>0.0</v>
      </c>
      <c r="V23" s="35">
        <v>0.0</v>
      </c>
      <c r="W23" s="35">
        <v>0.0</v>
      </c>
      <c r="X23" s="35">
        <v>0.0</v>
      </c>
      <c r="Y23" s="35">
        <v>0.0</v>
      </c>
      <c r="Z23" s="35">
        <v>0.0</v>
      </c>
      <c r="AA23" s="35">
        <v>0.0</v>
      </c>
      <c r="AB23" s="35">
        <v>0.0</v>
      </c>
      <c r="AC23" s="35">
        <v>0.0</v>
      </c>
      <c r="AD23" s="35">
        <v>0.0</v>
      </c>
      <c r="AE23" s="35">
        <v>0.0</v>
      </c>
      <c r="AF23" s="35">
        <v>0.0</v>
      </c>
      <c r="AG23" s="35">
        <v>0.0</v>
      </c>
      <c r="AH23" s="35">
        <v>0.0</v>
      </c>
      <c r="AI23" s="35">
        <v>0.0</v>
      </c>
      <c r="AJ23" s="35">
        <v>0.0</v>
      </c>
      <c r="AK23" s="35">
        <v>0.0</v>
      </c>
      <c r="AL23" s="35">
        <v>0.0</v>
      </c>
      <c r="AM23" s="35">
        <v>0.0</v>
      </c>
      <c r="AN23" s="35">
        <v>0.0</v>
      </c>
      <c r="AO23" s="35">
        <v>0.0</v>
      </c>
      <c r="AP23" s="35">
        <v>0.0</v>
      </c>
      <c r="AQ23" s="35">
        <v>0.0</v>
      </c>
      <c r="AR23" s="35">
        <v>0.0</v>
      </c>
      <c r="AS23" s="35">
        <v>0.0</v>
      </c>
      <c r="AT23" s="35">
        <v>0.0</v>
      </c>
      <c r="AU23" s="35">
        <v>0.0</v>
      </c>
      <c r="AV23" s="35">
        <v>0.0</v>
      </c>
      <c r="AW23" s="35">
        <v>0.0</v>
      </c>
      <c r="AX23" s="35">
        <v>0.0</v>
      </c>
      <c r="AY23" s="35">
        <v>0.0</v>
      </c>
      <c r="AZ23" s="35">
        <v>0.0</v>
      </c>
      <c r="BA23" s="35">
        <v>0.0</v>
      </c>
      <c r="BB23" s="35">
        <v>0.0</v>
      </c>
      <c r="BC23" s="35">
        <v>0.0</v>
      </c>
      <c r="BD23" s="35">
        <v>0.0</v>
      </c>
      <c r="BE23" s="35">
        <v>0.0</v>
      </c>
      <c r="BF23" s="35">
        <v>0.0</v>
      </c>
      <c r="BG23" s="35">
        <v>0.0</v>
      </c>
    </row>
    <row r="24">
      <c r="C24" s="20" t="s">
        <v>99</v>
      </c>
      <c r="D24" s="35">
        <v>1.0</v>
      </c>
      <c r="E24" s="35">
        <v>0.0</v>
      </c>
      <c r="F24" s="35">
        <v>0.0</v>
      </c>
      <c r="G24" s="35">
        <v>0.0</v>
      </c>
      <c r="H24" s="35">
        <v>1.0</v>
      </c>
      <c r="I24" s="35">
        <v>5.0</v>
      </c>
      <c r="J24" s="35">
        <v>22.0</v>
      </c>
      <c r="K24" s="35">
        <v>22.0</v>
      </c>
      <c r="L24" s="35">
        <f t="shared" si="3"/>
        <v>17</v>
      </c>
      <c r="M24" s="35">
        <v>34.0</v>
      </c>
      <c r="N24" s="35">
        <v>39.0</v>
      </c>
      <c r="O24" s="35">
        <v>0.87</v>
      </c>
      <c r="P24" s="35">
        <v>73.0</v>
      </c>
      <c r="Q24" s="35">
        <v>0.0</v>
      </c>
      <c r="R24" s="35">
        <v>0.0</v>
      </c>
      <c r="S24" s="35">
        <v>0.0</v>
      </c>
      <c r="T24" s="35">
        <v>15.0</v>
      </c>
      <c r="U24" s="35">
        <v>3.0</v>
      </c>
      <c r="V24" s="35">
        <v>2.0</v>
      </c>
      <c r="W24" s="35">
        <v>1.0</v>
      </c>
      <c r="X24" s="35">
        <v>5.0</v>
      </c>
      <c r="Y24" s="35">
        <v>2.0</v>
      </c>
      <c r="Z24" s="35">
        <v>1.5</v>
      </c>
      <c r="AA24" s="35">
        <v>4.2</v>
      </c>
      <c r="AB24" s="35">
        <v>0.0</v>
      </c>
      <c r="AC24" s="35">
        <v>0.0</v>
      </c>
      <c r="AD24" s="35">
        <v>1.4</v>
      </c>
      <c r="AE24" s="35">
        <v>0.333</v>
      </c>
      <c r="AF24" s="35">
        <v>0.263</v>
      </c>
      <c r="AG24" s="35">
        <v>7.0</v>
      </c>
      <c r="AH24" s="35">
        <v>5.0</v>
      </c>
      <c r="AI24" s="35">
        <v>1.4</v>
      </c>
      <c r="AJ24" s="35">
        <v>6.0</v>
      </c>
      <c r="AK24" s="35">
        <v>6.0</v>
      </c>
      <c r="AL24" s="35">
        <v>16.0</v>
      </c>
      <c r="AM24" s="35">
        <v>16.0</v>
      </c>
      <c r="AN24" s="35">
        <v>0.273</v>
      </c>
      <c r="AO24" s="35">
        <v>1.0</v>
      </c>
      <c r="AP24" s="35">
        <v>2.0</v>
      </c>
      <c r="AQ24" s="35">
        <v>1.0</v>
      </c>
      <c r="AR24" s="35">
        <v>0.0</v>
      </c>
      <c r="AS24" s="35">
        <v>0.0</v>
      </c>
      <c r="AT24" s="35">
        <v>0.0</v>
      </c>
      <c r="AU24" s="35">
        <v>0.0</v>
      </c>
      <c r="AV24" s="35">
        <v>0.0</v>
      </c>
      <c r="AW24" s="35">
        <v>53.4</v>
      </c>
      <c r="AX24" s="35">
        <v>46.6</v>
      </c>
      <c r="AY24" s="35">
        <v>20.0</v>
      </c>
      <c r="AZ24" s="35">
        <v>0.0</v>
      </c>
      <c r="BA24" s="35">
        <v>0.0</v>
      </c>
      <c r="BB24" s="35">
        <v>0.0</v>
      </c>
      <c r="BC24" s="35">
        <v>0.0</v>
      </c>
      <c r="BD24" s="35">
        <v>3.0</v>
      </c>
      <c r="BE24" s="35">
        <v>1.0</v>
      </c>
      <c r="BF24" s="35">
        <v>3.1</v>
      </c>
      <c r="BG24" s="35">
        <v>0.313</v>
      </c>
    </row>
    <row r="25">
      <c r="C25" s="20" t="s">
        <v>100</v>
      </c>
      <c r="D25" s="35">
        <v>0.0</v>
      </c>
      <c r="E25" s="35">
        <v>0.0</v>
      </c>
      <c r="F25" s="35">
        <v>0.0</v>
      </c>
      <c r="G25" s="35">
        <v>0.0</v>
      </c>
      <c r="H25" s="35">
        <v>0.0</v>
      </c>
      <c r="I25" s="35">
        <v>1.67</v>
      </c>
      <c r="J25" s="35">
        <v>7.0</v>
      </c>
      <c r="K25" s="35">
        <v>7.0</v>
      </c>
      <c r="L25" s="35">
        <f t="shared" si="3"/>
        <v>5</v>
      </c>
      <c r="M25" s="35">
        <v>15.0</v>
      </c>
      <c r="N25" s="35">
        <v>21.0</v>
      </c>
      <c r="O25" s="35">
        <v>0.71</v>
      </c>
      <c r="P25" s="35">
        <v>36.0</v>
      </c>
      <c r="Q25" s="35">
        <v>0.0</v>
      </c>
      <c r="R25" s="35">
        <v>0.0</v>
      </c>
      <c r="S25" s="35">
        <v>0.0</v>
      </c>
      <c r="T25" s="35">
        <v>5.0</v>
      </c>
      <c r="U25" s="35">
        <v>2.0</v>
      </c>
      <c r="V25" s="35">
        <v>1.0</v>
      </c>
      <c r="W25" s="35">
        <v>1.0</v>
      </c>
      <c r="X25" s="35">
        <v>2.0</v>
      </c>
      <c r="Y25" s="35">
        <v>0.0</v>
      </c>
      <c r="Z25" s="35">
        <v>0.0</v>
      </c>
      <c r="AA25" s="35">
        <v>8.4</v>
      </c>
      <c r="AB25" s="35">
        <v>0.0</v>
      </c>
      <c r="AC25" s="35">
        <v>0.0</v>
      </c>
      <c r="AD25" s="35">
        <v>1.2</v>
      </c>
      <c r="AE25" s="35">
        <v>0.286</v>
      </c>
      <c r="AF25" s="35">
        <v>0.286</v>
      </c>
      <c r="AG25" s="35">
        <v>1.0</v>
      </c>
      <c r="AH25" s="35">
        <v>2.0</v>
      </c>
      <c r="AI25" s="35">
        <v>0.5</v>
      </c>
      <c r="AJ25" s="35">
        <v>1.0</v>
      </c>
      <c r="AK25" s="35">
        <v>1.0</v>
      </c>
      <c r="AL25" s="35">
        <v>6.0</v>
      </c>
      <c r="AM25" s="35">
        <v>6.0</v>
      </c>
      <c r="AN25" s="35">
        <v>0.143</v>
      </c>
      <c r="AO25" s="35">
        <v>0.0</v>
      </c>
      <c r="AP25" s="35">
        <v>0.0</v>
      </c>
      <c r="AQ25" s="35">
        <v>1.0</v>
      </c>
      <c r="AR25" s="35">
        <v>0.0</v>
      </c>
      <c r="AS25" s="35">
        <v>0.0</v>
      </c>
      <c r="AT25" s="35">
        <v>0.0</v>
      </c>
      <c r="AU25" s="35">
        <v>3.0</v>
      </c>
      <c r="AV25" s="35">
        <v>2.0</v>
      </c>
      <c r="AW25" s="35">
        <v>58.3</v>
      </c>
      <c r="AX25" s="35">
        <v>41.7</v>
      </c>
      <c r="AY25" s="35">
        <v>50.0</v>
      </c>
      <c r="AZ25" s="35">
        <v>0.0</v>
      </c>
      <c r="BA25" s="35">
        <v>0.0</v>
      </c>
      <c r="BB25" s="35">
        <v>0.0</v>
      </c>
      <c r="BC25" s="35">
        <v>0.0</v>
      </c>
      <c r="BD25" s="35">
        <v>3.0</v>
      </c>
      <c r="BE25" s="35">
        <v>0.0</v>
      </c>
      <c r="BF25" s="35">
        <v>0.7</v>
      </c>
      <c r="BG25" s="35">
        <v>0.4</v>
      </c>
    </row>
    <row r="26">
      <c r="C26" s="20" t="s">
        <v>100</v>
      </c>
      <c r="D26" s="35">
        <v>0.0</v>
      </c>
      <c r="E26" s="35">
        <v>0.0</v>
      </c>
      <c r="F26" s="35">
        <v>0.0</v>
      </c>
      <c r="G26" s="35">
        <v>0.0</v>
      </c>
      <c r="H26" s="35">
        <v>0.0</v>
      </c>
      <c r="I26" s="35">
        <v>1.67</v>
      </c>
      <c r="J26" s="35">
        <v>10.0</v>
      </c>
      <c r="K26" s="35">
        <v>10.0</v>
      </c>
      <c r="L26" s="35">
        <f t="shared" si="3"/>
        <v>8</v>
      </c>
      <c r="M26" s="35">
        <v>15.0</v>
      </c>
      <c r="N26" s="35">
        <v>20.0</v>
      </c>
      <c r="O26" s="35">
        <v>0.75</v>
      </c>
      <c r="P26" s="35">
        <v>35.0</v>
      </c>
      <c r="Q26" s="35">
        <v>2.0</v>
      </c>
      <c r="R26" s="35">
        <v>0.0</v>
      </c>
      <c r="S26" s="35">
        <v>0.0</v>
      </c>
      <c r="T26" s="35">
        <v>5.0</v>
      </c>
      <c r="U26" s="35">
        <v>1.0</v>
      </c>
      <c r="V26" s="35">
        <v>1.0</v>
      </c>
      <c r="W26" s="35">
        <v>0.0</v>
      </c>
      <c r="X26" s="35">
        <v>2.0</v>
      </c>
      <c r="Y26" s="35">
        <v>1.0</v>
      </c>
      <c r="Z26" s="35">
        <v>1.0</v>
      </c>
      <c r="AA26" s="35">
        <v>4.2</v>
      </c>
      <c r="AB26" s="35">
        <v>0.0</v>
      </c>
      <c r="AC26" s="35">
        <v>0.0</v>
      </c>
      <c r="AD26" s="35">
        <v>1.8</v>
      </c>
      <c r="AE26" s="35">
        <v>0.3</v>
      </c>
      <c r="AF26" s="35">
        <v>0.222</v>
      </c>
      <c r="AG26" s="35">
        <v>2.0</v>
      </c>
      <c r="AH26" s="35">
        <v>2.0</v>
      </c>
      <c r="AI26" s="35">
        <v>1.0</v>
      </c>
      <c r="AJ26" s="35">
        <v>4.0</v>
      </c>
      <c r="AK26" s="35">
        <v>4.0</v>
      </c>
      <c r="AL26" s="35">
        <v>7.0</v>
      </c>
      <c r="AM26" s="35">
        <v>7.0</v>
      </c>
      <c r="AN26" s="35">
        <v>0.364</v>
      </c>
      <c r="AO26" s="35">
        <v>0.0</v>
      </c>
      <c r="AP26" s="35">
        <v>0.0</v>
      </c>
      <c r="AQ26" s="35">
        <v>0.0</v>
      </c>
      <c r="AR26" s="35">
        <v>1.0</v>
      </c>
      <c r="AS26" s="35">
        <v>0.0</v>
      </c>
      <c r="AT26" s="35">
        <v>0.0</v>
      </c>
      <c r="AU26" s="35">
        <v>0.0</v>
      </c>
      <c r="AV26" s="35">
        <v>0.0</v>
      </c>
      <c r="AW26" s="35">
        <v>57.1</v>
      </c>
      <c r="AX26" s="35">
        <v>42.9</v>
      </c>
      <c r="AY26" s="35">
        <v>0.0</v>
      </c>
      <c r="AZ26" s="35">
        <v>0.0</v>
      </c>
      <c r="BA26" s="35">
        <v>0.0</v>
      </c>
      <c r="BB26" s="35">
        <v>0.0</v>
      </c>
      <c r="BC26" s="35">
        <v>0.0</v>
      </c>
      <c r="BD26" s="35">
        <v>0.0</v>
      </c>
      <c r="BE26" s="35">
        <v>2.0</v>
      </c>
      <c r="BF26" s="35">
        <v>3.7</v>
      </c>
      <c r="BG26" s="35">
        <v>0.25</v>
      </c>
    </row>
    <row r="27">
      <c r="C27" s="20" t="s">
        <v>101</v>
      </c>
      <c r="D27" s="35">
        <v>0.0</v>
      </c>
      <c r="E27" s="35">
        <v>0.0</v>
      </c>
      <c r="F27" s="35">
        <v>0.0</v>
      </c>
      <c r="G27" s="35">
        <v>0.0</v>
      </c>
      <c r="H27" s="35">
        <v>0.0</v>
      </c>
      <c r="I27" s="35">
        <v>0.0</v>
      </c>
      <c r="J27" s="35">
        <v>0.0</v>
      </c>
      <c r="K27" s="35">
        <v>0.0</v>
      </c>
      <c r="L27" s="35">
        <f t="shared" si="3"/>
        <v>0</v>
      </c>
      <c r="M27" s="35">
        <v>0.0</v>
      </c>
      <c r="N27" s="35">
        <v>0.0</v>
      </c>
      <c r="O27" s="35">
        <v>0.0</v>
      </c>
      <c r="P27" s="35">
        <v>0.0</v>
      </c>
      <c r="Q27" s="35">
        <v>0.0</v>
      </c>
      <c r="R27" s="35">
        <v>0.0</v>
      </c>
      <c r="S27" s="35">
        <v>0.0</v>
      </c>
      <c r="T27" s="35">
        <v>0.0</v>
      </c>
      <c r="U27" s="35">
        <v>0.0</v>
      </c>
      <c r="V27" s="35">
        <v>0.0</v>
      </c>
      <c r="W27" s="35">
        <v>0.0</v>
      </c>
      <c r="X27" s="35">
        <v>0.0</v>
      </c>
      <c r="Y27" s="35">
        <v>0.0</v>
      </c>
      <c r="Z27" s="35">
        <v>0.0</v>
      </c>
      <c r="AA27" s="35">
        <v>0.0</v>
      </c>
      <c r="AB27" s="35">
        <v>0.0</v>
      </c>
      <c r="AC27" s="35">
        <v>0.0</v>
      </c>
      <c r="AD27" s="35">
        <v>0.0</v>
      </c>
      <c r="AE27" s="35">
        <v>0.0</v>
      </c>
      <c r="AF27" s="35">
        <v>0.0</v>
      </c>
      <c r="AG27" s="35">
        <v>0.0</v>
      </c>
      <c r="AH27" s="35">
        <v>0.0</v>
      </c>
      <c r="AI27" s="35">
        <v>0.0</v>
      </c>
      <c r="AJ27" s="35">
        <v>0.0</v>
      </c>
      <c r="AK27" s="35">
        <v>0.0</v>
      </c>
      <c r="AL27" s="35">
        <v>0.0</v>
      </c>
      <c r="AM27" s="35">
        <v>0.0</v>
      </c>
      <c r="AN27" s="35">
        <v>0.0</v>
      </c>
      <c r="AO27" s="35">
        <v>0.0</v>
      </c>
      <c r="AP27" s="35">
        <v>0.0</v>
      </c>
      <c r="AQ27" s="35">
        <v>0.0</v>
      </c>
      <c r="AR27" s="35">
        <v>0.0</v>
      </c>
      <c r="AS27" s="35">
        <v>0.0</v>
      </c>
      <c r="AT27" s="35">
        <v>0.0</v>
      </c>
      <c r="AU27" s="35">
        <v>0.0</v>
      </c>
      <c r="AV27" s="35">
        <v>0.0</v>
      </c>
      <c r="AW27" s="35">
        <v>0.0</v>
      </c>
      <c r="AX27" s="35">
        <v>0.0</v>
      </c>
      <c r="AY27" s="35">
        <v>0.0</v>
      </c>
      <c r="AZ27" s="35">
        <v>0.0</v>
      </c>
      <c r="BA27" s="35">
        <v>0.0</v>
      </c>
      <c r="BB27" s="35">
        <v>0.0</v>
      </c>
      <c r="BC27" s="35">
        <v>0.0</v>
      </c>
      <c r="BD27" s="35">
        <v>0.0</v>
      </c>
      <c r="BE27" s="35">
        <v>0.0</v>
      </c>
      <c r="BF27" s="35">
        <v>0.0</v>
      </c>
      <c r="BG27" s="35">
        <v>0.0</v>
      </c>
    </row>
    <row r="28">
      <c r="C28" s="20" t="s">
        <v>101</v>
      </c>
      <c r="D28" s="35">
        <v>0.0</v>
      </c>
      <c r="E28" s="35">
        <v>0.0</v>
      </c>
      <c r="F28" s="35">
        <v>0.0</v>
      </c>
      <c r="G28" s="35">
        <v>0.0</v>
      </c>
      <c r="H28" s="35">
        <v>0.0</v>
      </c>
      <c r="I28" s="35">
        <v>0.0</v>
      </c>
      <c r="J28" s="35">
        <v>0.0</v>
      </c>
      <c r="K28" s="35">
        <v>0.0</v>
      </c>
      <c r="L28" s="35">
        <f t="shared" si="3"/>
        <v>0</v>
      </c>
      <c r="M28" s="35">
        <v>0.0</v>
      </c>
      <c r="N28" s="35">
        <v>0.0</v>
      </c>
      <c r="O28" s="35">
        <v>0.0</v>
      </c>
      <c r="P28" s="35">
        <v>0.0</v>
      </c>
      <c r="Q28" s="35">
        <v>0.0</v>
      </c>
      <c r="R28" s="35">
        <v>0.0</v>
      </c>
      <c r="S28" s="35">
        <v>0.0</v>
      </c>
      <c r="T28" s="35">
        <v>0.0</v>
      </c>
      <c r="U28" s="35">
        <v>0.0</v>
      </c>
      <c r="V28" s="35">
        <v>0.0</v>
      </c>
      <c r="W28" s="35">
        <v>0.0</v>
      </c>
      <c r="X28" s="35">
        <v>0.0</v>
      </c>
      <c r="Y28" s="35">
        <v>0.0</v>
      </c>
      <c r="Z28" s="35">
        <v>0.0</v>
      </c>
      <c r="AA28" s="35">
        <v>0.0</v>
      </c>
      <c r="AB28" s="35">
        <v>0.0</v>
      </c>
      <c r="AC28" s="35">
        <v>0.0</v>
      </c>
      <c r="AD28" s="35">
        <v>0.0</v>
      </c>
      <c r="AE28" s="35">
        <v>0.0</v>
      </c>
      <c r="AF28" s="35">
        <v>0.0</v>
      </c>
      <c r="AG28" s="35">
        <v>0.0</v>
      </c>
      <c r="AH28" s="35">
        <v>0.0</v>
      </c>
      <c r="AI28" s="35">
        <v>0.0</v>
      </c>
      <c r="AJ28" s="35">
        <v>0.0</v>
      </c>
      <c r="AK28" s="35">
        <v>0.0</v>
      </c>
      <c r="AL28" s="35">
        <v>0.0</v>
      </c>
      <c r="AM28" s="35">
        <v>0.0</v>
      </c>
      <c r="AN28" s="35">
        <v>0.0</v>
      </c>
      <c r="AO28" s="35">
        <v>0.0</v>
      </c>
      <c r="AP28" s="35">
        <v>0.0</v>
      </c>
      <c r="AQ28" s="35">
        <v>0.0</v>
      </c>
      <c r="AR28" s="35">
        <v>0.0</v>
      </c>
      <c r="AS28" s="35">
        <v>0.0</v>
      </c>
      <c r="AT28" s="35">
        <v>0.0</v>
      </c>
      <c r="AU28" s="35">
        <v>0.0</v>
      </c>
      <c r="AV28" s="35">
        <v>0.0</v>
      </c>
      <c r="AW28" s="35">
        <v>0.0</v>
      </c>
      <c r="AX28" s="35">
        <v>0.0</v>
      </c>
      <c r="AY28" s="35">
        <v>0.0</v>
      </c>
      <c r="AZ28" s="35">
        <v>0.0</v>
      </c>
      <c r="BA28" s="35">
        <v>0.0</v>
      </c>
      <c r="BB28" s="35">
        <v>0.0</v>
      </c>
      <c r="BC28" s="35">
        <v>0.0</v>
      </c>
      <c r="BD28" s="35">
        <v>0.0</v>
      </c>
      <c r="BE28" s="35">
        <v>0.0</v>
      </c>
      <c r="BF28" s="35">
        <v>0.0</v>
      </c>
      <c r="BG28" s="35">
        <v>0.0</v>
      </c>
    </row>
    <row r="29">
      <c r="C29" s="20" t="s">
        <v>102</v>
      </c>
      <c r="D29" s="35">
        <v>0.0</v>
      </c>
      <c r="E29" s="35">
        <v>0.0</v>
      </c>
      <c r="F29" s="35">
        <v>0.0</v>
      </c>
      <c r="G29" s="35">
        <v>0.0</v>
      </c>
      <c r="H29" s="35">
        <v>0.0</v>
      </c>
      <c r="I29" s="35">
        <v>0.0</v>
      </c>
      <c r="J29" s="35">
        <v>0.0</v>
      </c>
      <c r="K29" s="35">
        <v>0.0</v>
      </c>
      <c r="L29" s="35">
        <f t="shared" si="3"/>
        <v>0</v>
      </c>
      <c r="M29" s="35">
        <v>0.0</v>
      </c>
      <c r="N29" s="35">
        <v>0.0</v>
      </c>
      <c r="O29" s="35">
        <v>0.0</v>
      </c>
      <c r="P29" s="35">
        <v>0.0</v>
      </c>
      <c r="Q29" s="35">
        <v>0.0</v>
      </c>
      <c r="R29" s="35">
        <v>0.0</v>
      </c>
      <c r="S29" s="35">
        <v>0.0</v>
      </c>
      <c r="T29" s="35">
        <v>0.0</v>
      </c>
      <c r="U29" s="35">
        <v>0.0</v>
      </c>
      <c r="V29" s="35">
        <v>0.0</v>
      </c>
      <c r="W29" s="35">
        <v>0.0</v>
      </c>
      <c r="X29" s="35">
        <v>0.0</v>
      </c>
      <c r="Y29" s="35">
        <v>0.0</v>
      </c>
      <c r="Z29" s="35">
        <v>0.0</v>
      </c>
      <c r="AA29" s="35">
        <v>0.0</v>
      </c>
      <c r="AB29" s="35">
        <v>0.0</v>
      </c>
      <c r="AC29" s="35">
        <v>0.0</v>
      </c>
      <c r="AD29" s="35">
        <v>0.0</v>
      </c>
      <c r="AE29" s="35">
        <v>0.0</v>
      </c>
      <c r="AF29" s="35">
        <v>0.0</v>
      </c>
      <c r="AG29" s="35">
        <v>0.0</v>
      </c>
      <c r="AH29" s="35">
        <v>0.0</v>
      </c>
      <c r="AI29" s="35">
        <v>0.0</v>
      </c>
      <c r="AJ29" s="35">
        <v>0.0</v>
      </c>
      <c r="AK29" s="35">
        <v>0.0</v>
      </c>
      <c r="AL29" s="35">
        <v>0.0</v>
      </c>
      <c r="AM29" s="35">
        <v>0.0</v>
      </c>
      <c r="AN29" s="35">
        <v>0.0</v>
      </c>
      <c r="AO29" s="35">
        <v>0.0</v>
      </c>
      <c r="AP29" s="35">
        <v>0.0</v>
      </c>
      <c r="AQ29" s="35">
        <v>0.0</v>
      </c>
      <c r="AR29" s="35">
        <v>0.0</v>
      </c>
      <c r="AS29" s="35">
        <v>0.0</v>
      </c>
      <c r="AT29" s="35">
        <v>0.0</v>
      </c>
      <c r="AU29" s="35">
        <v>0.0</v>
      </c>
      <c r="AV29" s="35">
        <v>0.0</v>
      </c>
      <c r="AW29" s="35">
        <v>0.0</v>
      </c>
      <c r="AX29" s="35">
        <v>0.0</v>
      </c>
      <c r="AY29" s="35">
        <v>0.0</v>
      </c>
      <c r="AZ29" s="35">
        <v>0.0</v>
      </c>
      <c r="BA29" s="35">
        <v>0.0</v>
      </c>
      <c r="BB29" s="35">
        <v>0.0</v>
      </c>
      <c r="BC29" s="35">
        <v>0.0</v>
      </c>
      <c r="BD29" s="35">
        <v>0.0</v>
      </c>
      <c r="BE29" s="35">
        <v>0.0</v>
      </c>
      <c r="BF29" s="35">
        <v>0.0</v>
      </c>
      <c r="BG29" s="35">
        <v>0.0</v>
      </c>
    </row>
    <row r="30">
      <c r="C30" s="20" t="s">
        <v>102</v>
      </c>
      <c r="D30" s="35">
        <v>1.0</v>
      </c>
      <c r="E30" s="35">
        <v>0.0</v>
      </c>
      <c r="F30" s="35">
        <v>0.0</v>
      </c>
      <c r="G30" s="35">
        <v>0.0</v>
      </c>
      <c r="H30" s="35">
        <v>1.0</v>
      </c>
      <c r="I30" s="35">
        <v>4.33</v>
      </c>
      <c r="J30" s="35">
        <v>18.0</v>
      </c>
      <c r="K30" s="35">
        <v>18.0</v>
      </c>
      <c r="L30" s="35">
        <f t="shared" si="3"/>
        <v>12</v>
      </c>
      <c r="M30" s="35">
        <v>25.0</v>
      </c>
      <c r="N30" s="35">
        <v>42.0</v>
      </c>
      <c r="O30" s="35">
        <v>0.6</v>
      </c>
      <c r="P30" s="35">
        <v>67.0</v>
      </c>
      <c r="Q30" s="35">
        <v>1.0</v>
      </c>
      <c r="R30" s="35">
        <v>0.0</v>
      </c>
      <c r="S30" s="35">
        <v>0.0</v>
      </c>
      <c r="T30" s="35">
        <v>13.0</v>
      </c>
      <c r="U30" s="35">
        <v>5.0</v>
      </c>
      <c r="V30" s="35">
        <v>2.0</v>
      </c>
      <c r="W30" s="35">
        <v>3.0</v>
      </c>
      <c r="X30" s="35">
        <v>2.0</v>
      </c>
      <c r="Y30" s="35">
        <v>1.0</v>
      </c>
      <c r="Z30" s="35">
        <v>5.0</v>
      </c>
      <c r="AA30" s="35">
        <v>8.08</v>
      </c>
      <c r="AB30" s="35">
        <v>0.0</v>
      </c>
      <c r="AC30" s="35">
        <v>0.0</v>
      </c>
      <c r="AD30" s="35">
        <v>0.692</v>
      </c>
      <c r="AE30" s="35">
        <v>0.176</v>
      </c>
      <c r="AF30" s="35">
        <v>0.125</v>
      </c>
      <c r="AG30" s="35">
        <v>7.0</v>
      </c>
      <c r="AH30" s="35">
        <v>1.0</v>
      </c>
      <c r="AI30" s="35">
        <v>7.0</v>
      </c>
      <c r="AJ30" s="35">
        <v>11.0</v>
      </c>
      <c r="AK30" s="35">
        <v>11.0</v>
      </c>
      <c r="AL30" s="35">
        <v>8.0</v>
      </c>
      <c r="AM30" s="35">
        <v>8.0</v>
      </c>
      <c r="AN30" s="35">
        <v>0.579</v>
      </c>
      <c r="AO30" s="35">
        <v>0.0</v>
      </c>
      <c r="AP30" s="35">
        <v>1.0</v>
      </c>
      <c r="AQ30" s="35">
        <v>1.0</v>
      </c>
      <c r="AR30" s="35">
        <v>2.0</v>
      </c>
      <c r="AS30" s="35">
        <v>1.0</v>
      </c>
      <c r="AT30" s="35">
        <v>25.0</v>
      </c>
      <c r="AU30" s="35">
        <v>0.0</v>
      </c>
      <c r="AV30" s="35">
        <v>0.0</v>
      </c>
      <c r="AW30" s="35">
        <v>62.7</v>
      </c>
      <c r="AX30" s="35">
        <v>37.3</v>
      </c>
      <c r="AY30" s="35">
        <v>0.0</v>
      </c>
      <c r="AZ30" s="35">
        <v>1.0</v>
      </c>
      <c r="BA30" s="35">
        <v>0.0</v>
      </c>
      <c r="BB30" s="35">
        <v>0.0</v>
      </c>
      <c r="BC30" s="35">
        <v>0.0</v>
      </c>
      <c r="BD30" s="35">
        <v>2.0</v>
      </c>
      <c r="BE30" s="35">
        <v>0.0</v>
      </c>
      <c r="BF30" s="35">
        <v>1.485</v>
      </c>
      <c r="BG30" s="35">
        <v>0.182</v>
      </c>
    </row>
    <row r="31">
      <c r="C31" s="20" t="s">
        <v>103</v>
      </c>
      <c r="D31" s="35">
        <v>0.0</v>
      </c>
      <c r="E31" s="35">
        <v>0.0</v>
      </c>
      <c r="F31" s="35">
        <v>0.0</v>
      </c>
      <c r="G31" s="35">
        <v>0.0</v>
      </c>
      <c r="H31" s="35">
        <v>0.0</v>
      </c>
      <c r="I31" s="35">
        <v>0.0</v>
      </c>
      <c r="J31" s="35">
        <v>0.0</v>
      </c>
      <c r="K31" s="35">
        <v>0.0</v>
      </c>
      <c r="L31" s="35">
        <f t="shared" si="3"/>
        <v>0</v>
      </c>
      <c r="M31" s="35">
        <v>0.0</v>
      </c>
      <c r="N31" s="35">
        <v>0.0</v>
      </c>
      <c r="O31" s="35">
        <v>0.0</v>
      </c>
      <c r="P31" s="35">
        <v>0.0</v>
      </c>
      <c r="Q31" s="35">
        <v>0.0</v>
      </c>
      <c r="R31" s="35">
        <v>0.0</v>
      </c>
      <c r="S31" s="35">
        <v>0.0</v>
      </c>
      <c r="T31" s="35">
        <v>0.0</v>
      </c>
      <c r="U31" s="35">
        <v>0.0</v>
      </c>
      <c r="V31" s="35">
        <v>0.0</v>
      </c>
      <c r="W31" s="35">
        <v>0.0</v>
      </c>
      <c r="X31" s="35">
        <v>0.0</v>
      </c>
      <c r="Y31" s="35">
        <v>0.0</v>
      </c>
      <c r="Z31" s="35">
        <v>0.0</v>
      </c>
      <c r="AA31" s="35">
        <v>0.0</v>
      </c>
      <c r="AB31" s="35">
        <v>0.0</v>
      </c>
      <c r="AC31" s="35">
        <v>0.0</v>
      </c>
      <c r="AD31" s="35">
        <v>0.0</v>
      </c>
      <c r="AE31" s="35">
        <v>0.0</v>
      </c>
      <c r="AF31" s="35">
        <v>0.0</v>
      </c>
      <c r="AG31" s="35">
        <v>0.0</v>
      </c>
      <c r="AH31" s="35">
        <v>0.0</v>
      </c>
      <c r="AI31" s="35">
        <v>0.0</v>
      </c>
      <c r="AJ31" s="35">
        <v>0.0</v>
      </c>
      <c r="AK31" s="35">
        <v>0.0</v>
      </c>
      <c r="AL31" s="35">
        <v>0.0</v>
      </c>
      <c r="AM31" s="35">
        <v>0.0</v>
      </c>
      <c r="AN31" s="35">
        <v>0.0</v>
      </c>
      <c r="AO31" s="35">
        <v>0.0</v>
      </c>
      <c r="AP31" s="35">
        <v>0.0</v>
      </c>
      <c r="AQ31" s="35">
        <v>0.0</v>
      </c>
      <c r="AR31" s="35">
        <v>0.0</v>
      </c>
      <c r="AS31" s="35">
        <v>0.0</v>
      </c>
      <c r="AT31" s="35">
        <v>0.0</v>
      </c>
      <c r="AU31" s="35">
        <v>0.0</v>
      </c>
      <c r="AV31" s="35">
        <v>0.0</v>
      </c>
      <c r="AW31" s="35">
        <v>0.0</v>
      </c>
      <c r="AX31" s="35">
        <v>0.0</v>
      </c>
      <c r="AY31" s="35">
        <v>0.0</v>
      </c>
      <c r="AZ31" s="35">
        <v>0.0</v>
      </c>
      <c r="BA31" s="35">
        <v>0.0</v>
      </c>
      <c r="BB31" s="35">
        <v>0.0</v>
      </c>
      <c r="BC31" s="35">
        <v>0.0</v>
      </c>
      <c r="BD31" s="35">
        <v>0.0</v>
      </c>
      <c r="BE31" s="35">
        <v>0.0</v>
      </c>
      <c r="BF31" s="35">
        <v>0.0</v>
      </c>
      <c r="BG31" s="35">
        <v>0.0</v>
      </c>
    </row>
    <row r="32">
      <c r="C32" s="20" t="s">
        <v>103</v>
      </c>
      <c r="D32" s="35">
        <v>0.0</v>
      </c>
      <c r="E32" s="35">
        <v>1.0</v>
      </c>
      <c r="F32" s="35">
        <v>0.0</v>
      </c>
      <c r="G32" s="35">
        <v>0.0</v>
      </c>
      <c r="H32" s="35">
        <v>0.0</v>
      </c>
      <c r="I32" s="35">
        <v>4.0</v>
      </c>
      <c r="J32" s="35">
        <v>18.0</v>
      </c>
      <c r="K32" s="35">
        <v>18.0</v>
      </c>
      <c r="L32" s="35">
        <f t="shared" si="3"/>
        <v>16</v>
      </c>
      <c r="M32" s="35">
        <v>17.0</v>
      </c>
      <c r="N32" s="35">
        <v>42.0</v>
      </c>
      <c r="O32" s="35">
        <v>0.4</v>
      </c>
      <c r="P32" s="35">
        <v>59.0</v>
      </c>
      <c r="Q32" s="35">
        <v>3.0</v>
      </c>
      <c r="R32" s="35">
        <v>3.0</v>
      </c>
      <c r="S32" s="35">
        <v>5.25</v>
      </c>
      <c r="T32" s="35">
        <v>12.0</v>
      </c>
      <c r="U32" s="35">
        <v>2.0</v>
      </c>
      <c r="V32" s="35">
        <v>1.0</v>
      </c>
      <c r="W32" s="35">
        <v>1.0</v>
      </c>
      <c r="X32" s="35">
        <v>6.0</v>
      </c>
      <c r="Y32" s="35">
        <v>0.0</v>
      </c>
      <c r="Z32" s="35">
        <v>0.0</v>
      </c>
      <c r="AA32" s="35">
        <v>3.5</v>
      </c>
      <c r="AB32" s="35">
        <v>0.0</v>
      </c>
      <c r="AC32" s="35">
        <v>0.0</v>
      </c>
      <c r="AD32" s="35">
        <v>1.5</v>
      </c>
      <c r="AE32" s="35">
        <v>0.333</v>
      </c>
      <c r="AF32" s="35">
        <v>0.333</v>
      </c>
      <c r="AG32" s="35">
        <v>8.0</v>
      </c>
      <c r="AH32" s="35">
        <v>1.0</v>
      </c>
      <c r="AI32" s="35">
        <v>8.0</v>
      </c>
      <c r="AJ32" s="35">
        <v>11.0</v>
      </c>
      <c r="AK32" s="35">
        <v>11.0</v>
      </c>
      <c r="AL32" s="35">
        <v>7.0</v>
      </c>
      <c r="AM32" s="35">
        <v>7.0</v>
      </c>
      <c r="AN32" s="35">
        <v>0.611</v>
      </c>
      <c r="AO32" s="35">
        <v>0.0</v>
      </c>
      <c r="AP32" s="35">
        <v>1.0</v>
      </c>
      <c r="AQ32" s="35">
        <v>1.0</v>
      </c>
      <c r="AR32" s="35">
        <v>1.0</v>
      </c>
      <c r="AS32" s="35">
        <v>0.0</v>
      </c>
      <c r="AT32" s="35">
        <v>13.3</v>
      </c>
      <c r="AU32" s="35">
        <v>0.0</v>
      </c>
      <c r="AV32" s="35">
        <v>0.0</v>
      </c>
      <c r="AW32" s="35">
        <v>71.2</v>
      </c>
      <c r="AX32" s="35">
        <v>28.8</v>
      </c>
      <c r="AY32" s="35">
        <v>50.0</v>
      </c>
      <c r="AZ32" s="35">
        <v>1.0</v>
      </c>
      <c r="BA32" s="35">
        <v>0.0</v>
      </c>
      <c r="BB32" s="35">
        <v>0.0</v>
      </c>
      <c r="BC32" s="35">
        <v>0.0</v>
      </c>
      <c r="BD32" s="35">
        <v>1.0</v>
      </c>
      <c r="BE32" s="35">
        <v>0.0</v>
      </c>
      <c r="BF32" s="35">
        <v>5.35</v>
      </c>
      <c r="BG32" s="35">
        <v>0.333</v>
      </c>
    </row>
    <row r="33">
      <c r="C33" s="20" t="s">
        <v>104</v>
      </c>
      <c r="D33" s="35">
        <v>0.0</v>
      </c>
      <c r="E33" s="35">
        <v>0.0</v>
      </c>
      <c r="F33" s="35">
        <v>0.0</v>
      </c>
      <c r="G33" s="35">
        <v>0.0</v>
      </c>
      <c r="H33" s="35">
        <v>0.0</v>
      </c>
      <c r="I33" s="35">
        <v>0.0</v>
      </c>
      <c r="J33" s="35">
        <v>0.0</v>
      </c>
      <c r="K33" s="35">
        <v>0.0</v>
      </c>
      <c r="L33" s="35">
        <f t="shared" si="3"/>
        <v>0</v>
      </c>
      <c r="M33" s="35">
        <v>0.0</v>
      </c>
      <c r="N33" s="35">
        <v>0.0</v>
      </c>
      <c r="O33" s="35">
        <v>0.0</v>
      </c>
      <c r="P33" s="35">
        <v>0.0</v>
      </c>
      <c r="Q33" s="35">
        <v>0.0</v>
      </c>
      <c r="R33" s="35">
        <v>0.0</v>
      </c>
      <c r="S33" s="35">
        <v>0.0</v>
      </c>
      <c r="T33" s="35">
        <v>0.0</v>
      </c>
      <c r="U33" s="35">
        <v>0.0</v>
      </c>
      <c r="V33" s="35">
        <v>0.0</v>
      </c>
      <c r="W33" s="35">
        <v>0.0</v>
      </c>
      <c r="X33" s="35">
        <v>0.0</v>
      </c>
      <c r="Y33" s="35">
        <v>0.0</v>
      </c>
      <c r="Z33" s="35">
        <v>0.0</v>
      </c>
      <c r="AA33" s="35">
        <v>0.0</v>
      </c>
      <c r="AB33" s="35">
        <v>0.0</v>
      </c>
      <c r="AC33" s="35">
        <v>0.0</v>
      </c>
      <c r="AD33" s="35">
        <v>0.0</v>
      </c>
      <c r="AE33" s="35">
        <v>0.0</v>
      </c>
      <c r="AF33" s="35">
        <v>0.0</v>
      </c>
      <c r="AG33" s="35">
        <v>0.0</v>
      </c>
      <c r="AH33" s="35">
        <v>0.0</v>
      </c>
      <c r="AI33" s="35">
        <v>0.0</v>
      </c>
      <c r="AJ33" s="35">
        <v>0.0</v>
      </c>
      <c r="AK33" s="35">
        <v>0.0</v>
      </c>
      <c r="AL33" s="35">
        <v>0.0</v>
      </c>
      <c r="AM33" s="35">
        <v>0.0</v>
      </c>
      <c r="AN33" s="35">
        <v>0.0</v>
      </c>
      <c r="AO33" s="35">
        <v>0.0</v>
      </c>
      <c r="AP33" s="35">
        <v>0.0</v>
      </c>
      <c r="AQ33" s="35">
        <v>0.0</v>
      </c>
      <c r="AR33" s="35">
        <v>0.0</v>
      </c>
      <c r="AS33" s="35">
        <v>0.0</v>
      </c>
      <c r="AT33" s="35">
        <v>0.0</v>
      </c>
      <c r="AU33" s="35">
        <v>0.0</v>
      </c>
      <c r="AV33" s="35">
        <v>0.0</v>
      </c>
      <c r="AW33" s="35">
        <v>0.0</v>
      </c>
      <c r="AX33" s="35">
        <v>0.0</v>
      </c>
      <c r="AY33" s="35">
        <v>0.0</v>
      </c>
      <c r="AZ33" s="35">
        <v>0.0</v>
      </c>
      <c r="BA33" s="35">
        <v>0.0</v>
      </c>
      <c r="BB33" s="35">
        <v>0.0</v>
      </c>
      <c r="BC33" s="35">
        <v>0.0</v>
      </c>
      <c r="BD33" s="35">
        <v>0.0</v>
      </c>
      <c r="BE33" s="35">
        <v>0.0</v>
      </c>
      <c r="BF33" s="35">
        <v>0.0</v>
      </c>
      <c r="BG33" s="35">
        <v>0.0</v>
      </c>
    </row>
    <row r="34">
      <c r="C34" s="20" t="s">
        <v>104</v>
      </c>
      <c r="D34" s="35">
        <v>0.0</v>
      </c>
      <c r="E34" s="35">
        <v>0.0</v>
      </c>
      <c r="F34" s="35">
        <v>0.0</v>
      </c>
      <c r="G34" s="35">
        <v>0.0</v>
      </c>
      <c r="H34" s="35">
        <v>0.0</v>
      </c>
      <c r="I34" s="35">
        <v>0.67</v>
      </c>
      <c r="J34" s="35">
        <v>5.0</v>
      </c>
      <c r="K34" s="35">
        <v>5.0</v>
      </c>
      <c r="L34" s="35">
        <f t="shared" si="3"/>
        <v>1</v>
      </c>
      <c r="M34" s="35">
        <v>14.0</v>
      </c>
      <c r="N34" s="35">
        <v>8.0</v>
      </c>
      <c r="O34" s="35">
        <v>1.75</v>
      </c>
      <c r="P34" s="35">
        <v>22.0</v>
      </c>
      <c r="Q34" s="35">
        <v>2.0</v>
      </c>
      <c r="R34" s="35">
        <v>2.0</v>
      </c>
      <c r="S34" s="35">
        <v>21.0</v>
      </c>
      <c r="T34" s="35">
        <v>2.0</v>
      </c>
      <c r="U34" s="35">
        <v>1.0</v>
      </c>
      <c r="V34" s="35">
        <v>0.0</v>
      </c>
      <c r="W34" s="35">
        <v>1.0</v>
      </c>
      <c r="X34" s="35">
        <v>0.0</v>
      </c>
      <c r="Y34" s="35">
        <v>3.0</v>
      </c>
      <c r="Z34" s="35">
        <v>0.33</v>
      </c>
      <c r="AA34" s="35">
        <v>10.5</v>
      </c>
      <c r="AB34" s="35">
        <v>0.0</v>
      </c>
      <c r="AC34" s="35">
        <v>0.0</v>
      </c>
      <c r="AD34" s="35">
        <v>4.5</v>
      </c>
      <c r="AE34" s="35">
        <v>0.6</v>
      </c>
      <c r="AF34" s="35">
        <v>0.0</v>
      </c>
      <c r="AG34" s="35">
        <v>1.0</v>
      </c>
      <c r="AH34" s="35">
        <v>0.0</v>
      </c>
      <c r="AI34" s="35">
        <v>0.0</v>
      </c>
      <c r="AJ34" s="35">
        <v>2.0</v>
      </c>
      <c r="AK34" s="35">
        <v>2.0</v>
      </c>
      <c r="AL34" s="35">
        <v>3.0</v>
      </c>
      <c r="AM34" s="35">
        <v>3.0</v>
      </c>
      <c r="AN34" s="35">
        <v>0.4</v>
      </c>
      <c r="AO34" s="35">
        <v>0.0</v>
      </c>
      <c r="AP34" s="35">
        <v>0.0</v>
      </c>
      <c r="AQ34" s="35">
        <v>0.0</v>
      </c>
      <c r="AR34" s="35">
        <v>1.0</v>
      </c>
      <c r="AS34" s="35">
        <v>1.0</v>
      </c>
      <c r="AT34" s="35">
        <v>0.0</v>
      </c>
      <c r="AU34" s="35">
        <v>0.0</v>
      </c>
      <c r="AV34" s="35">
        <v>0.0</v>
      </c>
      <c r="AW34" s="35">
        <v>36.4</v>
      </c>
      <c r="AX34" s="35">
        <v>63.6</v>
      </c>
      <c r="AY34" s="35">
        <v>0.0</v>
      </c>
      <c r="AZ34" s="35">
        <v>0.0</v>
      </c>
      <c r="BA34" s="35">
        <v>0.0</v>
      </c>
      <c r="BB34" s="35">
        <v>0.0</v>
      </c>
      <c r="BC34" s="35">
        <v>1.0</v>
      </c>
      <c r="BD34" s="35">
        <v>0.0</v>
      </c>
      <c r="BE34" s="35">
        <v>1.0</v>
      </c>
      <c r="BF34" s="35">
        <v>13.6</v>
      </c>
      <c r="BG34" s="35">
        <v>0.0</v>
      </c>
    </row>
    <row r="35">
      <c r="C35" s="20" t="s">
        <v>105</v>
      </c>
      <c r="D35" s="35">
        <v>0.0</v>
      </c>
      <c r="E35" s="35">
        <v>0.0</v>
      </c>
      <c r="F35" s="35">
        <v>0.0</v>
      </c>
      <c r="G35" s="35">
        <v>0.0</v>
      </c>
      <c r="H35" s="35">
        <v>0.0</v>
      </c>
      <c r="I35" s="35">
        <v>2.0</v>
      </c>
      <c r="J35" s="35">
        <v>9.0</v>
      </c>
      <c r="K35" s="35">
        <v>9.0</v>
      </c>
      <c r="L35" s="35">
        <f t="shared" si="3"/>
        <v>7</v>
      </c>
      <c r="M35" s="35">
        <v>12.0</v>
      </c>
      <c r="N35" s="35">
        <v>23.0</v>
      </c>
      <c r="O35" s="35">
        <v>0.52</v>
      </c>
      <c r="P35" s="35">
        <v>35.0</v>
      </c>
      <c r="Q35" s="35">
        <v>2.0</v>
      </c>
      <c r="R35" s="35">
        <v>2.0</v>
      </c>
      <c r="S35" s="35">
        <v>7.0</v>
      </c>
      <c r="T35" s="35">
        <v>6.0</v>
      </c>
      <c r="U35" s="35">
        <v>2.0</v>
      </c>
      <c r="V35" s="35">
        <v>0.0</v>
      </c>
      <c r="W35" s="35">
        <v>2.0</v>
      </c>
      <c r="X35" s="35">
        <v>3.0</v>
      </c>
      <c r="Y35" s="35">
        <v>0.0</v>
      </c>
      <c r="Z35" s="35">
        <v>0.0</v>
      </c>
      <c r="AA35" s="35">
        <v>7.0</v>
      </c>
      <c r="AB35" s="35">
        <v>0.0</v>
      </c>
      <c r="AC35" s="35">
        <v>0.0</v>
      </c>
      <c r="AD35" s="35">
        <v>1.5</v>
      </c>
      <c r="AE35" s="35">
        <v>0.333</v>
      </c>
      <c r="AF35" s="35">
        <v>0.333</v>
      </c>
      <c r="AG35" s="35">
        <v>2.0</v>
      </c>
      <c r="AH35" s="35">
        <v>1.0</v>
      </c>
      <c r="AI35" s="35">
        <v>2.0</v>
      </c>
      <c r="AJ35" s="35">
        <v>1.0</v>
      </c>
      <c r="AK35" s="35">
        <v>1.0</v>
      </c>
      <c r="AL35" s="35">
        <v>8.0</v>
      </c>
      <c r="AM35" s="35">
        <v>8.0</v>
      </c>
      <c r="AN35" s="35">
        <v>0.111</v>
      </c>
      <c r="AO35" s="35">
        <v>0.0</v>
      </c>
      <c r="AP35" s="35">
        <v>1.0</v>
      </c>
      <c r="AQ35" s="35">
        <v>0.0</v>
      </c>
      <c r="AR35" s="35">
        <v>0.0</v>
      </c>
      <c r="AS35" s="35">
        <v>0.0</v>
      </c>
      <c r="AT35" s="35">
        <v>0.0</v>
      </c>
      <c r="AU35" s="35">
        <v>0.0</v>
      </c>
      <c r="AV35" s="35">
        <v>0.0</v>
      </c>
      <c r="AW35" s="35">
        <v>65.7</v>
      </c>
      <c r="AX35" s="35">
        <v>34.3</v>
      </c>
      <c r="AY35" s="35">
        <v>100.0</v>
      </c>
      <c r="AZ35" s="35">
        <v>0.0</v>
      </c>
      <c r="BA35" s="35">
        <v>0.0</v>
      </c>
      <c r="BB35" s="35">
        <v>0.0</v>
      </c>
      <c r="BC35" s="35">
        <v>0.0</v>
      </c>
      <c r="BD35" s="35">
        <v>0.0</v>
      </c>
      <c r="BE35" s="35">
        <v>0.0</v>
      </c>
      <c r="BF35" s="35">
        <v>1.1</v>
      </c>
      <c r="BG35" s="35">
        <v>0.429</v>
      </c>
    </row>
    <row r="36">
      <c r="C36" s="20" t="s">
        <v>105</v>
      </c>
      <c r="D36" s="35">
        <v>0.0</v>
      </c>
      <c r="E36" s="35">
        <v>0.0</v>
      </c>
      <c r="F36" s="35">
        <v>0.0</v>
      </c>
      <c r="G36" s="35">
        <v>0.0</v>
      </c>
      <c r="H36" s="35">
        <v>0.0</v>
      </c>
      <c r="I36" s="35">
        <v>0.0</v>
      </c>
      <c r="J36" s="35">
        <v>0.0</v>
      </c>
      <c r="K36" s="35">
        <v>0.0</v>
      </c>
      <c r="L36" s="35">
        <f t="shared" si="3"/>
        <v>0</v>
      </c>
      <c r="M36" s="35">
        <v>0.0</v>
      </c>
      <c r="N36" s="35">
        <v>0.0</v>
      </c>
      <c r="O36" s="35">
        <v>0.0</v>
      </c>
      <c r="P36" s="35">
        <v>0.0</v>
      </c>
      <c r="Q36" s="35">
        <v>0.0</v>
      </c>
      <c r="R36" s="35">
        <v>0.0</v>
      </c>
      <c r="S36" s="35">
        <v>0.0</v>
      </c>
      <c r="T36" s="35">
        <v>0.0</v>
      </c>
      <c r="U36" s="35">
        <v>0.0</v>
      </c>
      <c r="V36" s="35">
        <v>0.0</v>
      </c>
      <c r="W36" s="35">
        <v>0.0</v>
      </c>
      <c r="X36" s="35">
        <v>0.0</v>
      </c>
      <c r="Y36" s="35">
        <v>0.0</v>
      </c>
      <c r="Z36" s="35">
        <v>0.0</v>
      </c>
      <c r="AA36" s="35">
        <v>0.0</v>
      </c>
      <c r="AB36" s="35">
        <v>0.0</v>
      </c>
      <c r="AC36" s="35">
        <v>0.0</v>
      </c>
      <c r="AD36" s="35">
        <v>0.0</v>
      </c>
      <c r="AE36" s="35">
        <v>0.0</v>
      </c>
      <c r="AF36" s="35">
        <v>0.0</v>
      </c>
      <c r="AG36" s="35">
        <v>0.0</v>
      </c>
      <c r="AH36" s="35">
        <v>0.0</v>
      </c>
      <c r="AI36" s="35">
        <v>0.0</v>
      </c>
      <c r="AJ36" s="35">
        <v>0.0</v>
      </c>
      <c r="AK36" s="35">
        <v>0.0</v>
      </c>
      <c r="AL36" s="35">
        <v>0.0</v>
      </c>
      <c r="AM36" s="35">
        <v>0.0</v>
      </c>
      <c r="AN36" s="35">
        <v>0.0</v>
      </c>
      <c r="AO36" s="35">
        <v>0.0</v>
      </c>
      <c r="AP36" s="35">
        <v>0.0</v>
      </c>
      <c r="AQ36" s="35">
        <v>0.0</v>
      </c>
      <c r="AR36" s="35">
        <v>0.0</v>
      </c>
      <c r="AS36" s="35">
        <v>0.0</v>
      </c>
      <c r="AT36" s="35">
        <v>0.0</v>
      </c>
      <c r="AU36" s="35">
        <v>0.0</v>
      </c>
      <c r="AV36" s="35">
        <v>0.0</v>
      </c>
      <c r="AW36" s="35">
        <v>0.0</v>
      </c>
      <c r="AX36" s="35">
        <v>0.0</v>
      </c>
      <c r="AY36" s="35">
        <v>0.0</v>
      </c>
      <c r="AZ36" s="35">
        <v>0.0</v>
      </c>
      <c r="BA36" s="35">
        <v>0.0</v>
      </c>
      <c r="BB36" s="35">
        <v>0.0</v>
      </c>
      <c r="BC36" s="35">
        <v>0.0</v>
      </c>
      <c r="BD36" s="35">
        <v>0.0</v>
      </c>
      <c r="BE36" s="35">
        <v>0.0</v>
      </c>
      <c r="BF36" s="35">
        <v>0.0</v>
      </c>
      <c r="BG36" s="35">
        <v>0.0</v>
      </c>
    </row>
    <row r="37">
      <c r="C37" s="20" t="s">
        <v>106</v>
      </c>
      <c r="D37" s="35">
        <v>0.0</v>
      </c>
      <c r="E37" s="35">
        <v>0.0</v>
      </c>
      <c r="F37" s="35">
        <v>0.0</v>
      </c>
      <c r="G37" s="35">
        <v>0.0</v>
      </c>
      <c r="H37" s="35">
        <v>0.0</v>
      </c>
      <c r="I37" s="35">
        <v>0.0</v>
      </c>
      <c r="J37" s="35">
        <v>0.0</v>
      </c>
      <c r="K37" s="35">
        <v>0.0</v>
      </c>
      <c r="L37" s="35">
        <f t="shared" si="3"/>
        <v>0</v>
      </c>
      <c r="M37" s="35">
        <v>0.0</v>
      </c>
      <c r="N37" s="35">
        <v>0.0</v>
      </c>
      <c r="O37" s="35">
        <v>0.0</v>
      </c>
      <c r="P37" s="35">
        <v>0.0</v>
      </c>
      <c r="Q37" s="35">
        <v>0.0</v>
      </c>
      <c r="R37" s="35">
        <v>0.0</v>
      </c>
      <c r="S37" s="35">
        <v>0.0</v>
      </c>
      <c r="T37" s="35">
        <v>0.0</v>
      </c>
      <c r="U37" s="35">
        <v>0.0</v>
      </c>
      <c r="V37" s="35">
        <v>0.0</v>
      </c>
      <c r="W37" s="35">
        <v>0.0</v>
      </c>
      <c r="X37" s="35">
        <v>0.0</v>
      </c>
      <c r="Y37" s="35">
        <v>0.0</v>
      </c>
      <c r="Z37" s="35">
        <v>0.0</v>
      </c>
      <c r="AA37" s="35">
        <v>0.0</v>
      </c>
      <c r="AB37" s="35">
        <v>0.0</v>
      </c>
      <c r="AC37" s="35">
        <v>0.0</v>
      </c>
      <c r="AD37" s="35">
        <v>0.0</v>
      </c>
      <c r="AE37" s="35">
        <v>0.0</v>
      </c>
      <c r="AF37" s="35">
        <v>0.0</v>
      </c>
      <c r="AG37" s="35">
        <v>0.0</v>
      </c>
      <c r="AH37" s="35">
        <v>0.0</v>
      </c>
      <c r="AI37" s="35">
        <v>0.0</v>
      </c>
      <c r="AJ37" s="35">
        <v>0.0</v>
      </c>
      <c r="AK37" s="35">
        <v>0.0</v>
      </c>
      <c r="AL37" s="35">
        <v>0.0</v>
      </c>
      <c r="AM37" s="35">
        <v>0.0</v>
      </c>
      <c r="AN37" s="35">
        <v>0.0</v>
      </c>
      <c r="AO37" s="35">
        <v>0.0</v>
      </c>
      <c r="AP37" s="35">
        <v>0.0</v>
      </c>
      <c r="AQ37" s="35">
        <v>0.0</v>
      </c>
      <c r="AR37" s="35">
        <v>0.0</v>
      </c>
      <c r="AS37" s="35">
        <v>0.0</v>
      </c>
      <c r="AT37" s="35">
        <v>0.0</v>
      </c>
      <c r="AU37" s="35">
        <v>0.0</v>
      </c>
      <c r="AV37" s="35">
        <v>0.0</v>
      </c>
      <c r="AW37" s="35">
        <v>0.0</v>
      </c>
      <c r="AX37" s="35">
        <v>0.0</v>
      </c>
      <c r="AY37" s="35">
        <v>0.0</v>
      </c>
      <c r="AZ37" s="35">
        <v>0.0</v>
      </c>
      <c r="BA37" s="35">
        <v>0.0</v>
      </c>
      <c r="BB37" s="35">
        <v>0.0</v>
      </c>
      <c r="BC37" s="35">
        <v>0.0</v>
      </c>
      <c r="BD37" s="35">
        <v>0.0</v>
      </c>
      <c r="BE37" s="35">
        <v>0.0</v>
      </c>
      <c r="BF37" s="35">
        <v>0.0</v>
      </c>
      <c r="BG37" s="35">
        <v>0.0</v>
      </c>
    </row>
    <row r="38">
      <c r="C38" s="20" t="s">
        <v>106</v>
      </c>
      <c r="D38" s="35">
        <v>0.0</v>
      </c>
      <c r="E38" s="35">
        <v>0.0</v>
      </c>
      <c r="F38" s="35">
        <v>0.0</v>
      </c>
      <c r="G38" s="35">
        <v>0.0</v>
      </c>
      <c r="H38" s="35">
        <v>0.0</v>
      </c>
      <c r="I38" s="35">
        <v>1.0</v>
      </c>
      <c r="J38" s="35">
        <v>8.0</v>
      </c>
      <c r="K38" s="35">
        <v>8.0</v>
      </c>
      <c r="L38" s="35">
        <f t="shared" si="3"/>
        <v>7</v>
      </c>
      <c r="M38" s="35">
        <v>7.0</v>
      </c>
      <c r="N38" s="35">
        <v>17.0</v>
      </c>
      <c r="O38" s="35">
        <v>0.41</v>
      </c>
      <c r="P38" s="35">
        <v>24.0</v>
      </c>
      <c r="Q38" s="35">
        <v>3.0</v>
      </c>
      <c r="R38" s="35">
        <v>3.0</v>
      </c>
      <c r="S38" s="35">
        <v>21.0</v>
      </c>
      <c r="T38" s="35">
        <v>3.0</v>
      </c>
      <c r="U38" s="35">
        <v>0.0</v>
      </c>
      <c r="V38" s="35">
        <v>0.0</v>
      </c>
      <c r="W38" s="35">
        <v>0.0</v>
      </c>
      <c r="X38" s="35">
        <v>4.0</v>
      </c>
      <c r="Y38" s="35">
        <v>1.0</v>
      </c>
      <c r="Z38" s="35">
        <v>0.0</v>
      </c>
      <c r="AA38" s="35">
        <v>0.0</v>
      </c>
      <c r="AB38" s="35">
        <v>0.0</v>
      </c>
      <c r="AC38" s="35">
        <v>0.0</v>
      </c>
      <c r="AD38" s="35">
        <v>5.0</v>
      </c>
      <c r="AE38" s="35">
        <v>0.625</v>
      </c>
      <c r="AF38" s="35">
        <v>0.571</v>
      </c>
      <c r="AG38" s="35">
        <v>3.0</v>
      </c>
      <c r="AH38" s="35">
        <v>0.0</v>
      </c>
      <c r="AI38" s="35">
        <v>0.0</v>
      </c>
      <c r="AJ38" s="35">
        <v>5.0</v>
      </c>
      <c r="AK38" s="35">
        <v>5.0</v>
      </c>
      <c r="AL38" s="35">
        <v>3.0</v>
      </c>
      <c r="AM38" s="35">
        <v>3.0</v>
      </c>
      <c r="AN38" s="35">
        <v>0.625</v>
      </c>
      <c r="AO38" s="35">
        <v>0.0</v>
      </c>
      <c r="AP38" s="35">
        <v>1.0</v>
      </c>
      <c r="AQ38" s="35">
        <v>0.0</v>
      </c>
      <c r="AR38" s="35">
        <v>0.0</v>
      </c>
      <c r="AS38" s="35">
        <v>0.0</v>
      </c>
      <c r="AT38" s="35">
        <v>0.0</v>
      </c>
      <c r="AU38" s="35">
        <v>0.0</v>
      </c>
      <c r="AV38" s="35">
        <v>0.0</v>
      </c>
      <c r="AW38" s="35">
        <v>70.8</v>
      </c>
      <c r="AX38" s="35">
        <v>29.2</v>
      </c>
      <c r="AY38" s="35">
        <v>0.0</v>
      </c>
      <c r="AZ38" s="35">
        <v>1.0</v>
      </c>
      <c r="BA38" s="35">
        <v>1.0</v>
      </c>
      <c r="BB38" s="35">
        <v>0.0</v>
      </c>
      <c r="BC38" s="35">
        <v>0.0</v>
      </c>
      <c r="BD38" s="35">
        <v>0.0</v>
      </c>
      <c r="BE38" s="35">
        <v>0.0</v>
      </c>
      <c r="BF38" s="35">
        <v>6.1</v>
      </c>
      <c r="BG38" s="35">
        <v>0.571</v>
      </c>
    </row>
    <row r="39">
      <c r="C39" s="20" t="s">
        <v>107</v>
      </c>
      <c r="D39" s="35">
        <v>0.0</v>
      </c>
      <c r="E39" s="35">
        <v>0.0</v>
      </c>
      <c r="F39" s="35">
        <v>0.0</v>
      </c>
      <c r="G39" s="35">
        <v>0.0</v>
      </c>
      <c r="H39" s="35">
        <v>0.0</v>
      </c>
      <c r="I39" s="35">
        <v>0.0</v>
      </c>
      <c r="J39" s="35">
        <v>0.0</v>
      </c>
      <c r="K39" s="35">
        <v>0.0</v>
      </c>
      <c r="L39" s="35">
        <f t="shared" si="3"/>
        <v>0</v>
      </c>
      <c r="M39" s="35">
        <v>0.0</v>
      </c>
      <c r="N39" s="35">
        <v>0.0</v>
      </c>
      <c r="O39" s="35">
        <v>0.0</v>
      </c>
      <c r="P39" s="35">
        <v>0.0</v>
      </c>
      <c r="Q39" s="35">
        <v>0.0</v>
      </c>
      <c r="R39" s="35">
        <v>0.0</v>
      </c>
      <c r="S39" s="35">
        <v>0.0</v>
      </c>
      <c r="T39" s="35">
        <v>0.0</v>
      </c>
      <c r="U39" s="35">
        <v>0.0</v>
      </c>
      <c r="V39" s="35">
        <v>0.0</v>
      </c>
      <c r="W39" s="35">
        <v>0.0</v>
      </c>
      <c r="X39" s="35">
        <v>0.0</v>
      </c>
      <c r="Y39" s="35">
        <v>0.0</v>
      </c>
      <c r="Z39" s="35">
        <v>0.0</v>
      </c>
      <c r="AA39" s="35">
        <v>0.0</v>
      </c>
      <c r="AB39" s="35">
        <v>0.0</v>
      </c>
      <c r="AC39" s="35">
        <v>0.0</v>
      </c>
      <c r="AD39" s="35">
        <v>0.0</v>
      </c>
      <c r="AE39" s="35">
        <v>0.0</v>
      </c>
      <c r="AF39" s="35">
        <v>0.0</v>
      </c>
      <c r="AG39" s="35">
        <v>0.0</v>
      </c>
      <c r="AH39" s="35">
        <v>0.0</v>
      </c>
      <c r="AI39" s="35">
        <v>0.0</v>
      </c>
      <c r="AJ39" s="35">
        <v>0.0</v>
      </c>
      <c r="AK39" s="35">
        <v>0.0</v>
      </c>
      <c r="AL39" s="35">
        <v>0.0</v>
      </c>
      <c r="AM39" s="35">
        <v>0.0</v>
      </c>
      <c r="AN39" s="35">
        <v>0.0</v>
      </c>
      <c r="AO39" s="35">
        <v>0.0</v>
      </c>
      <c r="AP39" s="35">
        <v>0.0</v>
      </c>
      <c r="AQ39" s="35">
        <v>0.0</v>
      </c>
      <c r="AR39" s="35">
        <v>0.0</v>
      </c>
      <c r="AS39" s="35">
        <v>0.0</v>
      </c>
      <c r="AT39" s="35">
        <v>0.0</v>
      </c>
      <c r="AU39" s="35">
        <v>0.0</v>
      </c>
      <c r="AV39" s="35">
        <v>0.0</v>
      </c>
      <c r="AW39" s="35">
        <v>0.0</v>
      </c>
      <c r="AX39" s="35">
        <v>0.0</v>
      </c>
      <c r="AY39" s="35">
        <v>0.0</v>
      </c>
      <c r="AZ39" s="35">
        <v>0.0</v>
      </c>
      <c r="BA39" s="35">
        <v>0.0</v>
      </c>
      <c r="BB39" s="35">
        <v>0.0</v>
      </c>
      <c r="BC39" s="35">
        <v>0.0</v>
      </c>
      <c r="BD39" s="35">
        <v>0.0</v>
      </c>
      <c r="BE39" s="35">
        <v>0.0</v>
      </c>
      <c r="BF39" s="35">
        <v>0.0</v>
      </c>
      <c r="BG39" s="35">
        <v>0.0</v>
      </c>
    </row>
    <row r="40">
      <c r="C40" s="20" t="s">
        <v>107</v>
      </c>
      <c r="D40" s="35">
        <v>0.0</v>
      </c>
      <c r="E40" s="35">
        <v>0.0</v>
      </c>
      <c r="F40" s="35">
        <v>0.0</v>
      </c>
      <c r="G40" s="35">
        <v>0.0</v>
      </c>
      <c r="H40" s="35">
        <v>0.0</v>
      </c>
      <c r="I40" s="35">
        <v>0.0</v>
      </c>
      <c r="J40" s="35">
        <v>0.0</v>
      </c>
      <c r="K40" s="35">
        <v>0.0</v>
      </c>
      <c r="L40" s="35">
        <f t="shared" si="3"/>
        <v>0</v>
      </c>
      <c r="M40" s="35">
        <v>0.0</v>
      </c>
      <c r="N40" s="35">
        <v>0.0</v>
      </c>
      <c r="O40" s="35">
        <v>0.0</v>
      </c>
      <c r="P40" s="35">
        <v>0.0</v>
      </c>
      <c r="Q40" s="35">
        <v>0.0</v>
      </c>
      <c r="R40" s="35">
        <v>0.0</v>
      </c>
      <c r="S40" s="35">
        <v>0.0</v>
      </c>
      <c r="T40" s="35">
        <v>0.0</v>
      </c>
      <c r="U40" s="35">
        <v>0.0</v>
      </c>
      <c r="V40" s="35">
        <v>0.0</v>
      </c>
      <c r="W40" s="35">
        <v>0.0</v>
      </c>
      <c r="X40" s="35">
        <v>0.0</v>
      </c>
      <c r="Y40" s="35">
        <v>0.0</v>
      </c>
      <c r="Z40" s="35">
        <v>0.0</v>
      </c>
      <c r="AA40" s="35">
        <v>0.0</v>
      </c>
      <c r="AB40" s="35">
        <v>0.0</v>
      </c>
      <c r="AC40" s="35">
        <v>0.0</v>
      </c>
      <c r="AD40" s="35">
        <v>0.0</v>
      </c>
      <c r="AE40" s="35">
        <v>0.0</v>
      </c>
      <c r="AF40" s="35">
        <v>0.0</v>
      </c>
      <c r="AG40" s="35">
        <v>0.0</v>
      </c>
      <c r="AH40" s="35">
        <v>0.0</v>
      </c>
      <c r="AI40" s="35">
        <v>0.0</v>
      </c>
      <c r="AJ40" s="35">
        <v>0.0</v>
      </c>
      <c r="AK40" s="35">
        <v>0.0</v>
      </c>
      <c r="AL40" s="35">
        <v>0.0</v>
      </c>
      <c r="AM40" s="35">
        <v>0.0</v>
      </c>
      <c r="AN40" s="35">
        <v>0.0</v>
      </c>
      <c r="AO40" s="35">
        <v>0.0</v>
      </c>
      <c r="AP40" s="35">
        <v>0.0</v>
      </c>
      <c r="AQ40" s="35">
        <v>0.0</v>
      </c>
      <c r="AR40" s="35">
        <v>0.0</v>
      </c>
      <c r="AS40" s="35">
        <v>0.0</v>
      </c>
      <c r="AT40" s="35">
        <v>0.0</v>
      </c>
      <c r="AU40" s="35">
        <v>0.0</v>
      </c>
      <c r="AV40" s="35">
        <v>0.0</v>
      </c>
      <c r="AW40" s="35">
        <v>0.0</v>
      </c>
      <c r="AX40" s="35">
        <v>0.0</v>
      </c>
      <c r="AY40" s="35">
        <v>0.0</v>
      </c>
      <c r="AZ40" s="35">
        <v>0.0</v>
      </c>
      <c r="BA40" s="35">
        <v>0.0</v>
      </c>
      <c r="BB40" s="35">
        <v>0.0</v>
      </c>
      <c r="BC40" s="35">
        <v>0.0</v>
      </c>
      <c r="BD40" s="35">
        <v>0.0</v>
      </c>
      <c r="BE40" s="35">
        <v>0.0</v>
      </c>
      <c r="BF40" s="35">
        <v>0.0</v>
      </c>
      <c r="BG40" s="35">
        <v>0.0</v>
      </c>
    </row>
    <row r="41">
      <c r="C41" s="20" t="s">
        <v>108</v>
      </c>
      <c r="D41" s="35">
        <v>0.0</v>
      </c>
      <c r="E41" s="35">
        <v>0.0</v>
      </c>
      <c r="F41" s="35">
        <v>0.0</v>
      </c>
      <c r="G41" s="35">
        <v>0.0</v>
      </c>
      <c r="H41" s="35">
        <v>0.0</v>
      </c>
      <c r="I41" s="35">
        <v>0.0</v>
      </c>
      <c r="J41" s="35">
        <v>0.0</v>
      </c>
      <c r="K41" s="35">
        <v>0.0</v>
      </c>
      <c r="L41" s="35">
        <f t="shared" si="3"/>
        <v>0</v>
      </c>
      <c r="M41" s="35">
        <v>0.0</v>
      </c>
      <c r="N41" s="35">
        <v>0.0</v>
      </c>
      <c r="O41" s="35">
        <v>0.0</v>
      </c>
      <c r="P41" s="35">
        <v>0.0</v>
      </c>
      <c r="Q41" s="35">
        <v>0.0</v>
      </c>
      <c r="R41" s="35">
        <v>0.0</v>
      </c>
      <c r="S41" s="35">
        <v>0.0</v>
      </c>
      <c r="T41" s="35">
        <v>0.0</v>
      </c>
      <c r="U41" s="35">
        <v>0.0</v>
      </c>
      <c r="V41" s="35">
        <v>0.0</v>
      </c>
      <c r="W41" s="35">
        <v>0.0</v>
      </c>
      <c r="X41" s="35">
        <v>0.0</v>
      </c>
      <c r="Y41" s="35">
        <v>0.0</v>
      </c>
      <c r="Z41" s="35">
        <v>0.0</v>
      </c>
      <c r="AA41" s="35">
        <v>0.0</v>
      </c>
      <c r="AB41" s="35">
        <v>0.0</v>
      </c>
      <c r="AC41" s="35">
        <v>0.0</v>
      </c>
      <c r="AD41" s="35">
        <v>0.0</v>
      </c>
      <c r="AE41" s="35">
        <v>0.0</v>
      </c>
      <c r="AF41" s="35">
        <v>0.0</v>
      </c>
      <c r="AG41" s="35">
        <v>0.0</v>
      </c>
      <c r="AH41" s="35">
        <v>0.0</v>
      </c>
      <c r="AI41" s="35">
        <v>0.0</v>
      </c>
      <c r="AJ41" s="35">
        <v>0.0</v>
      </c>
      <c r="AK41" s="35">
        <v>0.0</v>
      </c>
      <c r="AL41" s="35">
        <v>0.0</v>
      </c>
      <c r="AM41" s="35">
        <v>0.0</v>
      </c>
      <c r="AN41" s="35">
        <v>0.0</v>
      </c>
      <c r="AO41" s="35">
        <v>0.0</v>
      </c>
      <c r="AP41" s="35">
        <v>0.0</v>
      </c>
      <c r="AQ41" s="35">
        <v>0.0</v>
      </c>
      <c r="AR41" s="35">
        <v>0.0</v>
      </c>
      <c r="AS41" s="35">
        <v>0.0</v>
      </c>
      <c r="AT41" s="35">
        <v>0.0</v>
      </c>
      <c r="AU41" s="35">
        <v>0.0</v>
      </c>
      <c r="AV41" s="35">
        <v>0.0</v>
      </c>
      <c r="AW41" s="35">
        <v>0.0</v>
      </c>
      <c r="AX41" s="35">
        <v>0.0</v>
      </c>
      <c r="AY41" s="35">
        <v>0.0</v>
      </c>
      <c r="AZ41" s="35">
        <v>0.0</v>
      </c>
      <c r="BA41" s="35">
        <v>0.0</v>
      </c>
      <c r="BB41" s="35">
        <v>0.0</v>
      </c>
      <c r="BC41" s="35">
        <v>0.0</v>
      </c>
      <c r="BD41" s="35">
        <v>0.0</v>
      </c>
      <c r="BE41" s="35">
        <v>0.0</v>
      </c>
      <c r="BF41" s="35">
        <v>0.0</v>
      </c>
      <c r="BG41" s="35">
        <v>0.0</v>
      </c>
    </row>
    <row r="42">
      <c r="C42" s="20" t="s">
        <v>108</v>
      </c>
      <c r="D42" s="35">
        <v>0.0</v>
      </c>
      <c r="E42" s="35">
        <v>1.0</v>
      </c>
      <c r="F42" s="35">
        <v>0.0</v>
      </c>
      <c r="G42" s="35">
        <v>0.0</v>
      </c>
      <c r="H42" s="35">
        <v>0.0</v>
      </c>
      <c r="I42" s="35">
        <v>3.67</v>
      </c>
      <c r="J42" s="35">
        <v>19.0</v>
      </c>
      <c r="K42" s="35">
        <v>19.0</v>
      </c>
      <c r="L42" s="35">
        <f t="shared" si="3"/>
        <v>15</v>
      </c>
      <c r="M42" s="35">
        <v>35.0</v>
      </c>
      <c r="N42" s="35">
        <v>37.0</v>
      </c>
      <c r="O42" s="35">
        <v>0.95</v>
      </c>
      <c r="P42" s="35">
        <v>72.0</v>
      </c>
      <c r="Q42" s="35">
        <v>2.0</v>
      </c>
      <c r="R42" s="35">
        <v>2.0</v>
      </c>
      <c r="S42" s="35">
        <v>3.82</v>
      </c>
      <c r="T42" s="35">
        <v>11.0</v>
      </c>
      <c r="U42" s="35">
        <v>0.0</v>
      </c>
      <c r="V42" s="35">
        <v>0.0</v>
      </c>
      <c r="W42" s="35">
        <v>0.0</v>
      </c>
      <c r="X42" s="35">
        <v>5.0</v>
      </c>
      <c r="Y42" s="35">
        <v>4.0</v>
      </c>
      <c r="Z42" s="35">
        <v>0.0</v>
      </c>
      <c r="AA42" s="35">
        <v>0.0</v>
      </c>
      <c r="AB42" s="35">
        <v>0.0</v>
      </c>
      <c r="AC42" s="35">
        <v>0.0</v>
      </c>
      <c r="AD42" s="35">
        <v>2.455</v>
      </c>
      <c r="AE42" s="35">
        <v>0.474</v>
      </c>
      <c r="AF42" s="35">
        <v>0.333</v>
      </c>
      <c r="AG42" s="35">
        <v>5.0</v>
      </c>
      <c r="AH42" s="35">
        <v>5.0</v>
      </c>
      <c r="AI42" s="35">
        <v>1.0</v>
      </c>
      <c r="AJ42" s="35">
        <v>10.0</v>
      </c>
      <c r="AK42" s="35">
        <v>10.0</v>
      </c>
      <c r="AL42" s="35">
        <v>9.0</v>
      </c>
      <c r="AM42" s="35">
        <v>9.0</v>
      </c>
      <c r="AN42" s="35">
        <v>0.526</v>
      </c>
      <c r="AO42" s="35">
        <v>1.0</v>
      </c>
      <c r="AP42" s="35">
        <v>2.0</v>
      </c>
      <c r="AQ42" s="35">
        <v>0.0</v>
      </c>
      <c r="AR42" s="35">
        <v>0.0</v>
      </c>
      <c r="AS42" s="35">
        <v>0.0</v>
      </c>
      <c r="AT42" s="35">
        <v>13.3</v>
      </c>
      <c r="AU42" s="35">
        <v>0.0</v>
      </c>
      <c r="AV42" s="35">
        <v>0.0</v>
      </c>
      <c r="AW42" s="35">
        <v>51.4</v>
      </c>
      <c r="AX42" s="35">
        <v>48.6</v>
      </c>
      <c r="AY42" s="35">
        <v>37.5</v>
      </c>
      <c r="AZ42" s="35">
        <v>1.0</v>
      </c>
      <c r="BA42" s="35">
        <v>0.0</v>
      </c>
      <c r="BB42" s="35">
        <v>0.0</v>
      </c>
      <c r="BC42" s="35">
        <v>3.0</v>
      </c>
      <c r="BD42" s="35">
        <v>0.0</v>
      </c>
      <c r="BE42" s="35">
        <v>1.0</v>
      </c>
      <c r="BF42" s="35">
        <v>6.373</v>
      </c>
      <c r="BG42" s="35">
        <v>0.333</v>
      </c>
    </row>
    <row r="43">
      <c r="C43" s="20" t="s">
        <v>158</v>
      </c>
      <c r="D43" s="39">
        <f t="shared" ref="D43:J43" si="4">sum(D7:D42)</f>
        <v>5</v>
      </c>
      <c r="E43" s="39">
        <f t="shared" si="4"/>
        <v>3</v>
      </c>
      <c r="F43" s="39">
        <f t="shared" si="4"/>
        <v>0</v>
      </c>
      <c r="G43" s="39">
        <f t="shared" si="4"/>
        <v>0</v>
      </c>
      <c r="H43" s="39">
        <f t="shared" si="4"/>
        <v>4</v>
      </c>
      <c r="I43" s="39">
        <f t="shared" si="4"/>
        <v>48.34</v>
      </c>
      <c r="J43" s="39">
        <f t="shared" si="4"/>
        <v>230</v>
      </c>
      <c r="K43" s="40">
        <f>average(K9,K16,K17,K19,K20,K22,K24:K26,K30,K32,K34,K35,K38,K42)</f>
        <v>15.33333333</v>
      </c>
      <c r="L43" s="41">
        <f>SUM(L7:L42)</f>
        <v>175</v>
      </c>
      <c r="M43" s="40">
        <f t="shared" ref="M43:N43" si="5">average(M9,M16,M17,M19,M20,M22,M24:M26,M30,M32,M34,M35,M38,M42)</f>
        <v>22.73333333</v>
      </c>
      <c r="N43" s="40">
        <f t="shared" si="5"/>
        <v>32.46666667</v>
      </c>
      <c r="O43" s="43">
        <f>M43/N43</f>
        <v>0.7002053388</v>
      </c>
      <c r="P43" s="40">
        <f>average(P9,P16,P17,P19,P20,P22,P24:P26,P30,P32,P34,P35,P38,P42)</f>
        <v>55.2</v>
      </c>
      <c r="Q43" s="76">
        <f t="shared" ref="Q43:R43" si="6">sum(Q7:Q42)</f>
        <v>33</v>
      </c>
      <c r="R43" s="76">
        <f t="shared" si="6"/>
        <v>21</v>
      </c>
      <c r="S43" s="42">
        <f>(R43*7)/I43</f>
        <v>3.040959868</v>
      </c>
      <c r="T43" s="40">
        <f>average(T9,T16,T17,T19,T20,T22,T24:T26,T30,T32,T34,T35,T38,T42)</f>
        <v>9.666666667</v>
      </c>
      <c r="U43" s="46">
        <f t="shared" ref="U43:Y43" si="7">SUM(U7:U42)</f>
        <v>29</v>
      </c>
      <c r="V43" s="46">
        <f t="shared" si="7"/>
        <v>13</v>
      </c>
      <c r="W43" s="46">
        <f t="shared" si="7"/>
        <v>16</v>
      </c>
      <c r="X43" s="46">
        <f t="shared" si="7"/>
        <v>51</v>
      </c>
      <c r="Y43" s="46">
        <f t="shared" si="7"/>
        <v>23</v>
      </c>
      <c r="Z43" s="42">
        <f>U43/Y43</f>
        <v>1.260869565</v>
      </c>
      <c r="AA43" s="42">
        <f>U43/(I43/7)</f>
        <v>4.19942077</v>
      </c>
      <c r="AB43" s="47">
        <f t="shared" ref="AB43:AC43" si="8">SUM(AB7:AB42)</f>
        <v>3</v>
      </c>
      <c r="AC43" s="47">
        <f t="shared" si="8"/>
        <v>2</v>
      </c>
      <c r="AD43" s="9">
        <f>(X43+Y43)/I43</f>
        <v>1.530823335</v>
      </c>
      <c r="AE43" s="48">
        <f>(X43+Y43+AB43)/J43</f>
        <v>0.3347826087</v>
      </c>
      <c r="AF43" s="6">
        <f>(X43)/(J43-(Y43+AB43))</f>
        <v>0.25</v>
      </c>
      <c r="AG43" s="47">
        <f t="shared" ref="AG43:AH43" si="9">SUM(AG7:AG42)</f>
        <v>64</v>
      </c>
      <c r="AH43" s="47">
        <f t="shared" si="9"/>
        <v>45</v>
      </c>
      <c r="AI43" s="7">
        <f>AG43/AH43</f>
        <v>1.422222222</v>
      </c>
      <c r="AJ43" s="47">
        <f>sum(AJ7:AJ42)</f>
        <v>110</v>
      </c>
      <c r="AK43" s="40">
        <f>average(AK9,AK16,AK17,AK19,AK20,AK22,AK24:AK26,AK30,AK32,AK34,AK35,AK38,AK42)</f>
        <v>7.333333333</v>
      </c>
      <c r="AL43" s="47">
        <f>SUM(AL7:AL42)</f>
        <v>124</v>
      </c>
      <c r="AM43" s="40">
        <f>average(AM9,AM16,AM17,AM19,AM20,AM22,AM24:AM26,AM30,AM32,AM34,AM35,AM38,AM42)</f>
        <v>8.266666667</v>
      </c>
      <c r="AN43" s="6">
        <f>AJ43/J43</f>
        <v>0.4782608696</v>
      </c>
      <c r="AO43" s="47">
        <f t="shared" ref="AO43:AS43" si="10">SUM(AO7:AO42)</f>
        <v>6</v>
      </c>
      <c r="AP43" s="47">
        <f t="shared" si="10"/>
        <v>13</v>
      </c>
      <c r="AQ43" s="47">
        <f t="shared" si="10"/>
        <v>10</v>
      </c>
      <c r="AR43" s="47">
        <f t="shared" si="10"/>
        <v>12</v>
      </c>
      <c r="AS43" s="47">
        <f t="shared" si="10"/>
        <v>5</v>
      </c>
      <c r="AT43" s="7">
        <f>((((AT7*L7)/100)+((AT8*L8)/100)+((AT9*L9)/100)+((AT10*L10)/100)+((AT11*L11)/100)+((AT12*L12)/100)+((AT13*L13)/100)+((AT14*L14)/100)+((AT15*L15)/100)+((AT16*L16)/100)+((AT17*L17)/100)+((AT18*L18)/100)+((AT19*L19)/100)+((AT20*L20)/100)+((AT21*L21)/100)+((AT22*L22)/100)+((AT22*L23)/100)+((AT24*L24)/100)+((AT25*L25)/100)+((AT26*L26)/100)+((AT27*L27)/100)+((AT28*L28)/100)+((AT29*L29)/100)+((AT30*L30)/100)+((AT31*L31)/100)+((AT32*L32)/100)+((AT33*L33)/100)+((AT34*L34)/100)+((AT35*L35)/100)+((AT36*L36)/100)+((AT37*L37)/100)+((AT38*L38)/100)+((AT39*L39)/100)+((AT40*L40)/100)+((AT41*L41)/100)+((AT42*L42)/100))/L43)*100</f>
        <v>9.795428571</v>
      </c>
      <c r="AU43" s="47">
        <f t="shared" ref="AU43:AV43" si="11">SUM(AU7:AU42)</f>
        <v>3</v>
      </c>
      <c r="AV43" s="47">
        <f t="shared" si="11"/>
        <v>2</v>
      </c>
      <c r="AW43" s="7">
        <f>(N43/P43)*100</f>
        <v>58.81642512</v>
      </c>
      <c r="AX43" s="7">
        <f>(M43/P43)*100</f>
        <v>41.18357488</v>
      </c>
      <c r="AY43" s="40">
        <f>average(AY9,AY16,AY17,AY19,AY20,AY22,AY24:AY26,AY30,AY32,AY34,AY35,AY38,AY42)</f>
        <v>28.16666667</v>
      </c>
      <c r="AZ43" s="47">
        <f t="shared" ref="AZ43:BE43" si="12">SUM(AZ7:AZ42)</f>
        <v>11</v>
      </c>
      <c r="BA43" s="47">
        <f t="shared" si="12"/>
        <v>3</v>
      </c>
      <c r="BB43" s="47">
        <f t="shared" si="12"/>
        <v>1</v>
      </c>
      <c r="BC43" s="47">
        <f t="shared" si="12"/>
        <v>6</v>
      </c>
      <c r="BD43" s="47">
        <f t="shared" si="12"/>
        <v>16</v>
      </c>
      <c r="BE43" s="47">
        <f t="shared" si="12"/>
        <v>9</v>
      </c>
      <c r="BF43" s="6">
        <f>(((13+(3*(Y43+AB43)))-(2*U43))/I43)+3.1</f>
        <v>3.78266446</v>
      </c>
      <c r="BG43" s="6">
        <f>X43/L43</f>
        <v>0.2914285714</v>
      </c>
    </row>
    <row r="44">
      <c r="C44" s="20"/>
    </row>
    <row r="45">
      <c r="C45" s="20" t="s">
        <v>106</v>
      </c>
      <c r="D45" s="25">
        <v>0.0</v>
      </c>
      <c r="E45" s="25">
        <v>0.0</v>
      </c>
      <c r="F45" s="25">
        <v>0.0</v>
      </c>
      <c r="G45" s="25">
        <v>0.0</v>
      </c>
      <c r="H45" s="25">
        <v>0.0</v>
      </c>
      <c r="I45" s="25">
        <v>0.0</v>
      </c>
      <c r="J45" s="25">
        <v>0.0</v>
      </c>
      <c r="K45" s="25">
        <v>0.0</v>
      </c>
      <c r="L45" s="25">
        <v>0.0</v>
      </c>
      <c r="M45" s="25">
        <v>0.0</v>
      </c>
      <c r="N45" s="25">
        <v>0.0</v>
      </c>
      <c r="O45" s="25">
        <v>0.0</v>
      </c>
      <c r="P45" s="25">
        <v>0.0</v>
      </c>
      <c r="Q45" s="25">
        <v>0.0</v>
      </c>
      <c r="R45" s="25">
        <v>0.0</v>
      </c>
      <c r="S45" s="25">
        <v>0.0</v>
      </c>
      <c r="T45" s="25">
        <v>0.0</v>
      </c>
      <c r="U45" s="25">
        <v>0.0</v>
      </c>
      <c r="V45" s="25">
        <v>0.0</v>
      </c>
      <c r="W45" s="25">
        <v>0.0</v>
      </c>
      <c r="X45" s="25">
        <v>0.0</v>
      </c>
      <c r="Y45" s="25">
        <v>0.0</v>
      </c>
      <c r="Z45" s="25">
        <v>0.0</v>
      </c>
      <c r="AA45" s="25">
        <v>0.0</v>
      </c>
      <c r="AB45" s="25">
        <v>0.0</v>
      </c>
      <c r="AC45" s="25">
        <v>0.0</v>
      </c>
      <c r="AD45" s="25">
        <v>0.0</v>
      </c>
      <c r="AE45" s="25">
        <v>0.0</v>
      </c>
      <c r="AF45" s="25">
        <v>0.0</v>
      </c>
      <c r="AG45" s="25">
        <v>0.0</v>
      </c>
      <c r="AH45" s="25">
        <v>0.0</v>
      </c>
      <c r="AI45" s="25">
        <v>0.0</v>
      </c>
      <c r="AJ45" s="25">
        <v>0.0</v>
      </c>
      <c r="AK45" s="25">
        <v>0.0</v>
      </c>
      <c r="AL45" s="25">
        <v>0.0</v>
      </c>
      <c r="AM45" s="25">
        <v>0.0</v>
      </c>
      <c r="AN45" s="25">
        <v>0.0</v>
      </c>
      <c r="AO45" s="25">
        <v>0.0</v>
      </c>
      <c r="AP45" s="25">
        <v>0.0</v>
      </c>
      <c r="AQ45" s="25">
        <v>0.0</v>
      </c>
      <c r="AR45" s="25">
        <v>0.0</v>
      </c>
      <c r="AS45" s="25">
        <v>0.0</v>
      </c>
      <c r="AT45" s="25">
        <v>0.0</v>
      </c>
      <c r="AU45" s="25">
        <v>0.0</v>
      </c>
      <c r="AV45" s="25">
        <v>0.0</v>
      </c>
      <c r="AW45" s="25">
        <v>0.0</v>
      </c>
      <c r="AX45" s="25">
        <v>0.0</v>
      </c>
      <c r="AY45" s="25">
        <v>0.0</v>
      </c>
      <c r="AZ45" s="25">
        <v>0.0</v>
      </c>
      <c r="BA45" s="25">
        <v>0.0</v>
      </c>
      <c r="BB45" s="25">
        <v>0.0</v>
      </c>
    </row>
    <row r="46">
      <c r="C46" s="20" t="s">
        <v>106</v>
      </c>
      <c r="D46" s="25">
        <v>0.0</v>
      </c>
      <c r="E46" s="25">
        <v>0.0</v>
      </c>
      <c r="F46" s="25">
        <v>0.0</v>
      </c>
      <c r="G46" s="25">
        <v>0.0</v>
      </c>
      <c r="H46" s="25">
        <v>0.0</v>
      </c>
      <c r="I46" s="25">
        <v>0.0</v>
      </c>
      <c r="J46" s="25">
        <v>0.0</v>
      </c>
      <c r="K46" s="25">
        <v>0.0</v>
      </c>
      <c r="L46" s="25">
        <v>0.0</v>
      </c>
      <c r="M46" s="25">
        <v>0.0</v>
      </c>
      <c r="N46" s="25">
        <v>0.0</v>
      </c>
      <c r="O46" s="25">
        <v>0.0</v>
      </c>
      <c r="P46" s="25">
        <v>0.0</v>
      </c>
      <c r="Q46" s="25">
        <v>0.0</v>
      </c>
      <c r="R46" s="25">
        <v>0.0</v>
      </c>
      <c r="S46" s="25">
        <v>0.0</v>
      </c>
      <c r="T46" s="25">
        <v>0.0</v>
      </c>
      <c r="U46" s="25">
        <v>0.0</v>
      </c>
      <c r="V46" s="25">
        <v>0.0</v>
      </c>
      <c r="W46" s="25">
        <v>0.0</v>
      </c>
      <c r="X46" s="25">
        <v>0.0</v>
      </c>
      <c r="Y46" s="25">
        <v>0.0</v>
      </c>
      <c r="Z46" s="25">
        <v>0.0</v>
      </c>
      <c r="AA46" s="25">
        <v>0.0</v>
      </c>
      <c r="AB46" s="25">
        <v>0.0</v>
      </c>
      <c r="AC46" s="25">
        <v>0.0</v>
      </c>
      <c r="AD46" s="25">
        <v>0.0</v>
      </c>
      <c r="AE46" s="25">
        <v>0.0</v>
      </c>
      <c r="AF46" s="25">
        <v>0.0</v>
      </c>
      <c r="AG46" s="25">
        <v>0.0</v>
      </c>
      <c r="AH46" s="25">
        <v>0.0</v>
      </c>
      <c r="AI46" s="25">
        <v>0.0</v>
      </c>
      <c r="AJ46" s="25">
        <v>0.0</v>
      </c>
      <c r="AK46" s="25">
        <v>0.0</v>
      </c>
      <c r="AL46" s="25">
        <v>0.0</v>
      </c>
      <c r="AM46" s="25">
        <v>0.0</v>
      </c>
      <c r="AN46" s="25">
        <v>0.0</v>
      </c>
      <c r="AO46" s="25">
        <v>0.0</v>
      </c>
      <c r="AP46" s="25">
        <v>0.0</v>
      </c>
      <c r="AQ46" s="25">
        <v>0.0</v>
      </c>
      <c r="AR46" s="25">
        <v>0.0</v>
      </c>
      <c r="AS46" s="25">
        <v>0.0</v>
      </c>
      <c r="AT46" s="25">
        <v>0.0</v>
      </c>
      <c r="AU46" s="25">
        <v>0.0</v>
      </c>
      <c r="AV46" s="25">
        <v>0.0</v>
      </c>
      <c r="AW46" s="25">
        <v>0.0</v>
      </c>
      <c r="AX46" s="25">
        <v>0.0</v>
      </c>
      <c r="AY46" s="25">
        <v>0.0</v>
      </c>
      <c r="AZ46" s="25">
        <v>0.0</v>
      </c>
      <c r="BA46" s="25">
        <v>0.0</v>
      </c>
      <c r="BB46" s="25">
        <v>0.0</v>
      </c>
    </row>
    <row r="47">
      <c r="C47" s="20" t="s">
        <v>107</v>
      </c>
      <c r="D47" s="25">
        <v>0.0</v>
      </c>
      <c r="E47" s="25">
        <v>0.0</v>
      </c>
      <c r="F47" s="25">
        <v>0.0</v>
      </c>
      <c r="G47" s="25">
        <v>0.0</v>
      </c>
      <c r="H47" s="25">
        <v>0.0</v>
      </c>
      <c r="I47" s="25">
        <v>0.0</v>
      </c>
      <c r="J47" s="25">
        <v>0.0</v>
      </c>
      <c r="K47" s="25">
        <v>0.0</v>
      </c>
      <c r="L47" s="25">
        <v>0.0</v>
      </c>
      <c r="M47" s="25">
        <v>0.0</v>
      </c>
      <c r="N47" s="25">
        <v>0.0</v>
      </c>
      <c r="O47" s="25">
        <v>0.0</v>
      </c>
      <c r="P47" s="25">
        <v>0.0</v>
      </c>
      <c r="Q47" s="25">
        <v>0.0</v>
      </c>
      <c r="R47" s="25">
        <v>0.0</v>
      </c>
      <c r="S47" s="25">
        <v>0.0</v>
      </c>
      <c r="T47" s="25">
        <v>0.0</v>
      </c>
      <c r="U47" s="25">
        <v>0.0</v>
      </c>
      <c r="V47" s="25">
        <v>0.0</v>
      </c>
      <c r="W47" s="25">
        <v>0.0</v>
      </c>
      <c r="X47" s="25">
        <v>0.0</v>
      </c>
      <c r="Y47" s="25">
        <v>0.0</v>
      </c>
      <c r="Z47" s="25">
        <v>0.0</v>
      </c>
      <c r="AA47" s="25">
        <v>0.0</v>
      </c>
      <c r="AB47" s="25">
        <v>0.0</v>
      </c>
      <c r="AC47" s="25">
        <v>0.0</v>
      </c>
      <c r="AD47" s="25">
        <v>0.0</v>
      </c>
      <c r="AE47" s="25">
        <v>0.0</v>
      </c>
      <c r="AF47" s="25">
        <v>0.0</v>
      </c>
      <c r="AG47" s="25">
        <v>0.0</v>
      </c>
      <c r="AH47" s="25">
        <v>0.0</v>
      </c>
      <c r="AI47" s="25">
        <v>0.0</v>
      </c>
      <c r="AJ47" s="25">
        <v>0.0</v>
      </c>
      <c r="AK47" s="25">
        <v>0.0</v>
      </c>
      <c r="AL47" s="25">
        <v>0.0</v>
      </c>
      <c r="AM47" s="25">
        <v>0.0</v>
      </c>
      <c r="AN47" s="25">
        <v>0.0</v>
      </c>
      <c r="AO47" s="25">
        <v>0.0</v>
      </c>
      <c r="AP47" s="25">
        <v>0.0</v>
      </c>
      <c r="AQ47" s="25">
        <v>0.0</v>
      </c>
      <c r="AR47" s="25">
        <v>0.0</v>
      </c>
      <c r="AS47" s="25">
        <v>0.0</v>
      </c>
      <c r="AT47" s="25">
        <v>0.0</v>
      </c>
      <c r="AU47" s="25">
        <v>0.0</v>
      </c>
      <c r="AV47" s="25">
        <v>0.0</v>
      </c>
      <c r="AW47" s="25">
        <v>0.0</v>
      </c>
      <c r="AX47" s="25">
        <v>0.0</v>
      </c>
      <c r="AY47" s="25">
        <v>0.0</v>
      </c>
      <c r="AZ47" s="25">
        <v>0.0</v>
      </c>
      <c r="BA47" s="25">
        <v>0.0</v>
      </c>
      <c r="BB47" s="25">
        <v>0.0</v>
      </c>
    </row>
    <row r="48">
      <c r="C48" s="20" t="s">
        <v>107</v>
      </c>
      <c r="D48" s="25">
        <v>0.0</v>
      </c>
      <c r="E48" s="25">
        <v>0.0</v>
      </c>
      <c r="F48" s="25">
        <v>0.0</v>
      </c>
      <c r="G48" s="25">
        <v>0.0</v>
      </c>
      <c r="H48" s="25">
        <v>0.0</v>
      </c>
      <c r="I48" s="25">
        <v>0.0</v>
      </c>
      <c r="J48" s="25">
        <v>0.0</v>
      </c>
      <c r="K48" s="25">
        <v>0.0</v>
      </c>
      <c r="L48" s="25">
        <v>0.0</v>
      </c>
      <c r="M48" s="25">
        <v>0.0</v>
      </c>
      <c r="N48" s="25">
        <v>0.0</v>
      </c>
      <c r="O48" s="25">
        <v>0.0</v>
      </c>
      <c r="P48" s="25">
        <v>0.0</v>
      </c>
      <c r="Q48" s="25">
        <v>0.0</v>
      </c>
      <c r="R48" s="25">
        <v>0.0</v>
      </c>
      <c r="S48" s="25">
        <v>0.0</v>
      </c>
      <c r="T48" s="25">
        <v>0.0</v>
      </c>
      <c r="U48" s="25">
        <v>0.0</v>
      </c>
      <c r="V48" s="25">
        <v>0.0</v>
      </c>
      <c r="W48" s="25">
        <v>0.0</v>
      </c>
      <c r="X48" s="25">
        <v>0.0</v>
      </c>
      <c r="Y48" s="25">
        <v>0.0</v>
      </c>
      <c r="Z48" s="25">
        <v>0.0</v>
      </c>
      <c r="AA48" s="25">
        <v>0.0</v>
      </c>
      <c r="AB48" s="25">
        <v>0.0</v>
      </c>
      <c r="AC48" s="25">
        <v>0.0</v>
      </c>
      <c r="AD48" s="25">
        <v>0.0</v>
      </c>
      <c r="AE48" s="25">
        <v>0.0</v>
      </c>
      <c r="AF48" s="25">
        <v>0.0</v>
      </c>
      <c r="AG48" s="25">
        <v>0.0</v>
      </c>
      <c r="AH48" s="25">
        <v>0.0</v>
      </c>
      <c r="AI48" s="25">
        <v>0.0</v>
      </c>
      <c r="AJ48" s="25">
        <v>0.0</v>
      </c>
      <c r="AK48" s="25">
        <v>0.0</v>
      </c>
      <c r="AL48" s="25">
        <v>0.0</v>
      </c>
      <c r="AM48" s="25">
        <v>0.0</v>
      </c>
      <c r="AN48" s="25">
        <v>0.0</v>
      </c>
      <c r="AO48" s="25">
        <v>0.0</v>
      </c>
      <c r="AP48" s="25">
        <v>0.0</v>
      </c>
      <c r="AQ48" s="25">
        <v>0.0</v>
      </c>
      <c r="AR48" s="25">
        <v>0.0</v>
      </c>
      <c r="AS48" s="25">
        <v>0.0</v>
      </c>
      <c r="AT48" s="25">
        <v>0.0</v>
      </c>
      <c r="AU48" s="25">
        <v>0.0</v>
      </c>
      <c r="AV48" s="25">
        <v>0.0</v>
      </c>
      <c r="AW48" s="25">
        <v>0.0</v>
      </c>
      <c r="AX48" s="25">
        <v>0.0</v>
      </c>
      <c r="AY48" s="25">
        <v>0.0</v>
      </c>
      <c r="AZ48" s="25">
        <v>0.0</v>
      </c>
      <c r="BA48" s="25">
        <v>0.0</v>
      </c>
      <c r="BB48" s="25">
        <v>0.0</v>
      </c>
    </row>
    <row r="49">
      <c r="C49" s="20" t="s">
        <v>108</v>
      </c>
      <c r="D49" s="25">
        <v>0.0</v>
      </c>
      <c r="E49" s="25">
        <v>0.0</v>
      </c>
      <c r="F49" s="25">
        <v>0.0</v>
      </c>
      <c r="G49" s="25">
        <v>0.0</v>
      </c>
      <c r="H49" s="25">
        <v>0.0</v>
      </c>
      <c r="I49" s="25">
        <v>0.0</v>
      </c>
      <c r="J49" s="25">
        <v>0.0</v>
      </c>
      <c r="K49" s="25">
        <v>0.0</v>
      </c>
      <c r="L49" s="25">
        <v>0.0</v>
      </c>
      <c r="M49" s="25">
        <v>0.0</v>
      </c>
      <c r="N49" s="25">
        <v>0.0</v>
      </c>
      <c r="O49" s="25">
        <v>0.0</v>
      </c>
      <c r="P49" s="25">
        <v>0.0</v>
      </c>
      <c r="Q49" s="25">
        <v>0.0</v>
      </c>
      <c r="R49" s="25">
        <v>0.0</v>
      </c>
      <c r="S49" s="25">
        <v>0.0</v>
      </c>
      <c r="T49" s="25">
        <v>0.0</v>
      </c>
      <c r="U49" s="25">
        <v>0.0</v>
      </c>
      <c r="V49" s="25">
        <v>0.0</v>
      </c>
      <c r="W49" s="25">
        <v>0.0</v>
      </c>
      <c r="X49" s="25">
        <v>0.0</v>
      </c>
      <c r="Y49" s="25">
        <v>0.0</v>
      </c>
      <c r="Z49" s="25">
        <v>0.0</v>
      </c>
      <c r="AA49" s="25">
        <v>0.0</v>
      </c>
      <c r="AB49" s="25">
        <v>0.0</v>
      </c>
      <c r="AC49" s="25">
        <v>0.0</v>
      </c>
      <c r="AD49" s="25">
        <v>0.0</v>
      </c>
      <c r="AE49" s="25">
        <v>0.0</v>
      </c>
      <c r="AF49" s="25">
        <v>0.0</v>
      </c>
      <c r="AG49" s="25">
        <v>0.0</v>
      </c>
      <c r="AH49" s="25">
        <v>0.0</v>
      </c>
      <c r="AI49" s="25">
        <v>0.0</v>
      </c>
      <c r="AJ49" s="25">
        <v>0.0</v>
      </c>
      <c r="AK49" s="25">
        <v>0.0</v>
      </c>
      <c r="AL49" s="25">
        <v>0.0</v>
      </c>
      <c r="AM49" s="25">
        <v>0.0</v>
      </c>
      <c r="AN49" s="25">
        <v>0.0</v>
      </c>
      <c r="AO49" s="25">
        <v>0.0</v>
      </c>
      <c r="AP49" s="25">
        <v>0.0</v>
      </c>
      <c r="AQ49" s="25">
        <v>0.0</v>
      </c>
      <c r="AR49" s="25">
        <v>0.0</v>
      </c>
      <c r="AS49" s="25">
        <v>0.0</v>
      </c>
      <c r="AT49" s="25">
        <v>0.0</v>
      </c>
      <c r="AU49" s="25">
        <v>0.0</v>
      </c>
      <c r="AV49" s="25">
        <v>0.0</v>
      </c>
      <c r="AW49" s="25">
        <v>0.0</v>
      </c>
      <c r="AX49" s="25">
        <v>0.0</v>
      </c>
      <c r="AY49" s="25">
        <v>0.0</v>
      </c>
      <c r="AZ49" s="25">
        <v>0.0</v>
      </c>
      <c r="BA49" s="25">
        <v>0.0</v>
      </c>
      <c r="BB49" s="25">
        <v>0.0</v>
      </c>
    </row>
    <row r="50">
      <c r="C50" s="20" t="s">
        <v>108</v>
      </c>
      <c r="D50" s="25">
        <v>1.0</v>
      </c>
      <c r="E50" s="25">
        <v>1.0</v>
      </c>
      <c r="F50" s="25">
        <v>0.0</v>
      </c>
      <c r="G50" s="25">
        <v>0.0</v>
      </c>
      <c r="H50" s="25">
        <v>0.0</v>
      </c>
      <c r="I50" s="25">
        <v>0.0</v>
      </c>
      <c r="J50" s="25">
        <v>0.0</v>
      </c>
      <c r="K50" s="25">
        <v>0.0</v>
      </c>
      <c r="L50" s="25">
        <v>0.0</v>
      </c>
      <c r="M50" s="25">
        <v>0.0</v>
      </c>
      <c r="N50" s="25">
        <v>0.0</v>
      </c>
      <c r="O50" s="25">
        <v>0.0</v>
      </c>
      <c r="P50" s="25">
        <v>1.0</v>
      </c>
      <c r="Q50" s="25">
        <v>0.0</v>
      </c>
      <c r="R50" s="25">
        <v>1.0</v>
      </c>
      <c r="S50" s="25">
        <v>0.0</v>
      </c>
      <c r="T50" s="25">
        <v>0.0</v>
      </c>
      <c r="U50" s="25">
        <v>0.0</v>
      </c>
      <c r="V50" s="25">
        <v>0.0</v>
      </c>
      <c r="W50" s="25">
        <v>0.0</v>
      </c>
      <c r="X50" s="25">
        <v>0.0</v>
      </c>
      <c r="Y50" s="25">
        <v>0.0</v>
      </c>
      <c r="Z50" s="25">
        <v>0.0</v>
      </c>
      <c r="AA50" s="25">
        <v>0.0</v>
      </c>
      <c r="AB50" s="25">
        <v>0.0</v>
      </c>
      <c r="AC50" s="25">
        <v>0.0</v>
      </c>
      <c r="AD50" s="25">
        <v>0.0</v>
      </c>
      <c r="AE50" s="25">
        <v>0.0</v>
      </c>
      <c r="AF50" s="25">
        <v>0.0</v>
      </c>
      <c r="AG50" s="25">
        <v>0.0</v>
      </c>
      <c r="AH50" s="25">
        <v>0.0</v>
      </c>
      <c r="AI50" s="25">
        <v>1.0</v>
      </c>
      <c r="AJ50" s="25">
        <v>0.0</v>
      </c>
      <c r="AK50" s="25">
        <v>0.0</v>
      </c>
      <c r="AL50" s="25">
        <v>0.0</v>
      </c>
      <c r="AM50" s="25">
        <v>0.0</v>
      </c>
      <c r="AN50" s="25">
        <v>0.0</v>
      </c>
      <c r="AO50" s="25">
        <v>0.0</v>
      </c>
      <c r="AP50" s="25">
        <v>0.0</v>
      </c>
      <c r="AQ50" s="25">
        <v>0.0</v>
      </c>
      <c r="AR50" s="25">
        <v>0.0</v>
      </c>
      <c r="AS50" s="25">
        <v>0.0</v>
      </c>
      <c r="AT50" s="25">
        <v>0.0</v>
      </c>
      <c r="AU50" s="25">
        <v>0.0</v>
      </c>
      <c r="AV50" s="25">
        <v>0.0</v>
      </c>
      <c r="AW50" s="25">
        <v>0.0</v>
      </c>
      <c r="AX50" s="25">
        <v>33.3</v>
      </c>
      <c r="AY50" s="25">
        <v>0.0</v>
      </c>
      <c r="AZ50" s="25">
        <v>0.0</v>
      </c>
      <c r="BA50" s="25">
        <v>0.0</v>
      </c>
      <c r="BB50" s="25">
        <v>0.0</v>
      </c>
    </row>
    <row r="51">
      <c r="C51" s="20" t="s">
        <v>109</v>
      </c>
      <c r="D51" s="26">
        <f t="shared" ref="D51:M51" si="13">sum(D45:D50)</f>
        <v>1</v>
      </c>
      <c r="E51" s="26">
        <f t="shared" si="13"/>
        <v>1</v>
      </c>
      <c r="F51" s="26">
        <f t="shared" si="13"/>
        <v>0</v>
      </c>
      <c r="G51" s="26">
        <f t="shared" si="13"/>
        <v>0</v>
      </c>
      <c r="H51" s="26">
        <f t="shared" si="13"/>
        <v>0</v>
      </c>
      <c r="I51" s="26">
        <f t="shared" si="13"/>
        <v>0</v>
      </c>
      <c r="J51" s="26">
        <f t="shared" si="13"/>
        <v>0</v>
      </c>
      <c r="K51" s="26">
        <f t="shared" si="13"/>
        <v>0</v>
      </c>
      <c r="L51" s="26">
        <f t="shared" si="13"/>
        <v>0</v>
      </c>
      <c r="M51" s="26">
        <f t="shared" si="13"/>
        <v>0</v>
      </c>
      <c r="N51" s="27">
        <f>G51/E51</f>
        <v>0</v>
      </c>
      <c r="O51" s="28">
        <f t="shared" ref="O51:X51" si="14">sum(O45:O50)</f>
        <v>0</v>
      </c>
      <c r="P51" s="28">
        <f t="shared" si="14"/>
        <v>1</v>
      </c>
      <c r="Q51" s="28">
        <f t="shared" si="14"/>
        <v>0</v>
      </c>
      <c r="R51" s="28">
        <f t="shared" si="14"/>
        <v>1</v>
      </c>
      <c r="S51" s="28">
        <f t="shared" si="14"/>
        <v>0</v>
      </c>
      <c r="T51" s="28">
        <f t="shared" si="14"/>
        <v>0</v>
      </c>
      <c r="U51" s="28">
        <f t="shared" si="14"/>
        <v>0</v>
      </c>
      <c r="V51" s="28">
        <f t="shared" si="14"/>
        <v>0</v>
      </c>
      <c r="W51" s="28">
        <f t="shared" si="14"/>
        <v>0</v>
      </c>
      <c r="X51" s="28">
        <f t="shared" si="14"/>
        <v>0</v>
      </c>
      <c r="Y51" s="29">
        <f>(G51+O51+S51)/D51</f>
        <v>0</v>
      </c>
      <c r="Z51" s="29">
        <f>(G51+O51+S51+AF51)/D51</f>
        <v>0</v>
      </c>
      <c r="AA51" s="27">
        <f>(I51+(2*J51)+(3*K51)+(4*L51))/E51</f>
        <v>0</v>
      </c>
      <c r="AB51" s="29">
        <f>sum(Y51,AA51)</f>
        <v>0</v>
      </c>
      <c r="AC51" s="29">
        <f>((1.8*Y51)+AA51)/4</f>
        <v>0</v>
      </c>
      <c r="AD51" s="29">
        <f>(E51-R51)/E51</f>
        <v>0</v>
      </c>
      <c r="AE51" s="27">
        <f>(E51-R51)/D51</f>
        <v>0</v>
      </c>
      <c r="AF51" s="30">
        <f t="shared" ref="AF51:AJ51" si="15">sum(AF45:AF50)</f>
        <v>0</v>
      </c>
      <c r="AG51" s="30">
        <f t="shared" si="15"/>
        <v>0</v>
      </c>
      <c r="AH51" s="30">
        <f t="shared" si="15"/>
        <v>0</v>
      </c>
      <c r="AI51" s="30">
        <f t="shared" si="15"/>
        <v>1</v>
      </c>
      <c r="AJ51" s="30">
        <f t="shared" si="15"/>
        <v>0</v>
      </c>
      <c r="AK51" s="27">
        <f>AJ51/AI51</f>
        <v>0</v>
      </c>
      <c r="AL51" s="28">
        <f>sum(AL45:AL50)</f>
        <v>0</v>
      </c>
      <c r="AM51" s="31">
        <f>(AL51/D51)*100</f>
        <v>0</v>
      </c>
      <c r="AN51" s="28">
        <f t="shared" ref="AN51:AQ51" si="16">sum(AN45:AN50)</f>
        <v>0</v>
      </c>
      <c r="AO51" s="28">
        <f t="shared" si="16"/>
        <v>0</v>
      </c>
      <c r="AP51" s="28">
        <f t="shared" si="16"/>
        <v>0</v>
      </c>
      <c r="AQ51" s="28">
        <f t="shared" si="16"/>
        <v>0</v>
      </c>
      <c r="AR51" s="32" t="str">
        <f t="shared" ref="AR51:AV51" si="17">((((#REF!*#REF!)/100)+((#REF!*#REF!)/100)+((#REF!*#REF!)/100)+((#REF!*#REF!)/100)+((#REF!*#REF!)/100)+((#REF!*#REF!)/100)+((#REF!*#REF!)/100)+((#REF!*#REF!)/100)+((#REF!*#REF!)/100)+((#REF!*#REF!)/100)+((#REF!*#REF!)/100)+((#REF!*#REF!)/100)+((#REF!*#REF!)/100)+((#REF!*#REF!)/100)+((#REF!*#REF!)/100)+((#REF!*#REF!)/100)+((#REF!*#REF!)/100)+((#REF!*#REF!)/100)+((#REF!*#REF!)/100)+((#REF!*#REF!)/100)+((#REF!*#REF!)/100)+((#REF!*#REF!)/100)+((#REF!*#REF!)/100)+((#REF!*#REF!)/100)+((#REF!*#REF!)/100)+((#REF!*#REF!)/100)+((#REF!*#REF!)/100)+((#REF!*#REF!)/100)+((#REF!*#REF!)/100)+((#REF!*#REF!)/100)+((AR45*$AW$45)/100)+((AR46*$AW$46)/100)+((AR47*$AW$47)/100)+((AR48*$AW$48)/100)+((AR49*$AW$49)/100)+((AR50*$AW$50)/100))/$AW$51)*100</f>
        <v>#REF!</v>
      </c>
      <c r="AS51" s="32" t="str">
        <f t="shared" si="17"/>
        <v>#REF!</v>
      </c>
      <c r="AT51" s="32" t="str">
        <f t="shared" si="17"/>
        <v>#REF!</v>
      </c>
      <c r="AU51" s="32" t="str">
        <f t="shared" si="17"/>
        <v>#REF!</v>
      </c>
      <c r="AV51" s="32" t="str">
        <f t="shared" si="17"/>
        <v>#REF!</v>
      </c>
      <c r="AW51" s="33">
        <f>SUM(AW45:AW50)</f>
        <v>0</v>
      </c>
      <c r="AX51" s="34" t="str">
        <f t="shared" ref="AX51:AY51" si="18">AVERAGE(#REF!,#REF!,#REF!,#REF!,#REF!,#REF!,#REF!,#REF!,#REF!,#REF!,#REF!,AX50)</f>
        <v>#REF!</v>
      </c>
      <c r="AY51" s="34" t="str">
        <f t="shared" si="18"/>
        <v>#REF!</v>
      </c>
      <c r="AZ51" s="33">
        <f>SUM(AZ45:AZ46)</f>
        <v>0</v>
      </c>
      <c r="BA51" s="34" t="str">
        <f>AVERAGE(#REF!,#REF!,#REF!,#REF!,#REF!,#REF!,#REF!,#REF!,#REF!,#REF!,#REF!,BA50)</f>
        <v>#REF!</v>
      </c>
      <c r="BB51" s="34" t="str">
        <f>G51/AW51</f>
        <v>#DIV/0!</v>
      </c>
    </row>
    <row r="52">
      <c r="C52" s="20"/>
    </row>
    <row r="53">
      <c r="C53" s="20"/>
    </row>
    <row r="99">
      <c r="C99" s="20"/>
    </row>
  </sheetData>
  <mergeCells count="1">
    <mergeCell ref="A1:B3"/>
  </mergeCells>
  <printOptions gridLines="1" horizontalCentered="1"/>
  <pageMargins bottom="0.75" footer="0.0" header="0.0" left="0.7" right="0.7" top="0.75"/>
  <pageSetup cellComments="atEnd" orientation="landscape" pageOrder="overThenDown"/>
  <rowBreaks count="2" manualBreakCount="2">
    <brk id="44" man="1"/>
    <brk id="46" man="1"/>
  </rowBreaks>
  <colBreaks count="2" manualBreakCount="2">
    <brk man="1"/>
    <brk id="23" man="1"/>
  </colBreak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3.0" topLeftCell="D14" activePane="bottomRight" state="frozen"/>
      <selection activeCell="D1" sqref="D1" pane="topRight"/>
      <selection activeCell="A14" sqref="A14" pane="bottomLeft"/>
      <selection activeCell="D14" sqref="D14" pane="bottomRight"/>
    </sheetView>
  </sheetViews>
  <sheetFormatPr customHeight="1" defaultColWidth="12.63" defaultRowHeight="15.75"/>
  <sheetData>
    <row r="1">
      <c r="A1" s="1" t="s">
        <v>172</v>
      </c>
      <c r="D1" s="2"/>
      <c r="E1" s="2"/>
    </row>
    <row r="2">
      <c r="D2" s="2"/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X2" s="5"/>
      <c r="Y2" s="5"/>
      <c r="Z2" s="5"/>
      <c r="AA2" s="5"/>
    </row>
    <row r="3">
      <c r="D3" s="2"/>
      <c r="E3" s="6">
        <f>N50</f>
        <v>0.2947368421</v>
      </c>
      <c r="F3" s="6">
        <f>AB50</f>
        <v>0.7097465887</v>
      </c>
      <c r="G3" s="6">
        <f>AK50</f>
        <v>0.2571428571</v>
      </c>
      <c r="H3" s="7">
        <f>AM50</f>
        <v>50</v>
      </c>
      <c r="I3" s="8">
        <f>((0.69*O50) + (0.72*S50) + (0.88*I50) + (1.247*J50) + (1.578*K50) + (2.031*L50))/(E50+O50+S50+X50)</f>
        <v>0.3131666667</v>
      </c>
      <c r="J3" s="7">
        <f>AV50</f>
        <v>9.751219512</v>
      </c>
      <c r="K3" s="3">
        <f>7+4+3+2+2+5+5+4</f>
        <v>32</v>
      </c>
      <c r="L3" s="3">
        <f>3+1+1+2+1</f>
        <v>8</v>
      </c>
      <c r="M3" s="6">
        <f>L3/K5</f>
        <v>0.275862069</v>
      </c>
      <c r="N3" s="3">
        <f>2+1</f>
        <v>3</v>
      </c>
      <c r="O3" s="6">
        <f>(N3+L3)/K3</f>
        <v>0.34375</v>
      </c>
      <c r="P3" s="47">
        <f>3+3+3+1+4+2</f>
        <v>16</v>
      </c>
      <c r="Q3" s="47">
        <f>3+2+2+1+4+2</f>
        <v>14</v>
      </c>
      <c r="R3" s="47">
        <f>1+1+1+1+2</f>
        <v>6</v>
      </c>
      <c r="S3" s="6">
        <f>R3/P3</f>
        <v>0.375</v>
      </c>
      <c r="T3" s="6">
        <f>R3/Q3</f>
        <v>0.4285714286</v>
      </c>
      <c r="U3" s="47">
        <f>1+2+2+1+1+1+2</f>
        <v>10</v>
      </c>
    </row>
    <row r="4">
      <c r="E4" s="3" t="s">
        <v>19</v>
      </c>
      <c r="F4" s="3" t="s">
        <v>20</v>
      </c>
      <c r="G4" s="3" t="s">
        <v>21</v>
      </c>
      <c r="H4" s="3" t="s">
        <v>22</v>
      </c>
      <c r="I4" s="3" t="s">
        <v>23</v>
      </c>
      <c r="J4" s="3" t="s">
        <v>24</v>
      </c>
      <c r="K4" s="3" t="s">
        <v>25</v>
      </c>
      <c r="L4" s="3" t="s">
        <v>26</v>
      </c>
      <c r="M4" s="3" t="s">
        <v>27</v>
      </c>
      <c r="N4" s="3" t="s">
        <v>28</v>
      </c>
      <c r="O4" s="3" t="s">
        <v>29</v>
      </c>
      <c r="P4" s="3" t="s">
        <v>30</v>
      </c>
      <c r="Q4" s="3" t="s">
        <v>31</v>
      </c>
      <c r="R4" s="3" t="s">
        <v>32</v>
      </c>
      <c r="S4" s="3" t="s">
        <v>33</v>
      </c>
      <c r="T4" s="3" t="s">
        <v>34</v>
      </c>
      <c r="U4" s="3" t="s">
        <v>35</v>
      </c>
    </row>
    <row r="5">
      <c r="E5" s="6">
        <f>AA50-N50</f>
        <v>0.06315789474</v>
      </c>
      <c r="F5" s="6">
        <f>AC50</f>
        <v>0.2478070175</v>
      </c>
      <c r="G5" s="11">
        <f>(6+2+1+1+3+1+7)/(11+4+4+6+6+4+13+4)</f>
        <v>0.4038461538</v>
      </c>
      <c r="H5" s="11">
        <f>(5+2+3+3+2+3+4+1)/(11+4+4+6+6+4+13+4)</f>
        <v>0.4423076923</v>
      </c>
      <c r="I5" s="11">
        <f>(2+1+2+3)/(11+4+4+6+6+4+13+4)</f>
        <v>0.1538461538</v>
      </c>
      <c r="J5" s="6">
        <f>BB50</f>
        <v>0.3414634146</v>
      </c>
      <c r="K5" s="3">
        <f>6+3+3+1+2+5+5+4</f>
        <v>29</v>
      </c>
      <c r="L5" s="3">
        <f>3+2+2+1+1+4+5+2</f>
        <v>20</v>
      </c>
      <c r="M5" s="6">
        <f>L3/L5</f>
        <v>0.4</v>
      </c>
      <c r="N5" s="6">
        <f>(3+1+1+1+2+2)/K5</f>
        <v>0.3448275862</v>
      </c>
      <c r="O5" s="6">
        <f>N5+O3</f>
        <v>0.6885775862</v>
      </c>
      <c r="P5" s="3">
        <f>3+3+2+2+1</f>
        <v>11</v>
      </c>
      <c r="Q5" s="3">
        <f>3+2+1+2+1</f>
        <v>9</v>
      </c>
      <c r="R5" s="3">
        <f>1+1+1+1</f>
        <v>4</v>
      </c>
      <c r="S5" s="6">
        <f>R5/P5</f>
        <v>0.3636363636</v>
      </c>
      <c r="T5" s="6">
        <f>R5/Q5</f>
        <v>0.4444444444</v>
      </c>
      <c r="U5" s="7">
        <f>(U3/(3+4+3+1+4+1+2))*100</f>
        <v>55.55555556</v>
      </c>
    </row>
    <row r="7">
      <c r="E7" s="3" t="s">
        <v>36</v>
      </c>
      <c r="I7" s="14"/>
      <c r="J7" s="3" t="s">
        <v>37</v>
      </c>
    </row>
    <row r="8">
      <c r="E8" s="49" t="s">
        <v>2</v>
      </c>
      <c r="F8" s="49" t="s">
        <v>38</v>
      </c>
      <c r="G8" s="49" t="s">
        <v>39</v>
      </c>
      <c r="H8" s="49" t="s">
        <v>3</v>
      </c>
      <c r="I8" s="50" t="s">
        <v>4</v>
      </c>
      <c r="J8" s="49" t="s">
        <v>2</v>
      </c>
      <c r="K8" s="49" t="s">
        <v>38</v>
      </c>
      <c r="L8" s="49" t="s">
        <v>39</v>
      </c>
      <c r="M8" s="49" t="s">
        <v>3</v>
      </c>
      <c r="N8" s="49" t="s">
        <v>4</v>
      </c>
    </row>
    <row r="9">
      <c r="E9" s="51">
        <f>sum(G45:G49)/sum(E45:E49)</f>
        <v>0.3333333333</v>
      </c>
      <c r="F9" s="51">
        <f>sum(sum(G45:G49),sum(O45:O49),sum(S45:S49))/sum(D45:D49)</f>
        <v>0.35</v>
      </c>
      <c r="G9" s="51">
        <f>(sum(I45:I49)+(2*sum(J45:J49))+(3*sum(K45:K49))+(4*sum(L45:L49)))/sum(E45:E49)</f>
        <v>0.3333333333</v>
      </c>
      <c r="H9" s="51">
        <f>sum(F9:G9)</f>
        <v>0.6833333333</v>
      </c>
      <c r="I9" s="52">
        <f>sum(AJ45:AJ49)/sum(AI45:AI49)</f>
        <v>0.25</v>
      </c>
      <c r="J9" s="51">
        <f>sum(G40:G49)/sum(E40:E49)</f>
        <v>0.2571428571</v>
      </c>
      <c r="K9" s="51">
        <f>sum(sum(G40:G49),sum(O40:O49),sum(S40:S49))/sum(D40:D49)</f>
        <v>0.3076923077</v>
      </c>
      <c r="L9" s="51">
        <f>(sum(I40:I49)+(2*sum(J40:J49))+(3*sum(K40:K49))+(4*sum(L40:L49)))/sum(E40:E49)</f>
        <v>0.3428571429</v>
      </c>
      <c r="M9" s="51">
        <f>sum(K9:L9)</f>
        <v>0.6505494505</v>
      </c>
      <c r="N9" s="51">
        <f>sum(AJ40:AJ49)/sum(AI40:AI49)</f>
        <v>0.125</v>
      </c>
    </row>
    <row r="10">
      <c r="E10" s="49" t="s">
        <v>24</v>
      </c>
      <c r="F10" s="49" t="s">
        <v>6</v>
      </c>
      <c r="G10" s="49" t="s">
        <v>19</v>
      </c>
      <c r="H10" s="49" t="s">
        <v>7</v>
      </c>
      <c r="I10" s="50" t="s">
        <v>5</v>
      </c>
      <c r="J10" s="49" t="s">
        <v>24</v>
      </c>
      <c r="K10" s="49" t="s">
        <v>6</v>
      </c>
      <c r="L10" s="49" t="s">
        <v>19</v>
      </c>
      <c r="M10" s="49" t="s">
        <v>7</v>
      </c>
      <c r="N10" s="49" t="s">
        <v>5</v>
      </c>
    </row>
    <row r="11">
      <c r="E11" s="51">
        <f>sum(G45:G49)/sum(AW45:AW49)</f>
        <v>0.4</v>
      </c>
      <c r="F11" s="53">
        <f>((0.69*sum(O45:O49)) + (0.72*sum(S45:S49)) + (0.88*sum(I45:I49)) + (1.247*sum(J45:J49)) + (1.578*sum(K45:K49)) + (2.031*sum(L45:L49)))/(sum(E45:E49)+sum(O45:O49)+sum(S45:S49)+sum(X45:X49))</f>
        <v>0.2985</v>
      </c>
      <c r="G11" s="51">
        <f>G9-E9</f>
        <v>0</v>
      </c>
      <c r="H11" s="53">
        <f>((((AV45*$AW$45)/100)+((AV46*$AW$46)/100)+((AV47*$AW$47)/100)+((AV48*$AW$48)/100)+((AV49*$AW$49)/100))/sum(AW45:AW49))*100</f>
        <v>13.33333333</v>
      </c>
      <c r="I11" s="52">
        <f>(sum(AL45:AL49)/sum(D45:D49))*100</f>
        <v>50</v>
      </c>
      <c r="J11" s="51">
        <f>sum(G40:G49)/sum(AW40:AW49)</f>
        <v>0.3103448276</v>
      </c>
      <c r="K11" s="53">
        <f>((0.69*sum(O40:O49)) + (0.72*sum(S40:S49)) + (0.88*sum(I40:I49)) + (1.247*sum(J40:J49)) + (1.578*sum(K40:K49)) + (2.031*sum(L40:L49)))/(sum(E40:E49)+sum(O40:O49)+sum(S40:S49)+sum(X40:X49))</f>
        <v>0.2856666667</v>
      </c>
      <c r="L11" s="51">
        <f>L9-J9</f>
        <v>0.08571428571</v>
      </c>
      <c r="M11" s="53">
        <f>((((AV40*$AW$40)/100)+((AV41*$AW$41)/100)+((AV42*$AW$42)/100)+((AV43*$AW$43)/100)+((AV44*$AW$44)/100)+((AV45*$AW$45)/100)+((AV46*$AW$46)/100)+((AV47*$AW$47)/100)+((AV48*$AW$48)/100)+((AV49*$AW$49)/100))/sum(AW40:AW49)*100)</f>
        <v>13.78965517</v>
      </c>
      <c r="N11" s="51">
        <f>(sum(AL40:AL49)/sum(D40:D49))*100</f>
        <v>41.02564103</v>
      </c>
    </row>
    <row r="13">
      <c r="C13" s="19" t="s">
        <v>40</v>
      </c>
      <c r="D13" s="19" t="s">
        <v>41</v>
      </c>
      <c r="E13" s="19" t="s">
        <v>42</v>
      </c>
      <c r="F13" s="19" t="s">
        <v>43</v>
      </c>
      <c r="G13" s="19" t="s">
        <v>44</v>
      </c>
      <c r="H13" s="19" t="s">
        <v>45</v>
      </c>
      <c r="I13" s="19" t="s">
        <v>46</v>
      </c>
      <c r="J13" s="19" t="s">
        <v>47</v>
      </c>
      <c r="K13" s="19" t="s">
        <v>48</v>
      </c>
      <c r="L13" s="19" t="s">
        <v>49</v>
      </c>
      <c r="M13" s="19" t="s">
        <v>50</v>
      </c>
      <c r="N13" s="19" t="s">
        <v>51</v>
      </c>
      <c r="O13" s="19" t="s">
        <v>52</v>
      </c>
      <c r="P13" s="19" t="s">
        <v>53</v>
      </c>
      <c r="Q13" s="19" t="s">
        <v>54</v>
      </c>
      <c r="R13" s="19" t="s">
        <v>55</v>
      </c>
      <c r="S13" s="19" t="s">
        <v>56</v>
      </c>
      <c r="T13" s="19" t="s">
        <v>57</v>
      </c>
      <c r="U13" s="19" t="s">
        <v>58</v>
      </c>
      <c r="V13" s="19" t="s">
        <v>59</v>
      </c>
      <c r="W13" s="19" t="s">
        <v>60</v>
      </c>
      <c r="X13" s="19" t="s">
        <v>61</v>
      </c>
      <c r="Y13" s="19" t="s">
        <v>62</v>
      </c>
      <c r="Z13" s="19" t="s">
        <v>63</v>
      </c>
      <c r="AA13" s="19" t="s">
        <v>39</v>
      </c>
      <c r="AB13" s="19" t="s">
        <v>3</v>
      </c>
      <c r="AC13" s="19" t="s">
        <v>20</v>
      </c>
      <c r="AD13" s="19" t="s">
        <v>64</v>
      </c>
      <c r="AE13" s="19" t="s">
        <v>65</v>
      </c>
      <c r="AF13" s="19" t="s">
        <v>66</v>
      </c>
      <c r="AG13" s="19" t="s">
        <v>67</v>
      </c>
      <c r="AH13" s="19" t="s">
        <v>68</v>
      </c>
      <c r="AI13" s="19" t="s">
        <v>69</v>
      </c>
      <c r="AJ13" s="19" t="s">
        <v>70</v>
      </c>
      <c r="AK13" s="19" t="s">
        <v>4</v>
      </c>
      <c r="AL13" s="19" t="s">
        <v>71</v>
      </c>
      <c r="AM13" s="19" t="s">
        <v>5</v>
      </c>
      <c r="AN13" s="19" t="s">
        <v>72</v>
      </c>
      <c r="AO13" s="19" t="s">
        <v>73</v>
      </c>
      <c r="AP13" s="19" t="s">
        <v>74</v>
      </c>
      <c r="AQ13" s="19" t="s">
        <v>75</v>
      </c>
      <c r="AR13" s="19" t="s">
        <v>76</v>
      </c>
      <c r="AS13" s="19" t="s">
        <v>77</v>
      </c>
      <c r="AT13" s="19" t="s">
        <v>78</v>
      </c>
      <c r="AU13" s="19" t="s">
        <v>79</v>
      </c>
      <c r="AV13" s="19" t="s">
        <v>7</v>
      </c>
      <c r="AW13" s="19" t="s">
        <v>80</v>
      </c>
      <c r="AX13" s="19" t="s">
        <v>81</v>
      </c>
      <c r="AY13" s="19" t="s">
        <v>82</v>
      </c>
      <c r="AZ13" s="19" t="s">
        <v>83</v>
      </c>
      <c r="BA13" s="19" t="s">
        <v>84</v>
      </c>
      <c r="BB13" s="19" t="s">
        <v>24</v>
      </c>
    </row>
    <row r="14">
      <c r="C14" s="20" t="s">
        <v>85</v>
      </c>
      <c r="D14" s="25">
        <v>0.0</v>
      </c>
      <c r="E14" s="25">
        <v>0.0</v>
      </c>
      <c r="F14" s="25">
        <v>0.0</v>
      </c>
      <c r="G14" s="25">
        <v>0.0</v>
      </c>
      <c r="H14" s="25">
        <v>0.0</v>
      </c>
      <c r="I14" s="25">
        <v>0.0</v>
      </c>
      <c r="J14" s="25">
        <v>0.0</v>
      </c>
      <c r="K14" s="25">
        <v>0.0</v>
      </c>
      <c r="L14" s="25">
        <v>0.0</v>
      </c>
      <c r="M14" s="25">
        <v>0.0</v>
      </c>
      <c r="N14" s="25">
        <v>0.0</v>
      </c>
      <c r="O14" s="25">
        <v>0.0</v>
      </c>
      <c r="P14" s="25">
        <v>0.0</v>
      </c>
      <c r="Q14" s="25">
        <v>0.0</v>
      </c>
      <c r="R14" s="25">
        <v>0.0</v>
      </c>
      <c r="S14" s="25">
        <v>0.0</v>
      </c>
      <c r="T14" s="25">
        <v>0.0</v>
      </c>
      <c r="U14" s="25">
        <v>0.0</v>
      </c>
      <c r="V14" s="25">
        <v>0.0</v>
      </c>
      <c r="W14" s="25">
        <v>0.0</v>
      </c>
      <c r="X14" s="25">
        <v>0.0</v>
      </c>
      <c r="Y14" s="25">
        <v>0.0</v>
      </c>
      <c r="Z14" s="25">
        <v>0.0</v>
      </c>
      <c r="AA14" s="25">
        <v>0.0</v>
      </c>
      <c r="AB14" s="25">
        <v>0.0</v>
      </c>
      <c r="AC14" s="25">
        <v>0.0</v>
      </c>
      <c r="AD14" s="25">
        <v>0.0</v>
      </c>
      <c r="AE14" s="25">
        <v>0.0</v>
      </c>
      <c r="AF14" s="25">
        <v>0.0</v>
      </c>
      <c r="AG14" s="25">
        <v>0.0</v>
      </c>
      <c r="AH14" s="25">
        <v>0.0</v>
      </c>
      <c r="AI14" s="25">
        <v>0.0</v>
      </c>
      <c r="AJ14" s="25">
        <v>0.0</v>
      </c>
      <c r="AK14" s="25">
        <v>0.0</v>
      </c>
      <c r="AL14" s="25">
        <v>0.0</v>
      </c>
      <c r="AM14" s="25">
        <v>0.0</v>
      </c>
      <c r="AN14" s="25">
        <v>0.0</v>
      </c>
      <c r="AO14" s="25">
        <v>0.0</v>
      </c>
      <c r="AP14" s="25">
        <v>0.0</v>
      </c>
      <c r="AQ14" s="25">
        <v>0.0</v>
      </c>
      <c r="AR14" s="25">
        <v>0.0</v>
      </c>
      <c r="AS14" s="25">
        <v>0.0</v>
      </c>
      <c r="AT14" s="25">
        <v>0.0</v>
      </c>
      <c r="AU14" s="25">
        <v>0.0</v>
      </c>
      <c r="AV14" s="25">
        <v>0.0</v>
      </c>
      <c r="AW14" s="25">
        <v>0.0</v>
      </c>
      <c r="AX14" s="25">
        <v>0.0</v>
      </c>
      <c r="AY14" s="25">
        <v>0.0</v>
      </c>
      <c r="AZ14" s="25">
        <v>0.0</v>
      </c>
      <c r="BA14" s="25">
        <v>0.0</v>
      </c>
      <c r="BB14" s="25">
        <v>0.0</v>
      </c>
    </row>
    <row r="15">
      <c r="C15" s="20" t="s">
        <v>85</v>
      </c>
      <c r="D15" s="25">
        <v>3.0</v>
      </c>
      <c r="E15" s="25">
        <v>3.0</v>
      </c>
      <c r="F15" s="25">
        <v>1.0</v>
      </c>
      <c r="G15" s="25">
        <v>1.0</v>
      </c>
      <c r="H15" s="25">
        <v>0.0</v>
      </c>
      <c r="I15" s="25">
        <v>1.0</v>
      </c>
      <c r="J15" s="25">
        <v>0.0</v>
      </c>
      <c r="K15" s="25">
        <v>0.0</v>
      </c>
      <c r="L15" s="25">
        <v>0.0</v>
      </c>
      <c r="M15" s="25">
        <v>0.0</v>
      </c>
      <c r="N15" s="25">
        <v>0.333</v>
      </c>
      <c r="O15" s="25">
        <v>0.0</v>
      </c>
      <c r="P15" s="25">
        <v>0.0</v>
      </c>
      <c r="Q15" s="25">
        <v>0.0</v>
      </c>
      <c r="R15" s="25">
        <v>0.0</v>
      </c>
      <c r="S15" s="25">
        <v>0.0</v>
      </c>
      <c r="T15" s="25">
        <v>1.0</v>
      </c>
      <c r="U15" s="25">
        <v>0.0</v>
      </c>
      <c r="V15" s="25">
        <v>0.0</v>
      </c>
      <c r="W15" s="25">
        <v>0.0</v>
      </c>
      <c r="X15" s="25">
        <v>0.0</v>
      </c>
      <c r="Y15" s="25">
        <v>0.333</v>
      </c>
      <c r="Z15" s="25">
        <v>0.333</v>
      </c>
      <c r="AA15" s="25">
        <v>0.333</v>
      </c>
      <c r="AB15" s="25">
        <v>0.667</v>
      </c>
      <c r="AC15" s="25">
        <v>0.233</v>
      </c>
      <c r="AD15" s="25">
        <v>1.0</v>
      </c>
      <c r="AE15" s="25">
        <v>1.0</v>
      </c>
      <c r="AF15" s="25">
        <v>0.0</v>
      </c>
      <c r="AG15" s="25">
        <v>0.0</v>
      </c>
      <c r="AH15" s="25">
        <v>0.0</v>
      </c>
      <c r="AI15" s="25">
        <v>3.0</v>
      </c>
      <c r="AJ15" s="25">
        <v>1.0</v>
      </c>
      <c r="AK15" s="25">
        <v>0.333</v>
      </c>
      <c r="AL15" s="25">
        <v>2.0</v>
      </c>
      <c r="AM15" s="25">
        <v>66.7</v>
      </c>
      <c r="AN15" s="25">
        <v>0.0</v>
      </c>
      <c r="AO15" s="25">
        <v>0.0</v>
      </c>
      <c r="AP15" s="25">
        <v>0.0</v>
      </c>
      <c r="AQ15" s="25">
        <v>0.0</v>
      </c>
      <c r="AR15" s="25">
        <v>66.7</v>
      </c>
      <c r="AS15" s="25">
        <v>33.3</v>
      </c>
      <c r="AT15" s="25">
        <v>0.0</v>
      </c>
      <c r="AU15" s="25">
        <v>0.0</v>
      </c>
      <c r="AV15" s="25">
        <v>0.0</v>
      </c>
      <c r="AW15" s="25">
        <v>3.0</v>
      </c>
      <c r="AX15" s="25">
        <v>0.0</v>
      </c>
      <c r="AY15" s="25">
        <v>0.0</v>
      </c>
      <c r="AZ15" s="25">
        <v>0.0</v>
      </c>
      <c r="BA15" s="25">
        <v>0.0</v>
      </c>
      <c r="BB15" s="25">
        <v>0.333</v>
      </c>
    </row>
    <row r="16">
      <c r="C16" s="20" t="s">
        <v>86</v>
      </c>
      <c r="D16" s="25">
        <v>4.0</v>
      </c>
      <c r="E16" s="25">
        <v>3.0</v>
      </c>
      <c r="F16" s="25">
        <v>1.0</v>
      </c>
      <c r="G16" s="25">
        <v>1.0</v>
      </c>
      <c r="H16" s="25">
        <v>0.0</v>
      </c>
      <c r="I16" s="25">
        <v>0.0</v>
      </c>
      <c r="J16" s="25">
        <v>1.0</v>
      </c>
      <c r="K16" s="25">
        <v>0.0</v>
      </c>
      <c r="L16" s="25">
        <v>0.0</v>
      </c>
      <c r="M16" s="25">
        <v>3.0</v>
      </c>
      <c r="N16" s="25">
        <v>0.333</v>
      </c>
      <c r="O16" s="25">
        <v>1.0</v>
      </c>
      <c r="P16" s="25">
        <v>0.0</v>
      </c>
      <c r="Q16" s="25">
        <v>0.0</v>
      </c>
      <c r="R16" s="25">
        <v>0.0</v>
      </c>
      <c r="S16" s="25">
        <v>0.0</v>
      </c>
      <c r="T16" s="25">
        <v>0.0</v>
      </c>
      <c r="U16" s="25">
        <v>0.0</v>
      </c>
      <c r="V16" s="25">
        <v>0.0</v>
      </c>
      <c r="W16" s="25">
        <v>0.0</v>
      </c>
      <c r="X16" s="25">
        <v>0.0</v>
      </c>
      <c r="Y16" s="25">
        <v>0.5</v>
      </c>
      <c r="Z16" s="25">
        <v>0.75</v>
      </c>
      <c r="AA16" s="25">
        <v>0.667</v>
      </c>
      <c r="AB16" s="25">
        <v>1.167</v>
      </c>
      <c r="AC16" s="25">
        <v>0.392</v>
      </c>
      <c r="AD16" s="25">
        <v>1.0</v>
      </c>
      <c r="AE16" s="25">
        <v>0.75</v>
      </c>
      <c r="AF16" s="25">
        <v>1.0</v>
      </c>
      <c r="AG16" s="25">
        <v>0.0</v>
      </c>
      <c r="AH16" s="25">
        <v>0.0</v>
      </c>
      <c r="AI16" s="25">
        <v>3.0</v>
      </c>
      <c r="AJ16" s="25">
        <v>1.0</v>
      </c>
      <c r="AK16" s="25">
        <v>0.333</v>
      </c>
      <c r="AL16" s="25">
        <v>3.0</v>
      </c>
      <c r="AM16" s="25">
        <v>75.0</v>
      </c>
      <c r="AN16" s="25">
        <v>1.0</v>
      </c>
      <c r="AO16" s="25">
        <v>1.0</v>
      </c>
      <c r="AP16" s="25">
        <v>0.0</v>
      </c>
      <c r="AQ16" s="25">
        <v>0.0</v>
      </c>
      <c r="AR16" s="25">
        <v>0.0</v>
      </c>
      <c r="AS16" s="25">
        <v>33.3</v>
      </c>
      <c r="AT16" s="25">
        <v>33.3</v>
      </c>
      <c r="AU16" s="25">
        <v>0.0</v>
      </c>
      <c r="AV16" s="25">
        <v>33.3</v>
      </c>
      <c r="AW16" s="25">
        <v>3.0</v>
      </c>
      <c r="AX16" s="25">
        <v>0.0</v>
      </c>
      <c r="AY16" s="25">
        <v>0.0</v>
      </c>
      <c r="AZ16" s="25">
        <v>0.0</v>
      </c>
      <c r="BA16" s="25">
        <v>0.0</v>
      </c>
      <c r="BB16" s="25">
        <v>0.333</v>
      </c>
    </row>
    <row r="17">
      <c r="C17" s="20" t="s">
        <v>87</v>
      </c>
      <c r="D17" s="25">
        <v>0.0</v>
      </c>
      <c r="E17" s="25">
        <v>0.0</v>
      </c>
      <c r="F17" s="25">
        <v>0.0</v>
      </c>
      <c r="G17" s="25">
        <v>0.0</v>
      </c>
      <c r="H17" s="25">
        <v>0.0</v>
      </c>
      <c r="I17" s="25">
        <v>0.0</v>
      </c>
      <c r="J17" s="25">
        <v>0.0</v>
      </c>
      <c r="K17" s="25">
        <v>0.0</v>
      </c>
      <c r="L17" s="25">
        <v>0.0</v>
      </c>
      <c r="M17" s="25">
        <v>0.0</v>
      </c>
      <c r="N17" s="25">
        <v>0.0</v>
      </c>
      <c r="O17" s="25">
        <v>0.0</v>
      </c>
      <c r="P17" s="25">
        <v>0.0</v>
      </c>
      <c r="Q17" s="25">
        <v>0.0</v>
      </c>
      <c r="R17" s="25">
        <v>0.0</v>
      </c>
      <c r="S17" s="25">
        <v>0.0</v>
      </c>
      <c r="T17" s="25">
        <v>0.0</v>
      </c>
      <c r="U17" s="25">
        <v>0.0</v>
      </c>
      <c r="V17" s="25">
        <v>0.0</v>
      </c>
      <c r="W17" s="25">
        <v>0.0</v>
      </c>
      <c r="X17" s="25">
        <v>0.0</v>
      </c>
      <c r="Y17" s="25">
        <v>0.0</v>
      </c>
      <c r="Z17" s="25">
        <v>0.0</v>
      </c>
      <c r="AA17" s="25">
        <v>0.0</v>
      </c>
      <c r="AB17" s="25">
        <v>0.0</v>
      </c>
      <c r="AC17" s="25">
        <v>0.0</v>
      </c>
      <c r="AD17" s="25">
        <v>0.0</v>
      </c>
      <c r="AE17" s="25">
        <v>0.0</v>
      </c>
      <c r="AF17" s="25">
        <v>0.0</v>
      </c>
      <c r="AG17" s="25">
        <v>0.0</v>
      </c>
      <c r="AH17" s="25">
        <v>0.0</v>
      </c>
      <c r="AI17" s="25">
        <v>0.0</v>
      </c>
      <c r="AJ17" s="25">
        <v>0.0</v>
      </c>
      <c r="AK17" s="25">
        <v>0.0</v>
      </c>
      <c r="AL17" s="25">
        <v>0.0</v>
      </c>
      <c r="AM17" s="25">
        <v>0.0</v>
      </c>
      <c r="AN17" s="25">
        <v>0.0</v>
      </c>
      <c r="AO17" s="25">
        <v>0.0</v>
      </c>
      <c r="AP17" s="25">
        <v>0.0</v>
      </c>
      <c r="AQ17" s="25">
        <v>0.0</v>
      </c>
      <c r="AR17" s="25">
        <v>0.0</v>
      </c>
      <c r="AS17" s="25">
        <v>0.0</v>
      </c>
      <c r="AT17" s="25">
        <v>0.0</v>
      </c>
      <c r="AU17" s="25">
        <v>0.0</v>
      </c>
      <c r="AV17" s="25">
        <v>0.0</v>
      </c>
      <c r="AW17" s="25">
        <v>0.0</v>
      </c>
      <c r="AX17" s="25">
        <v>0.0</v>
      </c>
      <c r="AY17" s="25">
        <v>0.0</v>
      </c>
      <c r="AZ17" s="25">
        <v>0.0</v>
      </c>
      <c r="BA17" s="25">
        <v>0.0</v>
      </c>
      <c r="BB17" s="25">
        <v>0.0</v>
      </c>
    </row>
    <row r="18">
      <c r="C18" s="20" t="s">
        <v>88</v>
      </c>
      <c r="D18" s="25">
        <v>2.0</v>
      </c>
      <c r="E18" s="25">
        <v>2.0</v>
      </c>
      <c r="F18" s="25">
        <v>0.0</v>
      </c>
      <c r="G18" s="25">
        <v>0.0</v>
      </c>
      <c r="H18" s="25">
        <v>0.0</v>
      </c>
      <c r="I18" s="25">
        <v>0.0</v>
      </c>
      <c r="J18" s="25">
        <v>0.0</v>
      </c>
      <c r="K18" s="25">
        <v>0.0</v>
      </c>
      <c r="L18" s="25">
        <v>0.0</v>
      </c>
      <c r="M18" s="25">
        <v>0.0</v>
      </c>
      <c r="N18" s="25">
        <v>0.0</v>
      </c>
      <c r="O18" s="25">
        <v>0.0</v>
      </c>
      <c r="P18" s="25">
        <v>0.0</v>
      </c>
      <c r="Q18" s="25">
        <v>1.0</v>
      </c>
      <c r="R18" s="25">
        <v>1.0</v>
      </c>
      <c r="S18" s="25">
        <v>0.0</v>
      </c>
      <c r="T18" s="25">
        <v>0.0</v>
      </c>
      <c r="U18" s="25">
        <v>0.0</v>
      </c>
      <c r="V18" s="25">
        <v>0.0</v>
      </c>
      <c r="W18" s="25">
        <v>0.0</v>
      </c>
      <c r="X18" s="25">
        <v>0.0</v>
      </c>
      <c r="Y18" s="25">
        <v>0.0</v>
      </c>
      <c r="Z18" s="25">
        <v>0.0</v>
      </c>
      <c r="AA18" s="25">
        <v>0.0</v>
      </c>
      <c r="AB18" s="25">
        <v>0.0</v>
      </c>
      <c r="AC18" s="25">
        <v>0.0</v>
      </c>
      <c r="AD18" s="25">
        <v>0.5</v>
      </c>
      <c r="AE18" s="25">
        <v>0.5</v>
      </c>
      <c r="AF18" s="25">
        <v>0.0</v>
      </c>
      <c r="AG18" s="25">
        <v>1.0</v>
      </c>
      <c r="AH18" s="25">
        <v>0.0</v>
      </c>
      <c r="AI18" s="25">
        <v>1.0</v>
      </c>
      <c r="AJ18" s="25">
        <v>0.0</v>
      </c>
      <c r="AK18" s="25">
        <v>0.0</v>
      </c>
      <c r="AL18" s="25">
        <v>1.0</v>
      </c>
      <c r="AM18" s="25">
        <v>50.0</v>
      </c>
      <c r="AN18" s="25">
        <v>0.0</v>
      </c>
      <c r="AO18" s="25">
        <v>1.0</v>
      </c>
      <c r="AP18" s="25">
        <v>0.0</v>
      </c>
      <c r="AQ18" s="25">
        <v>0.0</v>
      </c>
      <c r="AR18" s="25">
        <v>100.0</v>
      </c>
      <c r="AS18" s="25">
        <v>0.0</v>
      </c>
      <c r="AT18" s="25">
        <v>0.0</v>
      </c>
      <c r="AU18" s="25">
        <v>0.0</v>
      </c>
      <c r="AV18" s="25">
        <v>0.0</v>
      </c>
      <c r="AW18" s="25">
        <v>1.0</v>
      </c>
      <c r="AX18" s="25">
        <v>28.6</v>
      </c>
      <c r="AY18" s="25">
        <v>50.0</v>
      </c>
      <c r="AZ18" s="25">
        <v>0.0</v>
      </c>
      <c r="BA18" s="25">
        <v>0.0</v>
      </c>
      <c r="BB18" s="25">
        <v>0.0</v>
      </c>
    </row>
    <row r="19">
      <c r="C19" s="20" t="s">
        <v>89</v>
      </c>
      <c r="D19" s="25">
        <v>0.0</v>
      </c>
      <c r="E19" s="25">
        <v>0.0</v>
      </c>
      <c r="F19" s="25">
        <v>0.0</v>
      </c>
      <c r="G19" s="25">
        <v>0.0</v>
      </c>
      <c r="H19" s="25">
        <v>0.0</v>
      </c>
      <c r="I19" s="25">
        <v>0.0</v>
      </c>
      <c r="J19" s="25">
        <v>0.0</v>
      </c>
      <c r="K19" s="25">
        <v>0.0</v>
      </c>
      <c r="L19" s="25">
        <v>0.0</v>
      </c>
      <c r="M19" s="25">
        <v>0.0</v>
      </c>
      <c r="N19" s="25">
        <v>0.0</v>
      </c>
      <c r="O19" s="25">
        <v>0.0</v>
      </c>
      <c r="P19" s="25">
        <v>0.0</v>
      </c>
      <c r="Q19" s="25">
        <v>0.0</v>
      </c>
      <c r="R19" s="25">
        <v>0.0</v>
      </c>
      <c r="S19" s="25">
        <v>0.0</v>
      </c>
      <c r="T19" s="25">
        <v>0.0</v>
      </c>
      <c r="U19" s="25">
        <v>0.0</v>
      </c>
      <c r="V19" s="25">
        <v>0.0</v>
      </c>
      <c r="W19" s="25">
        <v>0.0</v>
      </c>
      <c r="X19" s="25">
        <v>0.0</v>
      </c>
      <c r="Y19" s="25">
        <v>0.0</v>
      </c>
      <c r="Z19" s="25">
        <v>0.0</v>
      </c>
      <c r="AA19" s="25">
        <v>0.0</v>
      </c>
      <c r="AB19" s="25">
        <v>0.0</v>
      </c>
      <c r="AC19" s="25">
        <v>0.0</v>
      </c>
      <c r="AD19" s="25">
        <v>0.0</v>
      </c>
      <c r="AE19" s="25">
        <v>0.0</v>
      </c>
      <c r="AF19" s="25">
        <v>0.0</v>
      </c>
      <c r="AG19" s="25">
        <v>0.0</v>
      </c>
      <c r="AH19" s="25">
        <v>0.0</v>
      </c>
      <c r="AI19" s="25">
        <v>0.0</v>
      </c>
      <c r="AJ19" s="25">
        <v>0.0</v>
      </c>
      <c r="AK19" s="25">
        <v>0.0</v>
      </c>
      <c r="AL19" s="25">
        <v>0.0</v>
      </c>
      <c r="AM19" s="25">
        <v>0.0</v>
      </c>
      <c r="AN19" s="25">
        <v>0.0</v>
      </c>
      <c r="AO19" s="25">
        <v>0.0</v>
      </c>
      <c r="AP19" s="25">
        <v>0.0</v>
      </c>
      <c r="AQ19" s="25">
        <v>0.0</v>
      </c>
      <c r="AR19" s="25">
        <v>0.0</v>
      </c>
      <c r="AS19" s="25">
        <v>0.0</v>
      </c>
      <c r="AT19" s="25">
        <v>0.0</v>
      </c>
      <c r="AU19" s="25">
        <v>0.0</v>
      </c>
      <c r="AV19" s="25">
        <v>0.0</v>
      </c>
      <c r="AW19" s="25">
        <v>0.0</v>
      </c>
      <c r="AX19" s="25">
        <v>0.0</v>
      </c>
      <c r="AY19" s="25">
        <v>0.0</v>
      </c>
      <c r="AZ19" s="25">
        <v>0.0</v>
      </c>
      <c r="BA19" s="25">
        <v>0.0</v>
      </c>
      <c r="BB19" s="25">
        <v>0.0</v>
      </c>
    </row>
    <row r="20">
      <c r="C20" s="20" t="s">
        <v>90</v>
      </c>
      <c r="D20" s="25">
        <v>0.0</v>
      </c>
      <c r="E20" s="25">
        <v>0.0</v>
      </c>
      <c r="F20" s="25">
        <v>0.0</v>
      </c>
      <c r="G20" s="25">
        <v>0.0</v>
      </c>
      <c r="H20" s="25">
        <v>0.0</v>
      </c>
      <c r="I20" s="25">
        <v>0.0</v>
      </c>
      <c r="J20" s="25">
        <v>0.0</v>
      </c>
      <c r="K20" s="25">
        <v>0.0</v>
      </c>
      <c r="L20" s="25">
        <v>0.0</v>
      </c>
      <c r="M20" s="25">
        <v>0.0</v>
      </c>
      <c r="N20" s="25">
        <v>0.0</v>
      </c>
      <c r="O20" s="25">
        <v>0.0</v>
      </c>
      <c r="P20" s="25">
        <v>0.0</v>
      </c>
      <c r="Q20" s="25">
        <v>0.0</v>
      </c>
      <c r="R20" s="25">
        <v>0.0</v>
      </c>
      <c r="S20" s="25">
        <v>0.0</v>
      </c>
      <c r="T20" s="25">
        <v>1.0</v>
      </c>
      <c r="U20" s="25">
        <v>0.0</v>
      </c>
      <c r="V20" s="25">
        <v>0.0</v>
      </c>
      <c r="W20" s="25">
        <v>0.0</v>
      </c>
      <c r="X20" s="25">
        <v>0.0</v>
      </c>
      <c r="Y20" s="25">
        <v>0.0</v>
      </c>
      <c r="Z20" s="25">
        <v>0.0</v>
      </c>
      <c r="AA20" s="25">
        <v>0.0</v>
      </c>
      <c r="AB20" s="25">
        <v>0.0</v>
      </c>
      <c r="AC20" s="25">
        <v>0.0</v>
      </c>
      <c r="AD20" s="25">
        <v>0.0</v>
      </c>
      <c r="AE20" s="25">
        <v>0.0</v>
      </c>
      <c r="AF20" s="25">
        <v>0.0</v>
      </c>
      <c r="AG20" s="25">
        <v>0.0</v>
      </c>
      <c r="AH20" s="25">
        <v>0.0</v>
      </c>
      <c r="AI20" s="25">
        <v>0.0</v>
      </c>
      <c r="AJ20" s="25">
        <v>0.0</v>
      </c>
      <c r="AK20" s="25">
        <v>0.0</v>
      </c>
      <c r="AL20" s="25">
        <v>0.0</v>
      </c>
      <c r="AM20" s="25">
        <v>0.0</v>
      </c>
      <c r="AN20" s="25">
        <v>0.0</v>
      </c>
      <c r="AO20" s="25">
        <v>0.0</v>
      </c>
      <c r="AP20" s="25">
        <v>0.0</v>
      </c>
      <c r="AQ20" s="25">
        <v>0.0</v>
      </c>
      <c r="AR20" s="25">
        <v>0.0</v>
      </c>
      <c r="AS20" s="25">
        <v>0.0</v>
      </c>
      <c r="AT20" s="25">
        <v>0.0</v>
      </c>
      <c r="AU20" s="25">
        <v>0.0</v>
      </c>
      <c r="AV20" s="25">
        <v>0.0</v>
      </c>
      <c r="AW20" s="25">
        <v>0.0</v>
      </c>
      <c r="AX20" s="25">
        <v>0.0</v>
      </c>
      <c r="AY20" s="25">
        <v>0.0</v>
      </c>
      <c r="AZ20" s="25">
        <v>0.0</v>
      </c>
      <c r="BA20" s="25">
        <v>0.0</v>
      </c>
      <c r="BB20" s="25">
        <v>0.0</v>
      </c>
    </row>
    <row r="21">
      <c r="C21" s="20" t="s">
        <v>91</v>
      </c>
      <c r="D21" s="25">
        <v>3.0</v>
      </c>
      <c r="E21" s="25">
        <v>3.0</v>
      </c>
      <c r="F21" s="25">
        <v>1.0</v>
      </c>
      <c r="G21" s="25">
        <v>2.0</v>
      </c>
      <c r="H21" s="25">
        <v>0.0</v>
      </c>
      <c r="I21" s="25">
        <v>2.0</v>
      </c>
      <c r="J21" s="25">
        <v>0.0</v>
      </c>
      <c r="K21" s="25">
        <v>0.0</v>
      </c>
      <c r="L21" s="25">
        <v>0.0</v>
      </c>
      <c r="M21" s="25">
        <v>0.0</v>
      </c>
      <c r="N21" s="25">
        <v>0.667</v>
      </c>
      <c r="O21" s="25">
        <v>0.0</v>
      </c>
      <c r="P21" s="25">
        <v>0.0</v>
      </c>
      <c r="Q21" s="25">
        <v>1.0</v>
      </c>
      <c r="R21" s="25">
        <v>1.0</v>
      </c>
      <c r="S21" s="25">
        <v>0.0</v>
      </c>
      <c r="T21" s="25">
        <v>1.0</v>
      </c>
      <c r="U21" s="25">
        <v>0.0</v>
      </c>
      <c r="V21" s="25">
        <v>0.0</v>
      </c>
      <c r="W21" s="25">
        <v>0.0</v>
      </c>
      <c r="X21" s="25">
        <v>0.0</v>
      </c>
      <c r="Y21" s="25">
        <v>0.667</v>
      </c>
      <c r="Z21" s="25">
        <v>0.667</v>
      </c>
      <c r="AA21" s="25">
        <v>0.667</v>
      </c>
      <c r="AB21" s="25">
        <v>1.333</v>
      </c>
      <c r="AC21" s="25">
        <v>0.467</v>
      </c>
      <c r="AD21" s="25">
        <v>0.667</v>
      </c>
      <c r="AE21" s="25">
        <v>0.667</v>
      </c>
      <c r="AF21" s="25">
        <v>0.0</v>
      </c>
      <c r="AG21" s="25">
        <v>0.0</v>
      </c>
      <c r="AH21" s="25">
        <v>0.0</v>
      </c>
      <c r="AI21" s="25">
        <v>0.0</v>
      </c>
      <c r="AJ21" s="25">
        <v>0.0</v>
      </c>
      <c r="AK21" s="25">
        <v>0.0</v>
      </c>
      <c r="AL21" s="25">
        <v>2.0</v>
      </c>
      <c r="AM21" s="25">
        <v>66.7</v>
      </c>
      <c r="AN21" s="25">
        <v>0.0</v>
      </c>
      <c r="AO21" s="25">
        <v>1.0</v>
      </c>
      <c r="AP21" s="25">
        <v>0.0</v>
      </c>
      <c r="AQ21" s="25">
        <v>0.0</v>
      </c>
      <c r="AR21" s="25">
        <v>100.0</v>
      </c>
      <c r="AS21" s="25">
        <v>0.0</v>
      </c>
      <c r="AT21" s="25">
        <v>0.0</v>
      </c>
      <c r="AU21" s="25">
        <v>0.0</v>
      </c>
      <c r="AV21" s="25">
        <v>0.0</v>
      </c>
      <c r="AW21" s="25">
        <v>2.0</v>
      </c>
      <c r="AX21" s="25">
        <v>11.8</v>
      </c>
      <c r="AY21" s="25">
        <v>0.0</v>
      </c>
      <c r="AZ21" s="25">
        <v>0.0</v>
      </c>
      <c r="BA21" s="25">
        <v>0.0</v>
      </c>
      <c r="BB21" s="25">
        <v>1.0</v>
      </c>
    </row>
    <row r="22">
      <c r="C22" s="20" t="s">
        <v>92</v>
      </c>
      <c r="D22" s="25">
        <v>1.0</v>
      </c>
      <c r="E22" s="25">
        <v>0.0</v>
      </c>
      <c r="F22" s="25">
        <v>0.0</v>
      </c>
      <c r="G22" s="25">
        <v>0.0</v>
      </c>
      <c r="H22" s="25">
        <v>0.0</v>
      </c>
      <c r="I22" s="25">
        <v>0.0</v>
      </c>
      <c r="J22" s="25">
        <v>0.0</v>
      </c>
      <c r="K22" s="25">
        <v>0.0</v>
      </c>
      <c r="L22" s="25">
        <v>0.0</v>
      </c>
      <c r="M22" s="25">
        <v>0.0</v>
      </c>
      <c r="N22" s="25">
        <v>0.0</v>
      </c>
      <c r="O22" s="25">
        <v>1.0</v>
      </c>
      <c r="P22" s="25">
        <v>0.0</v>
      </c>
      <c r="Q22" s="25">
        <v>0.0</v>
      </c>
      <c r="R22" s="25">
        <v>0.0</v>
      </c>
      <c r="S22" s="25">
        <v>0.0</v>
      </c>
      <c r="T22" s="25">
        <v>1.0</v>
      </c>
      <c r="U22" s="25">
        <v>0.0</v>
      </c>
      <c r="V22" s="25">
        <v>0.0</v>
      </c>
      <c r="W22" s="25">
        <v>0.0</v>
      </c>
      <c r="X22" s="25">
        <v>0.0</v>
      </c>
      <c r="Y22" s="25">
        <v>1.0</v>
      </c>
      <c r="Z22" s="25">
        <v>1.0</v>
      </c>
      <c r="AA22" s="25">
        <v>0.0</v>
      </c>
      <c r="AB22" s="25">
        <v>1.0</v>
      </c>
      <c r="AC22" s="25">
        <v>0.45</v>
      </c>
      <c r="AD22" s="25">
        <v>0.0</v>
      </c>
      <c r="AE22" s="25">
        <v>0.0</v>
      </c>
      <c r="AF22" s="25">
        <v>0.0</v>
      </c>
      <c r="AG22" s="25">
        <v>0.0</v>
      </c>
      <c r="AH22" s="25">
        <v>0.0</v>
      </c>
      <c r="AI22" s="25">
        <v>0.0</v>
      </c>
      <c r="AJ22" s="25">
        <v>0.0</v>
      </c>
      <c r="AK22" s="25">
        <v>0.0</v>
      </c>
      <c r="AL22" s="25">
        <v>1.0</v>
      </c>
      <c r="AM22" s="25">
        <v>100.0</v>
      </c>
      <c r="AN22" s="25">
        <v>1.0</v>
      </c>
      <c r="AO22" s="25">
        <v>1.0</v>
      </c>
      <c r="AP22" s="25">
        <v>0.0</v>
      </c>
      <c r="AQ22" s="25">
        <v>0.0</v>
      </c>
      <c r="AR22" s="25">
        <v>0.0</v>
      </c>
      <c r="AS22" s="25">
        <v>0.0</v>
      </c>
      <c r="AT22" s="25">
        <v>0.0</v>
      </c>
      <c r="AU22" s="25">
        <v>0.0</v>
      </c>
      <c r="AV22" s="25">
        <v>0.0</v>
      </c>
      <c r="AW22" s="25">
        <v>0.0</v>
      </c>
      <c r="AX22" s="25">
        <v>14.3</v>
      </c>
      <c r="AY22" s="25">
        <v>100.0</v>
      </c>
      <c r="AZ22" s="25">
        <v>0.0</v>
      </c>
      <c r="BA22" s="25">
        <v>0.0</v>
      </c>
      <c r="BB22" s="25">
        <v>0.0</v>
      </c>
    </row>
    <row r="23">
      <c r="C23" s="20" t="s">
        <v>93</v>
      </c>
      <c r="D23" s="25">
        <v>4.0</v>
      </c>
      <c r="E23" s="25">
        <v>4.0</v>
      </c>
      <c r="F23" s="25">
        <v>0.0</v>
      </c>
      <c r="G23" s="25">
        <v>2.0</v>
      </c>
      <c r="H23" s="25">
        <v>0.0</v>
      </c>
      <c r="I23" s="25">
        <v>2.0</v>
      </c>
      <c r="J23" s="25">
        <v>0.0</v>
      </c>
      <c r="K23" s="25">
        <v>0.0</v>
      </c>
      <c r="L23" s="25">
        <v>0.0</v>
      </c>
      <c r="M23" s="25">
        <v>2.0</v>
      </c>
      <c r="N23" s="25">
        <v>0.5</v>
      </c>
      <c r="O23" s="25">
        <v>0.0</v>
      </c>
      <c r="P23" s="25">
        <v>0.0</v>
      </c>
      <c r="Q23" s="25">
        <v>1.0</v>
      </c>
      <c r="R23" s="25">
        <v>1.0</v>
      </c>
      <c r="S23" s="25">
        <v>0.0</v>
      </c>
      <c r="T23" s="25">
        <v>2.0</v>
      </c>
      <c r="U23" s="25">
        <v>0.0</v>
      </c>
      <c r="V23" s="25">
        <v>0.0</v>
      </c>
      <c r="W23" s="25">
        <v>0.0</v>
      </c>
      <c r="X23" s="25">
        <v>0.0</v>
      </c>
      <c r="Y23" s="25">
        <v>0.5</v>
      </c>
      <c r="Z23" s="25">
        <v>0.5</v>
      </c>
      <c r="AA23" s="25">
        <v>0.5</v>
      </c>
      <c r="AB23" s="25">
        <v>1.0</v>
      </c>
      <c r="AC23" s="25">
        <v>0.35</v>
      </c>
      <c r="AD23" s="25">
        <v>0.75</v>
      </c>
      <c r="AE23" s="25">
        <v>0.75</v>
      </c>
      <c r="AF23" s="25">
        <v>0.0</v>
      </c>
      <c r="AG23" s="25">
        <v>0.0</v>
      </c>
      <c r="AH23" s="25">
        <v>0.0</v>
      </c>
      <c r="AI23" s="25">
        <v>4.0</v>
      </c>
      <c r="AJ23" s="25">
        <v>2.0</v>
      </c>
      <c r="AK23" s="25">
        <v>0.5</v>
      </c>
      <c r="AL23" s="25">
        <v>3.0</v>
      </c>
      <c r="AM23" s="25">
        <v>75.0</v>
      </c>
      <c r="AN23" s="25">
        <v>0.0</v>
      </c>
      <c r="AO23" s="25">
        <v>2.0</v>
      </c>
      <c r="AP23" s="25">
        <v>0.0</v>
      </c>
      <c r="AQ23" s="25">
        <v>0.0</v>
      </c>
      <c r="AR23" s="25">
        <v>33.3</v>
      </c>
      <c r="AS23" s="25">
        <v>66.7</v>
      </c>
      <c r="AT23" s="25">
        <v>0.0</v>
      </c>
      <c r="AU23" s="25">
        <v>0.0</v>
      </c>
      <c r="AV23" s="25">
        <v>33.3</v>
      </c>
      <c r="AW23" s="25">
        <v>3.0</v>
      </c>
      <c r="AX23" s="25">
        <v>6.7</v>
      </c>
      <c r="AY23" s="25">
        <v>0.0</v>
      </c>
      <c r="AZ23" s="25">
        <v>0.0</v>
      </c>
      <c r="BA23" s="25">
        <v>0.0</v>
      </c>
      <c r="BB23" s="25">
        <v>0.667</v>
      </c>
    </row>
    <row r="24">
      <c r="C24" s="20" t="s">
        <v>94</v>
      </c>
      <c r="D24" s="25">
        <v>3.0</v>
      </c>
      <c r="E24" s="25">
        <v>3.0</v>
      </c>
      <c r="F24" s="25">
        <v>0.0</v>
      </c>
      <c r="G24" s="25">
        <v>1.0</v>
      </c>
      <c r="H24" s="25">
        <v>0.0</v>
      </c>
      <c r="I24" s="25">
        <v>1.0</v>
      </c>
      <c r="J24" s="25">
        <v>0.0</v>
      </c>
      <c r="K24" s="25">
        <v>0.0</v>
      </c>
      <c r="L24" s="25">
        <v>0.0</v>
      </c>
      <c r="M24" s="25">
        <v>1.0</v>
      </c>
      <c r="N24" s="25">
        <v>0.333</v>
      </c>
      <c r="O24" s="25">
        <v>0.0</v>
      </c>
      <c r="P24" s="25">
        <v>1.0</v>
      </c>
      <c r="Q24" s="25">
        <v>0.0</v>
      </c>
      <c r="R24" s="25">
        <v>1.0</v>
      </c>
      <c r="S24" s="25">
        <v>0.0</v>
      </c>
      <c r="T24" s="25">
        <v>1.0</v>
      </c>
      <c r="U24" s="25">
        <v>0.0</v>
      </c>
      <c r="V24" s="25">
        <v>0.0</v>
      </c>
      <c r="W24" s="25">
        <v>0.0</v>
      </c>
      <c r="X24" s="25">
        <v>0.0</v>
      </c>
      <c r="Y24" s="25">
        <v>0.333</v>
      </c>
      <c r="Z24" s="25">
        <v>0.333</v>
      </c>
      <c r="AA24" s="25">
        <v>0.333</v>
      </c>
      <c r="AB24" s="25">
        <v>0.667</v>
      </c>
      <c r="AC24" s="25">
        <v>0.233</v>
      </c>
      <c r="AD24" s="25">
        <v>0.667</v>
      </c>
      <c r="AE24" s="25">
        <v>0.667</v>
      </c>
      <c r="AF24" s="25">
        <v>0.0</v>
      </c>
      <c r="AG24" s="25">
        <v>0.0</v>
      </c>
      <c r="AH24" s="25">
        <v>0.0</v>
      </c>
      <c r="AI24" s="25">
        <v>2.0</v>
      </c>
      <c r="AJ24" s="25">
        <v>1.0</v>
      </c>
      <c r="AK24" s="25">
        <v>0.5</v>
      </c>
      <c r="AL24" s="25">
        <v>2.0</v>
      </c>
      <c r="AM24" s="25">
        <v>66.7</v>
      </c>
      <c r="AN24" s="25">
        <v>0.0</v>
      </c>
      <c r="AO24" s="25">
        <v>1.0</v>
      </c>
      <c r="AP24" s="25">
        <v>0.0</v>
      </c>
      <c r="AQ24" s="25">
        <v>0.0</v>
      </c>
      <c r="AR24" s="25">
        <v>0.0</v>
      </c>
      <c r="AS24" s="25">
        <v>50.0</v>
      </c>
      <c r="AT24" s="25">
        <v>0.0</v>
      </c>
      <c r="AU24" s="25">
        <v>50.0</v>
      </c>
      <c r="AV24" s="25">
        <v>0.0</v>
      </c>
      <c r="AW24" s="25">
        <v>2.0</v>
      </c>
      <c r="AX24" s="25">
        <v>0.0</v>
      </c>
      <c r="AY24" s="25">
        <v>33.3</v>
      </c>
      <c r="AZ24" s="25">
        <v>0.0</v>
      </c>
      <c r="BA24" s="25">
        <v>0.0</v>
      </c>
      <c r="BB24" s="25">
        <v>0.5</v>
      </c>
    </row>
    <row r="25">
      <c r="C25" s="20" t="s">
        <v>95</v>
      </c>
      <c r="D25" s="25">
        <v>3.0</v>
      </c>
      <c r="E25" s="25">
        <v>2.0</v>
      </c>
      <c r="F25" s="25">
        <v>0.0</v>
      </c>
      <c r="G25" s="25">
        <v>0.0</v>
      </c>
      <c r="H25" s="25">
        <v>0.0</v>
      </c>
      <c r="I25" s="25">
        <v>0.0</v>
      </c>
      <c r="J25" s="25">
        <v>0.0</v>
      </c>
      <c r="K25" s="25">
        <v>0.0</v>
      </c>
      <c r="L25" s="25">
        <v>0.0</v>
      </c>
      <c r="M25" s="25">
        <v>0.0</v>
      </c>
      <c r="N25" s="25">
        <v>0.0</v>
      </c>
      <c r="O25" s="25">
        <v>1.0</v>
      </c>
      <c r="P25" s="25">
        <v>0.0</v>
      </c>
      <c r="Q25" s="25">
        <v>0.0</v>
      </c>
      <c r="R25" s="25">
        <v>0.0</v>
      </c>
      <c r="S25" s="25">
        <v>0.0</v>
      </c>
      <c r="T25" s="25">
        <v>0.0</v>
      </c>
      <c r="U25" s="25">
        <v>0.0</v>
      </c>
      <c r="V25" s="25">
        <v>0.0</v>
      </c>
      <c r="W25" s="25">
        <v>0.0</v>
      </c>
      <c r="X25" s="25">
        <v>0.0</v>
      </c>
      <c r="Y25" s="25">
        <v>0.333</v>
      </c>
      <c r="Z25" s="25">
        <v>0.333</v>
      </c>
      <c r="AA25" s="25">
        <v>0.0</v>
      </c>
      <c r="AB25" s="25">
        <v>0.333</v>
      </c>
      <c r="AC25" s="25">
        <v>0.15</v>
      </c>
      <c r="AD25" s="25">
        <v>1.0</v>
      </c>
      <c r="AE25" s="25">
        <v>0.667</v>
      </c>
      <c r="AF25" s="25">
        <v>0.0</v>
      </c>
      <c r="AG25" s="25">
        <v>1.0</v>
      </c>
      <c r="AH25" s="25">
        <v>0.0</v>
      </c>
      <c r="AI25" s="25">
        <v>1.0</v>
      </c>
      <c r="AJ25" s="25">
        <v>0.0</v>
      </c>
      <c r="AK25" s="25">
        <v>0.0</v>
      </c>
      <c r="AL25" s="25">
        <v>2.0</v>
      </c>
      <c r="AM25" s="25">
        <v>66.7</v>
      </c>
      <c r="AN25" s="25">
        <v>0.0</v>
      </c>
      <c r="AO25" s="25">
        <v>1.0</v>
      </c>
      <c r="AP25" s="25">
        <v>0.0</v>
      </c>
      <c r="AQ25" s="25">
        <v>0.0</v>
      </c>
      <c r="AR25" s="25">
        <v>100.0</v>
      </c>
      <c r="AS25" s="25">
        <v>0.0</v>
      </c>
      <c r="AT25" s="25">
        <v>0.0</v>
      </c>
      <c r="AU25" s="25">
        <v>0.0</v>
      </c>
      <c r="AV25" s="25">
        <v>0.0</v>
      </c>
      <c r="AW25" s="25">
        <v>2.0</v>
      </c>
      <c r="AX25" s="25">
        <v>0.0</v>
      </c>
      <c r="AY25" s="25">
        <v>66.7</v>
      </c>
      <c r="AZ25" s="25">
        <v>0.0</v>
      </c>
      <c r="BA25" s="25">
        <v>0.0</v>
      </c>
      <c r="BB25" s="25">
        <v>0.0</v>
      </c>
    </row>
    <row r="26">
      <c r="C26" s="20" t="s">
        <v>96</v>
      </c>
      <c r="D26" s="25">
        <v>3.0</v>
      </c>
      <c r="E26" s="25">
        <v>3.0</v>
      </c>
      <c r="F26" s="25">
        <v>0.0</v>
      </c>
      <c r="G26" s="25">
        <v>0.0</v>
      </c>
      <c r="H26" s="25">
        <v>0.0</v>
      </c>
      <c r="I26" s="25">
        <v>0.0</v>
      </c>
      <c r="J26" s="25">
        <v>0.0</v>
      </c>
      <c r="K26" s="25">
        <v>0.0</v>
      </c>
      <c r="L26" s="25">
        <v>0.0</v>
      </c>
      <c r="M26" s="25">
        <v>0.0</v>
      </c>
      <c r="N26" s="25">
        <v>0.0</v>
      </c>
      <c r="O26" s="25">
        <v>0.0</v>
      </c>
      <c r="P26" s="25">
        <v>0.0</v>
      </c>
      <c r="Q26" s="25">
        <v>1.0</v>
      </c>
      <c r="R26" s="25">
        <v>1.0</v>
      </c>
      <c r="S26" s="25">
        <v>0.0</v>
      </c>
      <c r="T26" s="25">
        <v>0.0</v>
      </c>
      <c r="U26" s="25">
        <v>0.0</v>
      </c>
      <c r="V26" s="25">
        <v>0.0</v>
      </c>
      <c r="W26" s="25">
        <v>0.0</v>
      </c>
      <c r="X26" s="25">
        <v>0.0</v>
      </c>
      <c r="Y26" s="25">
        <v>0.0</v>
      </c>
      <c r="Z26" s="25">
        <v>0.0</v>
      </c>
      <c r="AA26" s="25">
        <v>0.0</v>
      </c>
      <c r="AB26" s="25">
        <v>0.0</v>
      </c>
      <c r="AC26" s="25">
        <v>0.0</v>
      </c>
      <c r="AD26" s="25">
        <v>0.667</v>
      </c>
      <c r="AE26" s="25">
        <v>0.667</v>
      </c>
      <c r="AF26" s="25">
        <v>0.0</v>
      </c>
      <c r="AG26" s="25">
        <v>0.0</v>
      </c>
      <c r="AH26" s="25">
        <v>0.0</v>
      </c>
      <c r="AI26" s="25">
        <v>2.0</v>
      </c>
      <c r="AJ26" s="25">
        <v>0.0</v>
      </c>
      <c r="AK26" s="25">
        <v>0.0</v>
      </c>
      <c r="AL26" s="25">
        <v>1.0</v>
      </c>
      <c r="AM26" s="25">
        <v>33.3</v>
      </c>
      <c r="AN26" s="25">
        <v>0.0</v>
      </c>
      <c r="AO26" s="25">
        <v>0.0</v>
      </c>
      <c r="AP26" s="25">
        <v>0.0</v>
      </c>
      <c r="AQ26" s="25">
        <v>0.0</v>
      </c>
      <c r="AR26" s="25">
        <v>50.0</v>
      </c>
      <c r="AS26" s="25">
        <v>0.0</v>
      </c>
      <c r="AT26" s="25">
        <v>0.0</v>
      </c>
      <c r="AU26" s="25">
        <v>50.0</v>
      </c>
      <c r="AV26" s="25">
        <v>0.0</v>
      </c>
      <c r="AW26" s="25">
        <v>2.0</v>
      </c>
      <c r="AX26" s="25">
        <v>9.1</v>
      </c>
      <c r="AY26" s="25">
        <v>66.7</v>
      </c>
      <c r="AZ26" s="25">
        <v>0.0</v>
      </c>
      <c r="BA26" s="25">
        <v>50.0</v>
      </c>
      <c r="BB26" s="25">
        <v>0.0</v>
      </c>
    </row>
    <row r="27">
      <c r="C27" s="20" t="s">
        <v>97</v>
      </c>
      <c r="D27" s="25">
        <v>2.0</v>
      </c>
      <c r="E27" s="25">
        <v>2.0</v>
      </c>
      <c r="F27" s="25">
        <v>0.0</v>
      </c>
      <c r="G27" s="25">
        <v>0.0</v>
      </c>
      <c r="H27" s="25">
        <v>0.0</v>
      </c>
      <c r="I27" s="25">
        <v>0.0</v>
      </c>
      <c r="J27" s="25">
        <v>0.0</v>
      </c>
      <c r="K27" s="25">
        <v>0.0</v>
      </c>
      <c r="L27" s="25">
        <v>0.0</v>
      </c>
      <c r="M27" s="25">
        <v>0.0</v>
      </c>
      <c r="N27" s="25">
        <v>0.0</v>
      </c>
      <c r="O27" s="25">
        <v>0.0</v>
      </c>
      <c r="P27" s="25">
        <v>0.0</v>
      </c>
      <c r="Q27" s="25">
        <v>0.0</v>
      </c>
      <c r="R27" s="25">
        <v>0.0</v>
      </c>
      <c r="S27" s="25">
        <v>0.0</v>
      </c>
      <c r="T27" s="25">
        <v>0.0</v>
      </c>
      <c r="U27" s="25">
        <v>0.0</v>
      </c>
      <c r="V27" s="25">
        <v>0.0</v>
      </c>
      <c r="W27" s="25">
        <v>0.0</v>
      </c>
      <c r="X27" s="25">
        <v>0.0</v>
      </c>
      <c r="Y27" s="25">
        <v>0.0</v>
      </c>
      <c r="Z27" s="25">
        <v>0.0</v>
      </c>
      <c r="AA27" s="25">
        <v>0.0</v>
      </c>
      <c r="AB27" s="25">
        <v>0.0</v>
      </c>
      <c r="AC27" s="25">
        <v>0.0</v>
      </c>
      <c r="AD27" s="25">
        <v>1.0</v>
      </c>
      <c r="AE27" s="25">
        <v>1.0</v>
      </c>
      <c r="AF27" s="25">
        <v>0.0</v>
      </c>
      <c r="AG27" s="25">
        <v>0.0</v>
      </c>
      <c r="AH27" s="25">
        <v>0.0</v>
      </c>
      <c r="AI27" s="25">
        <v>0.0</v>
      </c>
      <c r="AJ27" s="25">
        <v>0.0</v>
      </c>
      <c r="AK27" s="25">
        <v>0.0</v>
      </c>
      <c r="AL27" s="25">
        <v>0.0</v>
      </c>
      <c r="AM27" s="25">
        <v>0.0</v>
      </c>
      <c r="AN27" s="25">
        <v>0.0</v>
      </c>
      <c r="AO27" s="25">
        <v>0.0</v>
      </c>
      <c r="AP27" s="25">
        <v>0.0</v>
      </c>
      <c r="AQ27" s="25">
        <v>0.0</v>
      </c>
      <c r="AR27" s="25">
        <v>0.0</v>
      </c>
      <c r="AS27" s="25">
        <v>0.0</v>
      </c>
      <c r="AT27" s="25">
        <v>50.0</v>
      </c>
      <c r="AU27" s="25">
        <v>50.0</v>
      </c>
      <c r="AV27" s="25">
        <v>0.0</v>
      </c>
      <c r="AW27" s="25">
        <v>2.0</v>
      </c>
      <c r="AX27" s="25">
        <v>0.0</v>
      </c>
      <c r="AY27" s="25">
        <v>50.0</v>
      </c>
      <c r="AZ27" s="25">
        <v>0.0</v>
      </c>
      <c r="BA27" s="25">
        <v>0.0</v>
      </c>
      <c r="BB27" s="25">
        <v>0.0</v>
      </c>
    </row>
    <row r="28">
      <c r="C28" s="20" t="s">
        <v>98</v>
      </c>
      <c r="D28" s="25">
        <v>3.0</v>
      </c>
      <c r="E28" s="25">
        <v>2.0</v>
      </c>
      <c r="F28" s="25">
        <v>0.0</v>
      </c>
      <c r="G28" s="25">
        <v>0.0</v>
      </c>
      <c r="H28" s="25">
        <v>0.0</v>
      </c>
      <c r="I28" s="25">
        <v>0.0</v>
      </c>
      <c r="J28" s="25">
        <v>0.0</v>
      </c>
      <c r="K28" s="25">
        <v>0.0</v>
      </c>
      <c r="L28" s="25">
        <v>0.0</v>
      </c>
      <c r="M28" s="25">
        <v>0.0</v>
      </c>
      <c r="N28" s="25">
        <v>0.0</v>
      </c>
      <c r="O28" s="25">
        <v>1.0</v>
      </c>
      <c r="P28" s="25">
        <v>0.0</v>
      </c>
      <c r="Q28" s="25">
        <v>0.0</v>
      </c>
      <c r="R28" s="25">
        <v>0.0</v>
      </c>
      <c r="S28" s="25">
        <v>0.0</v>
      </c>
      <c r="T28" s="25">
        <v>0.0</v>
      </c>
      <c r="U28" s="25">
        <v>0.0</v>
      </c>
      <c r="V28" s="25">
        <v>0.0</v>
      </c>
      <c r="W28" s="25">
        <v>0.0</v>
      </c>
      <c r="X28" s="25">
        <v>0.0</v>
      </c>
      <c r="Y28" s="25">
        <v>0.333</v>
      </c>
      <c r="Z28" s="25">
        <v>0.333</v>
      </c>
      <c r="AA28" s="25">
        <v>0.0</v>
      </c>
      <c r="AB28" s="25">
        <v>0.333</v>
      </c>
      <c r="AC28" s="25">
        <v>0.15</v>
      </c>
      <c r="AD28" s="25">
        <v>1.0</v>
      </c>
      <c r="AE28" s="25">
        <v>0.667</v>
      </c>
      <c r="AF28" s="25">
        <v>0.0</v>
      </c>
      <c r="AG28" s="25">
        <v>1.0</v>
      </c>
      <c r="AH28" s="25">
        <v>0.0</v>
      </c>
      <c r="AI28" s="25">
        <v>0.0</v>
      </c>
      <c r="AJ28" s="25">
        <v>0.0</v>
      </c>
      <c r="AK28" s="25">
        <v>0.0</v>
      </c>
      <c r="AL28" s="25">
        <v>2.0</v>
      </c>
      <c r="AM28" s="25">
        <v>66.7</v>
      </c>
      <c r="AN28" s="25">
        <v>0.0</v>
      </c>
      <c r="AO28" s="25">
        <v>1.0</v>
      </c>
      <c r="AP28" s="25">
        <v>0.0</v>
      </c>
      <c r="AQ28" s="25">
        <v>0.0</v>
      </c>
      <c r="AR28" s="25">
        <v>50.0</v>
      </c>
      <c r="AS28" s="25">
        <v>0.0</v>
      </c>
      <c r="AT28" s="25">
        <v>50.0</v>
      </c>
      <c r="AU28" s="25">
        <v>0.0</v>
      </c>
      <c r="AV28" s="25">
        <v>50.0</v>
      </c>
      <c r="AW28" s="25">
        <v>2.0</v>
      </c>
      <c r="AX28" s="25">
        <v>8.3</v>
      </c>
      <c r="AY28" s="25">
        <v>33.3</v>
      </c>
      <c r="AZ28" s="25">
        <v>0.0</v>
      </c>
      <c r="BA28" s="25">
        <v>0.0</v>
      </c>
      <c r="BB28" s="25">
        <v>0.0</v>
      </c>
    </row>
    <row r="29">
      <c r="C29" s="20" t="s">
        <v>98</v>
      </c>
      <c r="D29" s="25">
        <v>4.0</v>
      </c>
      <c r="E29" s="25">
        <v>3.0</v>
      </c>
      <c r="F29" s="25">
        <v>2.0</v>
      </c>
      <c r="G29" s="25">
        <v>2.0</v>
      </c>
      <c r="H29" s="25">
        <v>0.0</v>
      </c>
      <c r="I29" s="25">
        <v>2.0</v>
      </c>
      <c r="J29" s="25">
        <v>0.0</v>
      </c>
      <c r="K29" s="25">
        <v>0.0</v>
      </c>
      <c r="L29" s="25">
        <v>0.0</v>
      </c>
      <c r="M29" s="25">
        <v>1.0</v>
      </c>
      <c r="N29" s="25">
        <v>0.667</v>
      </c>
      <c r="O29" s="25">
        <v>0.0</v>
      </c>
      <c r="P29" s="25">
        <v>0.0</v>
      </c>
      <c r="Q29" s="25">
        <v>0.0</v>
      </c>
      <c r="R29" s="25">
        <v>0.0</v>
      </c>
      <c r="S29" s="25">
        <v>0.0</v>
      </c>
      <c r="T29" s="25">
        <v>0.0</v>
      </c>
      <c r="U29" s="25">
        <v>0.0</v>
      </c>
      <c r="V29" s="25">
        <v>1.0</v>
      </c>
      <c r="W29" s="25">
        <v>0.0</v>
      </c>
      <c r="X29" s="25">
        <v>1.0</v>
      </c>
      <c r="Y29" s="25">
        <v>0.667</v>
      </c>
      <c r="Z29" s="25">
        <v>0.667</v>
      </c>
      <c r="AA29" s="25">
        <v>0.667</v>
      </c>
      <c r="AB29" s="25">
        <v>1.333</v>
      </c>
      <c r="AC29" s="25">
        <v>0.467</v>
      </c>
      <c r="AD29" s="25">
        <v>1.0</v>
      </c>
      <c r="AE29" s="25">
        <v>0.75</v>
      </c>
      <c r="AF29" s="25">
        <v>0.0</v>
      </c>
      <c r="AG29" s="25">
        <v>1.0</v>
      </c>
      <c r="AH29" s="25">
        <v>0.0</v>
      </c>
      <c r="AI29" s="25">
        <v>1.0</v>
      </c>
      <c r="AJ29" s="25">
        <v>0.0</v>
      </c>
      <c r="AK29" s="25">
        <v>0.0</v>
      </c>
      <c r="AL29" s="25">
        <v>4.0</v>
      </c>
      <c r="AM29" s="25">
        <v>100.0</v>
      </c>
      <c r="AN29" s="25">
        <v>0.0</v>
      </c>
      <c r="AO29" s="25">
        <v>0.0</v>
      </c>
      <c r="AP29" s="25">
        <v>0.0</v>
      </c>
      <c r="AQ29" s="25">
        <v>0.0</v>
      </c>
      <c r="AR29" s="25">
        <v>50.0</v>
      </c>
      <c r="AS29" s="25">
        <v>25.0</v>
      </c>
      <c r="AT29" s="25">
        <v>0.0</v>
      </c>
      <c r="AU29" s="25">
        <v>25.0</v>
      </c>
      <c r="AV29" s="25">
        <v>0.0</v>
      </c>
      <c r="AW29" s="25">
        <v>4.0</v>
      </c>
      <c r="AX29" s="25">
        <v>0.0</v>
      </c>
      <c r="AY29" s="25">
        <v>75.0</v>
      </c>
      <c r="AZ29" s="25">
        <v>1.0</v>
      </c>
      <c r="BA29" s="25">
        <v>66.7</v>
      </c>
      <c r="BB29" s="25">
        <v>0.667</v>
      </c>
    </row>
    <row r="30">
      <c r="C30" s="20" t="s">
        <v>99</v>
      </c>
      <c r="D30" s="25">
        <v>3.0</v>
      </c>
      <c r="E30" s="25">
        <v>3.0</v>
      </c>
      <c r="F30" s="25">
        <v>0.0</v>
      </c>
      <c r="G30" s="25">
        <v>1.0</v>
      </c>
      <c r="H30" s="25">
        <v>0.0</v>
      </c>
      <c r="I30" s="25">
        <v>0.0</v>
      </c>
      <c r="J30" s="25">
        <v>1.0</v>
      </c>
      <c r="K30" s="25">
        <v>0.0</v>
      </c>
      <c r="L30" s="25">
        <v>0.0</v>
      </c>
      <c r="M30" s="25">
        <v>0.0</v>
      </c>
      <c r="N30" s="25">
        <v>0.333</v>
      </c>
      <c r="O30" s="25">
        <v>0.0</v>
      </c>
      <c r="P30" s="25">
        <v>0.0</v>
      </c>
      <c r="Q30" s="25">
        <v>0.0</v>
      </c>
      <c r="R30" s="25">
        <v>0.0</v>
      </c>
      <c r="S30" s="25">
        <v>0.0</v>
      </c>
      <c r="T30" s="25">
        <v>0.0</v>
      </c>
      <c r="U30" s="25">
        <v>0.0</v>
      </c>
      <c r="V30" s="25">
        <v>0.0</v>
      </c>
      <c r="W30" s="25">
        <v>0.0</v>
      </c>
      <c r="X30" s="25">
        <v>0.0</v>
      </c>
      <c r="Y30" s="25">
        <v>0.333</v>
      </c>
      <c r="Z30" s="25">
        <v>0.333</v>
      </c>
      <c r="AA30" s="25">
        <v>0.667</v>
      </c>
      <c r="AB30" s="25">
        <v>1.0</v>
      </c>
      <c r="AC30" s="25">
        <v>0.317</v>
      </c>
      <c r="AD30" s="25">
        <v>1.0</v>
      </c>
      <c r="AE30" s="25">
        <v>1.0</v>
      </c>
      <c r="AF30" s="25">
        <v>0.0</v>
      </c>
      <c r="AG30" s="25">
        <v>0.0</v>
      </c>
      <c r="AH30" s="25">
        <v>0.0</v>
      </c>
      <c r="AI30" s="25">
        <v>1.0</v>
      </c>
      <c r="AJ30" s="25">
        <v>0.0</v>
      </c>
      <c r="AK30" s="25">
        <v>0.0</v>
      </c>
      <c r="AL30" s="25">
        <v>1.0</v>
      </c>
      <c r="AM30" s="25">
        <v>33.3</v>
      </c>
      <c r="AN30" s="25">
        <v>0.0</v>
      </c>
      <c r="AO30" s="25">
        <v>1.0</v>
      </c>
      <c r="AP30" s="25">
        <v>0.0</v>
      </c>
      <c r="AQ30" s="25">
        <v>0.0</v>
      </c>
      <c r="AR30" s="25">
        <v>0.0</v>
      </c>
      <c r="AS30" s="25">
        <v>0.0</v>
      </c>
      <c r="AT30" s="25">
        <v>33.3</v>
      </c>
      <c r="AU30" s="25">
        <v>66.7</v>
      </c>
      <c r="AV30" s="25">
        <v>33.3</v>
      </c>
      <c r="AW30" s="25">
        <v>3.0</v>
      </c>
      <c r="AX30" s="25">
        <v>0.0</v>
      </c>
      <c r="AY30" s="25">
        <v>0.0</v>
      </c>
      <c r="AZ30" s="25">
        <v>0.0</v>
      </c>
      <c r="BA30" s="25">
        <v>0.0</v>
      </c>
      <c r="BB30" s="25">
        <v>0.333</v>
      </c>
    </row>
    <row r="31">
      <c r="C31" s="20" t="s">
        <v>99</v>
      </c>
      <c r="D31" s="25">
        <v>4.0</v>
      </c>
      <c r="E31" s="25">
        <v>4.0</v>
      </c>
      <c r="F31" s="25">
        <v>0.0</v>
      </c>
      <c r="G31" s="25">
        <v>1.0</v>
      </c>
      <c r="H31" s="25">
        <v>0.0</v>
      </c>
      <c r="I31" s="25">
        <v>1.0</v>
      </c>
      <c r="J31" s="25">
        <v>0.0</v>
      </c>
      <c r="K31" s="25">
        <v>0.0</v>
      </c>
      <c r="L31" s="25">
        <v>0.0</v>
      </c>
      <c r="M31" s="25">
        <v>0.0</v>
      </c>
      <c r="N31" s="25">
        <v>0.25</v>
      </c>
      <c r="O31" s="25">
        <v>0.0</v>
      </c>
      <c r="P31" s="25">
        <v>0.0</v>
      </c>
      <c r="Q31" s="25">
        <v>1.0</v>
      </c>
      <c r="R31" s="25">
        <v>1.0</v>
      </c>
      <c r="S31" s="25">
        <v>0.0</v>
      </c>
      <c r="T31" s="25">
        <v>0.0</v>
      </c>
      <c r="U31" s="25">
        <v>0.0</v>
      </c>
      <c r="V31" s="25">
        <v>0.0</v>
      </c>
      <c r="W31" s="25">
        <v>0.0</v>
      </c>
      <c r="X31" s="25">
        <v>0.0</v>
      </c>
      <c r="Y31" s="25">
        <v>0.25</v>
      </c>
      <c r="Z31" s="25">
        <v>0.25</v>
      </c>
      <c r="AA31" s="25">
        <v>0.25</v>
      </c>
      <c r="AB31" s="25">
        <v>0.5</v>
      </c>
      <c r="AC31" s="25">
        <v>0.175</v>
      </c>
      <c r="AD31" s="25">
        <v>0.75</v>
      </c>
      <c r="AE31" s="25">
        <v>0.75</v>
      </c>
      <c r="AF31" s="25">
        <v>0.0</v>
      </c>
      <c r="AG31" s="25">
        <v>0.0</v>
      </c>
      <c r="AH31" s="25">
        <v>0.0</v>
      </c>
      <c r="AI31" s="25">
        <v>1.0</v>
      </c>
      <c r="AJ31" s="25">
        <v>0.0</v>
      </c>
      <c r="AK31" s="25">
        <v>0.0</v>
      </c>
      <c r="AL31" s="25">
        <v>1.0</v>
      </c>
      <c r="AM31" s="25">
        <v>25.0</v>
      </c>
      <c r="AN31" s="25">
        <v>0.0</v>
      </c>
      <c r="AO31" s="25">
        <v>1.0</v>
      </c>
      <c r="AP31" s="25">
        <v>0.0</v>
      </c>
      <c r="AQ31" s="25">
        <v>0.0</v>
      </c>
      <c r="AR31" s="25">
        <v>100.0</v>
      </c>
      <c r="AS31" s="25">
        <v>0.0</v>
      </c>
      <c r="AT31" s="25">
        <v>0.0</v>
      </c>
      <c r="AU31" s="25">
        <v>0.0</v>
      </c>
      <c r="AV31" s="25">
        <v>0.0</v>
      </c>
      <c r="AW31" s="25">
        <v>3.0</v>
      </c>
      <c r="AX31" s="25">
        <v>7.7</v>
      </c>
      <c r="AY31" s="25">
        <v>25.0</v>
      </c>
      <c r="AZ31" s="25">
        <v>0.0</v>
      </c>
      <c r="BA31" s="25">
        <v>0.0</v>
      </c>
      <c r="BB31" s="25">
        <v>0.333</v>
      </c>
    </row>
    <row r="32">
      <c r="C32" s="20" t="s">
        <v>100</v>
      </c>
      <c r="D32" s="25">
        <v>2.0</v>
      </c>
      <c r="E32" s="25">
        <v>1.0</v>
      </c>
      <c r="F32" s="25">
        <v>0.0</v>
      </c>
      <c r="G32" s="25">
        <v>0.0</v>
      </c>
      <c r="H32" s="25">
        <v>0.0</v>
      </c>
      <c r="I32" s="25">
        <v>0.0</v>
      </c>
      <c r="J32" s="25">
        <v>0.0</v>
      </c>
      <c r="K32" s="25">
        <v>0.0</v>
      </c>
      <c r="L32" s="25">
        <v>0.0</v>
      </c>
      <c r="M32" s="25">
        <v>0.0</v>
      </c>
      <c r="N32" s="25">
        <v>0.0</v>
      </c>
      <c r="O32" s="25">
        <v>0.0</v>
      </c>
      <c r="P32" s="25">
        <v>0.0</v>
      </c>
      <c r="Q32" s="25">
        <v>0.0</v>
      </c>
      <c r="R32" s="25">
        <v>0.0</v>
      </c>
      <c r="S32" s="25">
        <v>0.0</v>
      </c>
      <c r="T32" s="25">
        <v>0.0</v>
      </c>
      <c r="U32" s="25">
        <v>0.0</v>
      </c>
      <c r="V32" s="25">
        <v>1.0</v>
      </c>
      <c r="W32" s="25">
        <v>0.0</v>
      </c>
      <c r="X32" s="25">
        <v>1.0</v>
      </c>
      <c r="Y32" s="25">
        <v>0.0</v>
      </c>
      <c r="Z32" s="25">
        <v>0.0</v>
      </c>
      <c r="AA32" s="25">
        <v>0.0</v>
      </c>
      <c r="AB32" s="25">
        <v>0.0</v>
      </c>
      <c r="AC32" s="25">
        <v>0.0</v>
      </c>
      <c r="AD32" s="25">
        <v>1.0</v>
      </c>
      <c r="AE32" s="25">
        <v>0.5</v>
      </c>
      <c r="AF32" s="25">
        <v>0.0</v>
      </c>
      <c r="AG32" s="25">
        <v>0.0</v>
      </c>
      <c r="AH32" s="25">
        <v>0.0</v>
      </c>
      <c r="AI32" s="25">
        <v>0.0</v>
      </c>
      <c r="AJ32" s="25">
        <v>0.0</v>
      </c>
      <c r="AK32" s="25">
        <v>0.0</v>
      </c>
      <c r="AL32" s="25">
        <v>2.0</v>
      </c>
      <c r="AM32" s="25">
        <v>100.0</v>
      </c>
      <c r="AN32" s="25">
        <v>0.0</v>
      </c>
      <c r="AO32" s="25">
        <v>0.0</v>
      </c>
      <c r="AP32" s="25">
        <v>0.0</v>
      </c>
      <c r="AQ32" s="25">
        <v>0.0</v>
      </c>
      <c r="AR32" s="25">
        <v>50.0</v>
      </c>
      <c r="AS32" s="25">
        <v>50.0</v>
      </c>
      <c r="AT32" s="25">
        <v>0.0</v>
      </c>
      <c r="AU32" s="25">
        <v>0.0</v>
      </c>
      <c r="AV32" s="25">
        <v>0.0</v>
      </c>
      <c r="AW32" s="25">
        <v>2.0</v>
      </c>
      <c r="AX32" s="25">
        <v>12.5</v>
      </c>
      <c r="AY32" s="25">
        <v>100.0</v>
      </c>
      <c r="AZ32" s="25">
        <v>0.0</v>
      </c>
      <c r="BA32" s="25">
        <v>0.0</v>
      </c>
      <c r="BB32" s="25">
        <v>0.0</v>
      </c>
    </row>
    <row r="33">
      <c r="C33" s="20" t="s">
        <v>100</v>
      </c>
      <c r="D33" s="25">
        <v>3.0</v>
      </c>
      <c r="E33" s="25">
        <v>3.0</v>
      </c>
      <c r="F33" s="25">
        <v>0.0</v>
      </c>
      <c r="G33" s="25">
        <v>2.0</v>
      </c>
      <c r="H33" s="25">
        <v>0.0</v>
      </c>
      <c r="I33" s="25">
        <v>2.0</v>
      </c>
      <c r="J33" s="25">
        <v>0.0</v>
      </c>
      <c r="K33" s="25">
        <v>0.0</v>
      </c>
      <c r="L33" s="25">
        <v>0.0</v>
      </c>
      <c r="M33" s="25">
        <v>0.0</v>
      </c>
      <c r="N33" s="25">
        <v>0.667</v>
      </c>
      <c r="O33" s="25">
        <v>0.0</v>
      </c>
      <c r="P33" s="25">
        <v>1.0</v>
      </c>
      <c r="Q33" s="25">
        <v>0.0</v>
      </c>
      <c r="R33" s="25">
        <v>1.0</v>
      </c>
      <c r="S33" s="25">
        <v>0.0</v>
      </c>
      <c r="T33" s="25">
        <v>0.0</v>
      </c>
      <c r="U33" s="25">
        <v>0.0</v>
      </c>
      <c r="V33" s="25">
        <v>0.0</v>
      </c>
      <c r="W33" s="25">
        <v>0.0</v>
      </c>
      <c r="X33" s="25">
        <v>0.0</v>
      </c>
      <c r="Y33" s="25">
        <v>0.667</v>
      </c>
      <c r="Z33" s="25">
        <v>0.667</v>
      </c>
      <c r="AA33" s="25">
        <v>0.667</v>
      </c>
      <c r="AB33" s="25">
        <v>1.333</v>
      </c>
      <c r="AC33" s="25">
        <v>0.467</v>
      </c>
      <c r="AD33" s="25">
        <v>0.667</v>
      </c>
      <c r="AE33" s="25">
        <v>0.667</v>
      </c>
      <c r="AF33" s="25">
        <v>0.0</v>
      </c>
      <c r="AG33" s="25">
        <v>0.0</v>
      </c>
      <c r="AH33" s="25">
        <v>0.0</v>
      </c>
      <c r="AI33" s="25">
        <v>0.0</v>
      </c>
      <c r="AJ33" s="25">
        <v>0.0</v>
      </c>
      <c r="AK33" s="25">
        <v>0.0</v>
      </c>
      <c r="AL33" s="25">
        <v>2.0</v>
      </c>
      <c r="AM33" s="25">
        <v>66.7</v>
      </c>
      <c r="AN33" s="25">
        <v>0.0</v>
      </c>
      <c r="AO33" s="25">
        <v>1.0</v>
      </c>
      <c r="AP33" s="25">
        <v>0.0</v>
      </c>
      <c r="AQ33" s="25">
        <v>0.0</v>
      </c>
      <c r="AR33" s="25">
        <v>100.0</v>
      </c>
      <c r="AS33" s="25">
        <v>0.0</v>
      </c>
      <c r="AT33" s="25">
        <v>0.0</v>
      </c>
      <c r="AU33" s="25">
        <v>0.0</v>
      </c>
      <c r="AV33" s="25">
        <v>0.0</v>
      </c>
      <c r="AW33" s="25">
        <v>2.0</v>
      </c>
      <c r="AX33" s="25">
        <v>11.1</v>
      </c>
      <c r="AY33" s="25">
        <v>0.0</v>
      </c>
      <c r="AZ33" s="25">
        <v>0.0</v>
      </c>
      <c r="BA33" s="25">
        <v>0.0</v>
      </c>
      <c r="BB33" s="25">
        <v>1.0</v>
      </c>
    </row>
    <row r="34">
      <c r="C34" s="20" t="s">
        <v>101</v>
      </c>
      <c r="D34" s="25">
        <v>3.0</v>
      </c>
      <c r="E34" s="25">
        <v>2.0</v>
      </c>
      <c r="F34" s="25">
        <v>1.0</v>
      </c>
      <c r="G34" s="25">
        <v>2.0</v>
      </c>
      <c r="H34" s="25">
        <v>0.0</v>
      </c>
      <c r="I34" s="25">
        <v>2.0</v>
      </c>
      <c r="J34" s="25">
        <v>0.0</v>
      </c>
      <c r="K34" s="25">
        <v>0.0</v>
      </c>
      <c r="L34" s="25">
        <v>0.0</v>
      </c>
      <c r="M34" s="25">
        <v>0.0</v>
      </c>
      <c r="N34" s="25">
        <v>1.0</v>
      </c>
      <c r="O34" s="25">
        <v>1.0</v>
      </c>
      <c r="P34" s="25">
        <v>0.0</v>
      </c>
      <c r="Q34" s="25">
        <v>0.0</v>
      </c>
      <c r="R34" s="25">
        <v>0.0</v>
      </c>
      <c r="S34" s="25">
        <v>0.0</v>
      </c>
      <c r="T34" s="25">
        <v>0.0</v>
      </c>
      <c r="U34" s="25">
        <v>0.0</v>
      </c>
      <c r="V34" s="25">
        <v>0.0</v>
      </c>
      <c r="W34" s="25">
        <v>0.0</v>
      </c>
      <c r="X34" s="25">
        <v>0.0</v>
      </c>
      <c r="Y34" s="25">
        <v>1.0</v>
      </c>
      <c r="Z34" s="25">
        <v>1.0</v>
      </c>
      <c r="AA34" s="25">
        <v>1.0</v>
      </c>
      <c r="AB34" s="25">
        <v>2.0</v>
      </c>
      <c r="AC34" s="25">
        <v>0.7</v>
      </c>
      <c r="AD34" s="25">
        <v>1.0</v>
      </c>
      <c r="AE34" s="25">
        <v>0.667</v>
      </c>
      <c r="AF34" s="25">
        <v>0.0</v>
      </c>
      <c r="AG34" s="25">
        <v>0.0</v>
      </c>
      <c r="AH34" s="25">
        <v>0.0</v>
      </c>
      <c r="AI34" s="25">
        <v>1.0</v>
      </c>
      <c r="AJ34" s="25">
        <v>1.0</v>
      </c>
      <c r="AK34" s="25">
        <v>1.0</v>
      </c>
      <c r="AL34" s="25">
        <v>3.0</v>
      </c>
      <c r="AM34" s="25">
        <v>100.0</v>
      </c>
      <c r="AN34" s="25">
        <v>0.0</v>
      </c>
      <c r="AO34" s="25">
        <v>2.0</v>
      </c>
      <c r="AP34" s="25">
        <v>0.0</v>
      </c>
      <c r="AQ34" s="25">
        <v>0.0</v>
      </c>
      <c r="AR34" s="25">
        <v>0.0</v>
      </c>
      <c r="AS34" s="25">
        <v>0.0</v>
      </c>
      <c r="AT34" s="25">
        <v>50.0</v>
      </c>
      <c r="AU34" s="25">
        <v>50.0</v>
      </c>
      <c r="AV34" s="25">
        <v>0.0</v>
      </c>
      <c r="AW34" s="25">
        <v>2.0</v>
      </c>
      <c r="AX34" s="25">
        <v>0.0</v>
      </c>
      <c r="AY34" s="25">
        <v>0.0</v>
      </c>
      <c r="AZ34" s="25">
        <v>0.0</v>
      </c>
      <c r="BA34" s="25">
        <v>0.0</v>
      </c>
      <c r="BB34" s="25">
        <v>1.0</v>
      </c>
    </row>
    <row r="35">
      <c r="C35" s="20" t="s">
        <v>101</v>
      </c>
      <c r="D35" s="25">
        <v>3.0</v>
      </c>
      <c r="E35" s="25">
        <v>3.0</v>
      </c>
      <c r="F35" s="25">
        <v>0.0</v>
      </c>
      <c r="G35" s="25">
        <v>1.0</v>
      </c>
      <c r="H35" s="25">
        <v>0.0</v>
      </c>
      <c r="I35" s="25">
        <v>1.0</v>
      </c>
      <c r="J35" s="25">
        <v>0.0</v>
      </c>
      <c r="K35" s="25">
        <v>0.0</v>
      </c>
      <c r="L35" s="25">
        <v>0.0</v>
      </c>
      <c r="M35" s="25">
        <v>0.0</v>
      </c>
      <c r="N35" s="25">
        <v>0.333</v>
      </c>
      <c r="O35" s="25">
        <v>0.0</v>
      </c>
      <c r="P35" s="25">
        <v>0.0</v>
      </c>
      <c r="Q35" s="25">
        <v>0.0</v>
      </c>
      <c r="R35" s="25">
        <v>0.0</v>
      </c>
      <c r="S35" s="25">
        <v>0.0</v>
      </c>
      <c r="T35" s="25">
        <v>0.0</v>
      </c>
      <c r="U35" s="25">
        <v>0.0</v>
      </c>
      <c r="V35" s="25">
        <v>0.0</v>
      </c>
      <c r="W35" s="25">
        <v>0.0</v>
      </c>
      <c r="X35" s="25">
        <v>0.0</v>
      </c>
      <c r="Y35" s="25">
        <v>0.333</v>
      </c>
      <c r="Z35" s="25">
        <v>0.333</v>
      </c>
      <c r="AA35" s="25">
        <v>0.333</v>
      </c>
      <c r="AB35" s="25">
        <v>0.667</v>
      </c>
      <c r="AC35" s="25">
        <v>0.233</v>
      </c>
      <c r="AD35" s="25">
        <v>1.0</v>
      </c>
      <c r="AE35" s="25">
        <v>1.0</v>
      </c>
      <c r="AF35" s="25">
        <v>0.0</v>
      </c>
      <c r="AG35" s="25">
        <v>0.0</v>
      </c>
      <c r="AH35" s="25">
        <v>0.0</v>
      </c>
      <c r="AI35" s="25">
        <v>0.0</v>
      </c>
      <c r="AJ35" s="25">
        <v>0.0</v>
      </c>
      <c r="AK35" s="25">
        <v>0.0</v>
      </c>
      <c r="AL35" s="25">
        <v>1.0</v>
      </c>
      <c r="AM35" s="25">
        <v>33.3</v>
      </c>
      <c r="AN35" s="25">
        <v>0.0</v>
      </c>
      <c r="AO35" s="25">
        <v>1.0</v>
      </c>
      <c r="AP35" s="25">
        <v>0.0</v>
      </c>
      <c r="AQ35" s="25">
        <v>0.0</v>
      </c>
      <c r="AR35" s="25">
        <v>66.7</v>
      </c>
      <c r="AS35" s="25">
        <v>33.3</v>
      </c>
      <c r="AT35" s="25">
        <v>0.0</v>
      </c>
      <c r="AU35" s="25">
        <v>0.0</v>
      </c>
      <c r="AV35" s="25">
        <v>0.0</v>
      </c>
      <c r="AW35" s="25">
        <v>3.0</v>
      </c>
      <c r="AX35" s="25">
        <v>0.0</v>
      </c>
      <c r="AY35" s="25">
        <v>0.0</v>
      </c>
      <c r="AZ35" s="25">
        <v>0.0</v>
      </c>
      <c r="BA35" s="25">
        <v>0.0</v>
      </c>
      <c r="BB35" s="25">
        <v>0.333</v>
      </c>
    </row>
    <row r="36">
      <c r="C36" s="20" t="s">
        <v>102</v>
      </c>
      <c r="D36" s="25">
        <v>5.0</v>
      </c>
      <c r="E36" s="25">
        <v>4.0</v>
      </c>
      <c r="F36" s="25">
        <v>0.0</v>
      </c>
      <c r="G36" s="25">
        <v>0.0</v>
      </c>
      <c r="H36" s="25">
        <v>0.0</v>
      </c>
      <c r="I36" s="25">
        <v>0.0</v>
      </c>
      <c r="J36" s="25">
        <v>0.0</v>
      </c>
      <c r="K36" s="25">
        <v>0.0</v>
      </c>
      <c r="L36" s="25">
        <v>0.0</v>
      </c>
      <c r="M36" s="25">
        <v>0.0</v>
      </c>
      <c r="N36" s="25">
        <v>0.0</v>
      </c>
      <c r="O36" s="25">
        <v>1.0</v>
      </c>
      <c r="P36" s="25">
        <v>0.0</v>
      </c>
      <c r="Q36" s="25">
        <v>0.0</v>
      </c>
      <c r="R36" s="25">
        <v>0.0</v>
      </c>
      <c r="S36" s="25">
        <v>0.0</v>
      </c>
      <c r="T36" s="25">
        <v>0.0</v>
      </c>
      <c r="U36" s="25">
        <v>0.0</v>
      </c>
      <c r="V36" s="25">
        <v>0.0</v>
      </c>
      <c r="W36" s="25">
        <v>0.0</v>
      </c>
      <c r="X36" s="25">
        <v>0.0</v>
      </c>
      <c r="Y36" s="25">
        <v>0.2</v>
      </c>
      <c r="Z36" s="25">
        <v>0.2</v>
      </c>
      <c r="AA36" s="25">
        <v>0.0</v>
      </c>
      <c r="AB36" s="25">
        <v>0.2</v>
      </c>
      <c r="AC36" s="25">
        <v>0.09</v>
      </c>
      <c r="AD36" s="25">
        <v>1.0</v>
      </c>
      <c r="AE36" s="25">
        <v>0.8</v>
      </c>
      <c r="AF36" s="25">
        <v>0.0</v>
      </c>
      <c r="AG36" s="25">
        <v>1.0</v>
      </c>
      <c r="AH36" s="25">
        <v>0.0</v>
      </c>
      <c r="AI36" s="25">
        <v>1.0</v>
      </c>
      <c r="AJ36" s="25">
        <v>0.0</v>
      </c>
      <c r="AK36" s="25">
        <v>0.0</v>
      </c>
      <c r="AL36" s="25">
        <v>1.0</v>
      </c>
      <c r="AM36" s="25">
        <v>20.0</v>
      </c>
      <c r="AN36" s="25">
        <v>1.0</v>
      </c>
      <c r="AO36" s="25">
        <v>2.0</v>
      </c>
      <c r="AP36" s="25">
        <v>0.0</v>
      </c>
      <c r="AQ36" s="25">
        <v>0.0</v>
      </c>
      <c r="AR36" s="25">
        <v>25.0</v>
      </c>
      <c r="AS36" s="25">
        <v>0.0</v>
      </c>
      <c r="AT36" s="25">
        <v>25.0</v>
      </c>
      <c r="AU36" s="25">
        <v>50.0</v>
      </c>
      <c r="AV36" s="25">
        <v>0.0</v>
      </c>
      <c r="AW36" s="25">
        <v>4.0</v>
      </c>
      <c r="AX36" s="25">
        <v>5.3</v>
      </c>
      <c r="AY36" s="25">
        <v>20.0</v>
      </c>
      <c r="AZ36" s="25">
        <v>0.0</v>
      </c>
      <c r="BA36" s="25">
        <v>0.0</v>
      </c>
      <c r="BB36" s="25">
        <v>0.0</v>
      </c>
    </row>
    <row r="37">
      <c r="C37" s="20" t="s">
        <v>102</v>
      </c>
      <c r="D37" s="25">
        <v>4.0</v>
      </c>
      <c r="E37" s="25">
        <v>4.0</v>
      </c>
      <c r="F37" s="25">
        <v>1.0</v>
      </c>
      <c r="G37" s="25">
        <v>0.0</v>
      </c>
      <c r="H37" s="25">
        <v>0.0</v>
      </c>
      <c r="I37" s="25">
        <v>0.0</v>
      </c>
      <c r="J37" s="25">
        <v>0.0</v>
      </c>
      <c r="K37" s="25">
        <v>0.0</v>
      </c>
      <c r="L37" s="25">
        <v>0.0</v>
      </c>
      <c r="M37" s="25">
        <v>0.0</v>
      </c>
      <c r="N37" s="25">
        <v>0.0</v>
      </c>
      <c r="O37" s="25">
        <v>0.0</v>
      </c>
      <c r="P37" s="25">
        <v>0.0</v>
      </c>
      <c r="Q37" s="25">
        <v>0.0</v>
      </c>
      <c r="R37" s="25">
        <v>0.0</v>
      </c>
      <c r="S37" s="25">
        <v>0.0</v>
      </c>
      <c r="T37" s="25">
        <v>0.0</v>
      </c>
      <c r="U37" s="25">
        <v>0.0</v>
      </c>
      <c r="V37" s="25">
        <v>0.0</v>
      </c>
      <c r="W37" s="25">
        <v>0.0</v>
      </c>
      <c r="X37" s="25">
        <v>0.0</v>
      </c>
      <c r="Y37" s="25">
        <v>0.0</v>
      </c>
      <c r="Z37" s="25">
        <v>0.25</v>
      </c>
      <c r="AA37" s="25">
        <v>0.0</v>
      </c>
      <c r="AB37" s="25">
        <v>0.0</v>
      </c>
      <c r="AC37" s="25">
        <v>0.0</v>
      </c>
      <c r="AD37" s="25">
        <v>1.0</v>
      </c>
      <c r="AE37" s="25">
        <v>1.0</v>
      </c>
      <c r="AF37" s="25">
        <v>1.0</v>
      </c>
      <c r="AG37" s="25">
        <v>1.0</v>
      </c>
      <c r="AH37" s="25">
        <v>0.0</v>
      </c>
      <c r="AI37" s="25">
        <v>3.0</v>
      </c>
      <c r="AJ37" s="25">
        <v>0.0</v>
      </c>
      <c r="AK37" s="25">
        <v>0.0</v>
      </c>
      <c r="AL37" s="25">
        <v>0.0</v>
      </c>
      <c r="AM37" s="25">
        <v>0.0</v>
      </c>
      <c r="AN37" s="25">
        <v>0.0</v>
      </c>
      <c r="AO37" s="25">
        <v>1.0</v>
      </c>
      <c r="AP37" s="25">
        <v>0.0</v>
      </c>
      <c r="AQ37" s="25">
        <v>0.0</v>
      </c>
      <c r="AR37" s="25">
        <v>75.0</v>
      </c>
      <c r="AS37" s="25">
        <v>0.0</v>
      </c>
      <c r="AT37" s="25">
        <v>25.0</v>
      </c>
      <c r="AU37" s="25">
        <v>0.0</v>
      </c>
      <c r="AV37" s="25">
        <v>0.0</v>
      </c>
      <c r="AW37" s="25">
        <v>4.0</v>
      </c>
      <c r="AX37" s="25">
        <v>5.9</v>
      </c>
      <c r="AY37" s="25">
        <v>25.0</v>
      </c>
      <c r="AZ37" s="25">
        <v>0.0</v>
      </c>
      <c r="BA37" s="25">
        <v>0.0</v>
      </c>
      <c r="BB37" s="25">
        <v>0.0</v>
      </c>
    </row>
    <row r="38">
      <c r="C38" s="20" t="s">
        <v>103</v>
      </c>
      <c r="D38" s="25">
        <v>3.0</v>
      </c>
      <c r="E38" s="25">
        <v>3.0</v>
      </c>
      <c r="F38" s="25">
        <v>1.0</v>
      </c>
      <c r="G38" s="25">
        <v>2.0</v>
      </c>
      <c r="H38" s="25">
        <v>0.0</v>
      </c>
      <c r="I38" s="25">
        <v>1.0</v>
      </c>
      <c r="J38" s="25">
        <v>1.0</v>
      </c>
      <c r="K38" s="25">
        <v>0.0</v>
      </c>
      <c r="L38" s="25">
        <v>0.0</v>
      </c>
      <c r="M38" s="25">
        <v>1.0</v>
      </c>
      <c r="N38" s="25">
        <v>0.667</v>
      </c>
      <c r="O38" s="25">
        <v>0.0</v>
      </c>
      <c r="P38" s="25">
        <v>0.0</v>
      </c>
      <c r="Q38" s="25">
        <v>1.0</v>
      </c>
      <c r="R38" s="25">
        <v>1.0</v>
      </c>
      <c r="S38" s="25">
        <v>0.0</v>
      </c>
      <c r="T38" s="25">
        <v>0.0</v>
      </c>
      <c r="U38" s="25">
        <v>0.0</v>
      </c>
      <c r="V38" s="25">
        <v>0.0</v>
      </c>
      <c r="W38" s="25">
        <v>0.0</v>
      </c>
      <c r="X38" s="25">
        <v>0.0</v>
      </c>
      <c r="Y38" s="25">
        <v>0.667</v>
      </c>
      <c r="Z38" s="25">
        <v>0.667</v>
      </c>
      <c r="AA38" s="25">
        <v>1.0</v>
      </c>
      <c r="AB38" s="25">
        <v>1.667</v>
      </c>
      <c r="AC38" s="25">
        <v>0.55</v>
      </c>
      <c r="AD38" s="25">
        <v>0.667</v>
      </c>
      <c r="AE38" s="25">
        <v>0.667</v>
      </c>
      <c r="AF38" s="25">
        <v>0.0</v>
      </c>
      <c r="AG38" s="25">
        <v>0.0</v>
      </c>
      <c r="AH38" s="25">
        <v>0.0</v>
      </c>
      <c r="AI38" s="25">
        <v>1.0</v>
      </c>
      <c r="AJ38" s="25">
        <v>1.0</v>
      </c>
      <c r="AK38" s="25">
        <v>1.0</v>
      </c>
      <c r="AL38" s="25">
        <v>2.0</v>
      </c>
      <c r="AM38" s="25">
        <v>66.7</v>
      </c>
      <c r="AN38" s="25">
        <v>0.0</v>
      </c>
      <c r="AO38" s="25">
        <v>0.0</v>
      </c>
      <c r="AP38" s="25">
        <v>0.0</v>
      </c>
      <c r="AQ38" s="25">
        <v>0.0</v>
      </c>
      <c r="AR38" s="25">
        <v>50.0</v>
      </c>
      <c r="AS38" s="25">
        <v>50.0</v>
      </c>
      <c r="AT38" s="25">
        <v>0.0</v>
      </c>
      <c r="AU38" s="25">
        <v>0.0</v>
      </c>
      <c r="AV38" s="25">
        <v>0.0</v>
      </c>
      <c r="AW38" s="25">
        <v>2.0</v>
      </c>
      <c r="AX38" s="25">
        <v>13.3</v>
      </c>
      <c r="AY38" s="25">
        <v>0.0</v>
      </c>
      <c r="AZ38" s="25">
        <v>0.0</v>
      </c>
      <c r="BA38" s="25">
        <v>0.0</v>
      </c>
      <c r="BB38" s="25">
        <v>1.0</v>
      </c>
    </row>
    <row r="39">
      <c r="C39" s="20" t="s">
        <v>103</v>
      </c>
      <c r="D39" s="25">
        <v>4.0</v>
      </c>
      <c r="E39" s="25">
        <v>3.0</v>
      </c>
      <c r="F39" s="25">
        <v>0.0</v>
      </c>
      <c r="G39" s="25">
        <v>1.0</v>
      </c>
      <c r="H39" s="25">
        <v>0.0</v>
      </c>
      <c r="I39" s="25">
        <v>1.0</v>
      </c>
      <c r="J39" s="25">
        <v>0.0</v>
      </c>
      <c r="K39" s="25">
        <v>0.0</v>
      </c>
      <c r="L39" s="25">
        <v>0.0</v>
      </c>
      <c r="M39" s="25">
        <v>1.0</v>
      </c>
      <c r="N39" s="25">
        <v>0.333</v>
      </c>
      <c r="O39" s="25">
        <v>0.0</v>
      </c>
      <c r="P39" s="25">
        <v>0.0</v>
      </c>
      <c r="Q39" s="25">
        <v>1.0</v>
      </c>
      <c r="R39" s="25">
        <v>1.0</v>
      </c>
      <c r="S39" s="25">
        <v>1.0</v>
      </c>
      <c r="T39" s="25">
        <v>0.0</v>
      </c>
      <c r="U39" s="25">
        <v>0.0</v>
      </c>
      <c r="V39" s="25">
        <v>0.0</v>
      </c>
      <c r="W39" s="25">
        <v>0.0</v>
      </c>
      <c r="X39" s="25">
        <v>0.0</v>
      </c>
      <c r="Y39" s="25">
        <v>0.5</v>
      </c>
      <c r="Z39" s="25">
        <v>0.5</v>
      </c>
      <c r="AA39" s="25">
        <v>0.333</v>
      </c>
      <c r="AB39" s="25">
        <v>0.833</v>
      </c>
      <c r="AC39" s="25">
        <v>0.308</v>
      </c>
      <c r="AD39" s="25">
        <v>0.667</v>
      </c>
      <c r="AE39" s="25">
        <v>0.5</v>
      </c>
      <c r="AF39" s="25">
        <v>0.0</v>
      </c>
      <c r="AG39" s="25">
        <v>0.0</v>
      </c>
      <c r="AH39" s="25">
        <v>0.0</v>
      </c>
      <c r="AI39" s="25">
        <v>2.0</v>
      </c>
      <c r="AJ39" s="25">
        <v>1.0</v>
      </c>
      <c r="AK39" s="25">
        <v>0.5</v>
      </c>
      <c r="AL39" s="25">
        <v>2.0</v>
      </c>
      <c r="AM39" s="25">
        <v>50.0</v>
      </c>
      <c r="AN39" s="25">
        <v>0.0</v>
      </c>
      <c r="AO39" s="25">
        <v>2.0</v>
      </c>
      <c r="AP39" s="25">
        <v>0.0</v>
      </c>
      <c r="AQ39" s="25">
        <v>0.0</v>
      </c>
      <c r="AR39" s="25">
        <v>0.0</v>
      </c>
      <c r="AS39" s="25">
        <v>50.0</v>
      </c>
      <c r="AT39" s="25">
        <v>50.0</v>
      </c>
      <c r="AU39" s="25">
        <v>0.0</v>
      </c>
      <c r="AV39" s="25">
        <v>0.0</v>
      </c>
      <c r="AW39" s="25">
        <v>2.0</v>
      </c>
      <c r="AX39" s="25">
        <v>12.5</v>
      </c>
      <c r="AY39" s="25">
        <v>50.0</v>
      </c>
      <c r="AZ39" s="25">
        <v>1.0</v>
      </c>
      <c r="BA39" s="25">
        <v>50.0</v>
      </c>
      <c r="BB39" s="25">
        <v>0.5</v>
      </c>
    </row>
    <row r="40">
      <c r="C40" s="20" t="s">
        <v>104</v>
      </c>
      <c r="D40" s="25">
        <v>4.0</v>
      </c>
      <c r="E40" s="25">
        <v>4.0</v>
      </c>
      <c r="F40" s="25">
        <v>0.0</v>
      </c>
      <c r="G40" s="25">
        <v>0.0</v>
      </c>
      <c r="H40" s="25">
        <v>0.0</v>
      </c>
      <c r="I40" s="25">
        <v>0.0</v>
      </c>
      <c r="J40" s="25">
        <v>0.0</v>
      </c>
      <c r="K40" s="25">
        <v>0.0</v>
      </c>
      <c r="L40" s="25">
        <v>0.0</v>
      </c>
      <c r="M40" s="25">
        <v>0.0</v>
      </c>
      <c r="N40" s="25">
        <v>0.0</v>
      </c>
      <c r="O40" s="25">
        <v>0.0</v>
      </c>
      <c r="P40" s="25">
        <v>1.0</v>
      </c>
      <c r="Q40" s="25">
        <v>0.0</v>
      </c>
      <c r="R40" s="25">
        <v>1.0</v>
      </c>
      <c r="S40" s="25">
        <v>0.0</v>
      </c>
      <c r="T40" s="25">
        <v>0.0</v>
      </c>
      <c r="U40" s="25">
        <v>0.0</v>
      </c>
      <c r="V40" s="25">
        <v>0.0</v>
      </c>
      <c r="W40" s="25">
        <v>0.0</v>
      </c>
      <c r="X40" s="25">
        <v>0.0</v>
      </c>
      <c r="Y40" s="25">
        <v>0.0</v>
      </c>
      <c r="Z40" s="25">
        <v>0.0</v>
      </c>
      <c r="AA40" s="25">
        <v>0.0</v>
      </c>
      <c r="AB40" s="25">
        <v>0.0</v>
      </c>
      <c r="AC40" s="25">
        <v>0.0</v>
      </c>
      <c r="AD40" s="25">
        <v>0.75</v>
      </c>
      <c r="AE40" s="25">
        <v>0.75</v>
      </c>
      <c r="AF40" s="25">
        <v>0.0</v>
      </c>
      <c r="AG40" s="25">
        <v>0.0</v>
      </c>
      <c r="AH40" s="25">
        <v>0.0</v>
      </c>
      <c r="AI40" s="25">
        <v>1.0</v>
      </c>
      <c r="AJ40" s="25">
        <v>0.0</v>
      </c>
      <c r="AK40" s="25">
        <v>0.0</v>
      </c>
      <c r="AL40" s="25">
        <v>0.0</v>
      </c>
      <c r="AM40" s="25">
        <v>0.0</v>
      </c>
      <c r="AN40" s="25">
        <v>0.0</v>
      </c>
      <c r="AO40" s="25">
        <v>0.0</v>
      </c>
      <c r="AP40" s="25">
        <v>0.0</v>
      </c>
      <c r="AQ40" s="25">
        <v>0.0</v>
      </c>
      <c r="AR40" s="25">
        <v>66.7</v>
      </c>
      <c r="AS40" s="25">
        <v>0.0</v>
      </c>
      <c r="AT40" s="25">
        <v>0.0</v>
      </c>
      <c r="AU40" s="25">
        <v>33.3</v>
      </c>
      <c r="AV40" s="25">
        <v>0.0</v>
      </c>
      <c r="AW40" s="25">
        <v>3.0</v>
      </c>
      <c r="AX40" s="25">
        <v>0.0</v>
      </c>
      <c r="AY40" s="25">
        <v>0.0</v>
      </c>
      <c r="AZ40" s="25">
        <v>0.0</v>
      </c>
      <c r="BA40" s="25">
        <v>0.0</v>
      </c>
      <c r="BB40" s="25">
        <v>0.0</v>
      </c>
    </row>
    <row r="41">
      <c r="C41" s="20" t="s">
        <v>104</v>
      </c>
      <c r="D41" s="25">
        <v>4.0</v>
      </c>
      <c r="E41" s="25">
        <v>3.0</v>
      </c>
      <c r="F41" s="25">
        <v>1.0</v>
      </c>
      <c r="G41" s="25">
        <v>0.0</v>
      </c>
      <c r="H41" s="25">
        <v>0.0</v>
      </c>
      <c r="I41" s="25">
        <v>0.0</v>
      </c>
      <c r="J41" s="25">
        <v>0.0</v>
      </c>
      <c r="K41" s="25">
        <v>0.0</v>
      </c>
      <c r="L41" s="25">
        <v>0.0</v>
      </c>
      <c r="M41" s="25">
        <v>0.0</v>
      </c>
      <c r="N41" s="25">
        <v>0.0</v>
      </c>
      <c r="O41" s="25">
        <v>1.0</v>
      </c>
      <c r="P41" s="25">
        <v>0.0</v>
      </c>
      <c r="Q41" s="25">
        <v>1.0</v>
      </c>
      <c r="R41" s="25">
        <v>1.0</v>
      </c>
      <c r="S41" s="25">
        <v>0.0</v>
      </c>
      <c r="T41" s="25">
        <v>0.0</v>
      </c>
      <c r="U41" s="25">
        <v>0.0</v>
      </c>
      <c r="V41" s="25">
        <v>0.0</v>
      </c>
      <c r="W41" s="25">
        <v>0.0</v>
      </c>
      <c r="X41" s="25">
        <v>0.0</v>
      </c>
      <c r="Y41" s="25">
        <v>0.25</v>
      </c>
      <c r="Z41" s="25">
        <v>0.25</v>
      </c>
      <c r="AA41" s="25">
        <v>0.0</v>
      </c>
      <c r="AB41" s="25">
        <v>0.25</v>
      </c>
      <c r="AC41" s="25">
        <v>0.113</v>
      </c>
      <c r="AD41" s="25">
        <v>0.667</v>
      </c>
      <c r="AE41" s="25">
        <v>0.5</v>
      </c>
      <c r="AF41" s="25">
        <v>0.0</v>
      </c>
      <c r="AG41" s="25">
        <v>0.0</v>
      </c>
      <c r="AH41" s="25">
        <v>0.0</v>
      </c>
      <c r="AI41" s="25">
        <v>1.0</v>
      </c>
      <c r="AJ41" s="25">
        <v>0.0</v>
      </c>
      <c r="AK41" s="25">
        <v>0.0</v>
      </c>
      <c r="AL41" s="25">
        <v>1.0</v>
      </c>
      <c r="AM41" s="25">
        <v>25.0</v>
      </c>
      <c r="AN41" s="25">
        <v>1.0</v>
      </c>
      <c r="AO41" s="25">
        <v>0.0</v>
      </c>
      <c r="AP41" s="25">
        <v>0.0</v>
      </c>
      <c r="AQ41" s="25">
        <v>0.0</v>
      </c>
      <c r="AR41" s="25">
        <v>100.0</v>
      </c>
      <c r="AS41" s="25">
        <v>0.0</v>
      </c>
      <c r="AT41" s="25">
        <v>0.0</v>
      </c>
      <c r="AU41" s="25">
        <v>0.0</v>
      </c>
      <c r="AV41" s="25">
        <v>0.0</v>
      </c>
      <c r="AW41" s="25">
        <v>2.0</v>
      </c>
      <c r="AX41" s="25">
        <v>11.1</v>
      </c>
      <c r="AY41" s="25">
        <v>25.0</v>
      </c>
      <c r="AZ41" s="25">
        <v>0.0</v>
      </c>
      <c r="BA41" s="25">
        <v>0.0</v>
      </c>
      <c r="BB41" s="25">
        <v>0.0</v>
      </c>
    </row>
    <row r="42">
      <c r="C42" s="20" t="s">
        <v>105</v>
      </c>
      <c r="D42" s="25">
        <v>4.0</v>
      </c>
      <c r="E42" s="25">
        <v>4.0</v>
      </c>
      <c r="F42" s="25">
        <v>2.0</v>
      </c>
      <c r="G42" s="25">
        <v>2.0</v>
      </c>
      <c r="H42" s="25">
        <v>0.0</v>
      </c>
      <c r="I42" s="25">
        <v>1.0</v>
      </c>
      <c r="J42" s="25">
        <v>0.0</v>
      </c>
      <c r="K42" s="25">
        <v>0.0</v>
      </c>
      <c r="L42" s="25">
        <v>1.0</v>
      </c>
      <c r="M42" s="25">
        <v>1.0</v>
      </c>
      <c r="N42" s="25">
        <v>0.5</v>
      </c>
      <c r="O42" s="25">
        <v>0.0</v>
      </c>
      <c r="P42" s="25">
        <v>0.0</v>
      </c>
      <c r="Q42" s="25">
        <v>1.0</v>
      </c>
      <c r="R42" s="25">
        <v>1.0</v>
      </c>
      <c r="S42" s="25">
        <v>0.0</v>
      </c>
      <c r="T42" s="25">
        <v>0.0</v>
      </c>
      <c r="U42" s="25">
        <v>0.0</v>
      </c>
      <c r="V42" s="25">
        <v>0.0</v>
      </c>
      <c r="W42" s="25">
        <v>0.0</v>
      </c>
      <c r="X42" s="25">
        <v>0.0</v>
      </c>
      <c r="Y42" s="25">
        <v>0.5</v>
      </c>
      <c r="Z42" s="25">
        <v>0.5</v>
      </c>
      <c r="AA42" s="25">
        <v>1.25</v>
      </c>
      <c r="AB42" s="25">
        <v>1.75</v>
      </c>
      <c r="AC42" s="25">
        <v>0.538</v>
      </c>
      <c r="AD42" s="25">
        <v>0.75</v>
      </c>
      <c r="AE42" s="25">
        <v>0.75</v>
      </c>
      <c r="AF42" s="25">
        <v>0.0</v>
      </c>
      <c r="AG42" s="25">
        <v>0.0</v>
      </c>
      <c r="AH42" s="25">
        <v>0.0</v>
      </c>
      <c r="AI42" s="25">
        <v>1.0</v>
      </c>
      <c r="AJ42" s="25">
        <v>0.0</v>
      </c>
      <c r="AK42" s="25">
        <v>0.0</v>
      </c>
      <c r="AL42" s="25">
        <v>2.0</v>
      </c>
      <c r="AM42" s="25">
        <v>50.0</v>
      </c>
      <c r="AN42" s="25">
        <v>0.0</v>
      </c>
      <c r="AO42" s="25">
        <v>0.0</v>
      </c>
      <c r="AP42" s="25">
        <v>0.0</v>
      </c>
      <c r="AQ42" s="25">
        <v>0.0</v>
      </c>
      <c r="AR42" s="25">
        <v>33.3</v>
      </c>
      <c r="AS42" s="25">
        <v>0.0</v>
      </c>
      <c r="AT42" s="25">
        <v>0.0</v>
      </c>
      <c r="AU42" s="25">
        <v>66.7</v>
      </c>
      <c r="AV42" s="25">
        <v>33.3</v>
      </c>
      <c r="AW42" s="25">
        <v>3.0</v>
      </c>
      <c r="AX42" s="25">
        <v>7.1</v>
      </c>
      <c r="AY42" s="25">
        <v>0.0</v>
      </c>
      <c r="AZ42" s="25">
        <v>0.0</v>
      </c>
      <c r="BA42" s="25">
        <v>0.0</v>
      </c>
      <c r="BB42" s="25">
        <v>0.5</v>
      </c>
    </row>
    <row r="43">
      <c r="C43" s="20" t="s">
        <v>105</v>
      </c>
      <c r="D43" s="25">
        <v>3.0</v>
      </c>
      <c r="E43" s="25">
        <v>2.0</v>
      </c>
      <c r="F43" s="25">
        <v>1.0</v>
      </c>
      <c r="G43" s="25">
        <v>0.0</v>
      </c>
      <c r="H43" s="25">
        <v>0.0</v>
      </c>
      <c r="I43" s="25">
        <v>0.0</v>
      </c>
      <c r="J43" s="25">
        <v>0.0</v>
      </c>
      <c r="K43" s="25">
        <v>0.0</v>
      </c>
      <c r="L43" s="25">
        <v>0.0</v>
      </c>
      <c r="M43" s="25">
        <v>0.0</v>
      </c>
      <c r="N43" s="25">
        <v>0.0</v>
      </c>
      <c r="O43" s="25">
        <v>1.0</v>
      </c>
      <c r="P43" s="25">
        <v>0.0</v>
      </c>
      <c r="Q43" s="25">
        <v>0.0</v>
      </c>
      <c r="R43" s="25">
        <v>0.0</v>
      </c>
      <c r="S43" s="25">
        <v>0.0</v>
      </c>
      <c r="T43" s="25">
        <v>1.0</v>
      </c>
      <c r="U43" s="25">
        <v>0.0</v>
      </c>
      <c r="V43" s="25">
        <v>0.0</v>
      </c>
      <c r="W43" s="25">
        <v>0.0</v>
      </c>
      <c r="X43" s="25">
        <v>0.0</v>
      </c>
      <c r="Y43" s="25">
        <v>0.333</v>
      </c>
      <c r="Z43" s="25">
        <v>0.333</v>
      </c>
      <c r="AA43" s="25">
        <v>0.0</v>
      </c>
      <c r="AB43" s="25">
        <v>0.333</v>
      </c>
      <c r="AC43" s="25">
        <v>0.15</v>
      </c>
      <c r="AD43" s="25">
        <v>1.0</v>
      </c>
      <c r="AE43" s="25">
        <v>0.667</v>
      </c>
      <c r="AF43" s="25">
        <v>0.0</v>
      </c>
      <c r="AG43" s="25">
        <v>0.0</v>
      </c>
      <c r="AH43" s="25">
        <v>0.0</v>
      </c>
      <c r="AI43" s="25">
        <v>1.0</v>
      </c>
      <c r="AJ43" s="25">
        <v>0.0</v>
      </c>
      <c r="AK43" s="25">
        <v>0.0</v>
      </c>
      <c r="AL43" s="25">
        <v>2.0</v>
      </c>
      <c r="AM43" s="25">
        <v>66.7</v>
      </c>
      <c r="AN43" s="25">
        <v>0.0</v>
      </c>
      <c r="AO43" s="25">
        <v>0.0</v>
      </c>
      <c r="AP43" s="25">
        <v>0.0</v>
      </c>
      <c r="AQ43" s="25">
        <v>0.0</v>
      </c>
      <c r="AR43" s="25">
        <v>50.0</v>
      </c>
      <c r="AS43" s="25">
        <v>0.0</v>
      </c>
      <c r="AT43" s="25">
        <v>50.0</v>
      </c>
      <c r="AU43" s="25">
        <v>0.0</v>
      </c>
      <c r="AV43" s="25">
        <v>50.0</v>
      </c>
      <c r="AW43" s="25">
        <v>2.0</v>
      </c>
      <c r="AX43" s="25">
        <v>0.0</v>
      </c>
      <c r="AY43" s="25">
        <v>33.3</v>
      </c>
      <c r="AZ43" s="25">
        <v>0.0</v>
      </c>
      <c r="BA43" s="25">
        <v>0.0</v>
      </c>
      <c r="BB43" s="25">
        <v>0.0</v>
      </c>
    </row>
    <row r="44">
      <c r="C44" s="20" t="s">
        <v>106</v>
      </c>
      <c r="D44" s="25">
        <v>4.0</v>
      </c>
      <c r="E44" s="25">
        <v>4.0</v>
      </c>
      <c r="F44" s="25">
        <v>2.0</v>
      </c>
      <c r="G44" s="25">
        <v>1.0</v>
      </c>
      <c r="H44" s="25">
        <v>0.0</v>
      </c>
      <c r="I44" s="25">
        <v>1.0</v>
      </c>
      <c r="J44" s="25">
        <v>0.0</v>
      </c>
      <c r="K44" s="25">
        <v>0.0</v>
      </c>
      <c r="L44" s="25">
        <v>0.0</v>
      </c>
      <c r="M44" s="25">
        <v>0.0</v>
      </c>
      <c r="N44" s="25">
        <v>0.25</v>
      </c>
      <c r="O44" s="25">
        <v>0.0</v>
      </c>
      <c r="P44" s="25">
        <v>0.0</v>
      </c>
      <c r="Q44" s="25">
        <v>0.0</v>
      </c>
      <c r="R44" s="25">
        <v>0.0</v>
      </c>
      <c r="S44" s="25">
        <v>0.0</v>
      </c>
      <c r="T44" s="25">
        <v>0.0</v>
      </c>
      <c r="U44" s="25">
        <v>0.0</v>
      </c>
      <c r="V44" s="25">
        <v>0.0</v>
      </c>
      <c r="W44" s="25">
        <v>0.0</v>
      </c>
      <c r="X44" s="25">
        <v>0.0</v>
      </c>
      <c r="Y44" s="25">
        <v>0.25</v>
      </c>
      <c r="Z44" s="25">
        <v>0.75</v>
      </c>
      <c r="AA44" s="25">
        <v>0.25</v>
      </c>
      <c r="AB44" s="25">
        <v>0.5</v>
      </c>
      <c r="AC44" s="25">
        <v>0.175</v>
      </c>
      <c r="AD44" s="25">
        <v>1.0</v>
      </c>
      <c r="AE44" s="25">
        <v>1.0</v>
      </c>
      <c r="AF44" s="25">
        <v>2.0</v>
      </c>
      <c r="AG44" s="25">
        <v>0.0</v>
      </c>
      <c r="AH44" s="25">
        <v>0.0</v>
      </c>
      <c r="AI44" s="25">
        <v>0.0</v>
      </c>
      <c r="AJ44" s="25">
        <v>0.0</v>
      </c>
      <c r="AK44" s="25">
        <v>0.0</v>
      </c>
      <c r="AL44" s="25">
        <v>1.0</v>
      </c>
      <c r="AM44" s="25">
        <v>25.0</v>
      </c>
      <c r="AN44" s="25">
        <v>0.0</v>
      </c>
      <c r="AO44" s="25">
        <v>1.0</v>
      </c>
      <c r="AP44" s="25">
        <v>0.0</v>
      </c>
      <c r="AQ44" s="25">
        <v>0.0</v>
      </c>
      <c r="AR44" s="25">
        <v>75.0</v>
      </c>
      <c r="AS44" s="25">
        <v>25.0</v>
      </c>
      <c r="AT44" s="25">
        <v>0.0</v>
      </c>
      <c r="AU44" s="25">
        <v>0.0</v>
      </c>
      <c r="AV44" s="25">
        <v>0.0</v>
      </c>
      <c r="AW44" s="25">
        <v>4.0</v>
      </c>
      <c r="AX44" s="25">
        <v>6.3</v>
      </c>
      <c r="AY44" s="25">
        <v>25.0</v>
      </c>
      <c r="AZ44" s="25">
        <v>0.0</v>
      </c>
      <c r="BA44" s="25">
        <v>0.0</v>
      </c>
      <c r="BB44" s="25">
        <v>0.25</v>
      </c>
    </row>
    <row r="45">
      <c r="C45" s="20" t="s">
        <v>106</v>
      </c>
      <c r="D45" s="25">
        <v>4.0</v>
      </c>
      <c r="E45" s="25">
        <v>4.0</v>
      </c>
      <c r="F45" s="25">
        <v>1.0</v>
      </c>
      <c r="G45" s="25">
        <v>2.0</v>
      </c>
      <c r="H45" s="25">
        <v>0.0</v>
      </c>
      <c r="I45" s="25">
        <v>2.0</v>
      </c>
      <c r="J45" s="25">
        <v>0.0</v>
      </c>
      <c r="K45" s="25">
        <v>0.0</v>
      </c>
      <c r="L45" s="25">
        <v>0.0</v>
      </c>
      <c r="M45" s="25">
        <v>0.0</v>
      </c>
      <c r="N45" s="25">
        <v>0.5</v>
      </c>
      <c r="O45" s="25">
        <v>0.0</v>
      </c>
      <c r="P45" s="25">
        <v>0.0</v>
      </c>
      <c r="Q45" s="25">
        <v>0.0</v>
      </c>
      <c r="R45" s="25">
        <v>0.0</v>
      </c>
      <c r="S45" s="25">
        <v>0.0</v>
      </c>
      <c r="T45" s="25">
        <v>0.0</v>
      </c>
      <c r="U45" s="25">
        <v>0.0</v>
      </c>
      <c r="V45" s="25">
        <v>0.0</v>
      </c>
      <c r="W45" s="25">
        <v>0.0</v>
      </c>
      <c r="X45" s="25">
        <v>0.0</v>
      </c>
      <c r="Y45" s="25">
        <v>0.5</v>
      </c>
      <c r="Z45" s="25">
        <v>0.5</v>
      </c>
      <c r="AA45" s="25">
        <v>0.5</v>
      </c>
      <c r="AB45" s="25">
        <v>1.0</v>
      </c>
      <c r="AC45" s="25">
        <v>0.35</v>
      </c>
      <c r="AD45" s="25">
        <v>1.0</v>
      </c>
      <c r="AE45" s="25">
        <v>1.0</v>
      </c>
      <c r="AF45" s="25">
        <v>0.0</v>
      </c>
      <c r="AG45" s="25">
        <v>0.0</v>
      </c>
      <c r="AH45" s="25">
        <v>0.0</v>
      </c>
      <c r="AI45" s="25">
        <v>1.0</v>
      </c>
      <c r="AJ45" s="25">
        <v>0.0</v>
      </c>
      <c r="AK45" s="25">
        <v>0.0</v>
      </c>
      <c r="AL45" s="25">
        <v>2.0</v>
      </c>
      <c r="AM45" s="25">
        <v>50.0</v>
      </c>
      <c r="AN45" s="25">
        <v>0.0</v>
      </c>
      <c r="AO45" s="25">
        <v>1.0</v>
      </c>
      <c r="AP45" s="25">
        <v>0.0</v>
      </c>
      <c r="AQ45" s="25">
        <v>0.0</v>
      </c>
      <c r="AR45" s="25">
        <v>50.0</v>
      </c>
      <c r="AS45" s="25">
        <v>25.0</v>
      </c>
      <c r="AT45" s="25">
        <v>0.0</v>
      </c>
      <c r="AU45" s="25">
        <v>25.0</v>
      </c>
      <c r="AV45" s="25">
        <v>0.0</v>
      </c>
      <c r="AW45" s="25">
        <v>4.0</v>
      </c>
      <c r="AX45" s="25">
        <v>0.0</v>
      </c>
      <c r="AY45" s="25">
        <v>0.0</v>
      </c>
      <c r="AZ45" s="25">
        <v>0.0</v>
      </c>
      <c r="BA45" s="25">
        <v>0.0</v>
      </c>
      <c r="BB45" s="25">
        <v>0.5</v>
      </c>
    </row>
    <row r="46">
      <c r="C46" s="20" t="s">
        <v>107</v>
      </c>
      <c r="D46" s="25">
        <v>4.0</v>
      </c>
      <c r="E46" s="25">
        <v>4.0</v>
      </c>
      <c r="F46" s="25">
        <v>0.0</v>
      </c>
      <c r="G46" s="25">
        <v>2.0</v>
      </c>
      <c r="H46" s="25">
        <v>0.0</v>
      </c>
      <c r="I46" s="25">
        <v>2.0</v>
      </c>
      <c r="J46" s="25">
        <v>0.0</v>
      </c>
      <c r="K46" s="25">
        <v>0.0</v>
      </c>
      <c r="L46" s="25">
        <v>0.0</v>
      </c>
      <c r="M46" s="25">
        <v>0.0</v>
      </c>
      <c r="N46" s="25">
        <v>0.5</v>
      </c>
      <c r="O46" s="25">
        <v>0.0</v>
      </c>
      <c r="P46" s="25">
        <v>0.0</v>
      </c>
      <c r="Q46" s="25">
        <v>0.0</v>
      </c>
      <c r="R46" s="25">
        <v>0.0</v>
      </c>
      <c r="S46" s="25">
        <v>0.0</v>
      </c>
      <c r="T46" s="25">
        <v>0.0</v>
      </c>
      <c r="U46" s="25">
        <v>0.0</v>
      </c>
      <c r="V46" s="25">
        <v>0.0</v>
      </c>
      <c r="W46" s="25">
        <v>0.0</v>
      </c>
      <c r="X46" s="25">
        <v>0.0</v>
      </c>
      <c r="Y46" s="25">
        <v>0.5</v>
      </c>
      <c r="Z46" s="25">
        <v>0.5</v>
      </c>
      <c r="AA46" s="25">
        <v>0.5</v>
      </c>
      <c r="AB46" s="25">
        <v>1.0</v>
      </c>
      <c r="AC46" s="25">
        <v>0.35</v>
      </c>
      <c r="AD46" s="25">
        <v>1.0</v>
      </c>
      <c r="AE46" s="25">
        <v>1.0</v>
      </c>
      <c r="AF46" s="25">
        <v>0.0</v>
      </c>
      <c r="AG46" s="25">
        <v>0.0</v>
      </c>
      <c r="AH46" s="25">
        <v>0.0</v>
      </c>
      <c r="AI46" s="25">
        <v>1.0</v>
      </c>
      <c r="AJ46" s="25">
        <v>0.0</v>
      </c>
      <c r="AK46" s="25">
        <v>0.0</v>
      </c>
      <c r="AL46" s="25">
        <v>4.0</v>
      </c>
      <c r="AM46" s="25">
        <v>100.0</v>
      </c>
      <c r="AN46" s="25">
        <v>0.0</v>
      </c>
      <c r="AO46" s="25">
        <v>2.0</v>
      </c>
      <c r="AP46" s="25">
        <v>0.0</v>
      </c>
      <c r="AQ46" s="25">
        <v>0.0</v>
      </c>
      <c r="AR46" s="25">
        <v>25.0</v>
      </c>
      <c r="AS46" s="25">
        <v>25.0</v>
      </c>
      <c r="AT46" s="25">
        <v>0.0</v>
      </c>
      <c r="AU46" s="25">
        <v>50.0</v>
      </c>
      <c r="AV46" s="25">
        <v>50.0</v>
      </c>
      <c r="AW46" s="25">
        <v>4.0</v>
      </c>
      <c r="AX46" s="25">
        <v>0.0</v>
      </c>
      <c r="AY46" s="25">
        <v>25.0</v>
      </c>
      <c r="AZ46" s="25">
        <v>0.0</v>
      </c>
      <c r="BA46" s="25">
        <v>0.0</v>
      </c>
      <c r="BB46" s="25">
        <v>0.5</v>
      </c>
    </row>
    <row r="47">
      <c r="C47" s="20" t="s">
        <v>107</v>
      </c>
      <c r="D47" s="25">
        <v>4.0</v>
      </c>
      <c r="E47" s="25">
        <v>3.0</v>
      </c>
      <c r="F47" s="25">
        <v>0.0</v>
      </c>
      <c r="G47" s="25">
        <v>1.0</v>
      </c>
      <c r="H47" s="25">
        <v>0.0</v>
      </c>
      <c r="I47" s="25">
        <v>1.0</v>
      </c>
      <c r="J47" s="25">
        <v>0.0</v>
      </c>
      <c r="K47" s="25">
        <v>0.0</v>
      </c>
      <c r="L47" s="25">
        <v>0.0</v>
      </c>
      <c r="M47" s="25">
        <v>0.0</v>
      </c>
      <c r="N47" s="25">
        <v>0.333</v>
      </c>
      <c r="O47" s="25">
        <v>0.0</v>
      </c>
      <c r="P47" s="25">
        <v>0.0</v>
      </c>
      <c r="Q47" s="25">
        <v>0.0</v>
      </c>
      <c r="R47" s="25">
        <v>0.0</v>
      </c>
      <c r="S47" s="25">
        <v>0.0</v>
      </c>
      <c r="T47" s="25">
        <v>0.0</v>
      </c>
      <c r="U47" s="25">
        <v>0.0</v>
      </c>
      <c r="V47" s="25">
        <v>1.0</v>
      </c>
      <c r="W47" s="25">
        <v>0.0</v>
      </c>
      <c r="X47" s="25">
        <v>1.0</v>
      </c>
      <c r="Y47" s="25">
        <v>0.333</v>
      </c>
      <c r="Z47" s="25">
        <v>0.333</v>
      </c>
      <c r="AA47" s="25">
        <v>0.333</v>
      </c>
      <c r="AB47" s="25">
        <v>0.667</v>
      </c>
      <c r="AC47" s="25">
        <v>0.233</v>
      </c>
      <c r="AD47" s="25">
        <v>1.0</v>
      </c>
      <c r="AE47" s="25">
        <v>0.75</v>
      </c>
      <c r="AF47" s="25">
        <v>0.0</v>
      </c>
      <c r="AG47" s="25">
        <v>0.0</v>
      </c>
      <c r="AH47" s="25">
        <v>0.0</v>
      </c>
      <c r="AI47" s="25">
        <v>1.0</v>
      </c>
      <c r="AJ47" s="25">
        <v>1.0</v>
      </c>
      <c r="AK47" s="25">
        <v>1.0</v>
      </c>
      <c r="AL47" s="25">
        <v>2.0</v>
      </c>
      <c r="AM47" s="25">
        <v>50.0</v>
      </c>
      <c r="AN47" s="25">
        <v>0.0</v>
      </c>
      <c r="AO47" s="25">
        <v>1.0</v>
      </c>
      <c r="AP47" s="25">
        <v>1.0</v>
      </c>
      <c r="AQ47" s="25">
        <v>0.0</v>
      </c>
      <c r="AR47" s="25">
        <v>75.0</v>
      </c>
      <c r="AS47" s="25">
        <v>25.0</v>
      </c>
      <c r="AT47" s="25">
        <v>0.0</v>
      </c>
      <c r="AU47" s="25">
        <v>0.0</v>
      </c>
      <c r="AV47" s="25">
        <v>0.0</v>
      </c>
      <c r="AW47" s="25">
        <v>4.0</v>
      </c>
      <c r="AX47" s="25">
        <v>0.0</v>
      </c>
      <c r="AY47" s="25">
        <v>50.0</v>
      </c>
      <c r="AZ47" s="25">
        <v>0.0</v>
      </c>
      <c r="BA47" s="25">
        <v>50.0</v>
      </c>
      <c r="BB47" s="25">
        <v>0.333</v>
      </c>
    </row>
    <row r="48">
      <c r="C48" s="20" t="s">
        <v>108</v>
      </c>
      <c r="D48" s="25">
        <v>4.0</v>
      </c>
      <c r="E48" s="25">
        <v>3.0</v>
      </c>
      <c r="F48" s="25">
        <v>1.0</v>
      </c>
      <c r="G48" s="25">
        <v>0.0</v>
      </c>
      <c r="H48" s="25">
        <v>0.0</v>
      </c>
      <c r="I48" s="25">
        <v>0.0</v>
      </c>
      <c r="J48" s="25">
        <v>0.0</v>
      </c>
      <c r="K48" s="25">
        <v>0.0</v>
      </c>
      <c r="L48" s="25">
        <v>0.0</v>
      </c>
      <c r="M48" s="25">
        <v>0.0</v>
      </c>
      <c r="N48" s="25">
        <v>0.0</v>
      </c>
      <c r="O48" s="25">
        <v>1.0</v>
      </c>
      <c r="P48" s="25">
        <v>0.0</v>
      </c>
      <c r="Q48" s="25">
        <v>2.0</v>
      </c>
      <c r="R48" s="25">
        <v>2.0</v>
      </c>
      <c r="S48" s="25">
        <v>0.0</v>
      </c>
      <c r="T48" s="25">
        <v>0.0</v>
      </c>
      <c r="U48" s="25">
        <v>0.0</v>
      </c>
      <c r="V48" s="25">
        <v>0.0</v>
      </c>
      <c r="W48" s="25">
        <v>0.0</v>
      </c>
      <c r="X48" s="25">
        <v>0.0</v>
      </c>
      <c r="Y48" s="25">
        <v>0.25</v>
      </c>
      <c r="Z48" s="25">
        <v>0.25</v>
      </c>
      <c r="AA48" s="25">
        <v>0.0</v>
      </c>
      <c r="AB48" s="25">
        <v>0.25</v>
      </c>
      <c r="AC48" s="25">
        <v>0.113</v>
      </c>
      <c r="AD48" s="25">
        <v>0.333</v>
      </c>
      <c r="AE48" s="25">
        <v>0.25</v>
      </c>
      <c r="AF48" s="25">
        <v>0.0</v>
      </c>
      <c r="AG48" s="25">
        <v>0.0</v>
      </c>
      <c r="AH48" s="25">
        <v>0.0</v>
      </c>
      <c r="AI48" s="25">
        <v>0.0</v>
      </c>
      <c r="AJ48" s="25">
        <v>0.0</v>
      </c>
      <c r="AK48" s="25">
        <v>0.0</v>
      </c>
      <c r="AL48" s="25">
        <v>1.0</v>
      </c>
      <c r="AM48" s="25">
        <v>25.0</v>
      </c>
      <c r="AN48" s="25">
        <v>0.0</v>
      </c>
      <c r="AO48" s="25">
        <v>0.0</v>
      </c>
      <c r="AP48" s="25">
        <v>0.0</v>
      </c>
      <c r="AQ48" s="25">
        <v>0.0</v>
      </c>
      <c r="AR48" s="25">
        <v>0.0</v>
      </c>
      <c r="AS48" s="25">
        <v>0.0</v>
      </c>
      <c r="AT48" s="25">
        <v>100.0</v>
      </c>
      <c r="AU48" s="25">
        <v>0.0</v>
      </c>
      <c r="AV48" s="25">
        <v>0.0</v>
      </c>
      <c r="AW48" s="25">
        <v>1.0</v>
      </c>
      <c r="AX48" s="25">
        <v>9.1</v>
      </c>
      <c r="AY48" s="25">
        <v>0.0</v>
      </c>
      <c r="AZ48" s="25">
        <v>0.0</v>
      </c>
      <c r="BA48" s="25">
        <v>0.0</v>
      </c>
      <c r="BB48" s="25">
        <v>0.0</v>
      </c>
    </row>
    <row r="49">
      <c r="C49" s="20" t="s">
        <v>108</v>
      </c>
      <c r="D49" s="25">
        <v>4.0</v>
      </c>
      <c r="E49" s="25">
        <v>4.0</v>
      </c>
      <c r="F49" s="25">
        <v>0.0</v>
      </c>
      <c r="G49" s="25">
        <v>1.0</v>
      </c>
      <c r="H49" s="25">
        <v>0.0</v>
      </c>
      <c r="I49" s="25">
        <v>1.0</v>
      </c>
      <c r="J49" s="25">
        <v>0.0</v>
      </c>
      <c r="K49" s="25">
        <v>0.0</v>
      </c>
      <c r="L49" s="25">
        <v>0.0</v>
      </c>
      <c r="M49" s="25">
        <v>0.0</v>
      </c>
      <c r="N49" s="25">
        <v>0.25</v>
      </c>
      <c r="O49" s="25">
        <v>0.0</v>
      </c>
      <c r="P49" s="25">
        <v>2.0</v>
      </c>
      <c r="Q49" s="25">
        <v>0.0</v>
      </c>
      <c r="R49" s="25">
        <v>2.0</v>
      </c>
      <c r="S49" s="25">
        <v>0.0</v>
      </c>
      <c r="T49" s="25">
        <v>0.0</v>
      </c>
      <c r="U49" s="25">
        <v>0.0</v>
      </c>
      <c r="V49" s="25">
        <v>0.0</v>
      </c>
      <c r="W49" s="25">
        <v>0.0</v>
      </c>
      <c r="X49" s="25">
        <v>0.0</v>
      </c>
      <c r="Y49" s="25">
        <v>0.25</v>
      </c>
      <c r="Z49" s="25">
        <v>0.25</v>
      </c>
      <c r="AA49" s="25">
        <v>0.25</v>
      </c>
      <c r="AB49" s="25">
        <v>0.5</v>
      </c>
      <c r="AC49" s="25">
        <v>0.175</v>
      </c>
      <c r="AD49" s="25">
        <v>0.5</v>
      </c>
      <c r="AE49" s="25">
        <v>0.5</v>
      </c>
      <c r="AF49" s="25">
        <v>0.0</v>
      </c>
      <c r="AG49" s="25">
        <v>0.0</v>
      </c>
      <c r="AH49" s="25">
        <v>0.0</v>
      </c>
      <c r="AI49" s="25">
        <v>1.0</v>
      </c>
      <c r="AJ49" s="25">
        <v>0.0</v>
      </c>
      <c r="AK49" s="25">
        <v>0.0</v>
      </c>
      <c r="AL49" s="25">
        <v>1.0</v>
      </c>
      <c r="AM49" s="25">
        <v>25.0</v>
      </c>
      <c r="AN49" s="25">
        <v>0.0</v>
      </c>
      <c r="AO49" s="25">
        <v>1.0</v>
      </c>
      <c r="AP49" s="25">
        <v>0.0</v>
      </c>
      <c r="AQ49" s="25">
        <v>0.0</v>
      </c>
      <c r="AR49" s="25">
        <v>0.0</v>
      </c>
      <c r="AS49" s="25">
        <v>50.0</v>
      </c>
      <c r="AT49" s="25">
        <v>50.0</v>
      </c>
      <c r="AU49" s="25">
        <v>0.0</v>
      </c>
      <c r="AV49" s="25">
        <v>0.0</v>
      </c>
      <c r="AW49" s="25">
        <v>2.0</v>
      </c>
      <c r="AX49" s="25">
        <v>6.7</v>
      </c>
      <c r="AY49" s="25">
        <v>0.0</v>
      </c>
      <c r="AZ49" s="25">
        <v>0.0</v>
      </c>
      <c r="BA49" s="25">
        <v>0.0</v>
      </c>
      <c r="BB49" s="25">
        <v>0.5</v>
      </c>
    </row>
    <row r="50">
      <c r="C50" s="20" t="s">
        <v>109</v>
      </c>
      <c r="D50" s="26">
        <f t="shared" ref="D50:M50" si="1">sum(D14:D49)</f>
        <v>108</v>
      </c>
      <c r="E50" s="26">
        <f t="shared" si="1"/>
        <v>95</v>
      </c>
      <c r="F50" s="26">
        <f t="shared" si="1"/>
        <v>16</v>
      </c>
      <c r="G50" s="26">
        <f t="shared" si="1"/>
        <v>28</v>
      </c>
      <c r="H50" s="26">
        <f t="shared" si="1"/>
        <v>0</v>
      </c>
      <c r="I50" s="26">
        <f t="shared" si="1"/>
        <v>24</v>
      </c>
      <c r="J50" s="26">
        <f t="shared" si="1"/>
        <v>3</v>
      </c>
      <c r="K50" s="26">
        <f t="shared" si="1"/>
        <v>0</v>
      </c>
      <c r="L50" s="26">
        <f t="shared" si="1"/>
        <v>1</v>
      </c>
      <c r="M50" s="26">
        <f t="shared" si="1"/>
        <v>10</v>
      </c>
      <c r="N50" s="27">
        <f>G50/E50</f>
        <v>0.2947368421</v>
      </c>
      <c r="O50" s="28">
        <f t="shared" ref="O50:X50" si="2">sum(O14:O49)</f>
        <v>9</v>
      </c>
      <c r="P50" s="28">
        <f t="shared" si="2"/>
        <v>5</v>
      </c>
      <c r="Q50" s="28">
        <f t="shared" si="2"/>
        <v>11</v>
      </c>
      <c r="R50" s="28">
        <f t="shared" si="2"/>
        <v>16</v>
      </c>
      <c r="S50" s="28">
        <f t="shared" si="2"/>
        <v>1</v>
      </c>
      <c r="T50" s="28">
        <f t="shared" si="2"/>
        <v>8</v>
      </c>
      <c r="U50" s="28">
        <f t="shared" si="2"/>
        <v>0</v>
      </c>
      <c r="V50" s="28">
        <f t="shared" si="2"/>
        <v>3</v>
      </c>
      <c r="W50" s="28">
        <f t="shared" si="2"/>
        <v>0</v>
      </c>
      <c r="X50" s="28">
        <f t="shared" si="2"/>
        <v>3</v>
      </c>
      <c r="Y50" s="29">
        <f>(G50+O50+S50)/D50</f>
        <v>0.3518518519</v>
      </c>
      <c r="Z50" s="29">
        <f>(G50+O50+S50+AF50)/D50</f>
        <v>0.3888888889</v>
      </c>
      <c r="AA50" s="27">
        <f>(I50+(2*J50)+(3*K50)+(4*L50))/E50</f>
        <v>0.3578947368</v>
      </c>
      <c r="AB50" s="29">
        <f>sum(Y50,AA50)</f>
        <v>0.7097465887</v>
      </c>
      <c r="AC50" s="29">
        <f>((1.8*Y50)+AA50)/4</f>
        <v>0.2478070175</v>
      </c>
      <c r="AD50" s="29">
        <f>(E50-R50)/E50</f>
        <v>0.8315789474</v>
      </c>
      <c r="AE50" s="27">
        <f>(E50-R50)/D50</f>
        <v>0.7314814815</v>
      </c>
      <c r="AF50" s="30">
        <f t="shared" ref="AF50:AJ50" si="3">sum(AF14:AF49)</f>
        <v>4</v>
      </c>
      <c r="AG50" s="30">
        <f t="shared" si="3"/>
        <v>6</v>
      </c>
      <c r="AH50" s="30">
        <f t="shared" si="3"/>
        <v>0</v>
      </c>
      <c r="AI50" s="30">
        <f t="shared" si="3"/>
        <v>35</v>
      </c>
      <c r="AJ50" s="30">
        <f t="shared" si="3"/>
        <v>9</v>
      </c>
      <c r="AK50" s="27">
        <f>AJ50/AI50</f>
        <v>0.2571428571</v>
      </c>
      <c r="AL50" s="28">
        <f>sum(AL14:AL49)</f>
        <v>54</v>
      </c>
      <c r="AM50" s="31">
        <f>(AL50/D50)*100</f>
        <v>50</v>
      </c>
      <c r="AN50" s="28">
        <f t="shared" ref="AN50:AQ50" si="4">sum(AN14:AN49)</f>
        <v>4</v>
      </c>
      <c r="AO50" s="28">
        <f t="shared" si="4"/>
        <v>26</v>
      </c>
      <c r="AP50" s="28">
        <f t="shared" si="4"/>
        <v>1</v>
      </c>
      <c r="AQ50" s="28">
        <f t="shared" si="4"/>
        <v>0</v>
      </c>
      <c r="AR50" s="32">
        <f t="shared" ref="AR50:AV50" si="5">((((AR14*$AW$14)/100)+((AR15*$AW$15)/100)+((AR16*$AW$16)/100)+((AR17*$AW$17)/100)+((AR18*$AW$18)/100)+((AR19*$AW$19)/100)+((AR20*$AW$20)/100)+((AR21*$AW$21)/100)+((AR22*$AW$22)/100)+((AR23*$AW$23)/100)+((AR24*$AW$24)/100)+((AR25*$AW$25)/100)+((AR26*$AW$26)/100)+((AR27*$AW$27)/100)+((AR28*$AW$28)/100)+((AR29*$AW$29)/100)+((AR30*$AW$30)/100)+((AR31*$AW$31)/100)+((AR32*$AW$32)/100)+((AR33*$AW$33)/100)+((AR34*$AW$34)/100)+((AR35*$AW$35)/100)+((AR36*$AW$36)/100)+((AR37*$AW$37)/100)+((AR38*$AW$38)/100)+((AR39*$AW$39)/100)+((AR40*$AW$40)/100)+((AR41*$AW$41)/100)+((AR42*$AW$42)/100)+((AR43*$AW$43)/100)+((AR44*$AW$44)/100)+((AR45*$AW$45)/100)+((AR46*$AW$46)/100)+((AR47*$AW$47)/100)+((AR48*$AW$48)/100)+((AR49*$AW$49)/100))/$AW$50)*100</f>
        <v>48.78170732</v>
      </c>
      <c r="AS50" s="32">
        <f t="shared" si="5"/>
        <v>18.2902439</v>
      </c>
      <c r="AT50" s="32">
        <f t="shared" si="5"/>
        <v>13.41219512</v>
      </c>
      <c r="AU50" s="32">
        <f t="shared" si="5"/>
        <v>18.29390244</v>
      </c>
      <c r="AV50" s="32">
        <f t="shared" si="5"/>
        <v>9.751219512</v>
      </c>
      <c r="AW50" s="33">
        <f>SUM(AW14:AW49)</f>
        <v>82</v>
      </c>
      <c r="AX50" s="34">
        <f t="shared" ref="AX50:AY50" si="6">AVERAGE(AX15,AX16,AX18,AX21:AX49)</f>
        <v>5.85625</v>
      </c>
      <c r="AY50" s="34">
        <f t="shared" si="6"/>
        <v>26.665625</v>
      </c>
      <c r="AZ50" s="33">
        <f>SUM(AZ14:AZ49)</f>
        <v>2</v>
      </c>
      <c r="BA50" s="34">
        <f>AVERAGE(BA15,BA16,BA18,BA21:BA49)</f>
        <v>6.771875</v>
      </c>
      <c r="BB50" s="34">
        <f>G50/AW50</f>
        <v>0.3414634146</v>
      </c>
    </row>
    <row r="51">
      <c r="C51" s="20"/>
    </row>
    <row r="52">
      <c r="C52" s="20"/>
    </row>
  </sheetData>
  <mergeCells count="3">
    <mergeCell ref="A1:C5"/>
    <mergeCell ref="E7:I7"/>
    <mergeCell ref="J7:N7"/>
  </mergeCells>
  <printOptions gridLines="1" horizontalCentered="1"/>
  <pageMargins bottom="0.75" footer="0.0" header="0.0" left="0.7" right="0.7" top="0.75"/>
  <pageSetup scale="45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7.0" topLeftCell="D8" activePane="bottomRight" state="frozen"/>
      <selection activeCell="D1" sqref="D1" pane="topRight"/>
      <selection activeCell="A8" sqref="A8" pane="bottomLeft"/>
      <selection activeCell="D8" sqref="D8" pane="bottomRight"/>
    </sheetView>
  </sheetViews>
  <sheetFormatPr customHeight="1" defaultColWidth="12.63" defaultRowHeight="15.75"/>
  <sheetData>
    <row r="1">
      <c r="A1" s="1" t="s">
        <v>110</v>
      </c>
      <c r="D1" s="2"/>
      <c r="E1" s="2"/>
    </row>
    <row r="2">
      <c r="D2" s="2"/>
      <c r="E2" s="3" t="s">
        <v>111</v>
      </c>
      <c r="F2" s="3" t="s">
        <v>112</v>
      </c>
      <c r="G2" s="3" t="s">
        <v>113</v>
      </c>
      <c r="H2" s="3" t="s">
        <v>114</v>
      </c>
      <c r="I2" s="3" t="s">
        <v>115</v>
      </c>
    </row>
    <row r="3">
      <c r="D3" s="2"/>
      <c r="E3" s="7">
        <f>S44</f>
        <v>2.435712467</v>
      </c>
      <c r="F3" s="6">
        <f>AD44</f>
        <v>1.268777052</v>
      </c>
      <c r="G3" s="6">
        <f>AF44</f>
        <v>0.1765375854</v>
      </c>
      <c r="H3" s="8">
        <f>AN44</f>
        <v>0.534401508</v>
      </c>
      <c r="I3" s="6">
        <f>average(Q8:Q43)</f>
        <v>2.972222222</v>
      </c>
    </row>
    <row r="4">
      <c r="E4" s="3" t="s">
        <v>116</v>
      </c>
      <c r="F4" s="3" t="s">
        <v>24</v>
      </c>
      <c r="G4" s="3" t="s">
        <v>7</v>
      </c>
      <c r="H4" s="3" t="s">
        <v>117</v>
      </c>
    </row>
    <row r="5">
      <c r="E5" s="6">
        <f t="shared" ref="E5:F5" si="1">BF44</f>
        <v>2.620495629</v>
      </c>
      <c r="F5" s="6">
        <f t="shared" si="1"/>
        <v>0.2902621723</v>
      </c>
      <c r="G5" s="7">
        <f>AT44</f>
        <v>8.888764045</v>
      </c>
      <c r="H5" s="7">
        <f>Z44</f>
        <v>2.388888889</v>
      </c>
    </row>
    <row r="7">
      <c r="C7" s="19" t="s">
        <v>40</v>
      </c>
      <c r="D7" s="19" t="s">
        <v>118</v>
      </c>
      <c r="E7" s="19" t="s">
        <v>119</v>
      </c>
      <c r="F7" s="19" t="s">
        <v>120</v>
      </c>
      <c r="G7" s="19" t="s">
        <v>121</v>
      </c>
      <c r="H7" s="19" t="s">
        <v>122</v>
      </c>
      <c r="I7" s="19" t="s">
        <v>123</v>
      </c>
      <c r="J7" s="19" t="s">
        <v>124</v>
      </c>
      <c r="K7" s="19" t="s">
        <v>125</v>
      </c>
      <c r="L7" s="19" t="s">
        <v>80</v>
      </c>
      <c r="M7" s="19" t="s">
        <v>126</v>
      </c>
      <c r="N7" s="19" t="s">
        <v>127</v>
      </c>
      <c r="O7" s="19" t="s">
        <v>128</v>
      </c>
      <c r="P7" s="19" t="s">
        <v>129</v>
      </c>
      <c r="Q7" s="19" t="s">
        <v>43</v>
      </c>
      <c r="R7" s="19" t="s">
        <v>130</v>
      </c>
      <c r="S7" s="19" t="s">
        <v>111</v>
      </c>
      <c r="T7" s="19" t="s">
        <v>131</v>
      </c>
      <c r="U7" s="19" t="s">
        <v>132</v>
      </c>
      <c r="V7" s="19" t="s">
        <v>53</v>
      </c>
      <c r="W7" s="19" t="s">
        <v>54</v>
      </c>
      <c r="X7" s="19" t="s">
        <v>44</v>
      </c>
      <c r="Y7" s="19" t="s">
        <v>52</v>
      </c>
      <c r="Z7" s="19" t="s">
        <v>117</v>
      </c>
      <c r="AA7" s="19" t="s">
        <v>133</v>
      </c>
      <c r="AB7" s="19" t="s">
        <v>134</v>
      </c>
      <c r="AC7" s="19" t="s">
        <v>135</v>
      </c>
      <c r="AD7" s="19" t="s">
        <v>112</v>
      </c>
      <c r="AE7" s="19" t="s">
        <v>62</v>
      </c>
      <c r="AF7" s="19" t="s">
        <v>113</v>
      </c>
      <c r="AG7" s="19" t="s">
        <v>136</v>
      </c>
      <c r="AH7" s="19" t="s">
        <v>137</v>
      </c>
      <c r="AI7" s="19" t="s">
        <v>138</v>
      </c>
      <c r="AJ7" s="19" t="s">
        <v>139</v>
      </c>
      <c r="AK7" s="19" t="s">
        <v>140</v>
      </c>
      <c r="AL7" s="19" t="s">
        <v>141</v>
      </c>
      <c r="AM7" s="19" t="s">
        <v>142</v>
      </c>
      <c r="AN7" s="19" t="s">
        <v>114</v>
      </c>
      <c r="AO7" s="19" t="s">
        <v>143</v>
      </c>
      <c r="AP7" s="19" t="s">
        <v>144</v>
      </c>
      <c r="AQ7" s="19">
        <v>123.0</v>
      </c>
      <c r="AR7" s="19" t="s">
        <v>145</v>
      </c>
      <c r="AS7" s="19" t="s">
        <v>146</v>
      </c>
      <c r="AT7" s="19" t="s">
        <v>7</v>
      </c>
      <c r="AU7" s="19" t="s">
        <v>147</v>
      </c>
      <c r="AV7" s="19" t="s">
        <v>148</v>
      </c>
      <c r="AW7" s="19" t="s">
        <v>149</v>
      </c>
      <c r="AX7" s="19" t="s">
        <v>150</v>
      </c>
      <c r="AY7" s="19" t="s">
        <v>151</v>
      </c>
      <c r="AZ7" s="19" t="s">
        <v>152</v>
      </c>
      <c r="BA7" s="19" t="s">
        <v>153</v>
      </c>
      <c r="BB7" s="19" t="s">
        <v>154</v>
      </c>
      <c r="BC7" s="19" t="s">
        <v>155</v>
      </c>
      <c r="BD7" s="19" t="s">
        <v>156</v>
      </c>
      <c r="BE7" s="19" t="s">
        <v>157</v>
      </c>
      <c r="BF7" s="19" t="s">
        <v>116</v>
      </c>
      <c r="BG7" s="19" t="s">
        <v>24</v>
      </c>
    </row>
    <row r="8">
      <c r="C8" s="20" t="s">
        <v>85</v>
      </c>
      <c r="D8" s="35">
        <v>1.0</v>
      </c>
      <c r="E8" s="35">
        <v>0.0</v>
      </c>
      <c r="F8" s="35">
        <v>0.0</v>
      </c>
      <c r="G8" s="35">
        <v>1.0</v>
      </c>
      <c r="H8" s="35">
        <v>1.0</v>
      </c>
      <c r="I8" s="35">
        <v>7.0</v>
      </c>
      <c r="J8" s="35">
        <v>23.0</v>
      </c>
      <c r="K8" s="35">
        <v>23.0</v>
      </c>
      <c r="L8" s="35">
        <f t="shared" ref="L8:L43" si="2">J8-U8-Y8-AB8</f>
        <v>5</v>
      </c>
      <c r="M8" s="35">
        <v>37.0</v>
      </c>
      <c r="N8" s="35">
        <v>64.0</v>
      </c>
      <c r="O8" s="35">
        <v>0.58</v>
      </c>
      <c r="P8" s="35">
        <v>101.0</v>
      </c>
      <c r="Q8" s="35">
        <v>0.0</v>
      </c>
      <c r="R8" s="35">
        <v>0.0</v>
      </c>
      <c r="S8" s="35">
        <v>0.0</v>
      </c>
      <c r="T8" s="35">
        <v>21.0</v>
      </c>
      <c r="U8" s="35">
        <v>16.0</v>
      </c>
      <c r="V8" s="35">
        <v>3.0</v>
      </c>
      <c r="W8" s="35">
        <v>13.0</v>
      </c>
      <c r="X8" s="35">
        <v>0.0</v>
      </c>
      <c r="Y8" s="35">
        <v>1.0</v>
      </c>
      <c r="Z8" s="35">
        <v>16.0</v>
      </c>
      <c r="AA8" s="35">
        <v>16.0</v>
      </c>
      <c r="AB8" s="35">
        <v>1.0</v>
      </c>
      <c r="AC8" s="35">
        <v>0.0</v>
      </c>
      <c r="AD8" s="36">
        <v>0.143</v>
      </c>
      <c r="AE8" s="35">
        <v>0.087</v>
      </c>
      <c r="AF8" s="36">
        <v>0.0</v>
      </c>
      <c r="AG8" s="35">
        <v>1.0</v>
      </c>
      <c r="AH8" s="35">
        <v>2.0</v>
      </c>
      <c r="AI8" s="35">
        <v>0.5</v>
      </c>
      <c r="AJ8" s="35">
        <v>14.0</v>
      </c>
      <c r="AK8" s="35">
        <v>14.0</v>
      </c>
      <c r="AL8" s="35">
        <v>9.0</v>
      </c>
      <c r="AM8" s="35">
        <v>9.0</v>
      </c>
      <c r="AN8" s="35">
        <v>0.609</v>
      </c>
      <c r="AO8" s="35">
        <v>0.0</v>
      </c>
      <c r="AP8" s="35">
        <v>0.0</v>
      </c>
      <c r="AQ8" s="35">
        <v>5.0</v>
      </c>
      <c r="AR8" s="35">
        <v>11.0</v>
      </c>
      <c r="AS8" s="35">
        <v>0.0</v>
      </c>
      <c r="AT8" s="35">
        <v>0.0</v>
      </c>
      <c r="AU8" s="35">
        <v>0.0</v>
      </c>
      <c r="AV8" s="35">
        <v>0.0</v>
      </c>
      <c r="AW8" s="35">
        <v>63.4</v>
      </c>
      <c r="AX8" s="35">
        <v>36.6</v>
      </c>
      <c r="AY8" s="35">
        <v>100.0</v>
      </c>
      <c r="AZ8" s="35">
        <v>4.0</v>
      </c>
      <c r="BA8" s="35">
        <v>0.0</v>
      </c>
      <c r="BB8" s="35">
        <v>0.0</v>
      </c>
      <c r="BC8" s="35">
        <v>0.0</v>
      </c>
      <c r="BD8" s="35">
        <v>5.0</v>
      </c>
      <c r="BE8" s="35">
        <v>1.0</v>
      </c>
      <c r="BF8" s="35">
        <v>-0.614</v>
      </c>
      <c r="BG8" s="36">
        <v>0.0</v>
      </c>
    </row>
    <row r="9">
      <c r="C9" s="20" t="s">
        <v>85</v>
      </c>
      <c r="D9" s="21">
        <v>1.0</v>
      </c>
      <c r="E9" s="37">
        <v>0.0</v>
      </c>
      <c r="F9" s="37">
        <v>0.0</v>
      </c>
      <c r="G9" s="37">
        <v>0.0</v>
      </c>
      <c r="H9" s="37">
        <v>0.0</v>
      </c>
      <c r="I9" s="37">
        <v>7.0</v>
      </c>
      <c r="J9" s="37">
        <v>31.0</v>
      </c>
      <c r="K9" s="37">
        <v>31.0</v>
      </c>
      <c r="L9" s="35">
        <f t="shared" si="2"/>
        <v>22</v>
      </c>
      <c r="M9" s="37">
        <v>38.0</v>
      </c>
      <c r="N9" s="37">
        <v>60.0</v>
      </c>
      <c r="O9" s="37">
        <v>0.63</v>
      </c>
      <c r="P9" s="37">
        <v>98.0</v>
      </c>
      <c r="Q9" s="37">
        <v>2.0</v>
      </c>
      <c r="R9" s="37">
        <v>1.0</v>
      </c>
      <c r="S9" s="37">
        <v>1.0</v>
      </c>
      <c r="T9" s="37">
        <v>21.0</v>
      </c>
      <c r="U9" s="37">
        <v>3.0</v>
      </c>
      <c r="V9" s="37">
        <v>0.0</v>
      </c>
      <c r="W9" s="37">
        <v>3.0</v>
      </c>
      <c r="X9" s="37">
        <v>1.0</v>
      </c>
      <c r="Y9" s="37">
        <v>6.0</v>
      </c>
      <c r="Z9" s="37">
        <v>0.5</v>
      </c>
      <c r="AA9" s="37">
        <v>3.0</v>
      </c>
      <c r="AB9" s="37">
        <v>0.0</v>
      </c>
      <c r="AC9" s="37">
        <v>0.0</v>
      </c>
      <c r="AD9" s="38">
        <v>1.0</v>
      </c>
      <c r="AE9" s="37">
        <v>0.226</v>
      </c>
      <c r="AF9" s="37">
        <v>0.04</v>
      </c>
      <c r="AG9" s="37">
        <v>9.0</v>
      </c>
      <c r="AH9" s="37">
        <v>5.0</v>
      </c>
      <c r="AI9" s="37">
        <v>1.8</v>
      </c>
      <c r="AJ9" s="37">
        <v>19.0</v>
      </c>
      <c r="AK9" s="37">
        <v>19.0</v>
      </c>
      <c r="AL9" s="37">
        <v>12.0</v>
      </c>
      <c r="AM9" s="37">
        <v>12.0</v>
      </c>
      <c r="AN9" s="37">
        <v>0.613</v>
      </c>
      <c r="AO9" s="37">
        <v>1.0</v>
      </c>
      <c r="AP9" s="37">
        <v>0.0</v>
      </c>
      <c r="AQ9" s="37">
        <v>1.0</v>
      </c>
      <c r="AR9" s="37">
        <v>3.0</v>
      </c>
      <c r="AS9" s="37">
        <v>1.0</v>
      </c>
      <c r="AT9" s="37">
        <v>5.6</v>
      </c>
      <c r="AU9" s="37">
        <v>6.0</v>
      </c>
      <c r="AV9" s="37">
        <v>1.0</v>
      </c>
      <c r="AW9" s="37">
        <v>61.2</v>
      </c>
      <c r="AX9" s="37">
        <v>38.8</v>
      </c>
      <c r="AY9" s="37">
        <v>33.3</v>
      </c>
      <c r="AZ9" s="37">
        <v>4.0</v>
      </c>
      <c r="BA9" s="37">
        <v>0.0</v>
      </c>
      <c r="BB9" s="37">
        <v>0.0</v>
      </c>
      <c r="BC9" s="37">
        <v>1.0</v>
      </c>
      <c r="BD9" s="37">
        <v>0.0</v>
      </c>
      <c r="BE9" s="37">
        <v>4.0</v>
      </c>
      <c r="BF9" s="37">
        <v>4.814</v>
      </c>
      <c r="BG9" s="38">
        <v>0.045</v>
      </c>
    </row>
    <row r="10">
      <c r="C10" s="20" t="s">
        <v>86</v>
      </c>
      <c r="D10" s="21">
        <v>1.0</v>
      </c>
      <c r="E10" s="37">
        <v>0.0</v>
      </c>
      <c r="F10" s="37">
        <v>0.0</v>
      </c>
      <c r="G10" s="37">
        <v>0.0</v>
      </c>
      <c r="H10" s="37">
        <v>0.0</v>
      </c>
      <c r="I10" s="37">
        <v>6.0</v>
      </c>
      <c r="J10" s="37">
        <v>26.0</v>
      </c>
      <c r="K10" s="37">
        <v>26.0</v>
      </c>
      <c r="L10" s="35">
        <f t="shared" si="2"/>
        <v>17</v>
      </c>
      <c r="M10" s="37">
        <v>40.0</v>
      </c>
      <c r="N10" s="37">
        <v>61.0</v>
      </c>
      <c r="O10" s="37">
        <v>0.66</v>
      </c>
      <c r="P10" s="37">
        <v>101.0</v>
      </c>
      <c r="Q10" s="37">
        <v>4.0</v>
      </c>
      <c r="R10" s="37">
        <v>0.0</v>
      </c>
      <c r="S10" s="37">
        <v>0.0</v>
      </c>
      <c r="T10" s="37">
        <v>18.0</v>
      </c>
      <c r="U10" s="37">
        <v>5.0</v>
      </c>
      <c r="V10" s="37">
        <v>0.0</v>
      </c>
      <c r="W10" s="37">
        <v>5.0</v>
      </c>
      <c r="X10" s="37">
        <v>2.0</v>
      </c>
      <c r="Y10" s="37">
        <v>4.0</v>
      </c>
      <c r="Z10" s="37">
        <v>1.25</v>
      </c>
      <c r="AA10" s="37">
        <v>5.83</v>
      </c>
      <c r="AB10" s="37">
        <v>0.0</v>
      </c>
      <c r="AC10" s="37">
        <v>1.0</v>
      </c>
      <c r="AD10" s="38">
        <v>1.0</v>
      </c>
      <c r="AE10" s="37">
        <v>0.231</v>
      </c>
      <c r="AF10" s="37">
        <v>0.091</v>
      </c>
      <c r="AG10" s="37">
        <v>6.0</v>
      </c>
      <c r="AH10" s="37">
        <v>6.0</v>
      </c>
      <c r="AI10" s="37">
        <v>1.0</v>
      </c>
      <c r="AJ10" s="37">
        <v>15.0</v>
      </c>
      <c r="AK10" s="37">
        <v>15.0</v>
      </c>
      <c r="AL10" s="37">
        <v>12.0</v>
      </c>
      <c r="AM10" s="37">
        <v>12.0</v>
      </c>
      <c r="AN10" s="37">
        <v>0.556</v>
      </c>
      <c r="AO10" s="37">
        <v>0.0</v>
      </c>
      <c r="AP10" s="37">
        <v>1.0</v>
      </c>
      <c r="AQ10" s="37">
        <v>2.0</v>
      </c>
      <c r="AR10" s="37">
        <v>3.0</v>
      </c>
      <c r="AS10" s="37">
        <v>0.0</v>
      </c>
      <c r="AT10" s="37">
        <v>5.9</v>
      </c>
      <c r="AU10" s="37">
        <v>2.0</v>
      </c>
      <c r="AV10" s="37">
        <v>2.0</v>
      </c>
      <c r="AW10" s="37">
        <v>60.4</v>
      </c>
      <c r="AX10" s="37">
        <v>39.6</v>
      </c>
      <c r="AY10" s="37">
        <v>80.0</v>
      </c>
      <c r="AZ10" s="37">
        <v>1.0</v>
      </c>
      <c r="BA10" s="37">
        <v>0.0</v>
      </c>
      <c r="BB10" s="37">
        <v>0.0</v>
      </c>
      <c r="BC10" s="37">
        <v>1.0</v>
      </c>
      <c r="BD10" s="37">
        <v>0.0</v>
      </c>
      <c r="BE10" s="37">
        <v>1.0</v>
      </c>
      <c r="BF10" s="37">
        <v>3.433</v>
      </c>
      <c r="BG10" s="38">
        <v>0.118</v>
      </c>
    </row>
    <row r="11">
      <c r="C11" s="20" t="s">
        <v>87</v>
      </c>
      <c r="D11" s="21">
        <v>0.0</v>
      </c>
      <c r="E11" s="25">
        <v>1.0</v>
      </c>
      <c r="F11" s="37">
        <v>0.0</v>
      </c>
      <c r="G11" s="37">
        <v>1.0</v>
      </c>
      <c r="H11" s="37">
        <v>1.0</v>
      </c>
      <c r="I11" s="37">
        <v>6.0</v>
      </c>
      <c r="J11" s="37">
        <v>23.0</v>
      </c>
      <c r="K11" s="37">
        <v>23.0</v>
      </c>
      <c r="L11" s="35">
        <f t="shared" si="2"/>
        <v>11</v>
      </c>
      <c r="M11" s="37">
        <v>39.0</v>
      </c>
      <c r="N11" s="37">
        <v>61.0</v>
      </c>
      <c r="O11" s="37">
        <v>0.64</v>
      </c>
      <c r="P11" s="37">
        <v>100.0</v>
      </c>
      <c r="Q11" s="37">
        <v>1.0</v>
      </c>
      <c r="R11" s="37">
        <v>1.0</v>
      </c>
      <c r="S11" s="37">
        <v>1.17</v>
      </c>
      <c r="T11" s="37">
        <v>18.0</v>
      </c>
      <c r="U11" s="37">
        <v>11.0</v>
      </c>
      <c r="V11" s="37">
        <v>0.0</v>
      </c>
      <c r="W11" s="37">
        <v>11.0</v>
      </c>
      <c r="X11" s="37">
        <v>4.0</v>
      </c>
      <c r="Y11" s="37">
        <v>1.0</v>
      </c>
      <c r="Z11" s="37">
        <v>11.0</v>
      </c>
      <c r="AA11" s="37">
        <v>12.83</v>
      </c>
      <c r="AB11" s="37">
        <v>0.0</v>
      </c>
      <c r="AC11" s="37">
        <v>1.0</v>
      </c>
      <c r="AD11" s="38">
        <v>0.833</v>
      </c>
      <c r="AE11" s="37">
        <v>0.227</v>
      </c>
      <c r="AF11" s="37">
        <v>0.19</v>
      </c>
      <c r="AG11" s="37">
        <v>4.0</v>
      </c>
      <c r="AH11" s="37">
        <v>2.0</v>
      </c>
      <c r="AI11" s="37">
        <v>2.0</v>
      </c>
      <c r="AJ11" s="37">
        <v>8.0</v>
      </c>
      <c r="AK11" s="37">
        <v>8.0</v>
      </c>
      <c r="AL11" s="37">
        <v>15.0</v>
      </c>
      <c r="AM11" s="37">
        <v>15.0</v>
      </c>
      <c r="AN11" s="37">
        <v>0.348</v>
      </c>
      <c r="AO11" s="37">
        <v>0.0</v>
      </c>
      <c r="AP11" s="37">
        <v>2.0</v>
      </c>
      <c r="AQ11" s="37">
        <v>3.0</v>
      </c>
      <c r="AR11" s="37">
        <v>5.0</v>
      </c>
      <c r="AS11" s="37">
        <v>0.0</v>
      </c>
      <c r="AT11" s="37">
        <v>20.0</v>
      </c>
      <c r="AU11" s="37">
        <v>0.0</v>
      </c>
      <c r="AV11" s="37">
        <v>0.0</v>
      </c>
      <c r="AW11" s="37">
        <v>61.0</v>
      </c>
      <c r="AX11" s="37">
        <v>39.0</v>
      </c>
      <c r="AY11" s="37">
        <v>68.4</v>
      </c>
      <c r="AZ11" s="37">
        <v>3.0</v>
      </c>
      <c r="BA11" s="37">
        <v>0.0</v>
      </c>
      <c r="BB11" s="37">
        <v>0.0</v>
      </c>
      <c r="BC11" s="37">
        <v>0.0</v>
      </c>
      <c r="BD11" s="37">
        <v>3.0</v>
      </c>
      <c r="BE11" s="37">
        <v>1.0</v>
      </c>
      <c r="BF11" s="37">
        <v>-0.067</v>
      </c>
      <c r="BG11" s="38">
        <v>0.4</v>
      </c>
    </row>
    <row r="12">
      <c r="C12" s="20" t="s">
        <v>88</v>
      </c>
      <c r="D12" s="21">
        <v>1.0</v>
      </c>
      <c r="E12" s="37">
        <v>0.0</v>
      </c>
      <c r="F12" s="37">
        <v>0.0</v>
      </c>
      <c r="G12" s="37">
        <v>0.0</v>
      </c>
      <c r="H12" s="37">
        <v>0.0</v>
      </c>
      <c r="I12" s="37">
        <v>5.0</v>
      </c>
      <c r="J12" s="37">
        <v>26.0</v>
      </c>
      <c r="K12" s="37">
        <v>26.0</v>
      </c>
      <c r="L12" s="35">
        <f t="shared" si="2"/>
        <v>12</v>
      </c>
      <c r="M12" s="37">
        <v>51.0</v>
      </c>
      <c r="N12" s="37">
        <v>64.0</v>
      </c>
      <c r="O12" s="37">
        <v>0.8</v>
      </c>
      <c r="P12" s="37">
        <v>115.0</v>
      </c>
      <c r="Q12" s="37">
        <v>5.0</v>
      </c>
      <c r="R12" s="37">
        <v>4.0</v>
      </c>
      <c r="S12" s="37">
        <v>5.6</v>
      </c>
      <c r="T12" s="37">
        <v>15.0</v>
      </c>
      <c r="U12" s="37">
        <v>9.0</v>
      </c>
      <c r="V12" s="37">
        <v>2.0</v>
      </c>
      <c r="W12" s="37">
        <v>7.0</v>
      </c>
      <c r="X12" s="37">
        <v>6.0</v>
      </c>
      <c r="Y12" s="37">
        <v>5.0</v>
      </c>
      <c r="Z12" s="37">
        <v>1.8</v>
      </c>
      <c r="AA12" s="37">
        <v>12.6</v>
      </c>
      <c r="AB12" s="37">
        <v>0.0</v>
      </c>
      <c r="AC12" s="37">
        <v>0.0</v>
      </c>
      <c r="AD12" s="38">
        <v>2.2</v>
      </c>
      <c r="AE12" s="37">
        <v>0.423</v>
      </c>
      <c r="AF12" s="37">
        <v>0.286</v>
      </c>
      <c r="AG12" s="37">
        <v>3.0</v>
      </c>
      <c r="AH12" s="37">
        <v>3.0</v>
      </c>
      <c r="AI12" s="37">
        <v>1.0</v>
      </c>
      <c r="AJ12" s="37">
        <v>15.0</v>
      </c>
      <c r="AK12" s="37">
        <v>15.0</v>
      </c>
      <c r="AL12" s="37">
        <v>11.0</v>
      </c>
      <c r="AM12" s="37">
        <v>11.0</v>
      </c>
      <c r="AN12" s="37">
        <v>0.577</v>
      </c>
      <c r="AO12" s="37">
        <v>2.0</v>
      </c>
      <c r="AP12" s="37">
        <v>0.0</v>
      </c>
      <c r="AQ12" s="37">
        <v>1.0</v>
      </c>
      <c r="AR12" s="37">
        <v>6.0</v>
      </c>
      <c r="AS12" s="37">
        <v>0.0</v>
      </c>
      <c r="AT12" s="37">
        <v>0.0</v>
      </c>
      <c r="AU12" s="37">
        <v>2.0</v>
      </c>
      <c r="AV12" s="37">
        <v>1.0</v>
      </c>
      <c r="AW12" s="37">
        <v>55.7</v>
      </c>
      <c r="AX12" s="37">
        <v>44.3</v>
      </c>
      <c r="AY12" s="37">
        <v>25.0</v>
      </c>
      <c r="AZ12" s="37">
        <v>2.0</v>
      </c>
      <c r="BA12" s="37">
        <v>0.0</v>
      </c>
      <c r="BB12" s="37">
        <v>0.0</v>
      </c>
      <c r="BC12" s="37">
        <v>1.0</v>
      </c>
      <c r="BD12" s="37">
        <v>5.0</v>
      </c>
      <c r="BE12" s="37">
        <v>3.0</v>
      </c>
      <c r="BF12" s="38">
        <v>2.5</v>
      </c>
      <c r="BG12" s="38">
        <v>0.5</v>
      </c>
    </row>
    <row r="13">
      <c r="C13" s="20" t="s">
        <v>89</v>
      </c>
      <c r="D13" s="35">
        <v>1.0</v>
      </c>
      <c r="E13" s="35">
        <v>0.0</v>
      </c>
      <c r="F13" s="35">
        <v>0.0</v>
      </c>
      <c r="G13" s="35">
        <v>1.0</v>
      </c>
      <c r="H13" s="35">
        <v>1.0</v>
      </c>
      <c r="I13" s="35">
        <v>7.0</v>
      </c>
      <c r="J13" s="35">
        <v>31.0</v>
      </c>
      <c r="K13" s="35">
        <v>31.0</v>
      </c>
      <c r="L13" s="35">
        <f t="shared" si="2"/>
        <v>12</v>
      </c>
      <c r="M13" s="35">
        <v>52.0</v>
      </c>
      <c r="N13" s="35">
        <v>71.0</v>
      </c>
      <c r="O13" s="35">
        <v>0.73</v>
      </c>
      <c r="P13" s="35">
        <v>123.0</v>
      </c>
      <c r="Q13" s="35">
        <v>2.0</v>
      </c>
      <c r="R13" s="35">
        <v>1.0</v>
      </c>
      <c r="S13" s="35">
        <v>1.0</v>
      </c>
      <c r="T13" s="35">
        <v>21.0</v>
      </c>
      <c r="U13" s="35">
        <v>12.0</v>
      </c>
      <c r="V13" s="35">
        <v>1.0</v>
      </c>
      <c r="W13" s="35">
        <v>11.0</v>
      </c>
      <c r="X13" s="35">
        <v>1.0</v>
      </c>
      <c r="Y13" s="35">
        <v>6.0</v>
      </c>
      <c r="Z13" s="35">
        <v>2.0</v>
      </c>
      <c r="AA13" s="35">
        <v>12.0</v>
      </c>
      <c r="AB13" s="35">
        <v>1.0</v>
      </c>
      <c r="AC13" s="35">
        <v>0.0</v>
      </c>
      <c r="AD13" s="36">
        <v>1.0</v>
      </c>
      <c r="AE13" s="35">
        <v>0.267</v>
      </c>
      <c r="AF13" s="35">
        <v>0.043</v>
      </c>
      <c r="AG13" s="35">
        <v>8.0</v>
      </c>
      <c r="AH13" s="35">
        <v>0.0</v>
      </c>
      <c r="AI13" s="35">
        <v>0.0</v>
      </c>
      <c r="AJ13" s="35">
        <v>15.0</v>
      </c>
      <c r="AK13" s="35">
        <v>15.0</v>
      </c>
      <c r="AL13" s="35">
        <v>17.0</v>
      </c>
      <c r="AM13" s="35">
        <v>17.0</v>
      </c>
      <c r="AN13" s="35">
        <v>0.469</v>
      </c>
      <c r="AO13" s="35">
        <v>4.0</v>
      </c>
      <c r="AP13" s="35">
        <v>0.0</v>
      </c>
      <c r="AQ13" s="35">
        <v>1.0</v>
      </c>
      <c r="AR13" s="35">
        <v>9.0</v>
      </c>
      <c r="AS13" s="35">
        <v>1.0</v>
      </c>
      <c r="AT13" s="35">
        <v>0.0</v>
      </c>
      <c r="AU13" s="35">
        <v>0.0</v>
      </c>
      <c r="AV13" s="35">
        <v>0.0</v>
      </c>
      <c r="AW13" s="35">
        <v>57.7</v>
      </c>
      <c r="AX13" s="35">
        <v>42.3</v>
      </c>
      <c r="AY13" s="35">
        <v>100.0</v>
      </c>
      <c r="AZ13" s="35">
        <v>6.0</v>
      </c>
      <c r="BA13" s="35">
        <v>0.0</v>
      </c>
      <c r="BB13" s="35">
        <v>0.0</v>
      </c>
      <c r="BC13" s="35">
        <v>2.0</v>
      </c>
      <c r="BD13" s="35">
        <v>2.0</v>
      </c>
      <c r="BE13" s="35">
        <v>4.0</v>
      </c>
      <c r="BF13" s="35">
        <v>2.671</v>
      </c>
      <c r="BG13" s="36">
        <v>0.091</v>
      </c>
    </row>
    <row r="14">
      <c r="C14" s="20" t="s">
        <v>90</v>
      </c>
      <c r="D14" s="37">
        <v>1.0</v>
      </c>
      <c r="E14" s="37">
        <v>0.0</v>
      </c>
      <c r="F14" s="37">
        <v>0.0</v>
      </c>
      <c r="G14" s="37">
        <v>1.0</v>
      </c>
      <c r="H14" s="37">
        <v>1.0</v>
      </c>
      <c r="I14" s="37">
        <v>7.0</v>
      </c>
      <c r="J14" s="37">
        <v>30.0</v>
      </c>
      <c r="K14" s="37">
        <v>30.0</v>
      </c>
      <c r="L14" s="35">
        <f t="shared" si="2"/>
        <v>11</v>
      </c>
      <c r="M14" s="37">
        <v>47.0</v>
      </c>
      <c r="N14" s="37">
        <v>87.0</v>
      </c>
      <c r="O14" s="37">
        <v>0.54</v>
      </c>
      <c r="P14" s="37">
        <v>134.0</v>
      </c>
      <c r="Q14" s="37">
        <v>1.0</v>
      </c>
      <c r="R14" s="37">
        <v>0.0</v>
      </c>
      <c r="S14" s="37">
        <v>0.0</v>
      </c>
      <c r="T14" s="37">
        <v>21.0</v>
      </c>
      <c r="U14" s="37">
        <v>13.0</v>
      </c>
      <c r="V14" s="37">
        <v>1.0</v>
      </c>
      <c r="W14" s="37">
        <v>12.0</v>
      </c>
      <c r="X14" s="37">
        <v>1.0</v>
      </c>
      <c r="Y14" s="37">
        <v>2.0</v>
      </c>
      <c r="Z14" s="37">
        <v>6.5</v>
      </c>
      <c r="AA14" s="37">
        <v>13.0</v>
      </c>
      <c r="AB14" s="37">
        <v>4.0</v>
      </c>
      <c r="AC14" s="37">
        <v>1.0</v>
      </c>
      <c r="AD14" s="37">
        <v>0.429</v>
      </c>
      <c r="AE14" s="37">
        <v>0.233</v>
      </c>
      <c r="AF14" s="37">
        <v>0.042</v>
      </c>
      <c r="AG14" s="37">
        <v>2.0</v>
      </c>
      <c r="AH14" s="37">
        <v>5.0</v>
      </c>
      <c r="AI14" s="37">
        <v>0.4</v>
      </c>
      <c r="AJ14" s="37">
        <v>20.0</v>
      </c>
      <c r="AK14" s="37">
        <v>20.0</v>
      </c>
      <c r="AL14" s="37">
        <v>10.0</v>
      </c>
      <c r="AM14" s="37">
        <v>10.0</v>
      </c>
      <c r="AN14" s="37">
        <v>0.667</v>
      </c>
      <c r="AO14" s="37">
        <v>0.0</v>
      </c>
      <c r="AP14" s="37">
        <v>0.0</v>
      </c>
      <c r="AQ14" s="37">
        <v>4.0</v>
      </c>
      <c r="AR14" s="37">
        <v>10.0</v>
      </c>
      <c r="AS14" s="37">
        <v>1.0</v>
      </c>
      <c r="AT14" s="37">
        <v>0.0</v>
      </c>
      <c r="AU14" s="37">
        <v>0.0</v>
      </c>
      <c r="AV14" s="37">
        <v>0.0</v>
      </c>
      <c r="AW14" s="37">
        <v>64.9</v>
      </c>
      <c r="AX14" s="37">
        <v>35.1</v>
      </c>
      <c r="AY14" s="37">
        <v>42.9</v>
      </c>
      <c r="AZ14" s="37">
        <v>8.0</v>
      </c>
      <c r="BA14" s="37">
        <v>0.0</v>
      </c>
      <c r="BB14" s="37">
        <v>1.0</v>
      </c>
      <c r="BC14" s="37">
        <v>1.0</v>
      </c>
      <c r="BD14" s="37">
        <v>3.0</v>
      </c>
      <c r="BE14" s="37">
        <v>2.0</v>
      </c>
      <c r="BF14" s="37">
        <v>1.957</v>
      </c>
      <c r="BG14" s="37">
        <v>0.091</v>
      </c>
    </row>
    <row r="15">
      <c r="C15" s="20" t="s">
        <v>91</v>
      </c>
      <c r="D15" s="37">
        <v>0.0</v>
      </c>
      <c r="E15" s="37">
        <v>1.0</v>
      </c>
      <c r="F15" s="37">
        <v>0.0</v>
      </c>
      <c r="G15" s="37">
        <v>0.0</v>
      </c>
      <c r="H15" s="37">
        <v>1.0</v>
      </c>
      <c r="I15" s="37">
        <v>7.0</v>
      </c>
      <c r="J15" s="37">
        <v>37.0</v>
      </c>
      <c r="K15" s="37">
        <v>37.0</v>
      </c>
      <c r="L15" s="35">
        <f t="shared" si="2"/>
        <v>18</v>
      </c>
      <c r="M15" s="37">
        <v>60.0</v>
      </c>
      <c r="N15" s="37">
        <v>84.0</v>
      </c>
      <c r="O15" s="37">
        <v>0.71</v>
      </c>
      <c r="P15" s="37">
        <v>144.0</v>
      </c>
      <c r="Q15" s="37">
        <v>7.0</v>
      </c>
      <c r="R15" s="37">
        <v>6.0</v>
      </c>
      <c r="S15" s="37">
        <v>6.0</v>
      </c>
      <c r="T15" s="37">
        <v>21.0</v>
      </c>
      <c r="U15" s="37">
        <v>10.0</v>
      </c>
      <c r="V15" s="37">
        <v>2.0</v>
      </c>
      <c r="W15" s="37">
        <v>8.0</v>
      </c>
      <c r="X15" s="37">
        <v>7.0</v>
      </c>
      <c r="Y15" s="37">
        <v>6.0</v>
      </c>
      <c r="Z15" s="37">
        <v>1.67</v>
      </c>
      <c r="AA15" s="37">
        <v>10.0</v>
      </c>
      <c r="AB15" s="37">
        <v>3.0</v>
      </c>
      <c r="AC15" s="37">
        <v>3.0</v>
      </c>
      <c r="AD15" s="37">
        <v>1.857</v>
      </c>
      <c r="AE15" s="37">
        <v>0.432</v>
      </c>
      <c r="AF15" s="37">
        <v>0.25</v>
      </c>
      <c r="AG15" s="37">
        <v>4.0</v>
      </c>
      <c r="AH15" s="37">
        <v>7.0</v>
      </c>
      <c r="AI15" s="37">
        <v>0.57</v>
      </c>
      <c r="AJ15" s="37">
        <v>19.0</v>
      </c>
      <c r="AK15" s="37">
        <v>19.0</v>
      </c>
      <c r="AL15" s="37">
        <v>18.0</v>
      </c>
      <c r="AM15" s="37">
        <v>18.0</v>
      </c>
      <c r="AN15" s="37">
        <v>0.514</v>
      </c>
      <c r="AO15" s="37">
        <v>2.0</v>
      </c>
      <c r="AP15" s="37">
        <v>2.0</v>
      </c>
      <c r="AQ15" s="37">
        <v>0.0</v>
      </c>
      <c r="AR15" s="37">
        <v>6.0</v>
      </c>
      <c r="AS15" s="37">
        <v>3.0</v>
      </c>
      <c r="AT15" s="37">
        <v>11.1</v>
      </c>
      <c r="AU15" s="37">
        <v>3.0</v>
      </c>
      <c r="AV15" s="37">
        <v>0.0</v>
      </c>
      <c r="AW15" s="37">
        <v>58.3</v>
      </c>
      <c r="AX15" s="37">
        <v>41.7</v>
      </c>
      <c r="AY15" s="37">
        <v>66.7</v>
      </c>
      <c r="AZ15" s="37">
        <v>3.0</v>
      </c>
      <c r="BA15" s="37">
        <v>0.0</v>
      </c>
      <c r="BB15" s="37">
        <v>0.0</v>
      </c>
      <c r="BC15" s="37">
        <v>1.0</v>
      </c>
      <c r="BD15" s="37">
        <v>2.0</v>
      </c>
      <c r="BE15" s="37">
        <v>5.0</v>
      </c>
      <c r="BF15" s="37">
        <v>5.957</v>
      </c>
      <c r="BG15" s="37">
        <v>0.353</v>
      </c>
    </row>
    <row r="16">
      <c r="C16" s="20" t="s">
        <v>92</v>
      </c>
      <c r="D16" s="35">
        <v>1.0</v>
      </c>
      <c r="E16" s="37">
        <v>0.0</v>
      </c>
      <c r="F16" s="37">
        <v>0.0</v>
      </c>
      <c r="G16" s="37">
        <v>1.0</v>
      </c>
      <c r="H16" s="37">
        <v>0.0</v>
      </c>
      <c r="I16" s="37">
        <v>7.0</v>
      </c>
      <c r="J16" s="37">
        <v>30.0</v>
      </c>
      <c r="K16" s="37">
        <v>30.0</v>
      </c>
      <c r="L16" s="35">
        <f t="shared" si="2"/>
        <v>14</v>
      </c>
      <c r="M16" s="37">
        <v>46.0</v>
      </c>
      <c r="N16" s="37">
        <v>70.0</v>
      </c>
      <c r="O16" s="37">
        <v>0.66</v>
      </c>
      <c r="P16" s="37">
        <v>116.0</v>
      </c>
      <c r="Q16" s="37">
        <v>1.0</v>
      </c>
      <c r="R16" s="37">
        <v>1.0</v>
      </c>
      <c r="S16" s="37">
        <v>1.0</v>
      </c>
      <c r="T16" s="37">
        <v>21.0</v>
      </c>
      <c r="U16" s="37">
        <v>10.0</v>
      </c>
      <c r="V16" s="37">
        <v>4.0</v>
      </c>
      <c r="W16" s="37">
        <v>6.0</v>
      </c>
      <c r="X16" s="37">
        <v>3.0</v>
      </c>
      <c r="Y16" s="37">
        <v>5.0</v>
      </c>
      <c r="Z16" s="37">
        <v>2.0</v>
      </c>
      <c r="AA16" s="37">
        <v>10.0</v>
      </c>
      <c r="AB16" s="37">
        <v>1.0</v>
      </c>
      <c r="AC16" s="37">
        <v>4.0</v>
      </c>
      <c r="AD16" s="37">
        <v>1.143</v>
      </c>
      <c r="AE16" s="37">
        <v>0.321</v>
      </c>
      <c r="AF16" s="37">
        <v>0.136</v>
      </c>
      <c r="AG16" s="37">
        <v>4.0</v>
      </c>
      <c r="AH16" s="37">
        <v>7.0</v>
      </c>
      <c r="AI16" s="37">
        <v>0.57</v>
      </c>
      <c r="AJ16" s="37">
        <v>21.0</v>
      </c>
      <c r="AK16" s="37">
        <v>21.0</v>
      </c>
      <c r="AL16" s="37">
        <v>9.0</v>
      </c>
      <c r="AM16" s="37">
        <v>9.0</v>
      </c>
      <c r="AN16" s="37">
        <v>0.7</v>
      </c>
      <c r="AO16" s="37">
        <v>0.0</v>
      </c>
      <c r="AP16" s="37">
        <v>3.0</v>
      </c>
      <c r="AQ16" s="37">
        <v>1.0</v>
      </c>
      <c r="AR16" s="37">
        <v>8.0</v>
      </c>
      <c r="AS16" s="37">
        <v>3.0</v>
      </c>
      <c r="AT16" s="37">
        <v>0.0</v>
      </c>
      <c r="AU16" s="37">
        <v>0.0</v>
      </c>
      <c r="AV16" s="37">
        <v>0.0</v>
      </c>
      <c r="AW16" s="37">
        <v>60.3</v>
      </c>
      <c r="AX16" s="37">
        <v>39.7</v>
      </c>
      <c r="AY16" s="37">
        <v>50.0</v>
      </c>
      <c r="AZ16" s="37">
        <v>5.0</v>
      </c>
      <c r="BA16" s="37">
        <v>0.0</v>
      </c>
      <c r="BB16" s="37">
        <v>0.0</v>
      </c>
      <c r="BC16" s="37">
        <v>0.0</v>
      </c>
      <c r="BD16" s="37">
        <v>4.0</v>
      </c>
      <c r="BE16" s="37">
        <v>3.0</v>
      </c>
      <c r="BF16" s="37">
        <v>2.814</v>
      </c>
      <c r="BG16" s="37">
        <v>0.25</v>
      </c>
    </row>
    <row r="17">
      <c r="C17" s="20" t="s">
        <v>93</v>
      </c>
      <c r="D17" s="37">
        <v>1.0</v>
      </c>
      <c r="E17" s="37">
        <v>0.0</v>
      </c>
      <c r="F17" s="37">
        <v>0.0</v>
      </c>
      <c r="G17" s="37">
        <v>0.0</v>
      </c>
      <c r="H17" s="37">
        <v>0.0</v>
      </c>
      <c r="I17" s="37">
        <v>7.0</v>
      </c>
      <c r="J17" s="37">
        <v>32.0</v>
      </c>
      <c r="K17" s="37">
        <v>32.0</v>
      </c>
      <c r="L17" s="35">
        <f t="shared" si="2"/>
        <v>19</v>
      </c>
      <c r="M17" s="37">
        <v>49.0</v>
      </c>
      <c r="N17" s="37">
        <v>70.0</v>
      </c>
      <c r="O17" s="37">
        <v>0.7</v>
      </c>
      <c r="P17" s="37">
        <v>119.0</v>
      </c>
      <c r="Q17" s="37">
        <v>5.0</v>
      </c>
      <c r="R17" s="37">
        <v>4.0</v>
      </c>
      <c r="S17" s="37">
        <v>4.0</v>
      </c>
      <c r="T17" s="37">
        <v>21.0</v>
      </c>
      <c r="U17" s="37">
        <v>9.0</v>
      </c>
      <c r="V17" s="37">
        <v>2.0</v>
      </c>
      <c r="W17" s="37">
        <v>7.0</v>
      </c>
      <c r="X17" s="37">
        <v>5.0</v>
      </c>
      <c r="Y17" s="37">
        <v>3.0</v>
      </c>
      <c r="Z17" s="37">
        <v>3.0</v>
      </c>
      <c r="AA17" s="37">
        <v>9.0</v>
      </c>
      <c r="AB17" s="37">
        <v>1.0</v>
      </c>
      <c r="AC17" s="37">
        <v>2.0</v>
      </c>
      <c r="AD17" s="37">
        <v>1.143</v>
      </c>
      <c r="AE17" s="37">
        <v>0.281</v>
      </c>
      <c r="AF17" s="37">
        <v>0.179</v>
      </c>
      <c r="AG17" s="37">
        <v>8.0</v>
      </c>
      <c r="AH17" s="37">
        <v>4.0</v>
      </c>
      <c r="AI17" s="37">
        <v>2.0</v>
      </c>
      <c r="AJ17" s="37">
        <v>12.0</v>
      </c>
      <c r="AK17" s="37">
        <v>12.0</v>
      </c>
      <c r="AL17" s="37">
        <v>20.0</v>
      </c>
      <c r="AM17" s="37">
        <v>20.0</v>
      </c>
      <c r="AN17" s="37">
        <v>0.375</v>
      </c>
      <c r="AO17" s="37">
        <v>2.0</v>
      </c>
      <c r="AP17" s="37">
        <v>0.0</v>
      </c>
      <c r="AQ17" s="37">
        <v>1.0</v>
      </c>
      <c r="AR17" s="37">
        <v>3.0</v>
      </c>
      <c r="AS17" s="37">
        <v>0.0</v>
      </c>
      <c r="AT17" s="37">
        <v>5.3</v>
      </c>
      <c r="AU17" s="37">
        <v>0.0</v>
      </c>
      <c r="AV17" s="37">
        <v>0.0</v>
      </c>
      <c r="AW17" s="37">
        <v>58.8</v>
      </c>
      <c r="AX17" s="37">
        <v>41.2</v>
      </c>
      <c r="AY17" s="37">
        <v>16.7</v>
      </c>
      <c r="AZ17" s="37">
        <v>1.0</v>
      </c>
      <c r="BA17" s="37">
        <v>0.0</v>
      </c>
      <c r="BB17" s="37">
        <v>0.0</v>
      </c>
      <c r="BC17" s="37">
        <v>2.0</v>
      </c>
      <c r="BD17" s="37">
        <v>1.0</v>
      </c>
      <c r="BE17" s="37">
        <v>0.0</v>
      </c>
      <c r="BF17" s="37">
        <v>2.243</v>
      </c>
      <c r="BG17" s="37">
        <v>0.263</v>
      </c>
    </row>
    <row r="18">
      <c r="C18" s="20" t="s">
        <v>94</v>
      </c>
      <c r="D18" s="37">
        <v>1.0</v>
      </c>
      <c r="E18" s="37">
        <v>0.0</v>
      </c>
      <c r="F18" s="37">
        <v>0.0</v>
      </c>
      <c r="G18" s="37">
        <v>0.0</v>
      </c>
      <c r="H18" s="37">
        <v>1.0</v>
      </c>
      <c r="I18" s="37">
        <v>7.0</v>
      </c>
      <c r="J18" s="37">
        <v>28.0</v>
      </c>
      <c r="K18" s="37">
        <v>28.0</v>
      </c>
      <c r="L18" s="35">
        <f t="shared" si="2"/>
        <v>21</v>
      </c>
      <c r="M18" s="37">
        <v>55.0</v>
      </c>
      <c r="N18" s="37">
        <v>70.0</v>
      </c>
      <c r="O18" s="37">
        <v>0.79</v>
      </c>
      <c r="P18" s="37">
        <v>125.0</v>
      </c>
      <c r="Q18" s="37">
        <v>1.0</v>
      </c>
      <c r="R18" s="37">
        <v>1.0</v>
      </c>
      <c r="S18" s="37">
        <v>1.0</v>
      </c>
      <c r="T18" s="37">
        <v>21.0</v>
      </c>
      <c r="U18" s="37">
        <v>3.0</v>
      </c>
      <c r="V18" s="37">
        <v>2.0</v>
      </c>
      <c r="W18" s="37">
        <v>1.0</v>
      </c>
      <c r="X18" s="37">
        <v>5.0</v>
      </c>
      <c r="Y18" s="37">
        <v>3.0</v>
      </c>
      <c r="Z18" s="37">
        <v>1.0</v>
      </c>
      <c r="AA18" s="37">
        <v>3.0</v>
      </c>
      <c r="AB18" s="37">
        <v>1.0</v>
      </c>
      <c r="AC18" s="37">
        <v>1.0</v>
      </c>
      <c r="AD18" s="37">
        <v>1.143</v>
      </c>
      <c r="AE18" s="37">
        <v>0.321</v>
      </c>
      <c r="AF18" s="37">
        <v>0.208</v>
      </c>
      <c r="AG18" s="37">
        <v>4.0</v>
      </c>
      <c r="AH18" s="37">
        <v>12.0</v>
      </c>
      <c r="AI18" s="37">
        <v>0.33</v>
      </c>
      <c r="AJ18" s="37">
        <v>10.0</v>
      </c>
      <c r="AK18" s="37">
        <v>10.0</v>
      </c>
      <c r="AL18" s="37">
        <v>18.0</v>
      </c>
      <c r="AM18" s="37">
        <v>18.0</v>
      </c>
      <c r="AN18" s="37">
        <v>0.357</v>
      </c>
      <c r="AO18" s="37">
        <v>2.0</v>
      </c>
      <c r="AP18" s="37">
        <v>2.0</v>
      </c>
      <c r="AQ18" s="37">
        <v>3.0</v>
      </c>
      <c r="AR18" s="37">
        <v>0.0</v>
      </c>
      <c r="AS18" s="37">
        <v>1.0</v>
      </c>
      <c r="AT18" s="37">
        <v>4.8</v>
      </c>
      <c r="AU18" s="37">
        <v>0.0</v>
      </c>
      <c r="AV18" s="37">
        <v>0.0</v>
      </c>
      <c r="AW18" s="37">
        <v>56.0</v>
      </c>
      <c r="AX18" s="37">
        <v>44.0</v>
      </c>
      <c r="AY18" s="37">
        <v>33.3</v>
      </c>
      <c r="AZ18" s="37">
        <v>1.0</v>
      </c>
      <c r="BA18" s="37">
        <v>0.0</v>
      </c>
      <c r="BB18" s="37">
        <v>0.0</v>
      </c>
      <c r="BC18" s="37">
        <v>0.0</v>
      </c>
      <c r="BD18" s="37">
        <v>5.0</v>
      </c>
      <c r="BE18" s="37">
        <v>5.0</v>
      </c>
      <c r="BF18" s="37">
        <v>3.957</v>
      </c>
      <c r="BG18" s="37">
        <v>0.238</v>
      </c>
    </row>
    <row r="19">
      <c r="C19" s="20" t="s">
        <v>95</v>
      </c>
      <c r="D19" s="37">
        <v>1.0</v>
      </c>
      <c r="E19" s="37">
        <v>0.0</v>
      </c>
      <c r="F19" s="37">
        <v>0.0</v>
      </c>
      <c r="G19" s="37">
        <v>1.0</v>
      </c>
      <c r="H19" s="37">
        <v>1.0</v>
      </c>
      <c r="I19" s="37">
        <v>7.0</v>
      </c>
      <c r="J19" s="37">
        <v>28.0</v>
      </c>
      <c r="K19" s="37">
        <v>28.0</v>
      </c>
      <c r="L19" s="35">
        <f t="shared" si="2"/>
        <v>8</v>
      </c>
      <c r="M19" s="37">
        <v>43.0</v>
      </c>
      <c r="N19" s="37">
        <v>76.0</v>
      </c>
      <c r="O19" s="37">
        <v>0.57</v>
      </c>
      <c r="P19" s="37">
        <v>119.0</v>
      </c>
      <c r="Q19" s="37">
        <v>1.0</v>
      </c>
      <c r="R19" s="37">
        <v>1.0</v>
      </c>
      <c r="S19" s="37">
        <v>1.0</v>
      </c>
      <c r="T19" s="37">
        <v>21.0</v>
      </c>
      <c r="U19" s="37">
        <v>18.0</v>
      </c>
      <c r="V19" s="37">
        <v>4.0</v>
      </c>
      <c r="W19" s="37">
        <v>14.0</v>
      </c>
      <c r="X19" s="37">
        <v>4.0</v>
      </c>
      <c r="Y19" s="37">
        <v>2.0</v>
      </c>
      <c r="Z19" s="37">
        <v>9.0</v>
      </c>
      <c r="AA19" s="37">
        <v>18.0</v>
      </c>
      <c r="AB19" s="37">
        <v>0.0</v>
      </c>
      <c r="AC19" s="37">
        <v>2.0</v>
      </c>
      <c r="AD19" s="37">
        <v>0.857</v>
      </c>
      <c r="AE19" s="37">
        <v>0.214</v>
      </c>
      <c r="AF19" s="37">
        <v>0.154</v>
      </c>
      <c r="AG19" s="37">
        <v>2.0</v>
      </c>
      <c r="AH19" s="37">
        <v>1.0</v>
      </c>
      <c r="AI19" s="37">
        <v>2.0</v>
      </c>
      <c r="AJ19" s="37">
        <v>19.0</v>
      </c>
      <c r="AK19" s="37">
        <v>19.0</v>
      </c>
      <c r="AL19" s="37">
        <v>9.0</v>
      </c>
      <c r="AM19" s="37">
        <v>9.0</v>
      </c>
      <c r="AN19" s="37">
        <v>0.679</v>
      </c>
      <c r="AO19" s="37">
        <v>2.0</v>
      </c>
      <c r="AP19" s="37">
        <v>2.0</v>
      </c>
      <c r="AQ19" s="37">
        <v>1.0</v>
      </c>
      <c r="AR19" s="37">
        <v>15.0</v>
      </c>
      <c r="AS19" s="37">
        <v>0.0</v>
      </c>
      <c r="AT19" s="37">
        <v>12.5</v>
      </c>
      <c r="AU19" s="37">
        <v>0.0</v>
      </c>
      <c r="AV19" s="37">
        <v>0.0</v>
      </c>
      <c r="AW19" s="37">
        <v>63.9</v>
      </c>
      <c r="AX19" s="37">
        <v>36.1</v>
      </c>
      <c r="AY19" s="37">
        <v>66.7</v>
      </c>
      <c r="AZ19" s="37">
        <v>7.0</v>
      </c>
      <c r="BA19" s="37">
        <v>0.0</v>
      </c>
      <c r="BB19" s="37">
        <v>0.0</v>
      </c>
      <c r="BC19" s="37">
        <v>1.0</v>
      </c>
      <c r="BD19" s="37">
        <v>4.0</v>
      </c>
      <c r="BE19" s="37">
        <v>2.0</v>
      </c>
      <c r="BF19" s="37">
        <v>-1.186</v>
      </c>
      <c r="BG19" s="37">
        <v>0.5</v>
      </c>
    </row>
    <row r="20">
      <c r="C20" s="20" t="s">
        <v>96</v>
      </c>
      <c r="D20" s="37">
        <v>0.0</v>
      </c>
      <c r="E20" s="35">
        <v>1.0</v>
      </c>
      <c r="F20" s="37">
        <v>0.0</v>
      </c>
      <c r="G20" s="37">
        <v>0.0</v>
      </c>
      <c r="H20" s="37">
        <v>1.0</v>
      </c>
      <c r="I20" s="37">
        <v>6.33</v>
      </c>
      <c r="J20" s="37">
        <v>35.0</v>
      </c>
      <c r="K20" s="37">
        <v>35.0</v>
      </c>
      <c r="L20" s="35">
        <f t="shared" si="2"/>
        <v>21</v>
      </c>
      <c r="M20" s="37">
        <v>60.0</v>
      </c>
      <c r="N20" s="37">
        <v>76.0</v>
      </c>
      <c r="O20" s="37">
        <v>0.79</v>
      </c>
      <c r="P20" s="37">
        <v>136.0</v>
      </c>
      <c r="Q20" s="37">
        <v>6.0</v>
      </c>
      <c r="R20" s="37">
        <v>4.0</v>
      </c>
      <c r="S20" s="37">
        <v>4.42</v>
      </c>
      <c r="T20" s="37">
        <v>19.0</v>
      </c>
      <c r="U20" s="37">
        <v>7.0</v>
      </c>
      <c r="V20" s="37">
        <v>1.0</v>
      </c>
      <c r="W20" s="37">
        <v>6.0</v>
      </c>
      <c r="X20" s="37">
        <v>6.0</v>
      </c>
      <c r="Y20" s="37">
        <v>6.0</v>
      </c>
      <c r="Z20" s="37">
        <v>1.17</v>
      </c>
      <c r="AA20" s="37">
        <v>7.74</v>
      </c>
      <c r="AB20" s="37">
        <v>1.0</v>
      </c>
      <c r="AC20" s="37">
        <v>0.0</v>
      </c>
      <c r="AD20" s="37">
        <v>1.895</v>
      </c>
      <c r="AE20" s="37">
        <v>0.382</v>
      </c>
      <c r="AF20" s="37">
        <v>0.222</v>
      </c>
      <c r="AG20" s="37">
        <v>4.0</v>
      </c>
      <c r="AH20" s="37">
        <v>7.0</v>
      </c>
      <c r="AI20" s="37">
        <v>0.57</v>
      </c>
      <c r="AJ20" s="37">
        <v>18.0</v>
      </c>
      <c r="AK20" s="37">
        <v>18.0</v>
      </c>
      <c r="AL20" s="37">
        <v>17.0</v>
      </c>
      <c r="AM20" s="37">
        <v>17.0</v>
      </c>
      <c r="AN20" s="37">
        <v>0.514</v>
      </c>
      <c r="AO20" s="37">
        <v>1.0</v>
      </c>
      <c r="AP20" s="37">
        <v>2.0</v>
      </c>
      <c r="AQ20" s="37">
        <v>1.0</v>
      </c>
      <c r="AR20" s="37">
        <v>5.0</v>
      </c>
      <c r="AS20" s="37">
        <v>1.0</v>
      </c>
      <c r="AT20" s="37">
        <v>25.0</v>
      </c>
      <c r="AU20" s="37">
        <v>2.0</v>
      </c>
      <c r="AV20" s="37">
        <v>2.0</v>
      </c>
      <c r="AW20" s="37">
        <v>55.9</v>
      </c>
      <c r="AX20" s="37">
        <v>44.1</v>
      </c>
      <c r="AY20" s="37">
        <v>55.6</v>
      </c>
      <c r="AZ20" s="37">
        <v>3.0</v>
      </c>
      <c r="BA20" s="37">
        <v>1.0</v>
      </c>
      <c r="BB20" s="37">
        <v>0.0</v>
      </c>
      <c r="BC20" s="37">
        <v>3.0</v>
      </c>
      <c r="BD20" s="37">
        <v>2.0</v>
      </c>
      <c r="BE20" s="37">
        <v>1.0</v>
      </c>
      <c r="BF20" s="37">
        <v>4.205</v>
      </c>
      <c r="BG20" s="37">
        <v>0.3</v>
      </c>
    </row>
    <row r="21">
      <c r="C21" s="20" t="s">
        <v>97</v>
      </c>
      <c r="D21" s="37">
        <v>0.0</v>
      </c>
      <c r="E21" s="37">
        <v>1.0</v>
      </c>
      <c r="F21" s="37">
        <v>0.0</v>
      </c>
      <c r="G21" s="37">
        <v>0.0</v>
      </c>
      <c r="H21" s="37">
        <v>0.0</v>
      </c>
      <c r="I21" s="37">
        <v>7.0</v>
      </c>
      <c r="J21" s="37">
        <v>35.0</v>
      </c>
      <c r="K21" s="37">
        <v>35.0</v>
      </c>
      <c r="L21" s="35">
        <f t="shared" si="2"/>
        <v>23</v>
      </c>
      <c r="M21" s="37">
        <v>54.0</v>
      </c>
      <c r="N21" s="37">
        <v>71.0</v>
      </c>
      <c r="O21" s="37">
        <v>0.76</v>
      </c>
      <c r="P21" s="37">
        <v>125.0</v>
      </c>
      <c r="Q21" s="37">
        <v>6.0</v>
      </c>
      <c r="R21" s="37">
        <v>3.0</v>
      </c>
      <c r="S21" s="37">
        <v>3.0</v>
      </c>
      <c r="T21" s="37">
        <v>21.0</v>
      </c>
      <c r="U21" s="37">
        <v>5.0</v>
      </c>
      <c r="V21" s="37">
        <v>2.0</v>
      </c>
      <c r="W21" s="37">
        <v>3.0</v>
      </c>
      <c r="X21" s="37">
        <v>5.0</v>
      </c>
      <c r="Y21" s="37">
        <v>3.0</v>
      </c>
      <c r="Z21" s="37">
        <v>1.67</v>
      </c>
      <c r="AA21" s="37">
        <v>5.0</v>
      </c>
      <c r="AB21" s="37">
        <v>4.0</v>
      </c>
      <c r="AC21" s="37">
        <v>1.0</v>
      </c>
      <c r="AD21" s="37">
        <v>1.143</v>
      </c>
      <c r="AE21" s="37">
        <v>0.343</v>
      </c>
      <c r="AF21" s="37">
        <v>0.179</v>
      </c>
      <c r="AG21" s="37">
        <v>9.0</v>
      </c>
      <c r="AH21" s="37">
        <v>7.0</v>
      </c>
      <c r="AI21" s="37">
        <v>1.29</v>
      </c>
      <c r="AJ21" s="37">
        <v>20.0</v>
      </c>
      <c r="AK21" s="37">
        <v>20.0</v>
      </c>
      <c r="AL21" s="37">
        <v>15.0</v>
      </c>
      <c r="AM21" s="37">
        <v>15.0</v>
      </c>
      <c r="AN21" s="37">
        <v>0.571</v>
      </c>
      <c r="AO21" s="37">
        <v>1.0</v>
      </c>
      <c r="AP21" s="37">
        <v>0.0</v>
      </c>
      <c r="AQ21" s="37">
        <v>2.0</v>
      </c>
      <c r="AR21" s="37">
        <v>4.0</v>
      </c>
      <c r="AS21" s="37">
        <v>1.0</v>
      </c>
      <c r="AT21" s="37">
        <v>13.0</v>
      </c>
      <c r="AU21" s="37">
        <v>0.0</v>
      </c>
      <c r="AV21" s="37">
        <v>0.0</v>
      </c>
      <c r="AW21" s="37">
        <v>56.8</v>
      </c>
      <c r="AX21" s="37">
        <v>43.2</v>
      </c>
      <c r="AY21" s="37">
        <v>80.0</v>
      </c>
      <c r="AZ21" s="37">
        <v>3.0</v>
      </c>
      <c r="BA21" s="37">
        <v>1.0</v>
      </c>
      <c r="BB21" s="37">
        <v>1.0</v>
      </c>
      <c r="BC21" s="37">
        <v>0.0</v>
      </c>
      <c r="BD21" s="37">
        <v>3.0</v>
      </c>
      <c r="BE21" s="37">
        <v>0.0</v>
      </c>
      <c r="BF21" s="37">
        <v>4.671</v>
      </c>
      <c r="BG21" s="37">
        <v>0.217</v>
      </c>
    </row>
    <row r="22">
      <c r="C22" s="20" t="s">
        <v>98</v>
      </c>
      <c r="D22" s="37">
        <v>1.0</v>
      </c>
      <c r="E22" s="37">
        <v>0.0</v>
      </c>
      <c r="F22" s="35">
        <v>1.0</v>
      </c>
      <c r="G22" s="37">
        <v>0.0</v>
      </c>
      <c r="H22" s="37">
        <v>1.0</v>
      </c>
      <c r="I22" s="37">
        <v>7.0</v>
      </c>
      <c r="J22" s="37">
        <v>32.0</v>
      </c>
      <c r="K22" s="37">
        <v>32.0</v>
      </c>
      <c r="L22" s="35">
        <f t="shared" si="2"/>
        <v>6</v>
      </c>
      <c r="M22" s="37">
        <v>77.0</v>
      </c>
      <c r="N22" s="37">
        <v>89.0</v>
      </c>
      <c r="O22" s="37">
        <v>0.87</v>
      </c>
      <c r="P22" s="37">
        <v>166.0</v>
      </c>
      <c r="Q22" s="37">
        <v>2.0</v>
      </c>
      <c r="R22" s="37">
        <v>0.0</v>
      </c>
      <c r="S22" s="37">
        <v>0.0</v>
      </c>
      <c r="T22" s="37">
        <v>21.0</v>
      </c>
      <c r="U22" s="37">
        <v>15.0</v>
      </c>
      <c r="V22" s="37">
        <v>3.0</v>
      </c>
      <c r="W22" s="37">
        <v>12.0</v>
      </c>
      <c r="X22" s="37">
        <v>1.0</v>
      </c>
      <c r="Y22" s="37">
        <v>9.0</v>
      </c>
      <c r="Z22" s="37">
        <v>1.67</v>
      </c>
      <c r="AA22" s="37">
        <v>15.0</v>
      </c>
      <c r="AB22" s="37">
        <v>2.0</v>
      </c>
      <c r="AC22" s="37">
        <v>4.0</v>
      </c>
      <c r="AD22" s="37">
        <v>1.429</v>
      </c>
      <c r="AE22" s="37">
        <v>0.375</v>
      </c>
      <c r="AF22" s="37">
        <v>0.048</v>
      </c>
      <c r="AG22" s="37">
        <v>2.0</v>
      </c>
      <c r="AH22" s="37">
        <v>2.0</v>
      </c>
      <c r="AI22" s="37">
        <v>1.0</v>
      </c>
      <c r="AJ22" s="37">
        <v>16.0</v>
      </c>
      <c r="AK22" s="37">
        <v>16.0</v>
      </c>
      <c r="AL22" s="37">
        <v>17.0</v>
      </c>
      <c r="AM22" s="37">
        <v>17.0</v>
      </c>
      <c r="AN22" s="37">
        <v>0.485</v>
      </c>
      <c r="AO22" s="37">
        <v>1.0</v>
      </c>
      <c r="AP22" s="37">
        <v>0.0</v>
      </c>
      <c r="AQ22" s="37">
        <v>2.0</v>
      </c>
      <c r="AR22" s="37">
        <v>9.0</v>
      </c>
      <c r="AS22" s="37">
        <v>4.0</v>
      </c>
      <c r="AT22" s="37">
        <v>0.0</v>
      </c>
      <c r="AU22" s="37">
        <v>0.0</v>
      </c>
      <c r="AV22" s="37">
        <v>0.0</v>
      </c>
      <c r="AW22" s="37">
        <v>53.6</v>
      </c>
      <c r="AX22" s="37">
        <v>46.4</v>
      </c>
      <c r="AY22" s="37">
        <v>61.5</v>
      </c>
      <c r="AZ22" s="37">
        <v>2.0</v>
      </c>
      <c r="BA22" s="37">
        <v>0.0</v>
      </c>
      <c r="BB22" s="37">
        <v>0.0</v>
      </c>
      <c r="BC22" s="37">
        <v>1.0</v>
      </c>
      <c r="BD22" s="37">
        <v>3.0</v>
      </c>
      <c r="BE22" s="37">
        <v>6.0</v>
      </c>
      <c r="BF22" s="37">
        <v>3.529</v>
      </c>
      <c r="BG22" s="37">
        <v>0.167</v>
      </c>
    </row>
    <row r="23">
      <c r="C23" s="20" t="s">
        <v>98</v>
      </c>
      <c r="D23" s="37">
        <v>1.0</v>
      </c>
      <c r="E23" s="37">
        <v>0.0</v>
      </c>
      <c r="F23" s="37">
        <v>0.0</v>
      </c>
      <c r="G23" s="37">
        <v>0.0</v>
      </c>
      <c r="H23" s="37">
        <v>1.0</v>
      </c>
      <c r="I23" s="37">
        <v>6.0</v>
      </c>
      <c r="J23" s="37">
        <v>27.0</v>
      </c>
      <c r="K23" s="37">
        <v>27.0</v>
      </c>
      <c r="L23" s="35">
        <f t="shared" si="2"/>
        <v>18</v>
      </c>
      <c r="M23" s="37">
        <v>36.0</v>
      </c>
      <c r="N23" s="37">
        <v>56.0</v>
      </c>
      <c r="O23" s="37">
        <v>0.64</v>
      </c>
      <c r="P23" s="37">
        <v>92.0</v>
      </c>
      <c r="Q23" s="37">
        <v>1.0</v>
      </c>
      <c r="R23" s="37">
        <v>0.0</v>
      </c>
      <c r="S23" s="37">
        <v>0.0</v>
      </c>
      <c r="T23" s="37">
        <v>18.0</v>
      </c>
      <c r="U23" s="37">
        <v>6.0</v>
      </c>
      <c r="V23" s="37">
        <v>2.0</v>
      </c>
      <c r="W23" s="37">
        <v>4.0</v>
      </c>
      <c r="X23" s="37">
        <v>5.0</v>
      </c>
      <c r="Y23" s="37">
        <v>2.0</v>
      </c>
      <c r="Z23" s="37">
        <v>3.0</v>
      </c>
      <c r="AA23" s="37">
        <v>7.0</v>
      </c>
      <c r="AB23" s="37">
        <v>1.0</v>
      </c>
      <c r="AC23" s="37">
        <v>0.0</v>
      </c>
      <c r="AD23" s="37">
        <v>1.167</v>
      </c>
      <c r="AE23" s="37">
        <v>0.296</v>
      </c>
      <c r="AF23" s="37">
        <v>0.208</v>
      </c>
      <c r="AG23" s="37">
        <v>6.0</v>
      </c>
      <c r="AH23" s="37">
        <v>5.0</v>
      </c>
      <c r="AI23" s="37">
        <v>1.2</v>
      </c>
      <c r="AJ23" s="37">
        <v>12.0</v>
      </c>
      <c r="AK23" s="37">
        <v>12.0</v>
      </c>
      <c r="AL23" s="37">
        <v>15.0</v>
      </c>
      <c r="AM23" s="37">
        <v>15.0</v>
      </c>
      <c r="AN23" s="37">
        <v>0.444</v>
      </c>
      <c r="AO23" s="37">
        <v>1.0</v>
      </c>
      <c r="AP23" s="37">
        <v>1.0</v>
      </c>
      <c r="AQ23" s="37">
        <v>1.0</v>
      </c>
      <c r="AR23" s="37">
        <v>3.0</v>
      </c>
      <c r="AS23" s="37">
        <v>1.0</v>
      </c>
      <c r="AT23" s="37">
        <v>16.7</v>
      </c>
      <c r="AU23" s="37">
        <v>0.0</v>
      </c>
      <c r="AV23" s="37">
        <v>0.0</v>
      </c>
      <c r="AW23" s="37">
        <v>60.9</v>
      </c>
      <c r="AX23" s="37">
        <v>39.1</v>
      </c>
      <c r="AY23" s="37">
        <v>50.0</v>
      </c>
      <c r="AZ23" s="37">
        <v>1.0</v>
      </c>
      <c r="BA23" s="37">
        <v>1.0</v>
      </c>
      <c r="BB23" s="37">
        <v>0.0</v>
      </c>
      <c r="BC23" s="37">
        <v>1.0</v>
      </c>
      <c r="BD23" s="37">
        <v>1.0</v>
      </c>
      <c r="BE23" s="37">
        <v>0.0</v>
      </c>
      <c r="BF23" s="37">
        <v>2.6</v>
      </c>
      <c r="BG23" s="37">
        <v>0.278</v>
      </c>
    </row>
    <row r="24">
      <c r="C24" s="20" t="s">
        <v>99</v>
      </c>
      <c r="D24" s="35">
        <v>1.0</v>
      </c>
      <c r="E24" s="37">
        <v>0.0</v>
      </c>
      <c r="F24" s="37">
        <v>0.0</v>
      </c>
      <c r="G24" s="37">
        <v>1.0</v>
      </c>
      <c r="H24" s="37">
        <v>1.0</v>
      </c>
      <c r="I24" s="37">
        <v>7.0</v>
      </c>
      <c r="J24" s="37">
        <v>27.0</v>
      </c>
      <c r="K24" s="37">
        <v>27.0</v>
      </c>
      <c r="L24" s="35">
        <f t="shared" si="2"/>
        <v>10</v>
      </c>
      <c r="M24" s="37">
        <v>49.0</v>
      </c>
      <c r="N24" s="37">
        <v>68.0</v>
      </c>
      <c r="O24" s="37">
        <v>0.72</v>
      </c>
      <c r="P24" s="37">
        <v>117.0</v>
      </c>
      <c r="Q24" s="37">
        <v>0.0</v>
      </c>
      <c r="R24" s="37">
        <v>0.0</v>
      </c>
      <c r="S24" s="37">
        <v>0.0</v>
      </c>
      <c r="T24" s="37">
        <v>21.0</v>
      </c>
      <c r="U24" s="37">
        <v>11.0</v>
      </c>
      <c r="V24" s="37">
        <v>2.0</v>
      </c>
      <c r="W24" s="37">
        <v>9.0</v>
      </c>
      <c r="X24" s="37">
        <v>0.0</v>
      </c>
      <c r="Y24" s="37">
        <v>6.0</v>
      </c>
      <c r="Z24" s="37">
        <v>1.83</v>
      </c>
      <c r="AA24" s="37">
        <v>11.0</v>
      </c>
      <c r="AB24" s="37">
        <v>0.0</v>
      </c>
      <c r="AC24" s="37">
        <v>0.0</v>
      </c>
      <c r="AD24" s="37">
        <v>0.857</v>
      </c>
      <c r="AE24" s="37">
        <v>0.24</v>
      </c>
      <c r="AF24" s="37">
        <v>0.0</v>
      </c>
      <c r="AG24" s="37">
        <v>4.0</v>
      </c>
      <c r="AH24" s="37">
        <v>6.0</v>
      </c>
      <c r="AI24" s="37">
        <v>0.67</v>
      </c>
      <c r="AJ24" s="37">
        <v>14.0</v>
      </c>
      <c r="AK24" s="37">
        <v>14.0</v>
      </c>
      <c r="AL24" s="37">
        <v>13.0</v>
      </c>
      <c r="AM24" s="37">
        <v>13.0</v>
      </c>
      <c r="AN24" s="37">
        <v>0.519</v>
      </c>
      <c r="AO24" s="37">
        <v>1.0</v>
      </c>
      <c r="AP24" s="37">
        <v>0.0</v>
      </c>
      <c r="AQ24" s="37">
        <v>4.0</v>
      </c>
      <c r="AR24" s="37">
        <v>9.0</v>
      </c>
      <c r="AS24" s="37">
        <v>0.0</v>
      </c>
      <c r="AT24" s="37">
        <v>0.0</v>
      </c>
      <c r="AU24" s="37">
        <v>0.0</v>
      </c>
      <c r="AV24" s="37">
        <v>0.0</v>
      </c>
      <c r="AW24" s="37">
        <v>58.1</v>
      </c>
      <c r="AX24" s="37">
        <v>41.9</v>
      </c>
      <c r="AY24" s="37">
        <v>57.1</v>
      </c>
      <c r="AZ24" s="37">
        <v>4.0</v>
      </c>
      <c r="BA24" s="37">
        <v>0.0</v>
      </c>
      <c r="BB24" s="37">
        <v>0.0</v>
      </c>
      <c r="BC24" s="37">
        <v>2.0</v>
      </c>
      <c r="BD24" s="37">
        <v>3.0</v>
      </c>
      <c r="BE24" s="37">
        <v>4.0</v>
      </c>
      <c r="BF24" s="37">
        <v>2.529</v>
      </c>
      <c r="BG24" s="37">
        <v>0.0</v>
      </c>
    </row>
    <row r="25">
      <c r="C25" s="20" t="s">
        <v>99</v>
      </c>
      <c r="D25" s="37">
        <v>1.0</v>
      </c>
      <c r="E25" s="37">
        <v>0.0</v>
      </c>
      <c r="F25" s="37">
        <v>0.0</v>
      </c>
      <c r="G25" s="37">
        <v>0.0</v>
      </c>
      <c r="H25" s="37">
        <v>1.0</v>
      </c>
      <c r="I25" s="37">
        <v>7.0</v>
      </c>
      <c r="J25" s="37">
        <v>35.0</v>
      </c>
      <c r="K25" s="37">
        <v>35.0</v>
      </c>
      <c r="L25" s="35">
        <f t="shared" si="2"/>
        <v>24</v>
      </c>
      <c r="M25" s="37">
        <v>62.0</v>
      </c>
      <c r="N25" s="37">
        <v>70.0</v>
      </c>
      <c r="O25" s="37">
        <v>0.89</v>
      </c>
      <c r="P25" s="37">
        <v>132.0</v>
      </c>
      <c r="Q25" s="37">
        <v>3.0</v>
      </c>
      <c r="R25" s="37">
        <v>2.0</v>
      </c>
      <c r="S25" s="37">
        <v>2.0</v>
      </c>
      <c r="T25" s="37">
        <v>21.0</v>
      </c>
      <c r="U25" s="37">
        <v>5.0</v>
      </c>
      <c r="V25" s="37">
        <v>3.0</v>
      </c>
      <c r="W25" s="37">
        <v>2.0</v>
      </c>
      <c r="X25" s="37">
        <v>8.0</v>
      </c>
      <c r="Y25" s="37">
        <v>5.0</v>
      </c>
      <c r="Z25" s="37">
        <v>1.0</v>
      </c>
      <c r="AA25" s="37">
        <v>5.0</v>
      </c>
      <c r="AB25" s="37">
        <v>1.0</v>
      </c>
      <c r="AC25" s="37">
        <v>1.0</v>
      </c>
      <c r="AD25" s="37">
        <v>1.857</v>
      </c>
      <c r="AE25" s="37">
        <v>0.412</v>
      </c>
      <c r="AF25" s="37">
        <v>0.286</v>
      </c>
      <c r="AG25" s="37">
        <v>9.0</v>
      </c>
      <c r="AH25" s="37">
        <v>7.0</v>
      </c>
      <c r="AI25" s="37">
        <v>1.29</v>
      </c>
      <c r="AJ25" s="37">
        <v>10.0</v>
      </c>
      <c r="AK25" s="37">
        <v>10.0</v>
      </c>
      <c r="AL25" s="37">
        <v>25.0</v>
      </c>
      <c r="AM25" s="37">
        <v>25.0</v>
      </c>
      <c r="AN25" s="37">
        <v>0.286</v>
      </c>
      <c r="AO25" s="37">
        <v>1.0</v>
      </c>
      <c r="AP25" s="37">
        <v>2.0</v>
      </c>
      <c r="AQ25" s="37">
        <v>1.0</v>
      </c>
      <c r="AR25" s="37">
        <v>1.0</v>
      </c>
      <c r="AS25" s="37">
        <v>0.0</v>
      </c>
      <c r="AT25" s="37">
        <v>8.3</v>
      </c>
      <c r="AU25" s="37">
        <v>1.0</v>
      </c>
      <c r="AV25" s="37">
        <v>1.0</v>
      </c>
      <c r="AW25" s="37">
        <v>53.0</v>
      </c>
      <c r="AX25" s="37">
        <v>47.0</v>
      </c>
      <c r="AY25" s="37">
        <v>66.7</v>
      </c>
      <c r="AZ25" s="37">
        <v>1.0</v>
      </c>
      <c r="BA25" s="37">
        <v>1.0</v>
      </c>
      <c r="BB25" s="37">
        <v>0.0</v>
      </c>
      <c r="BC25" s="37">
        <v>1.0</v>
      </c>
      <c r="BD25" s="37">
        <v>4.0</v>
      </c>
      <c r="BE25" s="37">
        <v>3.0</v>
      </c>
      <c r="BF25" s="37">
        <v>4.243</v>
      </c>
      <c r="BG25" s="37">
        <v>0.348</v>
      </c>
    </row>
    <row r="26">
      <c r="C26" s="20" t="s">
        <v>100</v>
      </c>
      <c r="D26" s="37">
        <v>0.0</v>
      </c>
      <c r="E26" s="37">
        <v>1.0</v>
      </c>
      <c r="F26" s="37">
        <v>0.0</v>
      </c>
      <c r="G26" s="37">
        <v>0.0</v>
      </c>
      <c r="H26" s="37">
        <v>0.0</v>
      </c>
      <c r="I26" s="37">
        <v>4.0</v>
      </c>
      <c r="J26" s="37">
        <v>24.0</v>
      </c>
      <c r="K26" s="37">
        <v>24.0</v>
      </c>
      <c r="L26" s="35">
        <f t="shared" si="2"/>
        <v>11</v>
      </c>
      <c r="M26" s="37">
        <v>55.0</v>
      </c>
      <c r="N26" s="37">
        <v>61.0</v>
      </c>
      <c r="O26" s="37">
        <v>0.9</v>
      </c>
      <c r="P26" s="37">
        <v>116.0</v>
      </c>
      <c r="Q26" s="37">
        <v>8.0</v>
      </c>
      <c r="R26" s="37">
        <v>6.0</v>
      </c>
      <c r="S26" s="37">
        <v>10.5</v>
      </c>
      <c r="T26" s="37">
        <v>12.0</v>
      </c>
      <c r="U26" s="37">
        <v>5.0</v>
      </c>
      <c r="V26" s="37">
        <v>1.0</v>
      </c>
      <c r="W26" s="37">
        <v>4.0</v>
      </c>
      <c r="X26" s="37">
        <v>4.0</v>
      </c>
      <c r="Y26" s="37">
        <v>5.0</v>
      </c>
      <c r="Z26" s="37">
        <v>1.0</v>
      </c>
      <c r="AA26" s="37">
        <v>8.75</v>
      </c>
      <c r="AB26" s="37">
        <v>3.0</v>
      </c>
      <c r="AC26" s="37">
        <v>0.0</v>
      </c>
      <c r="AD26" s="37">
        <v>2.25</v>
      </c>
      <c r="AE26" s="37">
        <v>0.5</v>
      </c>
      <c r="AF26" s="37">
        <v>0.267</v>
      </c>
      <c r="AG26" s="37">
        <v>1.0</v>
      </c>
      <c r="AH26" s="37">
        <v>5.0</v>
      </c>
      <c r="AI26" s="37">
        <v>0.2</v>
      </c>
      <c r="AJ26" s="37">
        <v>11.0</v>
      </c>
      <c r="AK26" s="37">
        <v>11.0</v>
      </c>
      <c r="AL26" s="37">
        <v>13.0</v>
      </c>
      <c r="AM26" s="37">
        <v>13.0</v>
      </c>
      <c r="AN26" s="37">
        <v>0.458</v>
      </c>
      <c r="AO26" s="37">
        <v>1.0</v>
      </c>
      <c r="AP26" s="37">
        <v>0.0</v>
      </c>
      <c r="AQ26" s="37">
        <v>1.0</v>
      </c>
      <c r="AR26" s="37">
        <v>2.0</v>
      </c>
      <c r="AS26" s="37">
        <v>2.0</v>
      </c>
      <c r="AT26" s="37">
        <v>9.1</v>
      </c>
      <c r="AU26" s="37">
        <v>3.0</v>
      </c>
      <c r="AV26" s="37">
        <v>2.0</v>
      </c>
      <c r="AW26" s="37">
        <v>52.6</v>
      </c>
      <c r="AX26" s="37">
        <v>47.4</v>
      </c>
      <c r="AY26" s="37">
        <v>44.4</v>
      </c>
      <c r="AZ26" s="37">
        <v>1.0</v>
      </c>
      <c r="BA26" s="37">
        <v>0.0</v>
      </c>
      <c r="BB26" s="37">
        <v>0.0</v>
      </c>
      <c r="BC26" s="37">
        <v>1.0</v>
      </c>
      <c r="BD26" s="37">
        <v>3.0</v>
      </c>
      <c r="BE26" s="37">
        <v>3.0</v>
      </c>
      <c r="BF26" s="37">
        <v>6.6</v>
      </c>
      <c r="BG26" s="37">
        <v>0.364</v>
      </c>
    </row>
    <row r="27">
      <c r="C27" s="20" t="s">
        <v>100</v>
      </c>
      <c r="D27" s="37">
        <v>0.0</v>
      </c>
      <c r="E27" s="37">
        <v>1.0</v>
      </c>
      <c r="F27" s="37">
        <v>0.0</v>
      </c>
      <c r="G27" s="37">
        <v>0.0</v>
      </c>
      <c r="H27" s="37">
        <v>0.0</v>
      </c>
      <c r="I27" s="37">
        <v>4.33</v>
      </c>
      <c r="J27" s="37">
        <v>33.0</v>
      </c>
      <c r="K27" s="37">
        <v>33.0</v>
      </c>
      <c r="L27" s="35">
        <f t="shared" si="2"/>
        <v>19</v>
      </c>
      <c r="M27" s="37">
        <v>72.0</v>
      </c>
      <c r="N27" s="37">
        <v>70.0</v>
      </c>
      <c r="O27" s="37">
        <v>1.03</v>
      </c>
      <c r="P27" s="37">
        <v>142.0</v>
      </c>
      <c r="Q27" s="37">
        <v>8.0</v>
      </c>
      <c r="R27" s="37">
        <v>6.0</v>
      </c>
      <c r="S27" s="37">
        <v>9.69</v>
      </c>
      <c r="T27" s="37">
        <v>13.0</v>
      </c>
      <c r="U27" s="37">
        <v>5.0</v>
      </c>
      <c r="V27" s="37">
        <v>1.0</v>
      </c>
      <c r="W27" s="37">
        <v>4.0</v>
      </c>
      <c r="X27" s="37">
        <v>10.0</v>
      </c>
      <c r="Y27" s="37">
        <v>8.0</v>
      </c>
      <c r="Z27" s="37">
        <v>0.63</v>
      </c>
      <c r="AA27" s="37">
        <v>8.08</v>
      </c>
      <c r="AB27" s="37">
        <v>1.0</v>
      </c>
      <c r="AC27" s="37">
        <v>5.0</v>
      </c>
      <c r="AD27" s="37">
        <v>4.154</v>
      </c>
      <c r="AE27" s="37">
        <v>0.576</v>
      </c>
      <c r="AF27" s="37">
        <v>0.417</v>
      </c>
      <c r="AG27" s="37">
        <v>3.0</v>
      </c>
      <c r="AH27" s="37">
        <v>4.0</v>
      </c>
      <c r="AI27" s="37">
        <v>0.75</v>
      </c>
      <c r="AJ27" s="37">
        <v>15.0</v>
      </c>
      <c r="AK27" s="37">
        <v>15.0</v>
      </c>
      <c r="AL27" s="37">
        <v>18.0</v>
      </c>
      <c r="AM27" s="37">
        <v>18.0</v>
      </c>
      <c r="AN27" s="37">
        <v>0.455</v>
      </c>
      <c r="AO27" s="37">
        <v>1.0</v>
      </c>
      <c r="AP27" s="37">
        <v>2.0</v>
      </c>
      <c r="AQ27" s="37">
        <v>0.0</v>
      </c>
      <c r="AR27" s="37">
        <v>3.0</v>
      </c>
      <c r="AS27" s="37">
        <v>2.0</v>
      </c>
      <c r="AT27" s="37">
        <v>5.3</v>
      </c>
      <c r="AU27" s="37">
        <v>1.0</v>
      </c>
      <c r="AV27" s="37">
        <v>0.0</v>
      </c>
      <c r="AW27" s="37">
        <v>49.3</v>
      </c>
      <c r="AX27" s="37">
        <v>50.7</v>
      </c>
      <c r="AY27" s="37">
        <v>40.0</v>
      </c>
      <c r="AZ27" s="37">
        <v>1.0</v>
      </c>
      <c r="BA27" s="37">
        <v>1.0</v>
      </c>
      <c r="BB27" s="37">
        <v>0.0</v>
      </c>
      <c r="BC27" s="37">
        <v>3.0</v>
      </c>
      <c r="BD27" s="37">
        <v>2.0</v>
      </c>
      <c r="BE27" s="37">
        <v>9.0</v>
      </c>
      <c r="BF27" s="37">
        <v>7.023</v>
      </c>
      <c r="BG27" s="37">
        <v>0.526</v>
      </c>
    </row>
    <row r="28">
      <c r="C28" s="20" t="s">
        <v>101</v>
      </c>
      <c r="D28" s="37">
        <v>0.0</v>
      </c>
      <c r="E28" s="37">
        <v>1.0</v>
      </c>
      <c r="F28" s="37">
        <v>0.0</v>
      </c>
      <c r="G28" s="37">
        <v>0.0</v>
      </c>
      <c r="H28" s="37">
        <v>0.0</v>
      </c>
      <c r="I28" s="37">
        <v>4.0</v>
      </c>
      <c r="J28" s="37">
        <v>32.0</v>
      </c>
      <c r="K28" s="37">
        <v>32.0</v>
      </c>
      <c r="L28" s="35">
        <f t="shared" si="2"/>
        <v>20</v>
      </c>
      <c r="M28" s="37">
        <v>66.0</v>
      </c>
      <c r="N28" s="37">
        <v>82.0</v>
      </c>
      <c r="O28" s="37">
        <v>0.8</v>
      </c>
      <c r="P28" s="37">
        <v>148.0</v>
      </c>
      <c r="Q28" s="37">
        <v>11.0</v>
      </c>
      <c r="R28" s="37">
        <v>10.0</v>
      </c>
      <c r="S28" s="37">
        <v>17.5</v>
      </c>
      <c r="T28" s="37">
        <v>12.0</v>
      </c>
      <c r="U28" s="37">
        <v>2.0</v>
      </c>
      <c r="V28" s="37">
        <v>1.0</v>
      </c>
      <c r="W28" s="37">
        <v>1.0</v>
      </c>
      <c r="X28" s="37">
        <v>9.0</v>
      </c>
      <c r="Y28" s="37">
        <v>9.0</v>
      </c>
      <c r="Z28" s="37">
        <v>0.22</v>
      </c>
      <c r="AA28" s="37">
        <v>3.5</v>
      </c>
      <c r="AB28" s="37">
        <v>1.0</v>
      </c>
      <c r="AC28" s="37">
        <v>1.0</v>
      </c>
      <c r="AD28" s="37">
        <v>4.5</v>
      </c>
      <c r="AE28" s="37">
        <v>0.594</v>
      </c>
      <c r="AF28" s="37">
        <v>0.429</v>
      </c>
      <c r="AG28" s="37">
        <v>2.0</v>
      </c>
      <c r="AH28" s="37">
        <v>8.0</v>
      </c>
      <c r="AI28" s="37">
        <v>0.25</v>
      </c>
      <c r="AJ28" s="37">
        <v>15.0</v>
      </c>
      <c r="AK28" s="37">
        <v>15.0</v>
      </c>
      <c r="AL28" s="37">
        <v>17.0</v>
      </c>
      <c r="AM28" s="37">
        <v>17.0</v>
      </c>
      <c r="AN28" s="37">
        <v>0.469</v>
      </c>
      <c r="AO28" s="37">
        <v>1.0</v>
      </c>
      <c r="AP28" s="37">
        <v>1.0</v>
      </c>
      <c r="AQ28" s="37">
        <v>0.0</v>
      </c>
      <c r="AR28" s="37">
        <v>2.0</v>
      </c>
      <c r="AS28" s="37">
        <v>1.0</v>
      </c>
      <c r="AT28" s="37">
        <v>15.0</v>
      </c>
      <c r="AU28" s="37">
        <v>0.0</v>
      </c>
      <c r="AV28" s="37">
        <v>0.0</v>
      </c>
      <c r="AW28" s="37">
        <v>55.4</v>
      </c>
      <c r="AX28" s="37">
        <v>44.6</v>
      </c>
      <c r="AY28" s="37">
        <v>52.6</v>
      </c>
      <c r="AZ28" s="37">
        <v>2.0</v>
      </c>
      <c r="BA28" s="37">
        <v>1.0</v>
      </c>
      <c r="BB28" s="37">
        <v>0.0</v>
      </c>
      <c r="BC28" s="37">
        <v>1.0</v>
      </c>
      <c r="BD28" s="37">
        <v>1.0</v>
      </c>
      <c r="BE28" s="37">
        <v>4.0</v>
      </c>
      <c r="BF28" s="37">
        <v>12.85</v>
      </c>
      <c r="BG28" s="37">
        <v>0.421</v>
      </c>
    </row>
    <row r="29">
      <c r="C29" s="20" t="s">
        <v>101</v>
      </c>
      <c r="D29" s="37">
        <v>0.0</v>
      </c>
      <c r="E29" s="37">
        <v>1.0</v>
      </c>
      <c r="F29" s="37">
        <v>0.0</v>
      </c>
      <c r="G29" s="37">
        <v>1.0</v>
      </c>
      <c r="H29" s="37">
        <v>1.0</v>
      </c>
      <c r="I29" s="37">
        <v>6.0</v>
      </c>
      <c r="J29" s="37">
        <v>22.0</v>
      </c>
      <c r="K29" s="37">
        <v>22.0</v>
      </c>
      <c r="L29" s="35">
        <f t="shared" si="2"/>
        <v>12</v>
      </c>
      <c r="M29" s="37">
        <v>46.0</v>
      </c>
      <c r="N29" s="37">
        <v>55.0</v>
      </c>
      <c r="O29" s="37">
        <v>0.84</v>
      </c>
      <c r="P29" s="37">
        <v>101.0</v>
      </c>
      <c r="Q29" s="37">
        <v>1.0</v>
      </c>
      <c r="R29" s="37">
        <v>1.0</v>
      </c>
      <c r="S29" s="37">
        <v>1.17</v>
      </c>
      <c r="T29" s="37">
        <v>18.0</v>
      </c>
      <c r="U29" s="37">
        <v>6.0</v>
      </c>
      <c r="V29" s="37">
        <v>0.0</v>
      </c>
      <c r="W29" s="37">
        <v>6.0</v>
      </c>
      <c r="X29" s="37">
        <v>0.0</v>
      </c>
      <c r="Y29" s="37">
        <v>4.0</v>
      </c>
      <c r="Z29" s="37">
        <v>1.5</v>
      </c>
      <c r="AA29" s="37">
        <v>7.0</v>
      </c>
      <c r="AB29" s="37">
        <v>0.0</v>
      </c>
      <c r="AC29" s="37">
        <v>0.0</v>
      </c>
      <c r="AD29" s="37">
        <v>0.667</v>
      </c>
      <c r="AE29" s="37">
        <v>0.182</v>
      </c>
      <c r="AF29" s="37">
        <v>0.0</v>
      </c>
      <c r="AG29" s="37">
        <v>9.0</v>
      </c>
      <c r="AH29" s="37">
        <v>3.0</v>
      </c>
      <c r="AI29" s="37">
        <v>3.0</v>
      </c>
      <c r="AJ29" s="37">
        <v>10.0</v>
      </c>
      <c r="AK29" s="37">
        <v>10.0</v>
      </c>
      <c r="AL29" s="37">
        <v>12.0</v>
      </c>
      <c r="AM29" s="37">
        <v>12.0</v>
      </c>
      <c r="AN29" s="37">
        <v>0.455</v>
      </c>
      <c r="AO29" s="37">
        <v>1.0</v>
      </c>
      <c r="AP29" s="37">
        <v>0.0</v>
      </c>
      <c r="AQ29" s="37">
        <v>5.0</v>
      </c>
      <c r="AR29" s="37">
        <v>1.0</v>
      </c>
      <c r="AS29" s="37">
        <v>0.0</v>
      </c>
      <c r="AT29" s="37">
        <v>0.0</v>
      </c>
      <c r="AU29" s="37">
        <v>0.0</v>
      </c>
      <c r="AV29" s="37">
        <v>0.0</v>
      </c>
      <c r="AW29" s="37">
        <v>54.5</v>
      </c>
      <c r="AX29" s="37">
        <v>45.5</v>
      </c>
      <c r="AY29" s="37">
        <v>75.0</v>
      </c>
      <c r="AZ29" s="37">
        <v>4.0</v>
      </c>
      <c r="BA29" s="37">
        <v>0.0</v>
      </c>
      <c r="BB29" s="37">
        <v>0.0</v>
      </c>
      <c r="BC29" s="37">
        <v>3.0</v>
      </c>
      <c r="BD29" s="37">
        <v>6.0</v>
      </c>
      <c r="BE29" s="37">
        <v>0.0</v>
      </c>
      <c r="BF29" s="37">
        <v>3.1</v>
      </c>
      <c r="BG29" s="37">
        <v>0.0</v>
      </c>
    </row>
    <row r="30">
      <c r="C30" s="20" t="s">
        <v>102</v>
      </c>
      <c r="D30" s="35">
        <v>1.0</v>
      </c>
      <c r="E30" s="37">
        <v>0.0</v>
      </c>
      <c r="F30" s="37">
        <v>0.0</v>
      </c>
      <c r="G30" s="37">
        <v>1.0</v>
      </c>
      <c r="H30" s="37">
        <v>1.0</v>
      </c>
      <c r="I30" s="37">
        <v>9.0</v>
      </c>
      <c r="J30" s="37">
        <v>31.0</v>
      </c>
      <c r="K30" s="37">
        <v>31.0</v>
      </c>
      <c r="L30" s="35">
        <f t="shared" si="2"/>
        <v>11</v>
      </c>
      <c r="M30" s="37">
        <v>49.0</v>
      </c>
      <c r="N30" s="37">
        <v>74.0</v>
      </c>
      <c r="O30" s="37">
        <v>0.66</v>
      </c>
      <c r="P30" s="37">
        <v>123.0</v>
      </c>
      <c r="Q30" s="37">
        <v>0.0</v>
      </c>
      <c r="R30" s="37">
        <v>0.0</v>
      </c>
      <c r="S30" s="37">
        <v>0.0</v>
      </c>
      <c r="T30" s="37">
        <v>27.0</v>
      </c>
      <c r="U30" s="37">
        <v>16.0</v>
      </c>
      <c r="V30" s="37">
        <v>5.0</v>
      </c>
      <c r="W30" s="37">
        <v>11.0</v>
      </c>
      <c r="X30" s="37">
        <v>0.0</v>
      </c>
      <c r="Y30" s="37">
        <v>4.0</v>
      </c>
      <c r="Z30" s="37">
        <v>4.0</v>
      </c>
      <c r="AA30" s="37">
        <v>12.44</v>
      </c>
      <c r="AB30" s="37">
        <v>0.0</v>
      </c>
      <c r="AC30" s="37">
        <v>0.0</v>
      </c>
      <c r="AD30" s="37">
        <v>0.444</v>
      </c>
      <c r="AE30" s="37">
        <v>0.129</v>
      </c>
      <c r="AF30" s="37">
        <v>0.0</v>
      </c>
      <c r="AG30" s="37">
        <v>7.0</v>
      </c>
      <c r="AH30" s="37">
        <v>4.0</v>
      </c>
      <c r="AI30" s="37">
        <v>1.75</v>
      </c>
      <c r="AJ30" s="37">
        <v>16.0</v>
      </c>
      <c r="AK30" s="37">
        <v>16.0</v>
      </c>
      <c r="AL30" s="37">
        <v>15.0</v>
      </c>
      <c r="AM30" s="37">
        <v>15.0</v>
      </c>
      <c r="AN30" s="37">
        <v>0.516</v>
      </c>
      <c r="AO30" s="37">
        <v>0.0</v>
      </c>
      <c r="AP30" s="37">
        <v>0.0</v>
      </c>
      <c r="AQ30" s="37">
        <v>6.0</v>
      </c>
      <c r="AR30" s="37">
        <v>9.0</v>
      </c>
      <c r="AS30" s="37">
        <v>0.0</v>
      </c>
      <c r="AT30" s="37">
        <v>9.1</v>
      </c>
      <c r="AU30" s="37">
        <v>0.0</v>
      </c>
      <c r="AV30" s="37">
        <v>0.0</v>
      </c>
      <c r="AW30" s="37">
        <v>60.2</v>
      </c>
      <c r="AX30" s="37">
        <v>39.8</v>
      </c>
      <c r="AY30" s="37">
        <v>100.0</v>
      </c>
      <c r="AZ30" s="37">
        <v>4.0</v>
      </c>
      <c r="BA30" s="37">
        <v>0.0</v>
      </c>
      <c r="BB30" s="37">
        <v>0.0</v>
      </c>
      <c r="BC30" s="37">
        <v>2.0</v>
      </c>
      <c r="BD30" s="37">
        <v>1.0</v>
      </c>
      <c r="BE30" s="37">
        <v>0.0</v>
      </c>
      <c r="BF30" s="37">
        <v>0.878</v>
      </c>
      <c r="BG30" s="37">
        <v>0.0</v>
      </c>
    </row>
    <row r="31">
      <c r="C31" s="20" t="s">
        <v>102</v>
      </c>
      <c r="D31" s="37">
        <v>1.0</v>
      </c>
      <c r="E31" s="37">
        <v>0.0</v>
      </c>
      <c r="F31" s="37">
        <v>0.0</v>
      </c>
      <c r="G31" s="37">
        <v>0.0</v>
      </c>
      <c r="H31" s="37">
        <v>1.0</v>
      </c>
      <c r="I31" s="37">
        <v>7.0</v>
      </c>
      <c r="J31" s="37">
        <v>30.0</v>
      </c>
      <c r="K31" s="37">
        <v>30.0</v>
      </c>
      <c r="L31" s="35">
        <f t="shared" si="2"/>
        <v>18</v>
      </c>
      <c r="M31" s="37">
        <v>41.0</v>
      </c>
      <c r="N31" s="37">
        <v>72.0</v>
      </c>
      <c r="O31" s="37">
        <v>0.57</v>
      </c>
      <c r="P31" s="37">
        <v>113.0</v>
      </c>
      <c r="Q31" s="37">
        <v>1.0</v>
      </c>
      <c r="R31" s="37">
        <v>0.0</v>
      </c>
      <c r="S31" s="37">
        <v>0.0</v>
      </c>
      <c r="T31" s="37">
        <v>21.0</v>
      </c>
      <c r="U31" s="37">
        <v>9.0</v>
      </c>
      <c r="V31" s="37">
        <v>2.0</v>
      </c>
      <c r="W31" s="37">
        <v>7.0</v>
      </c>
      <c r="X31" s="37">
        <v>4.0</v>
      </c>
      <c r="Y31" s="37">
        <v>3.0</v>
      </c>
      <c r="Z31" s="37">
        <v>3.0</v>
      </c>
      <c r="AA31" s="37">
        <v>9.0</v>
      </c>
      <c r="AB31" s="37">
        <v>0.0</v>
      </c>
      <c r="AC31" s="37">
        <v>0.0</v>
      </c>
      <c r="AD31" s="37">
        <v>1.0</v>
      </c>
      <c r="AE31" s="37">
        <v>0.241</v>
      </c>
      <c r="AF31" s="37">
        <v>0.154</v>
      </c>
      <c r="AG31" s="37">
        <v>9.0</v>
      </c>
      <c r="AH31" s="37">
        <v>3.0</v>
      </c>
      <c r="AI31" s="37">
        <v>3.0</v>
      </c>
      <c r="AJ31" s="37">
        <v>17.0</v>
      </c>
      <c r="AK31" s="37">
        <v>17.0</v>
      </c>
      <c r="AL31" s="37">
        <v>13.0</v>
      </c>
      <c r="AM31" s="37">
        <v>13.0</v>
      </c>
      <c r="AN31" s="37">
        <v>0.567</v>
      </c>
      <c r="AO31" s="37">
        <v>0.0</v>
      </c>
      <c r="AP31" s="37">
        <v>2.0</v>
      </c>
      <c r="AQ31" s="37">
        <v>1.0</v>
      </c>
      <c r="AR31" s="37">
        <v>5.0</v>
      </c>
      <c r="AS31" s="37">
        <v>1.0</v>
      </c>
      <c r="AT31" s="37">
        <v>33.3</v>
      </c>
      <c r="AU31" s="37">
        <v>2.0</v>
      </c>
      <c r="AV31" s="37">
        <v>1.0</v>
      </c>
      <c r="AW31" s="37">
        <v>63.7</v>
      </c>
      <c r="AX31" s="37">
        <v>36.3</v>
      </c>
      <c r="AY31" s="37">
        <v>46.2</v>
      </c>
      <c r="AZ31" s="37">
        <v>3.0</v>
      </c>
      <c r="BA31" s="37">
        <v>1.0</v>
      </c>
      <c r="BB31" s="37">
        <v>0.0</v>
      </c>
      <c r="BC31" s="37">
        <v>0.0</v>
      </c>
      <c r="BD31" s="37">
        <v>3.0</v>
      </c>
      <c r="BE31" s="37">
        <v>1.0</v>
      </c>
      <c r="BF31" s="37">
        <v>1.814</v>
      </c>
      <c r="BG31" s="37">
        <v>0.235</v>
      </c>
    </row>
    <row r="32">
      <c r="C32" s="20" t="s">
        <v>103</v>
      </c>
      <c r="D32" s="35">
        <v>1.0</v>
      </c>
      <c r="E32" s="37">
        <v>0.0</v>
      </c>
      <c r="F32" s="37">
        <v>0.0</v>
      </c>
      <c r="G32" s="37">
        <v>1.0</v>
      </c>
      <c r="H32" s="37">
        <v>1.0</v>
      </c>
      <c r="I32" s="37">
        <v>7.0</v>
      </c>
      <c r="J32" s="37">
        <v>31.0</v>
      </c>
      <c r="K32" s="37">
        <v>31.0</v>
      </c>
      <c r="L32" s="35">
        <f t="shared" si="2"/>
        <v>6</v>
      </c>
      <c r="M32" s="37">
        <v>58.0</v>
      </c>
      <c r="N32" s="37">
        <v>88.0</v>
      </c>
      <c r="O32" s="37">
        <v>0.66</v>
      </c>
      <c r="P32" s="37">
        <v>146.0</v>
      </c>
      <c r="Q32" s="37">
        <v>2.0</v>
      </c>
      <c r="R32" s="37">
        <v>2.0</v>
      </c>
      <c r="S32" s="37">
        <v>2.0</v>
      </c>
      <c r="T32" s="37">
        <v>21.0</v>
      </c>
      <c r="U32" s="37">
        <v>17.0</v>
      </c>
      <c r="V32" s="37">
        <v>5.0</v>
      </c>
      <c r="W32" s="37">
        <v>12.0</v>
      </c>
      <c r="X32" s="37">
        <v>2.0</v>
      </c>
      <c r="Y32" s="37">
        <v>6.0</v>
      </c>
      <c r="Z32" s="37">
        <v>2.83</v>
      </c>
      <c r="AA32" s="37">
        <v>17.0</v>
      </c>
      <c r="AB32" s="37">
        <v>2.0</v>
      </c>
      <c r="AC32" s="37">
        <v>1.0</v>
      </c>
      <c r="AD32" s="37">
        <v>1.143</v>
      </c>
      <c r="AE32" s="37">
        <v>0.323</v>
      </c>
      <c r="AF32" s="37">
        <v>0.087</v>
      </c>
      <c r="AG32" s="37">
        <v>1.0</v>
      </c>
      <c r="AH32" s="37">
        <v>2.0</v>
      </c>
      <c r="AI32" s="37">
        <v>0.5</v>
      </c>
      <c r="AJ32" s="37">
        <v>17.0</v>
      </c>
      <c r="AK32" s="37">
        <v>17.0</v>
      </c>
      <c r="AL32" s="37">
        <v>15.0</v>
      </c>
      <c r="AM32" s="37">
        <v>15.0</v>
      </c>
      <c r="AN32" s="37">
        <v>0.531</v>
      </c>
      <c r="AO32" s="37">
        <v>3.0</v>
      </c>
      <c r="AP32" s="37">
        <v>0.0</v>
      </c>
      <c r="AQ32" s="37">
        <v>2.0</v>
      </c>
      <c r="AR32" s="37">
        <v>11.0</v>
      </c>
      <c r="AS32" s="37">
        <v>1.0</v>
      </c>
      <c r="AT32" s="37">
        <v>16.7</v>
      </c>
      <c r="AU32" s="37">
        <v>0.0</v>
      </c>
      <c r="AV32" s="37">
        <v>0.0</v>
      </c>
      <c r="AW32" s="37">
        <v>60.3</v>
      </c>
      <c r="AX32" s="37">
        <v>39.7</v>
      </c>
      <c r="AY32" s="37">
        <v>62.5</v>
      </c>
      <c r="AZ32" s="37">
        <v>5.0</v>
      </c>
      <c r="BA32" s="37">
        <v>0.0</v>
      </c>
      <c r="BB32" s="37">
        <v>0.0</v>
      </c>
      <c r="BC32" s="37">
        <v>1.0</v>
      </c>
      <c r="BD32" s="37">
        <v>2.0</v>
      </c>
      <c r="BE32" s="37">
        <v>4.0</v>
      </c>
      <c r="BF32" s="37">
        <v>1.671</v>
      </c>
      <c r="BG32" s="37">
        <v>0.333</v>
      </c>
    </row>
    <row r="33">
      <c r="C33" s="20" t="s">
        <v>103</v>
      </c>
      <c r="D33" s="37">
        <v>0.0</v>
      </c>
      <c r="E33" s="37">
        <v>1.0</v>
      </c>
      <c r="F33" s="37">
        <v>0.0</v>
      </c>
      <c r="G33" s="37">
        <v>0.0</v>
      </c>
      <c r="H33" s="37">
        <v>0.0</v>
      </c>
      <c r="I33" s="37">
        <v>7.0</v>
      </c>
      <c r="J33" s="37">
        <v>29.0</v>
      </c>
      <c r="K33" s="37">
        <v>29.0</v>
      </c>
      <c r="L33" s="35">
        <f t="shared" si="2"/>
        <v>20</v>
      </c>
      <c r="M33" s="37">
        <v>32.0</v>
      </c>
      <c r="N33" s="37">
        <v>71.0</v>
      </c>
      <c r="O33" s="37">
        <v>0.45</v>
      </c>
      <c r="P33" s="37">
        <v>103.0</v>
      </c>
      <c r="Q33" s="37">
        <v>4.0</v>
      </c>
      <c r="R33" s="37">
        <v>4.0</v>
      </c>
      <c r="S33" s="37">
        <v>4.0</v>
      </c>
      <c r="T33" s="37">
        <v>21.0</v>
      </c>
      <c r="U33" s="37">
        <v>7.0</v>
      </c>
      <c r="V33" s="37">
        <v>3.0</v>
      </c>
      <c r="W33" s="37">
        <v>4.0</v>
      </c>
      <c r="X33" s="37">
        <v>7.0</v>
      </c>
      <c r="Y33" s="37">
        <v>1.0</v>
      </c>
      <c r="Z33" s="37">
        <v>7.0</v>
      </c>
      <c r="AA33" s="37">
        <v>7.0</v>
      </c>
      <c r="AB33" s="37">
        <v>1.0</v>
      </c>
      <c r="AC33" s="37">
        <v>0.0</v>
      </c>
      <c r="AD33" s="37">
        <v>1.143</v>
      </c>
      <c r="AE33" s="37">
        <v>0.31</v>
      </c>
      <c r="AF33" s="37">
        <v>0.259</v>
      </c>
      <c r="AG33" s="37">
        <v>9.0</v>
      </c>
      <c r="AH33" s="37">
        <v>3.0</v>
      </c>
      <c r="AI33" s="37">
        <v>3.0</v>
      </c>
      <c r="AJ33" s="37">
        <v>17.0</v>
      </c>
      <c r="AK33" s="37">
        <v>17.0</v>
      </c>
      <c r="AL33" s="37">
        <v>12.0</v>
      </c>
      <c r="AM33" s="37">
        <v>12.0</v>
      </c>
      <c r="AN33" s="37">
        <v>0.586</v>
      </c>
      <c r="AO33" s="37">
        <v>1.0</v>
      </c>
      <c r="AP33" s="37">
        <v>1.0</v>
      </c>
      <c r="AQ33" s="37">
        <v>2.0</v>
      </c>
      <c r="AR33" s="37">
        <v>5.0</v>
      </c>
      <c r="AS33" s="37">
        <v>0.0</v>
      </c>
      <c r="AT33" s="37">
        <v>10.5</v>
      </c>
      <c r="AU33" s="37">
        <v>0.0</v>
      </c>
      <c r="AV33" s="37">
        <v>0.0</v>
      </c>
      <c r="AW33" s="37">
        <v>68.9</v>
      </c>
      <c r="AX33" s="37">
        <v>31.1</v>
      </c>
      <c r="AY33" s="37">
        <v>60.0</v>
      </c>
      <c r="AZ33" s="37">
        <v>4.0</v>
      </c>
      <c r="BA33" s="37">
        <v>0.0</v>
      </c>
      <c r="BB33" s="37">
        <v>0.0</v>
      </c>
      <c r="BC33" s="37">
        <v>0.0</v>
      </c>
      <c r="BD33" s="37">
        <v>3.0</v>
      </c>
      <c r="BE33" s="37">
        <v>0.0</v>
      </c>
      <c r="BF33" s="37">
        <v>3.814</v>
      </c>
      <c r="BG33" s="37">
        <v>0.316</v>
      </c>
    </row>
    <row r="34">
      <c r="C34" s="20" t="s">
        <v>104</v>
      </c>
      <c r="D34" s="35">
        <v>1.0</v>
      </c>
      <c r="E34" s="35">
        <v>0.0</v>
      </c>
      <c r="F34" s="35">
        <v>0.0</v>
      </c>
      <c r="G34" s="35">
        <v>1.0</v>
      </c>
      <c r="H34" s="35">
        <v>1.0</v>
      </c>
      <c r="I34" s="35">
        <v>7.0</v>
      </c>
      <c r="J34" s="35">
        <v>28.0</v>
      </c>
      <c r="K34" s="35">
        <v>28.0</v>
      </c>
      <c r="L34" s="35">
        <f t="shared" si="2"/>
        <v>10</v>
      </c>
      <c r="M34" s="35">
        <v>41.0</v>
      </c>
      <c r="N34" s="35">
        <v>86.0</v>
      </c>
      <c r="O34" s="35">
        <v>0.48</v>
      </c>
      <c r="P34" s="35">
        <v>127.0</v>
      </c>
      <c r="Q34" s="35">
        <v>1.0</v>
      </c>
      <c r="R34" s="35">
        <v>1.0</v>
      </c>
      <c r="S34" s="35">
        <v>1.0</v>
      </c>
      <c r="T34" s="35">
        <v>21.0</v>
      </c>
      <c r="U34" s="35">
        <v>14.0</v>
      </c>
      <c r="V34" s="35">
        <v>3.0</v>
      </c>
      <c r="W34" s="35">
        <v>11.0</v>
      </c>
      <c r="X34" s="35">
        <v>4.0</v>
      </c>
      <c r="Y34" s="35">
        <v>4.0</v>
      </c>
      <c r="Z34" s="35">
        <v>3.5</v>
      </c>
      <c r="AA34" s="35">
        <v>14.0</v>
      </c>
      <c r="AB34" s="35">
        <v>0.0</v>
      </c>
      <c r="AC34" s="35">
        <v>1.0</v>
      </c>
      <c r="AD34" s="35">
        <v>1.143</v>
      </c>
      <c r="AE34" s="35">
        <v>0.296</v>
      </c>
      <c r="AF34" s="35">
        <v>0.174</v>
      </c>
      <c r="AG34" s="35">
        <v>5.0</v>
      </c>
      <c r="AH34" s="35">
        <v>0.0</v>
      </c>
      <c r="AI34" s="35">
        <v>0.0</v>
      </c>
      <c r="AJ34" s="35">
        <v>23.0</v>
      </c>
      <c r="AK34" s="35">
        <v>23.0</v>
      </c>
      <c r="AL34" s="35">
        <v>5.0</v>
      </c>
      <c r="AM34" s="35">
        <v>5.0</v>
      </c>
      <c r="AN34" s="35">
        <v>0.821</v>
      </c>
      <c r="AO34" s="35">
        <v>1.0</v>
      </c>
      <c r="AP34" s="35">
        <v>2.0</v>
      </c>
      <c r="AQ34" s="35">
        <v>3.0</v>
      </c>
      <c r="AR34" s="35">
        <v>12.0</v>
      </c>
      <c r="AS34" s="35">
        <v>2.0</v>
      </c>
      <c r="AT34" s="35">
        <v>0.0</v>
      </c>
      <c r="AU34" s="35">
        <v>0.0</v>
      </c>
      <c r="AV34" s="35">
        <v>0.0</v>
      </c>
      <c r="AW34" s="35">
        <v>67.7</v>
      </c>
      <c r="AX34" s="35">
        <v>32.3</v>
      </c>
      <c r="AY34" s="35">
        <v>78.3</v>
      </c>
      <c r="AZ34" s="35">
        <v>6.0</v>
      </c>
      <c r="BA34" s="35">
        <v>0.0</v>
      </c>
      <c r="BB34" s="35">
        <v>0.0</v>
      </c>
      <c r="BC34" s="35">
        <v>1.0</v>
      </c>
      <c r="BD34" s="35">
        <v>4.0</v>
      </c>
      <c r="BE34" s="35">
        <v>2.0</v>
      </c>
      <c r="BF34" s="35">
        <v>0.814</v>
      </c>
      <c r="BG34" s="35">
        <v>0.444</v>
      </c>
    </row>
    <row r="35">
      <c r="C35" s="20" t="s">
        <v>104</v>
      </c>
      <c r="D35" s="37">
        <v>1.0</v>
      </c>
      <c r="E35" s="37">
        <v>0.0</v>
      </c>
      <c r="F35" s="37">
        <v>1.0</v>
      </c>
      <c r="G35" s="37">
        <v>0.0</v>
      </c>
      <c r="H35" s="37">
        <v>1.0</v>
      </c>
      <c r="I35" s="37">
        <v>7.0</v>
      </c>
      <c r="J35" s="37">
        <v>37.0</v>
      </c>
      <c r="K35" s="37">
        <v>37.0</v>
      </c>
      <c r="L35" s="35">
        <f t="shared" si="2"/>
        <v>19</v>
      </c>
      <c r="M35" s="37">
        <v>56.0</v>
      </c>
      <c r="N35" s="37">
        <v>75.0</v>
      </c>
      <c r="O35" s="37">
        <v>0.75</v>
      </c>
      <c r="P35" s="37">
        <v>131.0</v>
      </c>
      <c r="Q35" s="37">
        <v>5.0</v>
      </c>
      <c r="R35" s="37">
        <v>5.0</v>
      </c>
      <c r="S35" s="37">
        <v>5.0</v>
      </c>
      <c r="T35" s="37">
        <v>21.0</v>
      </c>
      <c r="U35" s="37">
        <v>11.0</v>
      </c>
      <c r="V35" s="37">
        <v>4.0</v>
      </c>
      <c r="W35" s="37">
        <v>7.0</v>
      </c>
      <c r="X35" s="37">
        <v>8.0</v>
      </c>
      <c r="Y35" s="37">
        <v>6.0</v>
      </c>
      <c r="Z35" s="37">
        <v>1.83</v>
      </c>
      <c r="AA35" s="37">
        <v>11.0</v>
      </c>
      <c r="AB35" s="37">
        <v>1.0</v>
      </c>
      <c r="AC35" s="37">
        <v>1.0</v>
      </c>
      <c r="AD35" s="37">
        <v>2.0</v>
      </c>
      <c r="AE35" s="37">
        <v>0.405</v>
      </c>
      <c r="AF35" s="37">
        <v>0.267</v>
      </c>
      <c r="AG35" s="37">
        <v>3.0</v>
      </c>
      <c r="AH35" s="37">
        <v>7.0</v>
      </c>
      <c r="AI35" s="37">
        <v>0.43</v>
      </c>
      <c r="AJ35" s="37">
        <v>22.0</v>
      </c>
      <c r="AK35" s="37">
        <v>22.0</v>
      </c>
      <c r="AL35" s="37">
        <v>15.0</v>
      </c>
      <c r="AM35" s="37">
        <v>15.0</v>
      </c>
      <c r="AN35" s="37">
        <v>0.595</v>
      </c>
      <c r="AO35" s="37">
        <v>0.0</v>
      </c>
      <c r="AP35" s="37">
        <v>4.0</v>
      </c>
      <c r="AQ35" s="37">
        <v>1.0</v>
      </c>
      <c r="AR35" s="37">
        <v>6.0</v>
      </c>
      <c r="AS35" s="37">
        <v>1.0</v>
      </c>
      <c r="AT35" s="37">
        <v>5.3</v>
      </c>
      <c r="AU35" s="37">
        <v>3.0</v>
      </c>
      <c r="AV35" s="37">
        <v>2.0</v>
      </c>
      <c r="AW35" s="37">
        <v>57.3</v>
      </c>
      <c r="AX35" s="37">
        <v>42.7</v>
      </c>
      <c r="AY35" s="37">
        <v>68.4</v>
      </c>
      <c r="AZ35" s="37">
        <v>0.0</v>
      </c>
      <c r="BA35" s="37">
        <v>0.0</v>
      </c>
      <c r="BB35" s="37">
        <v>0.0</v>
      </c>
      <c r="BC35" s="37">
        <v>2.0</v>
      </c>
      <c r="BD35" s="37">
        <v>3.0</v>
      </c>
      <c r="BE35" s="37">
        <v>1.0</v>
      </c>
      <c r="BF35" s="37">
        <v>2.957</v>
      </c>
      <c r="BG35" s="37">
        <v>0.421</v>
      </c>
    </row>
    <row r="36">
      <c r="C36" s="20" t="s">
        <v>105</v>
      </c>
      <c r="D36" s="37">
        <v>1.0</v>
      </c>
      <c r="E36" s="37">
        <v>0.0</v>
      </c>
      <c r="F36" s="37">
        <v>0.0</v>
      </c>
      <c r="G36" s="37">
        <v>0.0</v>
      </c>
      <c r="H36" s="37">
        <v>1.0</v>
      </c>
      <c r="I36" s="37">
        <v>7.0</v>
      </c>
      <c r="J36" s="37">
        <v>31.0</v>
      </c>
      <c r="K36" s="37">
        <v>31.0</v>
      </c>
      <c r="L36" s="35">
        <f t="shared" si="2"/>
        <v>13</v>
      </c>
      <c r="M36" s="37">
        <v>52.0</v>
      </c>
      <c r="N36" s="37">
        <v>82.0</v>
      </c>
      <c r="O36" s="37">
        <v>0.63</v>
      </c>
      <c r="P36" s="37">
        <v>134.0</v>
      </c>
      <c r="Q36" s="37">
        <v>3.0</v>
      </c>
      <c r="R36" s="37">
        <v>3.0</v>
      </c>
      <c r="S36" s="37">
        <v>3.0</v>
      </c>
      <c r="T36" s="37">
        <v>21.0</v>
      </c>
      <c r="U36" s="37">
        <v>14.0</v>
      </c>
      <c r="V36" s="37">
        <v>3.0</v>
      </c>
      <c r="W36" s="37">
        <v>11.0</v>
      </c>
      <c r="X36" s="37">
        <v>5.0</v>
      </c>
      <c r="Y36" s="37">
        <v>4.0</v>
      </c>
      <c r="Z36" s="37">
        <v>3.5</v>
      </c>
      <c r="AA36" s="37">
        <v>14.0</v>
      </c>
      <c r="AB36" s="37">
        <v>0.0</v>
      </c>
      <c r="AC36" s="37">
        <v>1.0</v>
      </c>
      <c r="AD36" s="37">
        <v>1.286</v>
      </c>
      <c r="AE36" s="37">
        <v>0.29</v>
      </c>
      <c r="AF36" s="37">
        <v>0.185</v>
      </c>
      <c r="AG36" s="37">
        <v>5.0</v>
      </c>
      <c r="AH36" s="37">
        <v>1.0</v>
      </c>
      <c r="AI36" s="37">
        <v>5.0</v>
      </c>
      <c r="AJ36" s="37">
        <v>11.0</v>
      </c>
      <c r="AK36" s="37">
        <v>11.0</v>
      </c>
      <c r="AL36" s="37">
        <v>20.0</v>
      </c>
      <c r="AM36" s="37">
        <v>20.0</v>
      </c>
      <c r="AN36" s="37">
        <v>0.355</v>
      </c>
      <c r="AO36" s="37">
        <v>0.0</v>
      </c>
      <c r="AP36" s="37">
        <v>1.0</v>
      </c>
      <c r="AQ36" s="37">
        <v>1.0</v>
      </c>
      <c r="AR36" s="37">
        <v>8.0</v>
      </c>
      <c r="AS36" s="37">
        <v>0.0</v>
      </c>
      <c r="AT36" s="37">
        <v>0.0</v>
      </c>
      <c r="AU36" s="37">
        <v>0.0</v>
      </c>
      <c r="AV36" s="37">
        <v>0.0</v>
      </c>
      <c r="AW36" s="37">
        <v>61.2</v>
      </c>
      <c r="AX36" s="37">
        <v>38.8</v>
      </c>
      <c r="AY36" s="37">
        <v>33.3</v>
      </c>
      <c r="AZ36" s="37">
        <v>3.0</v>
      </c>
      <c r="BA36" s="37">
        <v>0.0</v>
      </c>
      <c r="BB36" s="37">
        <v>0.0</v>
      </c>
      <c r="BC36" s="37">
        <v>1.0</v>
      </c>
      <c r="BD36" s="37">
        <v>3.0</v>
      </c>
      <c r="BE36" s="37">
        <v>3.0</v>
      </c>
      <c r="BF36" s="37">
        <v>0.814</v>
      </c>
      <c r="BG36" s="37">
        <v>0.385</v>
      </c>
    </row>
    <row r="37">
      <c r="C37" s="20" t="s">
        <v>105</v>
      </c>
      <c r="D37" s="35">
        <v>1.0</v>
      </c>
      <c r="E37" s="35">
        <v>0.0</v>
      </c>
      <c r="F37" s="35">
        <v>0.0</v>
      </c>
      <c r="G37" s="35">
        <v>1.0</v>
      </c>
      <c r="H37" s="35">
        <v>1.0</v>
      </c>
      <c r="I37" s="35">
        <v>5.0</v>
      </c>
      <c r="J37" s="35">
        <v>23.0</v>
      </c>
      <c r="K37" s="35">
        <v>23.0</v>
      </c>
      <c r="L37" s="35">
        <f t="shared" si="2"/>
        <v>17</v>
      </c>
      <c r="M37" s="35">
        <v>17.0</v>
      </c>
      <c r="N37" s="35">
        <v>53.0</v>
      </c>
      <c r="O37" s="35">
        <v>0.32</v>
      </c>
      <c r="P37" s="35">
        <v>70.0</v>
      </c>
      <c r="Q37" s="35">
        <v>1.0</v>
      </c>
      <c r="R37" s="35">
        <v>1.0</v>
      </c>
      <c r="S37" s="35">
        <v>1.4</v>
      </c>
      <c r="T37" s="35">
        <v>15.0</v>
      </c>
      <c r="U37" s="35">
        <v>5.0</v>
      </c>
      <c r="V37" s="35">
        <v>2.0</v>
      </c>
      <c r="W37" s="35">
        <v>3.0</v>
      </c>
      <c r="X37" s="35">
        <v>6.0</v>
      </c>
      <c r="Y37" s="35">
        <v>0.0</v>
      </c>
      <c r="Z37" s="35">
        <v>0.0</v>
      </c>
      <c r="AA37" s="35">
        <v>7.0</v>
      </c>
      <c r="AB37" s="35">
        <v>1.0</v>
      </c>
      <c r="AC37" s="35">
        <v>0.0</v>
      </c>
      <c r="AD37" s="35">
        <v>1.2</v>
      </c>
      <c r="AE37" s="35">
        <v>0.304</v>
      </c>
      <c r="AF37" s="35">
        <v>0.273</v>
      </c>
      <c r="AG37" s="35">
        <v>8.0</v>
      </c>
      <c r="AH37" s="35">
        <v>2.0</v>
      </c>
      <c r="AI37" s="35">
        <v>4.0</v>
      </c>
      <c r="AJ37" s="35">
        <v>17.0</v>
      </c>
      <c r="AK37" s="35">
        <v>17.0</v>
      </c>
      <c r="AL37" s="35">
        <v>6.0</v>
      </c>
      <c r="AM37" s="35">
        <v>6.0</v>
      </c>
      <c r="AN37" s="35">
        <v>0.739</v>
      </c>
      <c r="AO37" s="35">
        <v>0.0</v>
      </c>
      <c r="AP37" s="35">
        <v>2.0</v>
      </c>
      <c r="AQ37" s="35">
        <v>0.0</v>
      </c>
      <c r="AR37" s="35">
        <v>3.0</v>
      </c>
      <c r="AS37" s="35">
        <v>0.0</v>
      </c>
      <c r="AT37" s="35">
        <v>0.0</v>
      </c>
      <c r="AU37" s="35">
        <v>0.0</v>
      </c>
      <c r="AV37" s="35">
        <v>0.0</v>
      </c>
      <c r="AW37" s="35">
        <v>75.7</v>
      </c>
      <c r="AX37" s="35">
        <v>24.3</v>
      </c>
      <c r="AY37" s="35">
        <v>50.0</v>
      </c>
      <c r="AZ37" s="35">
        <v>1.0</v>
      </c>
      <c r="BA37" s="35">
        <v>1.0</v>
      </c>
      <c r="BB37" s="35">
        <v>0.0</v>
      </c>
      <c r="BC37" s="35">
        <v>0.0</v>
      </c>
      <c r="BD37" s="35">
        <v>1.0</v>
      </c>
      <c r="BE37" s="35">
        <v>0.0</v>
      </c>
      <c r="BF37" s="35">
        <v>1.7</v>
      </c>
      <c r="BG37" s="35">
        <v>0.353</v>
      </c>
    </row>
    <row r="38">
      <c r="C38" s="20" t="s">
        <v>106</v>
      </c>
      <c r="D38" s="35">
        <v>1.0</v>
      </c>
      <c r="E38" s="35">
        <v>0.0</v>
      </c>
      <c r="F38" s="35">
        <v>0.0</v>
      </c>
      <c r="G38" s="35">
        <v>1.0</v>
      </c>
      <c r="H38" s="35">
        <v>1.0</v>
      </c>
      <c r="I38" s="35">
        <v>7.0</v>
      </c>
      <c r="J38" s="35">
        <v>28.0</v>
      </c>
      <c r="K38" s="35">
        <v>28.0</v>
      </c>
      <c r="L38" s="35">
        <f t="shared" si="2"/>
        <v>10</v>
      </c>
      <c r="M38" s="35">
        <v>36.0</v>
      </c>
      <c r="N38" s="35">
        <v>82.0</v>
      </c>
      <c r="O38" s="35">
        <v>0.44</v>
      </c>
      <c r="P38" s="35">
        <v>118.0</v>
      </c>
      <c r="Q38" s="35">
        <v>3.0</v>
      </c>
      <c r="R38" s="35">
        <v>3.0</v>
      </c>
      <c r="S38" s="35">
        <v>3.0</v>
      </c>
      <c r="T38" s="35">
        <v>21.0</v>
      </c>
      <c r="U38" s="35">
        <v>16.0</v>
      </c>
      <c r="V38" s="35">
        <v>3.0</v>
      </c>
      <c r="W38" s="35">
        <v>13.0</v>
      </c>
      <c r="X38" s="35">
        <v>4.0</v>
      </c>
      <c r="Y38" s="35">
        <v>0.0</v>
      </c>
      <c r="Z38" s="35">
        <v>0.0</v>
      </c>
      <c r="AA38" s="35">
        <v>16.0</v>
      </c>
      <c r="AB38" s="35">
        <v>2.0</v>
      </c>
      <c r="AC38" s="35">
        <v>1.0</v>
      </c>
      <c r="AD38" s="35">
        <v>0.571</v>
      </c>
      <c r="AE38" s="35">
        <v>0.214</v>
      </c>
      <c r="AF38" s="35">
        <v>0.154</v>
      </c>
      <c r="AG38" s="35">
        <v>4.0</v>
      </c>
      <c r="AH38" s="35">
        <v>1.0</v>
      </c>
      <c r="AI38" s="35">
        <v>4.0</v>
      </c>
      <c r="AJ38" s="35">
        <v>16.0</v>
      </c>
      <c r="AK38" s="35">
        <v>16.0</v>
      </c>
      <c r="AL38" s="35">
        <v>12.0</v>
      </c>
      <c r="AM38" s="35">
        <v>12.0</v>
      </c>
      <c r="AN38" s="35">
        <v>0.571</v>
      </c>
      <c r="AO38" s="35">
        <v>0.0</v>
      </c>
      <c r="AP38" s="35">
        <v>0.0</v>
      </c>
      <c r="AQ38" s="35">
        <v>4.0</v>
      </c>
      <c r="AR38" s="35">
        <v>9.0</v>
      </c>
      <c r="AS38" s="35">
        <v>0.0</v>
      </c>
      <c r="AT38" s="35">
        <v>0.0</v>
      </c>
      <c r="AU38" s="35">
        <v>0.0</v>
      </c>
      <c r="AV38" s="35">
        <v>0.0</v>
      </c>
      <c r="AW38" s="35">
        <v>69.5</v>
      </c>
      <c r="AX38" s="35">
        <v>30.5</v>
      </c>
      <c r="AY38" s="35">
        <v>54.5</v>
      </c>
      <c r="AZ38" s="35">
        <v>4.0</v>
      </c>
      <c r="BA38" s="35">
        <v>0.0</v>
      </c>
      <c r="BB38" s="35">
        <v>0.0</v>
      </c>
      <c r="BC38" s="35">
        <v>0.0</v>
      </c>
      <c r="BD38" s="35">
        <v>3.0</v>
      </c>
      <c r="BE38" s="35">
        <v>0.0</v>
      </c>
      <c r="BF38" s="35">
        <v>-0.614</v>
      </c>
      <c r="BG38" s="35">
        <v>0.4</v>
      </c>
    </row>
    <row r="39">
      <c r="C39" s="20" t="s">
        <v>106</v>
      </c>
      <c r="D39" s="37">
        <v>1.0</v>
      </c>
      <c r="E39" s="37">
        <v>0.0</v>
      </c>
      <c r="F39" s="37">
        <v>0.0</v>
      </c>
      <c r="G39" s="37">
        <v>0.0</v>
      </c>
      <c r="H39" s="37">
        <v>0.0</v>
      </c>
      <c r="I39" s="37">
        <v>7.0</v>
      </c>
      <c r="J39" s="37">
        <v>34.0</v>
      </c>
      <c r="K39" s="37">
        <v>34.0</v>
      </c>
      <c r="L39" s="35">
        <f t="shared" si="2"/>
        <v>25</v>
      </c>
      <c r="M39" s="37">
        <v>36.0</v>
      </c>
      <c r="N39" s="37">
        <v>84.0</v>
      </c>
      <c r="O39" s="37">
        <v>0.43</v>
      </c>
      <c r="P39" s="37">
        <v>120.0</v>
      </c>
      <c r="Q39" s="37">
        <v>5.0</v>
      </c>
      <c r="R39" s="37">
        <v>5.0</v>
      </c>
      <c r="S39" s="37">
        <v>5.0</v>
      </c>
      <c r="T39" s="37">
        <v>21.0</v>
      </c>
      <c r="U39" s="37">
        <v>6.0</v>
      </c>
      <c r="V39" s="37">
        <v>0.0</v>
      </c>
      <c r="W39" s="37">
        <v>6.0</v>
      </c>
      <c r="X39" s="37">
        <v>11.0</v>
      </c>
      <c r="Y39" s="37">
        <v>1.0</v>
      </c>
      <c r="Z39" s="37">
        <v>6.0</v>
      </c>
      <c r="AA39" s="37">
        <v>6.0</v>
      </c>
      <c r="AB39" s="37">
        <v>2.0</v>
      </c>
      <c r="AC39" s="37">
        <v>0.0</v>
      </c>
      <c r="AD39" s="37">
        <v>1.714</v>
      </c>
      <c r="AE39" s="37">
        <v>0.412</v>
      </c>
      <c r="AF39" s="37">
        <v>0.355</v>
      </c>
      <c r="AG39" s="37">
        <v>11.0</v>
      </c>
      <c r="AH39" s="37">
        <v>3.0</v>
      </c>
      <c r="AI39" s="37">
        <v>3.67</v>
      </c>
      <c r="AJ39" s="37">
        <v>23.0</v>
      </c>
      <c r="AK39" s="37">
        <v>23.0</v>
      </c>
      <c r="AL39" s="37">
        <v>12.0</v>
      </c>
      <c r="AM39" s="37">
        <v>12.0</v>
      </c>
      <c r="AN39" s="37">
        <v>0.657</v>
      </c>
      <c r="AO39" s="37">
        <v>0.0</v>
      </c>
      <c r="AP39" s="37">
        <v>3.0</v>
      </c>
      <c r="AQ39" s="37">
        <v>1.0</v>
      </c>
      <c r="AR39" s="37">
        <v>5.0</v>
      </c>
      <c r="AS39" s="37">
        <v>0.0</v>
      </c>
      <c r="AT39" s="37">
        <v>4.0</v>
      </c>
      <c r="AU39" s="37">
        <v>3.0</v>
      </c>
      <c r="AV39" s="37">
        <v>0.0</v>
      </c>
      <c r="AW39" s="37">
        <v>70.0</v>
      </c>
      <c r="AX39" s="37">
        <v>30.0</v>
      </c>
      <c r="AY39" s="37">
        <v>68.8</v>
      </c>
      <c r="AZ39" s="37">
        <v>4.0</v>
      </c>
      <c r="BA39" s="37">
        <v>4.0</v>
      </c>
      <c r="BB39" s="37">
        <v>0.0</v>
      </c>
      <c r="BC39" s="37">
        <v>1.0</v>
      </c>
      <c r="BD39" s="37">
        <v>3.0</v>
      </c>
      <c r="BE39" s="37">
        <v>0.0</v>
      </c>
      <c r="BF39" s="37">
        <v>2.671</v>
      </c>
      <c r="BG39" s="37">
        <v>0.44</v>
      </c>
    </row>
    <row r="40">
      <c r="C40" s="20" t="s">
        <v>107</v>
      </c>
      <c r="D40" s="35">
        <v>1.0</v>
      </c>
      <c r="E40" s="35">
        <v>0.0</v>
      </c>
      <c r="F40" s="35">
        <v>0.0</v>
      </c>
      <c r="G40" s="35">
        <v>1.0</v>
      </c>
      <c r="H40" s="35">
        <v>1.0</v>
      </c>
      <c r="I40" s="35">
        <v>7.0</v>
      </c>
      <c r="J40" s="35">
        <v>28.0</v>
      </c>
      <c r="K40" s="35">
        <v>28.0</v>
      </c>
      <c r="L40" s="35">
        <f t="shared" si="2"/>
        <v>4</v>
      </c>
      <c r="M40" s="35">
        <v>40.0</v>
      </c>
      <c r="N40" s="35">
        <v>78.0</v>
      </c>
      <c r="O40" s="35">
        <v>0.51</v>
      </c>
      <c r="P40" s="35">
        <v>118.0</v>
      </c>
      <c r="Q40" s="35">
        <v>1.0</v>
      </c>
      <c r="R40" s="35">
        <v>1.0</v>
      </c>
      <c r="S40" s="35">
        <v>1.0</v>
      </c>
      <c r="T40" s="35">
        <v>21.0</v>
      </c>
      <c r="U40" s="35">
        <v>19.0</v>
      </c>
      <c r="V40" s="35">
        <v>4.0</v>
      </c>
      <c r="W40" s="35">
        <v>15.0</v>
      </c>
      <c r="X40" s="35">
        <v>1.0</v>
      </c>
      <c r="Y40" s="35">
        <v>2.0</v>
      </c>
      <c r="Z40" s="35">
        <v>9.5</v>
      </c>
      <c r="AA40" s="35">
        <v>19.0</v>
      </c>
      <c r="AB40" s="35">
        <v>3.0</v>
      </c>
      <c r="AC40" s="35">
        <v>1.0</v>
      </c>
      <c r="AD40" s="35">
        <v>0.429</v>
      </c>
      <c r="AE40" s="35">
        <v>0.231</v>
      </c>
      <c r="AF40" s="35">
        <v>0.048</v>
      </c>
      <c r="AG40" s="35">
        <v>2.0</v>
      </c>
      <c r="AH40" s="35">
        <v>0.0</v>
      </c>
      <c r="AI40" s="35">
        <v>0.0</v>
      </c>
      <c r="AJ40" s="35">
        <v>20.0</v>
      </c>
      <c r="AK40" s="35">
        <v>20.0</v>
      </c>
      <c r="AL40" s="35">
        <v>8.0</v>
      </c>
      <c r="AM40" s="35">
        <v>8.0</v>
      </c>
      <c r="AN40" s="35">
        <v>0.714</v>
      </c>
      <c r="AO40" s="35">
        <v>0.0</v>
      </c>
      <c r="AP40" s="35">
        <v>1.0</v>
      </c>
      <c r="AQ40" s="35">
        <v>3.0</v>
      </c>
      <c r="AR40" s="35">
        <v>14.0</v>
      </c>
      <c r="AS40" s="35">
        <v>1.0</v>
      </c>
      <c r="AT40" s="35">
        <v>0.0</v>
      </c>
      <c r="AU40" s="35">
        <v>0.0</v>
      </c>
      <c r="AV40" s="35">
        <v>0.0</v>
      </c>
      <c r="AW40" s="35">
        <v>66.1</v>
      </c>
      <c r="AX40" s="35">
        <v>33.9</v>
      </c>
      <c r="AY40" s="35">
        <v>81.3</v>
      </c>
      <c r="AZ40" s="35">
        <v>5.0</v>
      </c>
      <c r="BA40" s="35">
        <v>0.0</v>
      </c>
      <c r="BB40" s="35">
        <v>0.0</v>
      </c>
      <c r="BC40" s="35">
        <v>0.0</v>
      </c>
      <c r="BD40" s="35">
        <v>1.0</v>
      </c>
      <c r="BE40" s="35">
        <v>1.0</v>
      </c>
      <c r="BF40" s="35">
        <v>-0.186</v>
      </c>
      <c r="BG40" s="35">
        <v>0.5</v>
      </c>
    </row>
    <row r="41">
      <c r="C41" s="20" t="s">
        <v>107</v>
      </c>
      <c r="D41" s="37">
        <v>1.0</v>
      </c>
      <c r="E41" s="37">
        <v>0.0</v>
      </c>
      <c r="F41" s="37">
        <v>1.0</v>
      </c>
      <c r="G41" s="37">
        <v>0.0</v>
      </c>
      <c r="H41" s="37">
        <v>1.0</v>
      </c>
      <c r="I41" s="37">
        <v>7.0</v>
      </c>
      <c r="J41" s="37">
        <v>27.0</v>
      </c>
      <c r="K41" s="37">
        <v>27.0</v>
      </c>
      <c r="L41" s="35">
        <f t="shared" si="2"/>
        <v>16</v>
      </c>
      <c r="M41" s="37">
        <v>50.0</v>
      </c>
      <c r="N41" s="37">
        <v>70.0</v>
      </c>
      <c r="O41" s="37">
        <v>0.71</v>
      </c>
      <c r="P41" s="37">
        <v>120.0</v>
      </c>
      <c r="Q41" s="37">
        <v>1.0</v>
      </c>
      <c r="R41" s="37">
        <v>1.0</v>
      </c>
      <c r="S41" s="37">
        <v>1.0</v>
      </c>
      <c r="T41" s="37">
        <v>21.0</v>
      </c>
      <c r="U41" s="37">
        <v>8.0</v>
      </c>
      <c r="V41" s="37">
        <v>2.0</v>
      </c>
      <c r="W41" s="37">
        <v>6.0</v>
      </c>
      <c r="X41" s="37">
        <v>5.0</v>
      </c>
      <c r="Y41" s="37">
        <v>3.0</v>
      </c>
      <c r="Z41" s="37">
        <v>2.67</v>
      </c>
      <c r="AA41" s="37">
        <v>8.0</v>
      </c>
      <c r="AB41" s="37">
        <v>0.0</v>
      </c>
      <c r="AC41" s="37">
        <v>0.0</v>
      </c>
      <c r="AD41" s="37">
        <v>1.143</v>
      </c>
      <c r="AE41" s="37">
        <v>0.308</v>
      </c>
      <c r="AF41" s="37">
        <v>0.217</v>
      </c>
      <c r="AG41" s="37">
        <v>7.0</v>
      </c>
      <c r="AH41" s="37">
        <v>4.0</v>
      </c>
      <c r="AI41" s="37">
        <v>1.75</v>
      </c>
      <c r="AJ41" s="37">
        <v>10.0</v>
      </c>
      <c r="AK41" s="37">
        <v>10.0</v>
      </c>
      <c r="AL41" s="37">
        <v>17.0</v>
      </c>
      <c r="AM41" s="37">
        <v>17.0</v>
      </c>
      <c r="AN41" s="37">
        <v>0.37</v>
      </c>
      <c r="AO41" s="37">
        <v>0.0</v>
      </c>
      <c r="AP41" s="37">
        <v>2.0</v>
      </c>
      <c r="AQ41" s="37">
        <v>2.0</v>
      </c>
      <c r="AR41" s="37">
        <v>4.0</v>
      </c>
      <c r="AS41" s="37">
        <v>1.0</v>
      </c>
      <c r="AT41" s="37">
        <v>18.8</v>
      </c>
      <c r="AU41" s="37">
        <v>2.0</v>
      </c>
      <c r="AV41" s="37">
        <v>0.0</v>
      </c>
      <c r="AW41" s="37">
        <v>58.3</v>
      </c>
      <c r="AX41" s="37">
        <v>41.7</v>
      </c>
      <c r="AY41" s="37">
        <v>57.7</v>
      </c>
      <c r="AZ41" s="37">
        <v>2.0</v>
      </c>
      <c r="BA41" s="37">
        <v>0.0</v>
      </c>
      <c r="BB41" s="37">
        <v>0.0</v>
      </c>
      <c r="BC41" s="37">
        <v>0.0</v>
      </c>
      <c r="BD41" s="37">
        <v>4.0</v>
      </c>
      <c r="BE41" s="37">
        <v>3.0</v>
      </c>
      <c r="BF41" s="37">
        <v>2.1</v>
      </c>
      <c r="BG41" s="37">
        <v>0.333</v>
      </c>
    </row>
    <row r="42">
      <c r="C42" s="20" t="s">
        <v>108</v>
      </c>
      <c r="D42" s="35">
        <v>1.0</v>
      </c>
      <c r="E42" s="35">
        <v>0.0</v>
      </c>
      <c r="F42" s="35">
        <v>0.0</v>
      </c>
      <c r="G42" s="35">
        <v>1.0</v>
      </c>
      <c r="H42" s="35">
        <v>1.0</v>
      </c>
      <c r="I42" s="35">
        <v>7.0</v>
      </c>
      <c r="J42" s="35">
        <v>27.0</v>
      </c>
      <c r="K42" s="35">
        <v>27.0</v>
      </c>
      <c r="L42" s="35">
        <f t="shared" si="2"/>
        <v>8</v>
      </c>
      <c r="M42" s="35">
        <v>44.0</v>
      </c>
      <c r="N42" s="35">
        <v>85.0</v>
      </c>
      <c r="O42" s="35">
        <v>0.52</v>
      </c>
      <c r="P42" s="35">
        <v>129.0</v>
      </c>
      <c r="Q42" s="35">
        <v>1.0</v>
      </c>
      <c r="R42" s="35">
        <v>1.0</v>
      </c>
      <c r="S42" s="35">
        <v>1.0</v>
      </c>
      <c r="T42" s="35">
        <v>21.0</v>
      </c>
      <c r="U42" s="35">
        <v>15.0</v>
      </c>
      <c r="V42" s="35">
        <v>3.0</v>
      </c>
      <c r="W42" s="35">
        <v>12.0</v>
      </c>
      <c r="X42" s="35">
        <v>3.0</v>
      </c>
      <c r="Y42" s="35">
        <v>3.0</v>
      </c>
      <c r="Z42" s="35">
        <v>5.0</v>
      </c>
      <c r="AA42" s="35">
        <v>15.0</v>
      </c>
      <c r="AB42" s="35">
        <v>1.0</v>
      </c>
      <c r="AC42" s="35">
        <v>0.0</v>
      </c>
      <c r="AD42" s="35">
        <v>0.857</v>
      </c>
      <c r="AE42" s="35">
        <v>0.259</v>
      </c>
      <c r="AF42" s="35">
        <v>0.13</v>
      </c>
      <c r="AG42" s="35">
        <v>1.0</v>
      </c>
      <c r="AH42" s="35">
        <v>4.0</v>
      </c>
      <c r="AI42" s="35">
        <v>0.25</v>
      </c>
      <c r="AJ42" s="35">
        <v>15.0</v>
      </c>
      <c r="AK42" s="35">
        <v>15.0</v>
      </c>
      <c r="AL42" s="35">
        <v>12.0</v>
      </c>
      <c r="AM42" s="35">
        <v>12.0</v>
      </c>
      <c r="AN42" s="35">
        <v>0.556</v>
      </c>
      <c r="AO42" s="35">
        <v>2.0</v>
      </c>
      <c r="AP42" s="35">
        <v>1.0</v>
      </c>
      <c r="AQ42" s="35">
        <v>4.0</v>
      </c>
      <c r="AR42" s="35">
        <v>8.0</v>
      </c>
      <c r="AS42" s="35">
        <v>0.0</v>
      </c>
      <c r="AT42" s="35">
        <v>0.0</v>
      </c>
      <c r="AU42" s="35">
        <v>0.0</v>
      </c>
      <c r="AV42" s="35">
        <v>0.0</v>
      </c>
      <c r="AW42" s="35">
        <v>65.9</v>
      </c>
      <c r="AX42" s="35">
        <v>34.1</v>
      </c>
      <c r="AY42" s="35">
        <v>77.8</v>
      </c>
      <c r="AZ42" s="35">
        <v>2.0</v>
      </c>
      <c r="BA42" s="35">
        <v>0.0</v>
      </c>
      <c r="BB42" s="35">
        <v>0.0</v>
      </c>
      <c r="BC42" s="35">
        <v>2.0</v>
      </c>
      <c r="BD42" s="35">
        <v>3.0</v>
      </c>
      <c r="BE42" s="35">
        <v>1.0</v>
      </c>
      <c r="BF42" s="35">
        <v>0.529</v>
      </c>
      <c r="BG42" s="35">
        <v>0.375</v>
      </c>
    </row>
    <row r="43">
      <c r="C43" s="20" t="s">
        <v>108</v>
      </c>
      <c r="D43" s="37">
        <v>0.0</v>
      </c>
      <c r="E43" s="37">
        <v>1.0</v>
      </c>
      <c r="F43" s="37">
        <v>0.0</v>
      </c>
      <c r="G43" s="37">
        <v>0.0</v>
      </c>
      <c r="H43" s="37">
        <v>0.0</v>
      </c>
      <c r="I43" s="37">
        <v>6.0</v>
      </c>
      <c r="J43" s="37">
        <v>30.0</v>
      </c>
      <c r="K43" s="37">
        <v>30.0</v>
      </c>
      <c r="L43" s="35">
        <f t="shared" si="2"/>
        <v>23</v>
      </c>
      <c r="M43" s="37">
        <v>56.0</v>
      </c>
      <c r="N43" s="37">
        <v>66.0</v>
      </c>
      <c r="O43" s="37">
        <v>0.85</v>
      </c>
      <c r="P43" s="37">
        <v>122.0</v>
      </c>
      <c r="Q43" s="37">
        <v>3.0</v>
      </c>
      <c r="R43" s="37">
        <v>3.0</v>
      </c>
      <c r="S43" s="37">
        <v>3.5</v>
      </c>
      <c r="T43" s="37">
        <v>18.0</v>
      </c>
      <c r="U43" s="37">
        <v>1.0</v>
      </c>
      <c r="V43" s="37">
        <v>0.0</v>
      </c>
      <c r="W43" s="37">
        <v>1.0</v>
      </c>
      <c r="X43" s="37">
        <v>8.0</v>
      </c>
      <c r="Y43" s="37">
        <v>6.0</v>
      </c>
      <c r="Z43" s="37">
        <v>0.17</v>
      </c>
      <c r="AA43" s="37">
        <v>1.17</v>
      </c>
      <c r="AB43" s="37">
        <v>0.0</v>
      </c>
      <c r="AC43" s="37">
        <v>0.0</v>
      </c>
      <c r="AD43" s="37">
        <v>2.333</v>
      </c>
      <c r="AE43" s="37">
        <v>0.467</v>
      </c>
      <c r="AF43" s="37">
        <v>0.333</v>
      </c>
      <c r="AG43" s="37">
        <v>7.0</v>
      </c>
      <c r="AH43" s="37">
        <v>8.0</v>
      </c>
      <c r="AI43" s="37">
        <v>0.88</v>
      </c>
      <c r="AJ43" s="37">
        <v>15.0</v>
      </c>
      <c r="AK43" s="37">
        <v>15.0</v>
      </c>
      <c r="AL43" s="37">
        <v>15.0</v>
      </c>
      <c r="AM43" s="37">
        <v>15.0</v>
      </c>
      <c r="AN43" s="37">
        <v>0.5</v>
      </c>
      <c r="AO43" s="37">
        <v>2.0</v>
      </c>
      <c r="AP43" s="37">
        <v>3.0</v>
      </c>
      <c r="AQ43" s="37">
        <v>0.0</v>
      </c>
      <c r="AR43" s="37">
        <v>0.0</v>
      </c>
      <c r="AS43" s="37">
        <v>0.0</v>
      </c>
      <c r="AT43" s="37">
        <v>13.0</v>
      </c>
      <c r="AU43" s="37">
        <v>2.0</v>
      </c>
      <c r="AV43" s="37">
        <v>0.0</v>
      </c>
      <c r="AW43" s="37">
        <v>54.1</v>
      </c>
      <c r="AX43" s="37">
        <v>45.9</v>
      </c>
      <c r="AY43" s="37">
        <v>33.3</v>
      </c>
      <c r="AZ43" s="37">
        <v>1.0</v>
      </c>
      <c r="BA43" s="37">
        <v>0.0</v>
      </c>
      <c r="BB43" s="37">
        <v>0.0</v>
      </c>
      <c r="BC43" s="37">
        <v>4.0</v>
      </c>
      <c r="BD43" s="37">
        <v>2.0</v>
      </c>
      <c r="BE43" s="37">
        <v>1.0</v>
      </c>
      <c r="BF43" s="37">
        <v>5.767</v>
      </c>
      <c r="BG43" s="37">
        <v>0.348</v>
      </c>
    </row>
    <row r="44">
      <c r="C44" s="20" t="s">
        <v>158</v>
      </c>
      <c r="D44" s="39">
        <f t="shared" ref="D44:J44" si="3">sum(D8:D43)</f>
        <v>26</v>
      </c>
      <c r="E44" s="39">
        <f t="shared" si="3"/>
        <v>10</v>
      </c>
      <c r="F44" s="39">
        <f t="shared" si="3"/>
        <v>3</v>
      </c>
      <c r="G44" s="39">
        <f t="shared" si="3"/>
        <v>15</v>
      </c>
      <c r="H44" s="39">
        <f t="shared" si="3"/>
        <v>24</v>
      </c>
      <c r="I44" s="39">
        <f t="shared" si="3"/>
        <v>235.66</v>
      </c>
      <c r="J44" s="39">
        <f t="shared" si="3"/>
        <v>1061</v>
      </c>
      <c r="K44" s="40">
        <f>average(K8:K43)</f>
        <v>29.47222222</v>
      </c>
      <c r="L44" s="41">
        <f>SUM(L8:L43)</f>
        <v>534</v>
      </c>
      <c r="M44" s="42">
        <f t="shared" ref="M44:N44" si="4">AVERAGE(M8:M43)</f>
        <v>48.38888889</v>
      </c>
      <c r="N44" s="42">
        <f t="shared" si="4"/>
        <v>72.27777778</v>
      </c>
      <c r="O44" s="43">
        <f>M44/N44</f>
        <v>0.6694850115</v>
      </c>
      <c r="P44" s="42">
        <f>AVERAGE(P8:P43)</f>
        <v>120.6666667</v>
      </c>
      <c r="Q44" s="44">
        <f t="shared" ref="Q44:R44" si="5">sum(Q8:Q43)</f>
        <v>107</v>
      </c>
      <c r="R44" s="44">
        <f t="shared" si="5"/>
        <v>82</v>
      </c>
      <c r="S44" s="42">
        <f>(R44*7)/I44</f>
        <v>2.435712467</v>
      </c>
      <c r="T44" s="45">
        <f>AVERAGE(T8:T43)</f>
        <v>19.63888889</v>
      </c>
      <c r="U44" s="46">
        <f t="shared" ref="U44:Y44" si="6">SUM(U8:U43)</f>
        <v>344</v>
      </c>
      <c r="V44" s="46">
        <f t="shared" si="6"/>
        <v>76</v>
      </c>
      <c r="W44" s="46">
        <f t="shared" si="6"/>
        <v>268</v>
      </c>
      <c r="X44" s="46">
        <f t="shared" si="6"/>
        <v>155</v>
      </c>
      <c r="Y44" s="46">
        <f t="shared" si="6"/>
        <v>144</v>
      </c>
      <c r="Z44" s="42">
        <f>U44/Y44</f>
        <v>2.388888889</v>
      </c>
      <c r="AA44" s="42">
        <f>U44/(I44/7)</f>
        <v>10.21811084</v>
      </c>
      <c r="AB44" s="47">
        <f t="shared" ref="AB44:AC44" si="7">SUM(AB8:AB43)</f>
        <v>39</v>
      </c>
      <c r="AC44" s="47">
        <f t="shared" si="7"/>
        <v>33</v>
      </c>
      <c r="AD44" s="9">
        <f>(X44+Y44)/I44</f>
        <v>1.268777052</v>
      </c>
      <c r="AE44" s="48">
        <f>(X44+Y44+AB44)/J44</f>
        <v>0.3185673893</v>
      </c>
      <c r="AF44" s="6">
        <f>(X44)/(J44-(Y44+AB44))</f>
        <v>0.1765375854</v>
      </c>
      <c r="AG44" s="47">
        <f t="shared" ref="AG44:AH44" si="8">SUM(AG8:AG43)</f>
        <v>183</v>
      </c>
      <c r="AH44" s="47">
        <f t="shared" si="8"/>
        <v>150</v>
      </c>
      <c r="AI44" s="7">
        <f>AG44/AH44</f>
        <v>1.22</v>
      </c>
      <c r="AJ44" s="47">
        <f>sum(AJ8:AJ43)</f>
        <v>567</v>
      </c>
      <c r="AK44" s="7">
        <f>AVERAGE(AK8:AK43)</f>
        <v>15.75</v>
      </c>
      <c r="AL44" s="47">
        <f>SUM(AL8:AL43)</f>
        <v>499</v>
      </c>
      <c r="AM44" s="7">
        <f>AVERAGE(AM8:AM43)</f>
        <v>13.86111111</v>
      </c>
      <c r="AN44" s="6">
        <f>AJ44/J44</f>
        <v>0.534401508</v>
      </c>
      <c r="AO44" s="47">
        <f t="shared" ref="AO44:AS44" si="9">SUM(AO8:AO43)</f>
        <v>34</v>
      </c>
      <c r="AP44" s="47">
        <f t="shared" si="9"/>
        <v>42</v>
      </c>
      <c r="AQ44" s="47">
        <f t="shared" si="9"/>
        <v>70</v>
      </c>
      <c r="AR44" s="47">
        <f t="shared" si="9"/>
        <v>217</v>
      </c>
      <c r="AS44" s="47">
        <f t="shared" si="9"/>
        <v>29</v>
      </c>
      <c r="AT44" s="7">
        <f>((((AT8*L8)/100)+((AT9*L9)/100)+((AT10*L10)/100)+((AT11*L11)/100)+((AT12*L12)/100)+((AT13*L13)/100)+((AT14*L14)/100)+((AT15*L15)/100)+((AT16*L16)/100)+((AT17*L17)/100)+((AT18*L18)/100)+((AT19*L19)/100)+((AT20*L20)/100)+((AT21*L21)/100)+((AT22*L22)/100)+((AT23*L23)/100)+((AT23*L24)/100)+((AT25*L25)/100)+((AT26*L26)/100)+((AT27*L27)/100)+((AT28*L28)/100)+((AT29*L29)/100)+((AT30*L30)/100)+((AT31*L31)/100)+((AT32*L32)/100)+((AT33*L33)/100)+((AT34*L34)/100)+((AT35*L35)/100)+((AT36*L36)/100)+((AT37*L37)/100)+((AT38*L38)/100)+((AT39*L39)/100)+((AT40*L40)/100)+((AT41*L41)/100)+((AT42*L42)/100)+((AT43*L43)/100))/L44)*100</f>
        <v>8.888764045</v>
      </c>
      <c r="AU44" s="47">
        <f t="shared" ref="AU44:AV44" si="10">SUM(AU8:AU43)</f>
        <v>32</v>
      </c>
      <c r="AV44" s="47">
        <f t="shared" si="10"/>
        <v>12</v>
      </c>
      <c r="AW44" s="7">
        <f>(N44/P44)*100</f>
        <v>59.89871087</v>
      </c>
      <c r="AX44" s="7">
        <f>(M44/P44)*100</f>
        <v>40.10128913</v>
      </c>
      <c r="AY44" s="7">
        <f>AVERAGE(AY8:AY43)</f>
        <v>59.38888889</v>
      </c>
      <c r="AZ44" s="47">
        <f t="shared" ref="AZ44:BE44" si="11">SUM(AZ8:AZ43)</f>
        <v>111</v>
      </c>
      <c r="BA44" s="47">
        <f t="shared" si="11"/>
        <v>12</v>
      </c>
      <c r="BB44" s="47">
        <f t="shared" si="11"/>
        <v>2</v>
      </c>
      <c r="BC44" s="47">
        <f t="shared" si="11"/>
        <v>40</v>
      </c>
      <c r="BD44" s="47">
        <f t="shared" si="11"/>
        <v>98</v>
      </c>
      <c r="BE44" s="47">
        <f t="shared" si="11"/>
        <v>78</v>
      </c>
      <c r="BF44" s="6">
        <f>(((13*2)+(3*(Y44+AB44))-(2*U44))/I44)+3.1</f>
        <v>2.620495629</v>
      </c>
      <c r="BG44" s="6">
        <f>X44/L44</f>
        <v>0.2902621723</v>
      </c>
    </row>
    <row r="45">
      <c r="C45" s="20"/>
    </row>
    <row r="46">
      <c r="C46" s="20"/>
    </row>
  </sheetData>
  <mergeCells count="1">
    <mergeCell ref="A1:C5"/>
  </mergeCells>
  <printOptions gridLines="1" horizontalCentered="1"/>
  <pageMargins bottom="0.75" footer="0.0" header="0.0" left="0.7" right="0.7" top="0.75"/>
  <pageSetup cellComments="atEnd" orientation="landscape" pageOrder="overThenDown"/>
  <rowBreaks count="2" manualBreakCount="2">
    <brk man="1"/>
    <brk id="36" man="1"/>
  </rowBreaks>
  <colBreaks count="2" manualBreakCount="2">
    <brk man="1"/>
    <brk id="23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3.0" topLeftCell="D14" activePane="bottomRight" state="frozen"/>
      <selection activeCell="D1" sqref="D1" pane="topRight"/>
      <selection activeCell="A14" sqref="A14" pane="bottomLeft"/>
      <selection activeCell="D14" sqref="D14" pane="bottomRight"/>
    </sheetView>
  </sheetViews>
  <sheetFormatPr customHeight="1" defaultColWidth="12.63" defaultRowHeight="15.75"/>
  <sheetData>
    <row r="1">
      <c r="A1" s="1" t="s">
        <v>159</v>
      </c>
      <c r="D1" s="2"/>
      <c r="E1" s="2"/>
    </row>
    <row r="2">
      <c r="D2" s="2"/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X2" s="5"/>
      <c r="Y2" s="5"/>
      <c r="Z2" s="5"/>
      <c r="AA2" s="5"/>
    </row>
    <row r="3">
      <c r="D3" s="2"/>
      <c r="E3" s="6">
        <f>N50</f>
        <v>0.2551020408</v>
      </c>
      <c r="F3" s="6">
        <f>AB50</f>
        <v>0.5970315399</v>
      </c>
      <c r="G3" s="6">
        <f>AK50</f>
        <v>0.1842105263</v>
      </c>
      <c r="H3" s="7">
        <f>AM50</f>
        <v>45.45454545</v>
      </c>
      <c r="I3" s="8">
        <f>((0.69*O50) + (0.72*S50) + (0.88*I50) + (1.247*J50) + (1.578*K50) + (2.031*L50))/(E50+O50+S50+X50)</f>
        <v>0.2608636364</v>
      </c>
      <c r="J3" s="7">
        <f>AV50</f>
        <v>8.885555556</v>
      </c>
      <c r="K3" s="3">
        <f>19+2+2+4+6+2</f>
        <v>35</v>
      </c>
      <c r="L3" s="3">
        <f>5+1+1</f>
        <v>7</v>
      </c>
      <c r="M3" s="6">
        <f>L3/K5</f>
        <v>0.2121212121</v>
      </c>
      <c r="N3" s="3">
        <v>0.0</v>
      </c>
      <c r="O3" s="6">
        <f>(N3+L3)/K3</f>
        <v>0.2</v>
      </c>
      <c r="P3" s="47">
        <f>2+3+2+5+1+3+2+2+1</f>
        <v>21</v>
      </c>
      <c r="Q3" s="47">
        <f>2+1+2+5+1+3+2+2+1</f>
        <v>19</v>
      </c>
      <c r="R3" s="47">
        <f>1+1+1+1</f>
        <v>4</v>
      </c>
      <c r="S3" s="6">
        <f>R3/P3</f>
        <v>0.1904761905</v>
      </c>
      <c r="T3" s="6">
        <f>R3/Q3</f>
        <v>0.2105263158</v>
      </c>
      <c r="U3" s="47">
        <f>1+1+1+1+1+1</f>
        <v>6</v>
      </c>
    </row>
    <row r="4">
      <c r="E4" s="3" t="s">
        <v>19</v>
      </c>
      <c r="F4" s="3" t="s">
        <v>20</v>
      </c>
      <c r="G4" s="3" t="s">
        <v>21</v>
      </c>
      <c r="H4" s="3" t="s">
        <v>22</v>
      </c>
      <c r="I4" s="3" t="s">
        <v>23</v>
      </c>
      <c r="J4" s="3" t="s">
        <v>24</v>
      </c>
      <c r="K4" s="3" t="s">
        <v>25</v>
      </c>
      <c r="L4" s="3" t="s">
        <v>26</v>
      </c>
      <c r="M4" s="3" t="s">
        <v>27</v>
      </c>
      <c r="N4" s="3" t="s">
        <v>28</v>
      </c>
      <c r="O4" s="3" t="s">
        <v>29</v>
      </c>
      <c r="P4" s="3" t="s">
        <v>30</v>
      </c>
      <c r="Q4" s="3" t="s">
        <v>31</v>
      </c>
      <c r="R4" s="3" t="s">
        <v>32</v>
      </c>
      <c r="S4" s="3" t="s">
        <v>33</v>
      </c>
      <c r="T4" s="3" t="s">
        <v>34</v>
      </c>
      <c r="U4" s="3" t="s">
        <v>35</v>
      </c>
    </row>
    <row r="5">
      <c r="E5" s="6">
        <f>AA50-N50</f>
        <v>0.05102040816</v>
      </c>
      <c r="F5" s="6">
        <f>AC50</f>
        <v>0.2074397032</v>
      </c>
      <c r="G5" s="11">
        <f>(9+5+3+1+4+1)/(34+7+6+3+12+5)</f>
        <v>0.3432835821</v>
      </c>
      <c r="H5" s="11">
        <f>(16+1+2+1+5+2)/(34+7+6+3+12+5)</f>
        <v>0.4029850746</v>
      </c>
      <c r="I5" s="11">
        <f>(9+1+1+1+3+2)/(34+7+6+3+12+5)</f>
        <v>0.2537313433</v>
      </c>
      <c r="J5" s="6">
        <f>BB50</f>
        <v>0.2777777778</v>
      </c>
      <c r="K5" s="3">
        <f>17+2+2+4+6+2</f>
        <v>33</v>
      </c>
      <c r="L5" s="3">
        <f>14+2+1+3+4+1</f>
        <v>25</v>
      </c>
      <c r="M5" s="6">
        <f>L3/L5</f>
        <v>0.28</v>
      </c>
      <c r="N5" s="6">
        <f>(5+1+1)/K5</f>
        <v>0.2121212121</v>
      </c>
      <c r="O5" s="6">
        <f>N5+O3</f>
        <v>0.4121212121</v>
      </c>
      <c r="P5" s="3">
        <f>1+1+3+1+3+1+1</f>
        <v>11</v>
      </c>
      <c r="Q5" s="3">
        <f>1+3+1+3+1+1</f>
        <v>10</v>
      </c>
      <c r="R5" s="3">
        <f>0+1</f>
        <v>1</v>
      </c>
      <c r="S5" s="6">
        <f>R5/P5</f>
        <v>0.09090909091</v>
      </c>
      <c r="T5" s="6">
        <f>R5/Q5</f>
        <v>0.1</v>
      </c>
      <c r="U5" s="7">
        <f>(U3/(3+3+2+5+1+3+2+2+1))*100</f>
        <v>27.27272727</v>
      </c>
    </row>
    <row r="7">
      <c r="E7" s="3" t="s">
        <v>36</v>
      </c>
      <c r="I7" s="14"/>
      <c r="J7" s="3" t="s">
        <v>37</v>
      </c>
    </row>
    <row r="8">
      <c r="E8" s="49" t="s">
        <v>2</v>
      </c>
      <c r="F8" s="49" t="s">
        <v>38</v>
      </c>
      <c r="G8" s="49" t="s">
        <v>39</v>
      </c>
      <c r="H8" s="49" t="s">
        <v>3</v>
      </c>
      <c r="I8" s="50" t="s">
        <v>4</v>
      </c>
      <c r="J8" s="49" t="s">
        <v>2</v>
      </c>
      <c r="K8" s="49" t="s">
        <v>38</v>
      </c>
      <c r="L8" s="49" t="s">
        <v>39</v>
      </c>
      <c r="M8" s="49" t="s">
        <v>3</v>
      </c>
      <c r="N8" s="49" t="s">
        <v>4</v>
      </c>
    </row>
    <row r="9">
      <c r="E9" s="51">
        <f>sum(G45:G49)/sum(E45:E49)</f>
        <v>0.08333333333</v>
      </c>
      <c r="F9" s="51">
        <f>sum(sum(G45:G49),sum(O45:O49),sum(S45:S49))/sum(D45:D49)</f>
        <v>0.1428571429</v>
      </c>
      <c r="G9" s="51">
        <f>(sum(I45:I49)+(2*sum(J45:J49))+(3*sum(K45:K49))+(4*sum(L45:L49)))/sum(E45:E49)</f>
        <v>0.08333333333</v>
      </c>
      <c r="H9" s="51">
        <f>sum(F9:G9)</f>
        <v>0.2261904762</v>
      </c>
      <c r="I9" s="52">
        <f>sum(AJ45:AJ49)/sum(AI45:AI49)</f>
        <v>0</v>
      </c>
      <c r="J9" s="51">
        <f>sum(G40:G49)/sum(E40:E49)</f>
        <v>0.1153846154</v>
      </c>
      <c r="K9" s="51">
        <f>sum(sum(G40:G49),sum(O40:O49),sum(S40:S49))/sum(D40:D49)</f>
        <v>0.1875</v>
      </c>
      <c r="L9" s="51">
        <f>(sum(I40:I49)+(2*sum(J40:J49))+(3*sum(K40:K49))+(4*sum(L40:L49)))/sum(E40:E49)</f>
        <v>0.1538461538</v>
      </c>
      <c r="M9" s="51">
        <f>sum(K9:L9)</f>
        <v>0.3413461538</v>
      </c>
      <c r="N9" s="51">
        <f>sum(AJ40:AJ49)/sum(AI40:AI49)</f>
        <v>0.125</v>
      </c>
    </row>
    <row r="10">
      <c r="E10" s="49" t="s">
        <v>24</v>
      </c>
      <c r="F10" s="49" t="s">
        <v>6</v>
      </c>
      <c r="G10" s="49" t="s">
        <v>19</v>
      </c>
      <c r="H10" s="49" t="s">
        <v>7</v>
      </c>
      <c r="I10" s="50" t="s">
        <v>5</v>
      </c>
      <c r="J10" s="49" t="s">
        <v>24</v>
      </c>
      <c r="K10" s="49" t="s">
        <v>6</v>
      </c>
      <c r="L10" s="49" t="s">
        <v>19</v>
      </c>
      <c r="M10" s="49" t="s">
        <v>7</v>
      </c>
      <c r="N10" s="49" t="s">
        <v>5</v>
      </c>
    </row>
    <row r="11">
      <c r="E11" s="51">
        <f>sum(G45:G49)/sum(AW45:AW49)</f>
        <v>0.08333333333</v>
      </c>
      <c r="F11" s="53">
        <f>((0.69*sum(O45:O49)) + (0.72*sum(S45:S49)) + (0.88*sum(I45:I49)) + (1.247*sum(J45:J49)) + (1.578*sum(K45:K49)) + (2.031*sum(L45:L49)))/(sum(E45:E49)+sum(O45:O49)+sum(S45:S49)+sum(X45:X49))</f>
        <v>0.1121428571</v>
      </c>
      <c r="G11" s="51">
        <f>G9-E9</f>
        <v>0</v>
      </c>
      <c r="H11" s="53">
        <f>((((AV45*$AW$45)/100)+((AV46*$AW$46)/100)+((AV47*$AW$47)/100)+((AV48*$AW$48)/100)+((AV49*$AW$49)/100))/sum(AW45:AW49))*100</f>
        <v>0</v>
      </c>
      <c r="I11" s="52">
        <f>(sum(AL45:AL49)/sum(D45:D49))*100</f>
        <v>42.85714286</v>
      </c>
      <c r="J11" s="51">
        <f>sum(G40:G49)/sum(AW40:AW49)</f>
        <v>0.12</v>
      </c>
      <c r="K11" s="53">
        <f>((0.69*sum(O40:O49)) + (0.72*sum(S40:S49)) + (0.88*sum(I40:I49)) + (1.247*sum(J40:J49)) + (1.578*sum(K40:K49)) + (2.031*sum(L40:L49)))/(sum(E40:E49)+sum(O40:O49)+sum(S40:S49)+sum(X40:X49))</f>
        <v>0.15865625</v>
      </c>
      <c r="L11" s="51">
        <f>L9-J9</f>
        <v>0.03846153846</v>
      </c>
      <c r="M11" s="53">
        <f>((((AV40*$AW$40)/100)+((AV41*$AW$41)/100)+((AV42*$AW$42)/100)+((AV43*$AW$43)/100)+((AV44*$AW$44)/100)+((AV45*$AW$45)/100)+((AV46*$AW$46)/100)+((AV47*$AW$47)/100)+((AV48*$AW$48)/100)+((AV49*$AW$49)/100))/sum(AW40:AW49)*100)</f>
        <v>0</v>
      </c>
      <c r="N11" s="51">
        <f>(sum(AL40:AL49)/sum(D40:D49))*100</f>
        <v>43.75</v>
      </c>
    </row>
    <row r="13">
      <c r="C13" s="19" t="s">
        <v>40</v>
      </c>
      <c r="D13" s="19" t="s">
        <v>41</v>
      </c>
      <c r="E13" s="19" t="s">
        <v>42</v>
      </c>
      <c r="F13" s="19" t="s">
        <v>43</v>
      </c>
      <c r="G13" s="19" t="s">
        <v>44</v>
      </c>
      <c r="H13" s="19" t="s">
        <v>45</v>
      </c>
      <c r="I13" s="19" t="s">
        <v>46</v>
      </c>
      <c r="J13" s="19" t="s">
        <v>47</v>
      </c>
      <c r="K13" s="19" t="s">
        <v>48</v>
      </c>
      <c r="L13" s="19" t="s">
        <v>49</v>
      </c>
      <c r="M13" s="19" t="s">
        <v>50</v>
      </c>
      <c r="N13" s="19" t="s">
        <v>51</v>
      </c>
      <c r="O13" s="19" t="s">
        <v>52</v>
      </c>
      <c r="P13" s="19" t="s">
        <v>53</v>
      </c>
      <c r="Q13" s="19" t="s">
        <v>54</v>
      </c>
      <c r="R13" s="19" t="s">
        <v>55</v>
      </c>
      <c r="S13" s="19" t="s">
        <v>56</v>
      </c>
      <c r="T13" s="19" t="s">
        <v>57</v>
      </c>
      <c r="U13" s="19" t="s">
        <v>58</v>
      </c>
      <c r="V13" s="19" t="s">
        <v>59</v>
      </c>
      <c r="W13" s="19" t="s">
        <v>60</v>
      </c>
      <c r="X13" s="19" t="s">
        <v>61</v>
      </c>
      <c r="Y13" s="19" t="s">
        <v>62</v>
      </c>
      <c r="Z13" s="19" t="s">
        <v>63</v>
      </c>
      <c r="AA13" s="19" t="s">
        <v>39</v>
      </c>
      <c r="AB13" s="19" t="s">
        <v>3</v>
      </c>
      <c r="AC13" s="19" t="s">
        <v>20</v>
      </c>
      <c r="AD13" s="19" t="s">
        <v>64</v>
      </c>
      <c r="AE13" s="19" t="s">
        <v>65</v>
      </c>
      <c r="AF13" s="19" t="s">
        <v>66</v>
      </c>
      <c r="AG13" s="19" t="s">
        <v>67</v>
      </c>
      <c r="AH13" s="19" t="s">
        <v>68</v>
      </c>
      <c r="AI13" s="19" t="s">
        <v>69</v>
      </c>
      <c r="AJ13" s="19" t="s">
        <v>70</v>
      </c>
      <c r="AK13" s="19" t="s">
        <v>4</v>
      </c>
      <c r="AL13" s="19" t="s">
        <v>71</v>
      </c>
      <c r="AM13" s="19" t="s">
        <v>5</v>
      </c>
      <c r="AN13" s="19" t="s">
        <v>72</v>
      </c>
      <c r="AO13" s="19" t="s">
        <v>73</v>
      </c>
      <c r="AP13" s="19" t="s">
        <v>74</v>
      </c>
      <c r="AQ13" s="19" t="s">
        <v>75</v>
      </c>
      <c r="AR13" s="19" t="s">
        <v>76</v>
      </c>
      <c r="AS13" s="19" t="s">
        <v>77</v>
      </c>
      <c r="AT13" s="19" t="s">
        <v>78</v>
      </c>
      <c r="AU13" s="19" t="s">
        <v>79</v>
      </c>
      <c r="AV13" s="19" t="s">
        <v>7</v>
      </c>
      <c r="AW13" s="19" t="s">
        <v>80</v>
      </c>
      <c r="AX13" s="19" t="s">
        <v>81</v>
      </c>
      <c r="AY13" s="19" t="s">
        <v>82</v>
      </c>
      <c r="AZ13" s="19" t="s">
        <v>83</v>
      </c>
      <c r="BA13" s="19" t="s">
        <v>84</v>
      </c>
      <c r="BB13" s="19" t="s">
        <v>24</v>
      </c>
      <c r="BC13" s="54"/>
      <c r="BD13" s="54"/>
      <c r="BE13" s="54"/>
      <c r="BF13" s="54"/>
      <c r="BG13" s="54"/>
    </row>
    <row r="14">
      <c r="C14" s="20" t="s">
        <v>85</v>
      </c>
      <c r="D14" s="25">
        <v>3.0</v>
      </c>
      <c r="E14" s="25">
        <v>3.0</v>
      </c>
      <c r="F14" s="25">
        <v>0.0</v>
      </c>
      <c r="G14" s="25">
        <v>2.0</v>
      </c>
      <c r="H14" s="25">
        <v>0.0</v>
      </c>
      <c r="I14" s="25">
        <v>1.0</v>
      </c>
      <c r="J14" s="25">
        <v>1.0</v>
      </c>
      <c r="K14" s="25">
        <v>0.0</v>
      </c>
      <c r="L14" s="25">
        <v>0.0</v>
      </c>
      <c r="M14" s="25">
        <v>0.0</v>
      </c>
      <c r="N14" s="25">
        <v>0.667</v>
      </c>
      <c r="O14" s="25">
        <v>0.0</v>
      </c>
      <c r="P14" s="25">
        <v>0.0</v>
      </c>
      <c r="Q14" s="25">
        <v>0.0</v>
      </c>
      <c r="R14" s="25">
        <v>0.0</v>
      </c>
      <c r="S14" s="25">
        <v>0.0</v>
      </c>
      <c r="T14" s="25">
        <v>0.0</v>
      </c>
      <c r="U14" s="25">
        <v>0.0</v>
      </c>
      <c r="V14" s="25">
        <v>0.0</v>
      </c>
      <c r="W14" s="25">
        <v>0.0</v>
      </c>
      <c r="X14" s="25">
        <v>0.0</v>
      </c>
      <c r="Y14" s="25">
        <v>0.667</v>
      </c>
      <c r="Z14" s="25">
        <v>0.667</v>
      </c>
      <c r="AA14" s="25">
        <v>1.0</v>
      </c>
      <c r="AB14" s="25">
        <v>1.667</v>
      </c>
      <c r="AC14" s="25">
        <v>0.55</v>
      </c>
      <c r="AD14" s="25">
        <v>1.0</v>
      </c>
      <c r="AE14" s="25">
        <v>1.0</v>
      </c>
      <c r="AF14" s="25">
        <v>0.0</v>
      </c>
      <c r="AG14" s="25">
        <v>0.0</v>
      </c>
      <c r="AH14" s="25">
        <v>0.0</v>
      </c>
      <c r="AI14" s="25">
        <v>0.0</v>
      </c>
      <c r="AJ14" s="25">
        <v>0.0</v>
      </c>
      <c r="AK14" s="25">
        <v>0.0</v>
      </c>
      <c r="AL14" s="25">
        <v>2.0</v>
      </c>
      <c r="AM14" s="25">
        <v>66.7</v>
      </c>
      <c r="AN14" s="25">
        <v>0.0</v>
      </c>
      <c r="AO14" s="25">
        <v>2.0</v>
      </c>
      <c r="AP14" s="25">
        <v>0.0</v>
      </c>
      <c r="AQ14" s="25">
        <v>0.0</v>
      </c>
      <c r="AR14" s="25">
        <v>0.0</v>
      </c>
      <c r="AS14" s="25">
        <v>33.3</v>
      </c>
      <c r="AT14" s="25">
        <v>0.0</v>
      </c>
      <c r="AU14" s="25">
        <v>66.7</v>
      </c>
      <c r="AV14" s="25">
        <v>33.3</v>
      </c>
      <c r="AW14" s="25">
        <v>3.0</v>
      </c>
      <c r="AX14" s="25">
        <v>0.0</v>
      </c>
      <c r="AY14" s="25">
        <v>0.0</v>
      </c>
      <c r="AZ14" s="25">
        <v>0.0</v>
      </c>
      <c r="BA14" s="25">
        <v>0.0</v>
      </c>
      <c r="BB14" s="25">
        <v>0.667</v>
      </c>
      <c r="BC14" s="55"/>
      <c r="BD14" s="55"/>
      <c r="BE14" s="55"/>
      <c r="BF14" s="55"/>
      <c r="BG14" s="55"/>
    </row>
    <row r="15">
      <c r="C15" s="20" t="s">
        <v>85</v>
      </c>
      <c r="D15" s="25">
        <v>4.0</v>
      </c>
      <c r="E15" s="25">
        <v>4.0</v>
      </c>
      <c r="F15" s="25">
        <v>1.0</v>
      </c>
      <c r="G15" s="25">
        <v>1.0</v>
      </c>
      <c r="H15" s="25">
        <v>0.0</v>
      </c>
      <c r="I15" s="25">
        <v>1.0</v>
      </c>
      <c r="J15" s="25">
        <v>0.0</v>
      </c>
      <c r="K15" s="25">
        <v>0.0</v>
      </c>
      <c r="L15" s="25">
        <v>0.0</v>
      </c>
      <c r="M15" s="25">
        <v>1.0</v>
      </c>
      <c r="N15" s="25">
        <v>0.25</v>
      </c>
      <c r="O15" s="25">
        <v>0.0</v>
      </c>
      <c r="P15" s="25">
        <v>0.0</v>
      </c>
      <c r="Q15" s="25">
        <v>0.0</v>
      </c>
      <c r="R15" s="25">
        <v>0.0</v>
      </c>
      <c r="S15" s="25">
        <v>0.0</v>
      </c>
      <c r="T15" s="25">
        <v>0.0</v>
      </c>
      <c r="U15" s="25">
        <v>0.0</v>
      </c>
      <c r="V15" s="25">
        <v>0.0</v>
      </c>
      <c r="W15" s="25">
        <v>0.0</v>
      </c>
      <c r="X15" s="25">
        <v>0.0</v>
      </c>
      <c r="Y15" s="25">
        <v>0.25</v>
      </c>
      <c r="Z15" s="25">
        <v>0.25</v>
      </c>
      <c r="AA15" s="25">
        <v>0.25</v>
      </c>
      <c r="AB15" s="25">
        <v>0.5</v>
      </c>
      <c r="AC15" s="25">
        <v>0.175</v>
      </c>
      <c r="AD15" s="25">
        <v>1.0</v>
      </c>
      <c r="AE15" s="25">
        <v>1.0</v>
      </c>
      <c r="AF15" s="25">
        <v>0.0</v>
      </c>
      <c r="AG15" s="25">
        <v>0.0</v>
      </c>
      <c r="AH15" s="25">
        <v>0.0</v>
      </c>
      <c r="AI15" s="25">
        <v>3.0</v>
      </c>
      <c r="AJ15" s="25">
        <v>0.0</v>
      </c>
      <c r="AK15" s="25">
        <v>0.0</v>
      </c>
      <c r="AL15" s="25">
        <v>4.0</v>
      </c>
      <c r="AM15" s="25">
        <v>100.0</v>
      </c>
      <c r="AN15" s="25">
        <v>0.0</v>
      </c>
      <c r="AO15" s="25">
        <v>0.0</v>
      </c>
      <c r="AP15" s="25">
        <v>0.0</v>
      </c>
      <c r="AQ15" s="25">
        <v>0.0</v>
      </c>
      <c r="AR15" s="25">
        <v>75.0</v>
      </c>
      <c r="AS15" s="25">
        <v>0.0</v>
      </c>
      <c r="AT15" s="25">
        <v>0.0</v>
      </c>
      <c r="AU15" s="25">
        <v>25.0</v>
      </c>
      <c r="AV15" s="25">
        <v>25.0</v>
      </c>
      <c r="AW15" s="25">
        <v>4.0</v>
      </c>
      <c r="AX15" s="25">
        <v>0.0</v>
      </c>
      <c r="AY15" s="25">
        <v>0.0</v>
      </c>
      <c r="AZ15" s="25">
        <v>0.0</v>
      </c>
      <c r="BA15" s="25">
        <v>0.0</v>
      </c>
      <c r="BB15" s="25">
        <v>0.25</v>
      </c>
      <c r="BC15" s="55"/>
      <c r="BD15" s="55"/>
      <c r="BE15" s="55"/>
      <c r="BF15" s="55"/>
      <c r="BG15" s="55"/>
    </row>
    <row r="16">
      <c r="C16" s="20" t="s">
        <v>86</v>
      </c>
      <c r="D16" s="25">
        <v>4.0</v>
      </c>
      <c r="E16" s="25">
        <v>3.0</v>
      </c>
      <c r="F16" s="25">
        <v>1.0</v>
      </c>
      <c r="G16" s="25">
        <v>1.0</v>
      </c>
      <c r="H16" s="25">
        <v>0.0</v>
      </c>
      <c r="I16" s="25">
        <v>1.0</v>
      </c>
      <c r="J16" s="25">
        <v>0.0</v>
      </c>
      <c r="K16" s="25">
        <v>0.0</v>
      </c>
      <c r="L16" s="25">
        <v>0.0</v>
      </c>
      <c r="M16" s="25">
        <v>1.0</v>
      </c>
      <c r="N16" s="25">
        <v>0.333</v>
      </c>
      <c r="O16" s="25">
        <v>0.0</v>
      </c>
      <c r="P16" s="25">
        <v>0.0</v>
      </c>
      <c r="Q16" s="25">
        <v>0.0</v>
      </c>
      <c r="R16" s="25">
        <v>0.0</v>
      </c>
      <c r="S16" s="25">
        <v>0.0</v>
      </c>
      <c r="T16" s="25">
        <v>0.0</v>
      </c>
      <c r="U16" s="25">
        <v>0.0</v>
      </c>
      <c r="V16" s="25">
        <v>0.0</v>
      </c>
      <c r="W16" s="25">
        <v>1.0</v>
      </c>
      <c r="X16" s="25">
        <v>1.0</v>
      </c>
      <c r="Y16" s="25">
        <v>0.25</v>
      </c>
      <c r="Z16" s="25">
        <v>0.25</v>
      </c>
      <c r="AA16" s="25">
        <v>0.333</v>
      </c>
      <c r="AB16" s="25">
        <v>0.583</v>
      </c>
      <c r="AC16" s="25">
        <v>0.196</v>
      </c>
      <c r="AD16" s="25">
        <v>1.0</v>
      </c>
      <c r="AE16" s="25">
        <v>0.75</v>
      </c>
      <c r="AF16" s="25">
        <v>0.0</v>
      </c>
      <c r="AG16" s="25">
        <v>0.0</v>
      </c>
      <c r="AH16" s="25">
        <v>0.0</v>
      </c>
      <c r="AI16" s="25">
        <v>0.0</v>
      </c>
      <c r="AJ16" s="25">
        <v>0.0</v>
      </c>
      <c r="AK16" s="25">
        <v>0.0</v>
      </c>
      <c r="AL16" s="25">
        <v>2.0</v>
      </c>
      <c r="AM16" s="25">
        <v>50.0</v>
      </c>
      <c r="AN16" s="25">
        <v>0.0</v>
      </c>
      <c r="AO16" s="25">
        <v>0.0</v>
      </c>
      <c r="AP16" s="25">
        <v>1.0</v>
      </c>
      <c r="AQ16" s="25">
        <v>0.0</v>
      </c>
      <c r="AR16" s="25">
        <v>50.0</v>
      </c>
      <c r="AS16" s="25">
        <v>0.0</v>
      </c>
      <c r="AT16" s="25">
        <v>25.0</v>
      </c>
      <c r="AU16" s="25">
        <v>25.0</v>
      </c>
      <c r="AV16" s="25">
        <v>25.0</v>
      </c>
      <c r="AW16" s="25">
        <v>4.0</v>
      </c>
      <c r="AX16" s="25">
        <v>0.0</v>
      </c>
      <c r="AY16" s="25">
        <v>0.0</v>
      </c>
      <c r="AZ16" s="25">
        <v>0.0</v>
      </c>
      <c r="BA16" s="25">
        <v>0.0</v>
      </c>
      <c r="BB16" s="25">
        <v>0.25</v>
      </c>
      <c r="BC16" s="55"/>
      <c r="BD16" s="55"/>
      <c r="BE16" s="55"/>
      <c r="BF16" s="55"/>
      <c r="BG16" s="55"/>
    </row>
    <row r="17">
      <c r="C17" s="20" t="s">
        <v>87</v>
      </c>
      <c r="D17" s="25">
        <v>4.0</v>
      </c>
      <c r="E17" s="25">
        <v>4.0</v>
      </c>
      <c r="F17" s="25">
        <v>0.0</v>
      </c>
      <c r="G17" s="25">
        <v>1.0</v>
      </c>
      <c r="H17" s="25">
        <v>0.0</v>
      </c>
      <c r="I17" s="25">
        <v>1.0</v>
      </c>
      <c r="J17" s="25">
        <v>0.0</v>
      </c>
      <c r="K17" s="25">
        <v>0.0</v>
      </c>
      <c r="L17" s="25">
        <v>0.0</v>
      </c>
      <c r="M17" s="25">
        <v>0.0</v>
      </c>
      <c r="N17" s="25">
        <v>0.25</v>
      </c>
      <c r="O17" s="25">
        <v>0.0</v>
      </c>
      <c r="P17" s="25">
        <v>0.0</v>
      </c>
      <c r="Q17" s="25">
        <v>1.0</v>
      </c>
      <c r="R17" s="25">
        <v>1.0</v>
      </c>
      <c r="S17" s="25">
        <v>0.0</v>
      </c>
      <c r="T17" s="25">
        <v>0.0</v>
      </c>
      <c r="U17" s="25">
        <v>0.0</v>
      </c>
      <c r="V17" s="25">
        <v>0.0</v>
      </c>
      <c r="W17" s="25">
        <v>0.0</v>
      </c>
      <c r="X17" s="25">
        <v>0.0</v>
      </c>
      <c r="Y17" s="25">
        <v>0.25</v>
      </c>
      <c r="Z17" s="25">
        <v>0.25</v>
      </c>
      <c r="AA17" s="25">
        <v>0.25</v>
      </c>
      <c r="AB17" s="25">
        <v>0.5</v>
      </c>
      <c r="AC17" s="25">
        <v>0.175</v>
      </c>
      <c r="AD17" s="25">
        <v>0.75</v>
      </c>
      <c r="AE17" s="25">
        <v>0.75</v>
      </c>
      <c r="AF17" s="25">
        <v>0.0</v>
      </c>
      <c r="AG17" s="25">
        <v>0.0</v>
      </c>
      <c r="AH17" s="25">
        <v>0.0</v>
      </c>
      <c r="AI17" s="25">
        <v>1.0</v>
      </c>
      <c r="AJ17" s="25">
        <v>0.0</v>
      </c>
      <c r="AK17" s="25">
        <v>0.0</v>
      </c>
      <c r="AL17" s="25">
        <v>1.0</v>
      </c>
      <c r="AM17" s="25">
        <v>25.0</v>
      </c>
      <c r="AN17" s="25">
        <v>0.0</v>
      </c>
      <c r="AO17" s="25">
        <v>1.0</v>
      </c>
      <c r="AP17" s="25">
        <v>0.0</v>
      </c>
      <c r="AQ17" s="25">
        <v>0.0</v>
      </c>
      <c r="AR17" s="25">
        <v>33.3</v>
      </c>
      <c r="AS17" s="25">
        <v>33.3</v>
      </c>
      <c r="AT17" s="25">
        <v>0.0</v>
      </c>
      <c r="AU17" s="25">
        <v>33.3</v>
      </c>
      <c r="AV17" s="25">
        <v>0.0</v>
      </c>
      <c r="AW17" s="25">
        <v>3.0</v>
      </c>
      <c r="AX17" s="25">
        <v>5.3</v>
      </c>
      <c r="AY17" s="25">
        <v>0.0</v>
      </c>
      <c r="AZ17" s="25">
        <v>0.0</v>
      </c>
      <c r="BA17" s="25">
        <v>0.0</v>
      </c>
      <c r="BB17" s="25">
        <v>0.333</v>
      </c>
      <c r="BC17" s="55"/>
      <c r="BD17" s="55"/>
      <c r="BE17" s="55"/>
      <c r="BF17" s="55"/>
      <c r="BG17" s="55"/>
    </row>
    <row r="18">
      <c r="C18" s="20" t="s">
        <v>88</v>
      </c>
      <c r="D18" s="25">
        <v>4.0</v>
      </c>
      <c r="E18" s="25">
        <v>2.0</v>
      </c>
      <c r="F18" s="25">
        <v>1.0</v>
      </c>
      <c r="G18" s="25">
        <v>2.0</v>
      </c>
      <c r="H18" s="25">
        <v>0.0</v>
      </c>
      <c r="I18" s="25">
        <v>1.0</v>
      </c>
      <c r="J18" s="25">
        <v>1.0</v>
      </c>
      <c r="K18" s="25">
        <v>0.0</v>
      </c>
      <c r="L18" s="25">
        <v>0.0</v>
      </c>
      <c r="M18" s="25">
        <v>2.0</v>
      </c>
      <c r="N18" s="25">
        <v>1.0</v>
      </c>
      <c r="O18" s="25">
        <v>1.0</v>
      </c>
      <c r="P18" s="25">
        <v>0.0</v>
      </c>
      <c r="Q18" s="25">
        <v>0.0</v>
      </c>
      <c r="R18" s="25">
        <v>0.0</v>
      </c>
      <c r="S18" s="25">
        <v>0.0</v>
      </c>
      <c r="T18" s="25">
        <v>0.0</v>
      </c>
      <c r="U18" s="25">
        <v>0.0</v>
      </c>
      <c r="V18" s="25">
        <v>0.0</v>
      </c>
      <c r="W18" s="25">
        <v>1.0</v>
      </c>
      <c r="X18" s="25">
        <v>1.0</v>
      </c>
      <c r="Y18" s="25">
        <v>0.75</v>
      </c>
      <c r="Z18" s="25">
        <v>0.75</v>
      </c>
      <c r="AA18" s="25">
        <v>1.5</v>
      </c>
      <c r="AB18" s="25">
        <v>2.25</v>
      </c>
      <c r="AC18" s="25">
        <v>0.713</v>
      </c>
      <c r="AD18" s="25">
        <v>1.0</v>
      </c>
      <c r="AE18" s="25">
        <v>0.5</v>
      </c>
      <c r="AF18" s="25">
        <v>0.0</v>
      </c>
      <c r="AG18" s="25">
        <v>0.0</v>
      </c>
      <c r="AH18" s="25">
        <v>0.0</v>
      </c>
      <c r="AI18" s="25">
        <v>1.0</v>
      </c>
      <c r="AJ18" s="25">
        <v>1.0</v>
      </c>
      <c r="AK18" s="25">
        <v>1.0</v>
      </c>
      <c r="AL18" s="25">
        <v>4.0</v>
      </c>
      <c r="AM18" s="25">
        <v>100.0</v>
      </c>
      <c r="AN18" s="25">
        <v>0.0</v>
      </c>
      <c r="AO18" s="25">
        <v>1.0</v>
      </c>
      <c r="AP18" s="25">
        <v>1.0</v>
      </c>
      <c r="AQ18" s="25">
        <v>0.0</v>
      </c>
      <c r="AR18" s="25">
        <v>33.3</v>
      </c>
      <c r="AS18" s="25">
        <v>33.3</v>
      </c>
      <c r="AT18" s="25">
        <v>0.0</v>
      </c>
      <c r="AU18" s="25">
        <v>33.3</v>
      </c>
      <c r="AV18" s="25">
        <v>0.0</v>
      </c>
      <c r="AW18" s="25">
        <v>3.0</v>
      </c>
      <c r="AX18" s="25">
        <v>0.0</v>
      </c>
      <c r="AY18" s="25">
        <v>50.0</v>
      </c>
      <c r="AZ18" s="25">
        <v>2.0</v>
      </c>
      <c r="BA18" s="25">
        <v>100.0</v>
      </c>
      <c r="BB18" s="25">
        <v>0.667</v>
      </c>
      <c r="BC18" s="55"/>
      <c r="BD18" s="55"/>
      <c r="BE18" s="55"/>
      <c r="BF18" s="55"/>
      <c r="BG18" s="55"/>
    </row>
    <row r="19">
      <c r="C19" s="20" t="s">
        <v>89</v>
      </c>
      <c r="D19" s="25">
        <v>4.0</v>
      </c>
      <c r="E19" s="25">
        <v>3.0</v>
      </c>
      <c r="F19" s="25">
        <v>1.0</v>
      </c>
      <c r="G19" s="25">
        <v>1.0</v>
      </c>
      <c r="H19" s="25">
        <v>0.0</v>
      </c>
      <c r="I19" s="25">
        <v>1.0</v>
      </c>
      <c r="J19" s="25">
        <v>0.0</v>
      </c>
      <c r="K19" s="25">
        <v>0.0</v>
      </c>
      <c r="L19" s="25">
        <v>0.0</v>
      </c>
      <c r="M19" s="25">
        <v>1.0</v>
      </c>
      <c r="N19" s="25">
        <v>0.333</v>
      </c>
      <c r="O19" s="25">
        <v>0.0</v>
      </c>
      <c r="P19" s="25">
        <v>0.0</v>
      </c>
      <c r="Q19" s="25">
        <v>0.0</v>
      </c>
      <c r="R19" s="25">
        <v>0.0</v>
      </c>
      <c r="S19" s="25">
        <v>1.0</v>
      </c>
      <c r="T19" s="25">
        <v>0.0</v>
      </c>
      <c r="U19" s="25">
        <v>0.0</v>
      </c>
      <c r="V19" s="25">
        <v>0.0</v>
      </c>
      <c r="W19" s="25">
        <v>0.0</v>
      </c>
      <c r="X19" s="25">
        <v>0.0</v>
      </c>
      <c r="Y19" s="25">
        <v>0.5</v>
      </c>
      <c r="Z19" s="25">
        <v>0.5</v>
      </c>
      <c r="AA19" s="25">
        <v>0.333</v>
      </c>
      <c r="AB19" s="25">
        <v>0.833</v>
      </c>
      <c r="AC19" s="25">
        <v>0.308</v>
      </c>
      <c r="AD19" s="25">
        <v>1.0</v>
      </c>
      <c r="AE19" s="25">
        <v>0.75</v>
      </c>
      <c r="AF19" s="25">
        <v>0.0</v>
      </c>
      <c r="AG19" s="25">
        <v>0.0</v>
      </c>
      <c r="AH19" s="25">
        <v>0.0</v>
      </c>
      <c r="AI19" s="25">
        <v>1.0</v>
      </c>
      <c r="AJ19" s="25">
        <v>1.0</v>
      </c>
      <c r="AK19" s="25">
        <v>1.0</v>
      </c>
      <c r="AL19" s="25">
        <v>3.0</v>
      </c>
      <c r="AM19" s="25">
        <v>75.0</v>
      </c>
      <c r="AN19" s="25">
        <v>0.0</v>
      </c>
      <c r="AO19" s="25">
        <v>1.0</v>
      </c>
      <c r="AP19" s="25">
        <v>0.0</v>
      </c>
      <c r="AQ19" s="25">
        <v>0.0</v>
      </c>
      <c r="AR19" s="25">
        <v>33.3</v>
      </c>
      <c r="AS19" s="25">
        <v>66.7</v>
      </c>
      <c r="AT19" s="25">
        <v>0.0</v>
      </c>
      <c r="AU19" s="25">
        <v>0.0</v>
      </c>
      <c r="AV19" s="25">
        <v>33.3</v>
      </c>
      <c r="AW19" s="25">
        <v>3.0</v>
      </c>
      <c r="AX19" s="25">
        <v>0.0</v>
      </c>
      <c r="AY19" s="25">
        <v>25.0</v>
      </c>
      <c r="AZ19" s="25">
        <v>0.0</v>
      </c>
      <c r="BA19" s="25">
        <v>0.0</v>
      </c>
      <c r="BB19" s="25">
        <v>0.333</v>
      </c>
      <c r="BC19" s="55"/>
      <c r="BD19" s="55"/>
      <c r="BE19" s="55"/>
      <c r="BF19" s="55"/>
      <c r="BG19" s="55"/>
    </row>
    <row r="20">
      <c r="C20" s="20" t="s">
        <v>90</v>
      </c>
      <c r="D20" s="25">
        <v>4.0</v>
      </c>
      <c r="E20" s="25">
        <v>4.0</v>
      </c>
      <c r="F20" s="25">
        <v>1.0</v>
      </c>
      <c r="G20" s="25">
        <v>1.0</v>
      </c>
      <c r="H20" s="25">
        <v>0.0</v>
      </c>
      <c r="I20" s="25">
        <v>1.0</v>
      </c>
      <c r="J20" s="25">
        <v>0.0</v>
      </c>
      <c r="K20" s="25">
        <v>0.0</v>
      </c>
      <c r="L20" s="25">
        <v>0.0</v>
      </c>
      <c r="M20" s="25">
        <v>0.0</v>
      </c>
      <c r="N20" s="25">
        <v>0.25</v>
      </c>
      <c r="O20" s="25">
        <v>0.0</v>
      </c>
      <c r="P20" s="25">
        <v>0.0</v>
      </c>
      <c r="Q20" s="25">
        <v>0.0</v>
      </c>
      <c r="R20" s="25">
        <v>0.0</v>
      </c>
      <c r="S20" s="25">
        <v>0.0</v>
      </c>
      <c r="T20" s="25">
        <v>0.0</v>
      </c>
      <c r="U20" s="25">
        <v>0.0</v>
      </c>
      <c r="V20" s="25">
        <v>0.0</v>
      </c>
      <c r="W20" s="25">
        <v>0.0</v>
      </c>
      <c r="X20" s="25">
        <v>0.0</v>
      </c>
      <c r="Y20" s="25">
        <v>0.25</v>
      </c>
      <c r="Z20" s="25">
        <v>0.5</v>
      </c>
      <c r="AA20" s="25">
        <v>0.25</v>
      </c>
      <c r="AB20" s="25">
        <v>0.5</v>
      </c>
      <c r="AC20" s="25">
        <v>0.175</v>
      </c>
      <c r="AD20" s="25">
        <v>1.0</v>
      </c>
      <c r="AE20" s="25">
        <v>1.0</v>
      </c>
      <c r="AF20" s="25">
        <v>1.0</v>
      </c>
      <c r="AG20" s="25">
        <v>0.0</v>
      </c>
      <c r="AH20" s="25">
        <v>0.0</v>
      </c>
      <c r="AI20" s="25">
        <v>0.0</v>
      </c>
      <c r="AJ20" s="25">
        <v>0.0</v>
      </c>
      <c r="AK20" s="25">
        <v>0.0</v>
      </c>
      <c r="AL20" s="25">
        <v>2.0</v>
      </c>
      <c r="AM20" s="25">
        <v>50.0</v>
      </c>
      <c r="AN20" s="25">
        <v>0.0</v>
      </c>
      <c r="AO20" s="25">
        <v>1.0</v>
      </c>
      <c r="AP20" s="25">
        <v>0.0</v>
      </c>
      <c r="AQ20" s="25">
        <v>0.0</v>
      </c>
      <c r="AR20" s="25">
        <v>50.0</v>
      </c>
      <c r="AS20" s="25">
        <v>25.0</v>
      </c>
      <c r="AT20" s="25">
        <v>0.0</v>
      </c>
      <c r="AU20" s="25">
        <v>25.0</v>
      </c>
      <c r="AV20" s="25">
        <v>25.0</v>
      </c>
      <c r="AW20" s="25">
        <v>4.0</v>
      </c>
      <c r="AX20" s="25">
        <v>7.7</v>
      </c>
      <c r="AY20" s="25">
        <v>0.0</v>
      </c>
      <c r="AZ20" s="25">
        <v>0.0</v>
      </c>
      <c r="BA20" s="25">
        <v>0.0</v>
      </c>
      <c r="BB20" s="25">
        <v>0.25</v>
      </c>
    </row>
    <row r="21">
      <c r="C21" s="20" t="s">
        <v>91</v>
      </c>
      <c r="D21" s="25">
        <v>4.0</v>
      </c>
      <c r="E21" s="25">
        <v>4.0</v>
      </c>
      <c r="F21" s="25">
        <v>1.0</v>
      </c>
      <c r="G21" s="25">
        <v>1.0</v>
      </c>
      <c r="H21" s="25">
        <v>0.0</v>
      </c>
      <c r="I21" s="25">
        <v>1.0</v>
      </c>
      <c r="J21" s="25">
        <v>0.0</v>
      </c>
      <c r="K21" s="25">
        <v>0.0</v>
      </c>
      <c r="L21" s="25">
        <v>0.0</v>
      </c>
      <c r="M21" s="25">
        <v>0.0</v>
      </c>
      <c r="N21" s="25">
        <v>0.25</v>
      </c>
      <c r="O21" s="25">
        <v>0.0</v>
      </c>
      <c r="P21" s="25">
        <v>0.0</v>
      </c>
      <c r="Q21" s="25">
        <v>0.0</v>
      </c>
      <c r="R21" s="25">
        <v>0.0</v>
      </c>
      <c r="S21" s="25">
        <v>0.0</v>
      </c>
      <c r="T21" s="25">
        <v>0.0</v>
      </c>
      <c r="U21" s="25">
        <v>0.0</v>
      </c>
      <c r="V21" s="25">
        <v>0.0</v>
      </c>
      <c r="W21" s="25">
        <v>0.0</v>
      </c>
      <c r="X21" s="25">
        <v>0.0</v>
      </c>
      <c r="Y21" s="25">
        <v>0.25</v>
      </c>
      <c r="Z21" s="25">
        <v>0.25</v>
      </c>
      <c r="AA21" s="25">
        <v>0.25</v>
      </c>
      <c r="AB21" s="25">
        <v>0.5</v>
      </c>
      <c r="AC21" s="25">
        <v>0.175</v>
      </c>
      <c r="AD21" s="25">
        <v>1.0</v>
      </c>
      <c r="AE21" s="25">
        <v>1.0</v>
      </c>
      <c r="AF21" s="25">
        <v>0.0</v>
      </c>
      <c r="AG21" s="25">
        <v>0.0</v>
      </c>
      <c r="AH21" s="25">
        <v>0.0</v>
      </c>
      <c r="AI21" s="25">
        <v>0.0</v>
      </c>
      <c r="AJ21" s="25">
        <v>0.0</v>
      </c>
      <c r="AK21" s="25">
        <v>0.0</v>
      </c>
      <c r="AL21" s="25">
        <v>1.0</v>
      </c>
      <c r="AM21" s="25">
        <v>25.0</v>
      </c>
      <c r="AN21" s="25">
        <v>0.0</v>
      </c>
      <c r="AO21" s="25">
        <v>0.0</v>
      </c>
      <c r="AP21" s="25">
        <v>0.0</v>
      </c>
      <c r="AQ21" s="25">
        <v>0.0</v>
      </c>
      <c r="AR21" s="25">
        <v>0.0</v>
      </c>
      <c r="AS21" s="25">
        <v>25.0</v>
      </c>
      <c r="AT21" s="25">
        <v>50.0</v>
      </c>
      <c r="AU21" s="25">
        <v>25.0</v>
      </c>
      <c r="AV21" s="25">
        <v>0.0</v>
      </c>
      <c r="AW21" s="25">
        <v>4.0</v>
      </c>
      <c r="AX21" s="25">
        <v>0.0</v>
      </c>
      <c r="AY21" s="25">
        <v>0.0</v>
      </c>
      <c r="AZ21" s="25">
        <v>0.0</v>
      </c>
      <c r="BA21" s="25">
        <v>0.0</v>
      </c>
      <c r="BB21" s="25">
        <v>0.25</v>
      </c>
    </row>
    <row r="22">
      <c r="C22" s="20" t="s">
        <v>92</v>
      </c>
      <c r="D22" s="25">
        <v>4.0</v>
      </c>
      <c r="E22" s="25">
        <v>4.0</v>
      </c>
      <c r="F22" s="25">
        <v>0.0</v>
      </c>
      <c r="G22" s="25">
        <v>2.0</v>
      </c>
      <c r="H22" s="25">
        <v>0.0</v>
      </c>
      <c r="I22" s="25">
        <v>2.0</v>
      </c>
      <c r="J22" s="25">
        <v>0.0</v>
      </c>
      <c r="K22" s="25">
        <v>0.0</v>
      </c>
      <c r="L22" s="25">
        <v>0.0</v>
      </c>
      <c r="M22" s="25">
        <v>1.0</v>
      </c>
      <c r="N22" s="25">
        <v>0.5</v>
      </c>
      <c r="O22" s="25">
        <v>0.0</v>
      </c>
      <c r="P22" s="25">
        <v>0.0</v>
      </c>
      <c r="Q22" s="25">
        <v>1.0</v>
      </c>
      <c r="R22" s="25">
        <v>1.0</v>
      </c>
      <c r="S22" s="25">
        <v>0.0</v>
      </c>
      <c r="T22" s="25">
        <v>0.0</v>
      </c>
      <c r="U22" s="25">
        <v>0.0</v>
      </c>
      <c r="V22" s="25">
        <v>0.0</v>
      </c>
      <c r="W22" s="25">
        <v>0.0</v>
      </c>
      <c r="X22" s="25">
        <v>0.0</v>
      </c>
      <c r="Y22" s="25">
        <v>0.5</v>
      </c>
      <c r="Z22" s="25">
        <v>0.5</v>
      </c>
      <c r="AA22" s="25">
        <v>0.5</v>
      </c>
      <c r="AB22" s="25">
        <v>1.0</v>
      </c>
      <c r="AC22" s="25">
        <v>0.35</v>
      </c>
      <c r="AD22" s="25">
        <v>0.75</v>
      </c>
      <c r="AE22" s="25">
        <v>0.75</v>
      </c>
      <c r="AF22" s="25">
        <v>0.0</v>
      </c>
      <c r="AG22" s="25">
        <v>0.0</v>
      </c>
      <c r="AH22" s="25">
        <v>0.0</v>
      </c>
      <c r="AI22" s="25">
        <v>1.0</v>
      </c>
      <c r="AJ22" s="25">
        <v>1.0</v>
      </c>
      <c r="AK22" s="25">
        <v>1.0</v>
      </c>
      <c r="AL22" s="25">
        <v>2.0</v>
      </c>
      <c r="AM22" s="25">
        <v>50.0</v>
      </c>
      <c r="AN22" s="25">
        <v>0.0</v>
      </c>
      <c r="AO22" s="25">
        <v>1.0</v>
      </c>
      <c r="AP22" s="25">
        <v>0.0</v>
      </c>
      <c r="AQ22" s="25">
        <v>0.0</v>
      </c>
      <c r="AR22" s="25">
        <v>0.0</v>
      </c>
      <c r="AS22" s="25">
        <v>33.3</v>
      </c>
      <c r="AT22" s="25">
        <v>33.3</v>
      </c>
      <c r="AU22" s="25">
        <v>33.3</v>
      </c>
      <c r="AV22" s="25">
        <v>0.0</v>
      </c>
      <c r="AW22" s="25">
        <v>3.0</v>
      </c>
      <c r="AX22" s="25">
        <v>0.0</v>
      </c>
      <c r="AY22" s="25">
        <v>25.0</v>
      </c>
      <c r="AZ22" s="25">
        <v>1.0</v>
      </c>
      <c r="BA22" s="25">
        <v>100.0</v>
      </c>
      <c r="BB22" s="25">
        <v>0.667</v>
      </c>
    </row>
    <row r="23">
      <c r="C23" s="20" t="s">
        <v>93</v>
      </c>
      <c r="D23" s="25">
        <v>3.0</v>
      </c>
      <c r="E23" s="25">
        <v>3.0</v>
      </c>
      <c r="F23" s="25">
        <v>0.0</v>
      </c>
      <c r="G23" s="25">
        <v>0.0</v>
      </c>
      <c r="H23" s="25">
        <v>0.0</v>
      </c>
      <c r="I23" s="25">
        <v>0.0</v>
      </c>
      <c r="J23" s="25">
        <v>0.0</v>
      </c>
      <c r="K23" s="25">
        <v>0.0</v>
      </c>
      <c r="L23" s="25">
        <v>0.0</v>
      </c>
      <c r="M23" s="25">
        <v>0.0</v>
      </c>
      <c r="N23" s="25">
        <v>0.0</v>
      </c>
      <c r="O23" s="25">
        <v>0.0</v>
      </c>
      <c r="P23" s="25">
        <v>1.0</v>
      </c>
      <c r="Q23" s="25">
        <v>1.0</v>
      </c>
      <c r="R23" s="25">
        <v>2.0</v>
      </c>
      <c r="S23" s="25">
        <v>0.0</v>
      </c>
      <c r="T23" s="25">
        <v>0.0</v>
      </c>
      <c r="U23" s="25">
        <v>0.0</v>
      </c>
      <c r="V23" s="25">
        <v>0.0</v>
      </c>
      <c r="W23" s="25">
        <v>0.0</v>
      </c>
      <c r="X23" s="25">
        <v>0.0</v>
      </c>
      <c r="Y23" s="25">
        <v>0.0</v>
      </c>
      <c r="Z23" s="25">
        <v>0.0</v>
      </c>
      <c r="AA23" s="25">
        <v>0.0</v>
      </c>
      <c r="AB23" s="25">
        <v>0.0</v>
      </c>
      <c r="AC23" s="25">
        <v>0.0</v>
      </c>
      <c r="AD23" s="25">
        <v>0.333</v>
      </c>
      <c r="AE23" s="25">
        <v>0.333</v>
      </c>
      <c r="AF23" s="25">
        <v>0.0</v>
      </c>
      <c r="AG23" s="25">
        <v>0.0</v>
      </c>
      <c r="AH23" s="25">
        <v>0.0</v>
      </c>
      <c r="AI23" s="25">
        <v>1.0</v>
      </c>
      <c r="AJ23" s="25">
        <v>0.0</v>
      </c>
      <c r="AK23" s="25">
        <v>0.0</v>
      </c>
      <c r="AL23" s="25">
        <v>0.0</v>
      </c>
      <c r="AM23" s="25">
        <v>0.0</v>
      </c>
      <c r="AN23" s="25">
        <v>0.0</v>
      </c>
      <c r="AO23" s="25">
        <v>0.0</v>
      </c>
      <c r="AP23" s="25">
        <v>0.0</v>
      </c>
      <c r="AQ23" s="25">
        <v>0.0</v>
      </c>
      <c r="AR23" s="25">
        <v>0.0</v>
      </c>
      <c r="AS23" s="25">
        <v>0.0</v>
      </c>
      <c r="AT23" s="25">
        <v>100.0</v>
      </c>
      <c r="AU23" s="25">
        <v>0.0</v>
      </c>
      <c r="AV23" s="25">
        <v>0.0</v>
      </c>
      <c r="AW23" s="25">
        <v>1.0</v>
      </c>
      <c r="AX23" s="25">
        <v>14.3</v>
      </c>
      <c r="AY23" s="25">
        <v>33.3</v>
      </c>
      <c r="AZ23" s="25">
        <v>0.0</v>
      </c>
      <c r="BA23" s="25">
        <v>0.0</v>
      </c>
      <c r="BB23" s="25">
        <v>0.0</v>
      </c>
    </row>
    <row r="24">
      <c r="C24" s="56" t="s">
        <v>94</v>
      </c>
      <c r="D24" s="57" t="s">
        <v>160</v>
      </c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9"/>
    </row>
    <row r="25">
      <c r="C25" s="56" t="s">
        <v>95</v>
      </c>
      <c r="D25" s="60"/>
      <c r="BB25" s="61"/>
    </row>
    <row r="26">
      <c r="C26" s="56" t="s">
        <v>96</v>
      </c>
      <c r="D26" s="60"/>
      <c r="BB26" s="61"/>
    </row>
    <row r="27">
      <c r="C27" s="56" t="s">
        <v>97</v>
      </c>
      <c r="D27" s="62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4"/>
    </row>
    <row r="28">
      <c r="C28" s="20" t="s">
        <v>98</v>
      </c>
      <c r="D28" s="25">
        <v>4.0</v>
      </c>
      <c r="E28" s="25">
        <v>3.0</v>
      </c>
      <c r="F28" s="25">
        <v>0.0</v>
      </c>
      <c r="G28" s="25">
        <v>1.0</v>
      </c>
      <c r="H28" s="25">
        <v>0.0</v>
      </c>
      <c r="I28" s="25">
        <v>1.0</v>
      </c>
      <c r="J28" s="25">
        <v>0.0</v>
      </c>
      <c r="K28" s="25">
        <v>0.0</v>
      </c>
      <c r="L28" s="25">
        <v>0.0</v>
      </c>
      <c r="M28" s="25">
        <v>0.0</v>
      </c>
      <c r="N28" s="25">
        <v>0.333</v>
      </c>
      <c r="O28" s="25">
        <v>1.0</v>
      </c>
      <c r="P28" s="25">
        <v>0.0</v>
      </c>
      <c r="Q28" s="25">
        <v>0.0</v>
      </c>
      <c r="R28" s="25">
        <v>0.0</v>
      </c>
      <c r="S28" s="25">
        <v>0.0</v>
      </c>
      <c r="T28" s="25">
        <v>0.0</v>
      </c>
      <c r="U28" s="25">
        <v>0.0</v>
      </c>
      <c r="V28" s="25">
        <v>0.0</v>
      </c>
      <c r="W28" s="25">
        <v>0.0</v>
      </c>
      <c r="X28" s="25">
        <v>0.0</v>
      </c>
      <c r="Y28" s="25">
        <v>0.5</v>
      </c>
      <c r="Z28" s="25">
        <v>0.5</v>
      </c>
      <c r="AA28" s="25">
        <v>0.333</v>
      </c>
      <c r="AB28" s="25">
        <v>0.833</v>
      </c>
      <c r="AC28" s="25">
        <v>0.308</v>
      </c>
      <c r="AD28" s="25">
        <v>1.0</v>
      </c>
      <c r="AE28" s="25">
        <v>0.75</v>
      </c>
      <c r="AF28" s="25">
        <v>0.0</v>
      </c>
      <c r="AG28" s="25">
        <v>0.0</v>
      </c>
      <c r="AH28" s="25">
        <v>0.0</v>
      </c>
      <c r="AI28" s="25">
        <v>1.0</v>
      </c>
      <c r="AJ28" s="25">
        <v>0.0</v>
      </c>
      <c r="AK28" s="25">
        <v>0.0</v>
      </c>
      <c r="AL28" s="25">
        <v>2.0</v>
      </c>
      <c r="AM28" s="25">
        <v>50.0</v>
      </c>
      <c r="AN28" s="25">
        <v>0.0</v>
      </c>
      <c r="AO28" s="25">
        <v>0.0</v>
      </c>
      <c r="AP28" s="25">
        <v>0.0</v>
      </c>
      <c r="AQ28" s="25">
        <v>0.0</v>
      </c>
      <c r="AR28" s="25">
        <v>66.7</v>
      </c>
      <c r="AS28" s="25">
        <v>33.3</v>
      </c>
      <c r="AT28" s="25">
        <v>0.0</v>
      </c>
      <c r="AU28" s="25">
        <v>0.0</v>
      </c>
      <c r="AV28" s="25">
        <v>0.0</v>
      </c>
      <c r="AW28" s="25">
        <v>3.0</v>
      </c>
      <c r="AX28" s="25">
        <v>0.0</v>
      </c>
      <c r="AY28" s="25">
        <v>25.0</v>
      </c>
      <c r="AZ28" s="25">
        <v>0.0</v>
      </c>
      <c r="BA28" s="25">
        <v>0.0</v>
      </c>
      <c r="BB28" s="25">
        <v>0.333</v>
      </c>
    </row>
    <row r="29">
      <c r="C29" s="20" t="s">
        <v>98</v>
      </c>
      <c r="D29" s="25">
        <v>4.0</v>
      </c>
      <c r="E29" s="25">
        <v>4.0</v>
      </c>
      <c r="F29" s="25">
        <v>0.0</v>
      </c>
      <c r="G29" s="25">
        <v>2.0</v>
      </c>
      <c r="H29" s="25">
        <v>0.0</v>
      </c>
      <c r="I29" s="25">
        <v>2.0</v>
      </c>
      <c r="J29" s="25">
        <v>0.0</v>
      </c>
      <c r="K29" s="25">
        <v>0.0</v>
      </c>
      <c r="L29" s="25">
        <v>0.0</v>
      </c>
      <c r="M29" s="25">
        <v>1.0</v>
      </c>
      <c r="N29" s="25">
        <v>0.5</v>
      </c>
      <c r="O29" s="25">
        <v>0.0</v>
      </c>
      <c r="P29" s="25">
        <v>0.0</v>
      </c>
      <c r="Q29" s="25">
        <v>0.0</v>
      </c>
      <c r="R29" s="25">
        <v>0.0</v>
      </c>
      <c r="S29" s="25">
        <v>0.0</v>
      </c>
      <c r="T29" s="25">
        <v>0.0</v>
      </c>
      <c r="U29" s="25">
        <v>0.0</v>
      </c>
      <c r="V29" s="25">
        <v>0.0</v>
      </c>
      <c r="W29" s="25">
        <v>0.0</v>
      </c>
      <c r="X29" s="25">
        <v>0.0</v>
      </c>
      <c r="Y29" s="25">
        <v>0.5</v>
      </c>
      <c r="Z29" s="25">
        <v>0.75</v>
      </c>
      <c r="AA29" s="25">
        <v>0.5</v>
      </c>
      <c r="AB29" s="25">
        <v>1.0</v>
      </c>
      <c r="AC29" s="25">
        <v>0.35</v>
      </c>
      <c r="AD29" s="25">
        <v>1.0</v>
      </c>
      <c r="AE29" s="25">
        <v>1.0</v>
      </c>
      <c r="AF29" s="25">
        <v>1.0</v>
      </c>
      <c r="AG29" s="25">
        <v>0.0</v>
      </c>
      <c r="AH29" s="25">
        <v>0.0</v>
      </c>
      <c r="AI29" s="25">
        <v>2.0</v>
      </c>
      <c r="AJ29" s="25">
        <v>1.0</v>
      </c>
      <c r="AK29" s="25">
        <v>0.5</v>
      </c>
      <c r="AL29" s="25">
        <v>2.0</v>
      </c>
      <c r="AM29" s="25">
        <v>50.0</v>
      </c>
      <c r="AN29" s="25">
        <v>0.0</v>
      </c>
      <c r="AO29" s="25">
        <v>2.0</v>
      </c>
      <c r="AP29" s="25">
        <v>0.0</v>
      </c>
      <c r="AQ29" s="25">
        <v>0.0</v>
      </c>
      <c r="AR29" s="25">
        <v>75.0</v>
      </c>
      <c r="AS29" s="25">
        <v>0.0</v>
      </c>
      <c r="AT29" s="25">
        <v>25.0</v>
      </c>
      <c r="AU29" s="25">
        <v>0.0</v>
      </c>
      <c r="AV29" s="25">
        <v>0.0</v>
      </c>
      <c r="AW29" s="25">
        <v>4.0</v>
      </c>
      <c r="AX29" s="25">
        <v>0.0</v>
      </c>
      <c r="AY29" s="25">
        <v>0.0</v>
      </c>
      <c r="AZ29" s="25">
        <v>0.0</v>
      </c>
      <c r="BA29" s="25">
        <v>0.0</v>
      </c>
      <c r="BB29" s="25">
        <v>0.5</v>
      </c>
    </row>
    <row r="30">
      <c r="C30" s="20" t="s">
        <v>99</v>
      </c>
      <c r="D30" s="25">
        <v>3.0</v>
      </c>
      <c r="E30" s="25">
        <v>3.0</v>
      </c>
      <c r="F30" s="25">
        <v>0.0</v>
      </c>
      <c r="G30" s="25">
        <v>0.0</v>
      </c>
      <c r="H30" s="25">
        <v>0.0</v>
      </c>
      <c r="I30" s="25">
        <v>0.0</v>
      </c>
      <c r="J30" s="25">
        <v>0.0</v>
      </c>
      <c r="K30" s="25">
        <v>0.0</v>
      </c>
      <c r="L30" s="25">
        <v>0.0</v>
      </c>
      <c r="M30" s="25">
        <v>0.0</v>
      </c>
      <c r="N30" s="25">
        <v>0.0</v>
      </c>
      <c r="O30" s="25">
        <v>0.0</v>
      </c>
      <c r="P30" s="25">
        <v>0.0</v>
      </c>
      <c r="Q30" s="25">
        <v>1.0</v>
      </c>
      <c r="R30" s="25">
        <v>1.0</v>
      </c>
      <c r="S30" s="25">
        <v>0.0</v>
      </c>
      <c r="T30" s="25">
        <v>0.0</v>
      </c>
      <c r="U30" s="25">
        <v>0.0</v>
      </c>
      <c r="V30" s="25">
        <v>0.0</v>
      </c>
      <c r="W30" s="25">
        <v>0.0</v>
      </c>
      <c r="X30" s="25">
        <v>0.0</v>
      </c>
      <c r="Y30" s="25">
        <v>0.0</v>
      </c>
      <c r="Z30" s="25">
        <v>0.0</v>
      </c>
      <c r="AA30" s="25">
        <v>0.0</v>
      </c>
      <c r="AB30" s="25">
        <v>0.0</v>
      </c>
      <c r="AC30" s="25">
        <v>0.0</v>
      </c>
      <c r="AD30" s="25">
        <v>0.667</v>
      </c>
      <c r="AE30" s="25">
        <v>0.667</v>
      </c>
      <c r="AF30" s="25">
        <v>0.0</v>
      </c>
      <c r="AG30" s="25">
        <v>0.0</v>
      </c>
      <c r="AH30" s="25">
        <v>0.0</v>
      </c>
      <c r="AI30" s="25">
        <v>2.0</v>
      </c>
      <c r="AJ30" s="25">
        <v>0.0</v>
      </c>
      <c r="AK30" s="25">
        <v>0.0</v>
      </c>
      <c r="AL30" s="25">
        <v>0.0</v>
      </c>
      <c r="AM30" s="25">
        <v>0.0</v>
      </c>
      <c r="AN30" s="25">
        <v>0.0</v>
      </c>
      <c r="AO30" s="25">
        <v>0.0</v>
      </c>
      <c r="AP30" s="25">
        <v>0.0</v>
      </c>
      <c r="AQ30" s="25">
        <v>0.0</v>
      </c>
      <c r="AR30" s="25">
        <v>100.0</v>
      </c>
      <c r="AS30" s="25">
        <v>0.0</v>
      </c>
      <c r="AT30" s="25">
        <v>0.0</v>
      </c>
      <c r="AU30" s="25">
        <v>0.0</v>
      </c>
      <c r="AV30" s="25">
        <v>0.0</v>
      </c>
      <c r="AW30" s="25">
        <v>2.0</v>
      </c>
      <c r="AX30" s="25">
        <v>7.1</v>
      </c>
      <c r="AY30" s="25">
        <v>33.3</v>
      </c>
      <c r="AZ30" s="25">
        <v>0.0</v>
      </c>
      <c r="BA30" s="25">
        <v>0.0</v>
      </c>
      <c r="BB30" s="25">
        <v>0.0</v>
      </c>
    </row>
    <row r="31">
      <c r="C31" s="20" t="s">
        <v>99</v>
      </c>
      <c r="D31" s="25">
        <v>4.0</v>
      </c>
      <c r="E31" s="25">
        <v>4.0</v>
      </c>
      <c r="F31" s="25">
        <v>1.0</v>
      </c>
      <c r="G31" s="25">
        <v>1.0</v>
      </c>
      <c r="H31" s="25">
        <v>0.0</v>
      </c>
      <c r="I31" s="25">
        <v>1.0</v>
      </c>
      <c r="J31" s="25">
        <v>0.0</v>
      </c>
      <c r="K31" s="25">
        <v>0.0</v>
      </c>
      <c r="L31" s="25">
        <v>0.0</v>
      </c>
      <c r="M31" s="25">
        <v>0.0</v>
      </c>
      <c r="N31" s="25">
        <v>0.25</v>
      </c>
      <c r="O31" s="25">
        <v>0.0</v>
      </c>
      <c r="P31" s="25">
        <v>0.0</v>
      </c>
      <c r="Q31" s="25">
        <v>0.0</v>
      </c>
      <c r="R31" s="25">
        <v>0.0</v>
      </c>
      <c r="S31" s="25">
        <v>0.0</v>
      </c>
      <c r="T31" s="25">
        <v>0.0</v>
      </c>
      <c r="U31" s="25">
        <v>0.0</v>
      </c>
      <c r="V31" s="25">
        <v>0.0</v>
      </c>
      <c r="W31" s="25">
        <v>0.0</v>
      </c>
      <c r="X31" s="25">
        <v>0.0</v>
      </c>
      <c r="Y31" s="25">
        <v>0.25</v>
      </c>
      <c r="Z31" s="25">
        <v>0.75</v>
      </c>
      <c r="AA31" s="25">
        <v>0.25</v>
      </c>
      <c r="AB31" s="25">
        <v>0.5</v>
      </c>
      <c r="AC31" s="25">
        <v>0.175</v>
      </c>
      <c r="AD31" s="25">
        <v>1.0</v>
      </c>
      <c r="AE31" s="25">
        <v>1.0</v>
      </c>
      <c r="AF31" s="25">
        <v>2.0</v>
      </c>
      <c r="AG31" s="25">
        <v>0.0</v>
      </c>
      <c r="AH31" s="25">
        <v>0.0</v>
      </c>
      <c r="AI31" s="25">
        <v>2.0</v>
      </c>
      <c r="AJ31" s="25">
        <v>0.0</v>
      </c>
      <c r="AK31" s="25">
        <v>0.0</v>
      </c>
      <c r="AL31" s="25">
        <v>2.0</v>
      </c>
      <c r="AM31" s="25">
        <v>50.0</v>
      </c>
      <c r="AN31" s="25">
        <v>0.0</v>
      </c>
      <c r="AO31" s="25">
        <v>1.0</v>
      </c>
      <c r="AP31" s="25">
        <v>0.0</v>
      </c>
      <c r="AQ31" s="25">
        <v>0.0</v>
      </c>
      <c r="AR31" s="25">
        <v>25.0</v>
      </c>
      <c r="AS31" s="25">
        <v>25.0</v>
      </c>
      <c r="AT31" s="25">
        <v>25.0</v>
      </c>
      <c r="AU31" s="25">
        <v>25.0</v>
      </c>
      <c r="AV31" s="25">
        <v>0.0</v>
      </c>
      <c r="AW31" s="25">
        <v>4.0</v>
      </c>
      <c r="AX31" s="25">
        <v>0.0</v>
      </c>
      <c r="AY31" s="25">
        <v>25.0</v>
      </c>
      <c r="AZ31" s="25">
        <v>0.0</v>
      </c>
      <c r="BA31" s="25">
        <v>0.0</v>
      </c>
      <c r="BB31" s="25">
        <v>0.25</v>
      </c>
    </row>
    <row r="32">
      <c r="C32" s="20" t="s">
        <v>100</v>
      </c>
      <c r="D32" s="25">
        <v>2.0</v>
      </c>
      <c r="E32" s="25">
        <v>2.0</v>
      </c>
      <c r="F32" s="25">
        <v>0.0</v>
      </c>
      <c r="G32" s="25">
        <v>1.0</v>
      </c>
      <c r="H32" s="25">
        <v>0.0</v>
      </c>
      <c r="I32" s="25">
        <v>1.0</v>
      </c>
      <c r="J32" s="25">
        <v>0.0</v>
      </c>
      <c r="K32" s="25">
        <v>0.0</v>
      </c>
      <c r="L32" s="25">
        <v>0.0</v>
      </c>
      <c r="M32" s="25">
        <v>0.0</v>
      </c>
      <c r="N32" s="25">
        <v>0.5</v>
      </c>
      <c r="O32" s="25">
        <v>0.0</v>
      </c>
      <c r="P32" s="25">
        <v>0.0</v>
      </c>
      <c r="Q32" s="25">
        <v>0.0</v>
      </c>
      <c r="R32" s="25">
        <v>0.0</v>
      </c>
      <c r="S32" s="25">
        <v>0.0</v>
      </c>
      <c r="T32" s="25">
        <v>0.0</v>
      </c>
      <c r="U32" s="25">
        <v>0.0</v>
      </c>
      <c r="V32" s="25">
        <v>0.0</v>
      </c>
      <c r="W32" s="25">
        <v>0.0</v>
      </c>
      <c r="X32" s="25">
        <v>0.0</v>
      </c>
      <c r="Y32" s="25">
        <v>0.5</v>
      </c>
      <c r="Z32" s="25">
        <v>0.5</v>
      </c>
      <c r="AA32" s="25">
        <v>0.5</v>
      </c>
      <c r="AB32" s="25">
        <v>1.0</v>
      </c>
      <c r="AC32" s="25">
        <v>0.35</v>
      </c>
      <c r="AD32" s="25">
        <v>1.0</v>
      </c>
      <c r="AE32" s="25">
        <v>1.0</v>
      </c>
      <c r="AF32" s="25">
        <v>0.0</v>
      </c>
      <c r="AG32" s="25">
        <v>0.0</v>
      </c>
      <c r="AH32" s="25">
        <v>0.0</v>
      </c>
      <c r="AI32" s="25">
        <v>1.0</v>
      </c>
      <c r="AJ32" s="25">
        <v>0.0</v>
      </c>
      <c r="AK32" s="25">
        <v>0.0</v>
      </c>
      <c r="AL32" s="25">
        <v>1.0</v>
      </c>
      <c r="AM32" s="25">
        <v>50.0</v>
      </c>
      <c r="AN32" s="25">
        <v>0.0</v>
      </c>
      <c r="AO32" s="25">
        <v>0.0</v>
      </c>
      <c r="AP32" s="25">
        <v>0.0</v>
      </c>
      <c r="AQ32" s="25">
        <v>0.0</v>
      </c>
      <c r="AR32" s="25">
        <v>0.0</v>
      </c>
      <c r="AS32" s="25">
        <v>50.0</v>
      </c>
      <c r="AT32" s="25">
        <v>0.0</v>
      </c>
      <c r="AU32" s="25">
        <v>50.0</v>
      </c>
      <c r="AV32" s="25">
        <v>0.0</v>
      </c>
      <c r="AW32" s="25">
        <v>2.0</v>
      </c>
      <c r="AX32" s="25">
        <v>0.0</v>
      </c>
      <c r="AY32" s="25">
        <v>0.0</v>
      </c>
      <c r="AZ32" s="25">
        <v>0.0</v>
      </c>
      <c r="BA32" s="25">
        <v>0.0</v>
      </c>
      <c r="BB32" s="25">
        <v>0.5</v>
      </c>
    </row>
    <row r="33">
      <c r="C33" s="20" t="s">
        <v>100</v>
      </c>
      <c r="D33" s="25">
        <v>3.0</v>
      </c>
      <c r="E33" s="25">
        <v>2.0</v>
      </c>
      <c r="F33" s="25">
        <v>0.0</v>
      </c>
      <c r="G33" s="25">
        <v>0.0</v>
      </c>
      <c r="H33" s="25">
        <v>0.0</v>
      </c>
      <c r="I33" s="25">
        <v>0.0</v>
      </c>
      <c r="J33" s="25">
        <v>0.0</v>
      </c>
      <c r="K33" s="25">
        <v>0.0</v>
      </c>
      <c r="L33" s="25">
        <v>0.0</v>
      </c>
      <c r="M33" s="25">
        <v>0.0</v>
      </c>
      <c r="N33" s="25">
        <v>0.0</v>
      </c>
      <c r="O33" s="25">
        <v>1.0</v>
      </c>
      <c r="P33" s="25">
        <v>1.0</v>
      </c>
      <c r="Q33" s="25">
        <v>0.0</v>
      </c>
      <c r="R33" s="25">
        <v>1.0</v>
      </c>
      <c r="S33" s="25">
        <v>0.0</v>
      </c>
      <c r="T33" s="25">
        <v>0.0</v>
      </c>
      <c r="U33" s="25">
        <v>0.0</v>
      </c>
      <c r="V33" s="25">
        <v>0.0</v>
      </c>
      <c r="W33" s="25">
        <v>0.0</v>
      </c>
      <c r="X33" s="25">
        <v>0.0</v>
      </c>
      <c r="Y33" s="25">
        <v>0.333</v>
      </c>
      <c r="Z33" s="25">
        <v>0.333</v>
      </c>
      <c r="AA33" s="25">
        <v>0.0</v>
      </c>
      <c r="AB33" s="25">
        <v>0.333</v>
      </c>
      <c r="AC33" s="25">
        <v>0.15</v>
      </c>
      <c r="AD33" s="25">
        <v>0.5</v>
      </c>
      <c r="AE33" s="25">
        <v>0.333</v>
      </c>
      <c r="AF33" s="25">
        <v>0.0</v>
      </c>
      <c r="AG33" s="25">
        <v>0.0</v>
      </c>
      <c r="AH33" s="25">
        <v>0.0</v>
      </c>
      <c r="AI33" s="25">
        <v>1.0</v>
      </c>
      <c r="AJ33" s="25">
        <v>0.0</v>
      </c>
      <c r="AK33" s="25">
        <v>0.0</v>
      </c>
      <c r="AL33" s="25">
        <v>1.0</v>
      </c>
      <c r="AM33" s="25">
        <v>33.3</v>
      </c>
      <c r="AN33" s="25">
        <v>0.0</v>
      </c>
      <c r="AO33" s="25">
        <v>1.0</v>
      </c>
      <c r="AP33" s="25">
        <v>0.0</v>
      </c>
      <c r="AQ33" s="25">
        <v>0.0</v>
      </c>
      <c r="AR33" s="25">
        <v>0.0</v>
      </c>
      <c r="AS33" s="25">
        <v>0.0</v>
      </c>
      <c r="AT33" s="25">
        <v>0.0</v>
      </c>
      <c r="AU33" s="25">
        <v>100.0</v>
      </c>
      <c r="AV33" s="25">
        <v>0.0</v>
      </c>
      <c r="AW33" s="25">
        <v>1.0</v>
      </c>
      <c r="AX33" s="25">
        <v>0.0</v>
      </c>
      <c r="AY33" s="25">
        <v>0.0</v>
      </c>
      <c r="AZ33" s="25">
        <v>0.0</v>
      </c>
      <c r="BA33" s="25">
        <v>0.0</v>
      </c>
      <c r="BB33" s="25">
        <v>0.0</v>
      </c>
    </row>
    <row r="34">
      <c r="C34" s="20" t="s">
        <v>101</v>
      </c>
      <c r="D34" s="25">
        <v>3.0</v>
      </c>
      <c r="E34" s="25">
        <v>3.0</v>
      </c>
      <c r="F34" s="25">
        <v>0.0</v>
      </c>
      <c r="G34" s="25">
        <v>1.0</v>
      </c>
      <c r="H34" s="25">
        <v>0.0</v>
      </c>
      <c r="I34" s="25">
        <v>1.0</v>
      </c>
      <c r="J34" s="25">
        <v>0.0</v>
      </c>
      <c r="K34" s="25">
        <v>0.0</v>
      </c>
      <c r="L34" s="25">
        <v>0.0</v>
      </c>
      <c r="M34" s="25">
        <v>1.0</v>
      </c>
      <c r="N34" s="25">
        <v>0.333</v>
      </c>
      <c r="O34" s="25">
        <v>0.0</v>
      </c>
      <c r="P34" s="25">
        <v>1.0</v>
      </c>
      <c r="Q34" s="25">
        <v>0.0</v>
      </c>
      <c r="R34" s="25">
        <v>1.0</v>
      </c>
      <c r="S34" s="25">
        <v>0.0</v>
      </c>
      <c r="T34" s="25">
        <v>0.0</v>
      </c>
      <c r="U34" s="25">
        <v>0.0</v>
      </c>
      <c r="V34" s="25">
        <v>0.0</v>
      </c>
      <c r="W34" s="25">
        <v>0.0</v>
      </c>
      <c r="X34" s="25">
        <v>0.0</v>
      </c>
      <c r="Y34" s="25">
        <v>0.333</v>
      </c>
      <c r="Z34" s="25">
        <v>0.333</v>
      </c>
      <c r="AA34" s="25">
        <v>0.333</v>
      </c>
      <c r="AB34" s="25">
        <v>0.667</v>
      </c>
      <c r="AC34" s="25">
        <v>0.233</v>
      </c>
      <c r="AD34" s="25">
        <v>0.667</v>
      </c>
      <c r="AE34" s="25">
        <v>0.667</v>
      </c>
      <c r="AF34" s="25">
        <v>0.0</v>
      </c>
      <c r="AG34" s="25">
        <v>0.0</v>
      </c>
      <c r="AH34" s="25">
        <v>0.0</v>
      </c>
      <c r="AI34" s="25">
        <v>2.0</v>
      </c>
      <c r="AJ34" s="25">
        <v>1.0</v>
      </c>
      <c r="AK34" s="25">
        <v>0.5</v>
      </c>
      <c r="AL34" s="25">
        <v>2.0</v>
      </c>
      <c r="AM34" s="25">
        <v>66.7</v>
      </c>
      <c r="AN34" s="25">
        <v>0.0</v>
      </c>
      <c r="AO34" s="25">
        <v>0.0</v>
      </c>
      <c r="AP34" s="25">
        <v>0.0</v>
      </c>
      <c r="AQ34" s="25">
        <v>0.0</v>
      </c>
      <c r="AR34" s="25">
        <v>0.0</v>
      </c>
      <c r="AS34" s="25">
        <v>100.0</v>
      </c>
      <c r="AT34" s="25">
        <v>0.0</v>
      </c>
      <c r="AU34" s="25">
        <v>0.0</v>
      </c>
      <c r="AV34" s="25">
        <v>0.0</v>
      </c>
      <c r="AW34" s="25">
        <v>2.0</v>
      </c>
      <c r="AX34" s="25">
        <v>0.0</v>
      </c>
      <c r="AY34" s="25">
        <v>0.0</v>
      </c>
      <c r="AZ34" s="25">
        <v>0.0</v>
      </c>
      <c r="BA34" s="25">
        <v>0.0</v>
      </c>
      <c r="BB34" s="25">
        <v>0.5</v>
      </c>
    </row>
    <row r="35">
      <c r="C35" s="20" t="s">
        <v>101</v>
      </c>
      <c r="D35" s="25">
        <v>3.0</v>
      </c>
      <c r="E35" s="25">
        <v>3.0</v>
      </c>
      <c r="F35" s="25">
        <v>0.0</v>
      </c>
      <c r="G35" s="25">
        <v>1.0</v>
      </c>
      <c r="H35" s="25">
        <v>0.0</v>
      </c>
      <c r="I35" s="25">
        <v>1.0</v>
      </c>
      <c r="J35" s="25">
        <v>0.0</v>
      </c>
      <c r="K35" s="25">
        <v>0.0</v>
      </c>
      <c r="L35" s="25">
        <v>0.0</v>
      </c>
      <c r="M35" s="25">
        <v>0.0</v>
      </c>
      <c r="N35" s="25">
        <v>0.333</v>
      </c>
      <c r="O35" s="25">
        <v>0.0</v>
      </c>
      <c r="P35" s="25">
        <v>0.0</v>
      </c>
      <c r="Q35" s="25">
        <v>0.0</v>
      </c>
      <c r="R35" s="25">
        <v>0.0</v>
      </c>
      <c r="S35" s="25">
        <v>0.0</v>
      </c>
      <c r="T35" s="25">
        <v>0.0</v>
      </c>
      <c r="U35" s="25">
        <v>0.0</v>
      </c>
      <c r="V35" s="25">
        <v>0.0</v>
      </c>
      <c r="W35" s="25">
        <v>0.0</v>
      </c>
      <c r="X35" s="25">
        <v>0.0</v>
      </c>
      <c r="Y35" s="25">
        <v>0.333</v>
      </c>
      <c r="Z35" s="25">
        <v>0.333</v>
      </c>
      <c r="AA35" s="25">
        <v>0.333</v>
      </c>
      <c r="AB35" s="25">
        <v>0.667</v>
      </c>
      <c r="AC35" s="25">
        <v>0.233</v>
      </c>
      <c r="AD35" s="25">
        <v>1.0</v>
      </c>
      <c r="AE35" s="25">
        <v>1.0</v>
      </c>
      <c r="AF35" s="25">
        <v>0.0</v>
      </c>
      <c r="AG35" s="25">
        <v>0.0</v>
      </c>
      <c r="AH35" s="25">
        <v>0.0</v>
      </c>
      <c r="AI35" s="25">
        <v>0.0</v>
      </c>
      <c r="AJ35" s="25">
        <v>0.0</v>
      </c>
      <c r="AK35" s="25">
        <v>0.0</v>
      </c>
      <c r="AL35" s="25">
        <v>1.0</v>
      </c>
      <c r="AM35" s="25">
        <v>33.3</v>
      </c>
      <c r="AN35" s="25">
        <v>0.0</v>
      </c>
      <c r="AO35" s="25">
        <v>0.0</v>
      </c>
      <c r="AP35" s="25">
        <v>0.0</v>
      </c>
      <c r="AQ35" s="25">
        <v>0.0</v>
      </c>
      <c r="AR35" s="25">
        <v>33.3</v>
      </c>
      <c r="AS35" s="25">
        <v>0.0</v>
      </c>
      <c r="AT35" s="25">
        <v>33.3</v>
      </c>
      <c r="AU35" s="25">
        <v>33.3</v>
      </c>
      <c r="AV35" s="25">
        <v>0.0</v>
      </c>
      <c r="AW35" s="25">
        <v>3.0</v>
      </c>
      <c r="AX35" s="25">
        <v>16.7</v>
      </c>
      <c r="AY35" s="25">
        <v>66.7</v>
      </c>
      <c r="AZ35" s="25">
        <v>1.0</v>
      </c>
      <c r="BA35" s="25">
        <v>50.0</v>
      </c>
      <c r="BB35" s="25">
        <v>0.333</v>
      </c>
    </row>
    <row r="36">
      <c r="C36" s="20" t="s">
        <v>102</v>
      </c>
      <c r="D36" s="25">
        <v>4.0</v>
      </c>
      <c r="E36" s="25">
        <v>4.0</v>
      </c>
      <c r="F36" s="25">
        <v>0.0</v>
      </c>
      <c r="G36" s="25">
        <v>0.0</v>
      </c>
      <c r="H36" s="25">
        <v>0.0</v>
      </c>
      <c r="I36" s="25">
        <v>0.0</v>
      </c>
      <c r="J36" s="25">
        <v>0.0</v>
      </c>
      <c r="K36" s="25">
        <v>0.0</v>
      </c>
      <c r="L36" s="25">
        <v>0.0</v>
      </c>
      <c r="M36" s="25">
        <v>0.0</v>
      </c>
      <c r="N36" s="25">
        <v>0.0</v>
      </c>
      <c r="O36" s="25">
        <v>0.0</v>
      </c>
      <c r="P36" s="25">
        <v>1.0</v>
      </c>
      <c r="Q36" s="25">
        <v>0.0</v>
      </c>
      <c r="R36" s="25">
        <v>1.0</v>
      </c>
      <c r="S36" s="25">
        <v>0.0</v>
      </c>
      <c r="T36" s="25">
        <v>0.0</v>
      </c>
      <c r="U36" s="25">
        <v>0.0</v>
      </c>
      <c r="V36" s="25">
        <v>0.0</v>
      </c>
      <c r="W36" s="25">
        <v>0.0</v>
      </c>
      <c r="X36" s="25">
        <v>0.0</v>
      </c>
      <c r="Y36" s="25">
        <v>0.0</v>
      </c>
      <c r="Z36" s="25">
        <v>0.0</v>
      </c>
      <c r="AA36" s="25">
        <v>0.0</v>
      </c>
      <c r="AB36" s="25">
        <v>0.0</v>
      </c>
      <c r="AC36" s="25">
        <v>0.0</v>
      </c>
      <c r="AD36" s="25">
        <v>0.75</v>
      </c>
      <c r="AE36" s="25">
        <v>0.75</v>
      </c>
      <c r="AF36" s="25">
        <v>0.0</v>
      </c>
      <c r="AG36" s="25">
        <v>1.0</v>
      </c>
      <c r="AH36" s="25">
        <v>0.0</v>
      </c>
      <c r="AI36" s="25">
        <v>2.0</v>
      </c>
      <c r="AJ36" s="25">
        <v>0.0</v>
      </c>
      <c r="AK36" s="25">
        <v>0.0</v>
      </c>
      <c r="AL36" s="25">
        <v>1.0</v>
      </c>
      <c r="AM36" s="25">
        <v>25.0</v>
      </c>
      <c r="AN36" s="25">
        <v>0.0</v>
      </c>
      <c r="AO36" s="25">
        <v>1.0</v>
      </c>
      <c r="AP36" s="25">
        <v>0.0</v>
      </c>
      <c r="AQ36" s="25">
        <v>0.0</v>
      </c>
      <c r="AR36" s="25">
        <v>66.7</v>
      </c>
      <c r="AS36" s="25">
        <v>0.0</v>
      </c>
      <c r="AT36" s="25">
        <v>33.3</v>
      </c>
      <c r="AU36" s="25">
        <v>0.0</v>
      </c>
      <c r="AV36" s="25">
        <v>33.3</v>
      </c>
      <c r="AW36" s="25">
        <v>3.0</v>
      </c>
      <c r="AX36" s="25">
        <v>12.5</v>
      </c>
      <c r="AY36" s="25">
        <v>25.0</v>
      </c>
      <c r="AZ36" s="25">
        <v>0.0</v>
      </c>
      <c r="BA36" s="25">
        <v>0.0</v>
      </c>
      <c r="BB36" s="25">
        <v>0.0</v>
      </c>
    </row>
    <row r="37">
      <c r="C37" s="20" t="s">
        <v>102</v>
      </c>
      <c r="D37" s="25">
        <v>4.0</v>
      </c>
      <c r="E37" s="25">
        <v>4.0</v>
      </c>
      <c r="F37" s="25">
        <v>1.0</v>
      </c>
      <c r="G37" s="25">
        <v>3.0</v>
      </c>
      <c r="H37" s="25">
        <v>0.0</v>
      </c>
      <c r="I37" s="25">
        <v>1.0</v>
      </c>
      <c r="J37" s="25">
        <v>2.0</v>
      </c>
      <c r="K37" s="25">
        <v>0.0</v>
      </c>
      <c r="L37" s="25">
        <v>0.0</v>
      </c>
      <c r="M37" s="25">
        <v>0.0</v>
      </c>
      <c r="N37" s="25">
        <v>0.75</v>
      </c>
      <c r="O37" s="25">
        <v>0.0</v>
      </c>
      <c r="P37" s="25">
        <v>0.0</v>
      </c>
      <c r="Q37" s="25">
        <v>0.0</v>
      </c>
      <c r="R37" s="25">
        <v>0.0</v>
      </c>
      <c r="S37" s="25">
        <v>0.0</v>
      </c>
      <c r="T37" s="25">
        <v>0.0</v>
      </c>
      <c r="U37" s="25">
        <v>0.0</v>
      </c>
      <c r="V37" s="25">
        <v>0.0</v>
      </c>
      <c r="W37" s="25">
        <v>0.0</v>
      </c>
      <c r="X37" s="25">
        <v>0.0</v>
      </c>
      <c r="Y37" s="25">
        <v>0.75</v>
      </c>
      <c r="Z37" s="25">
        <v>0.75</v>
      </c>
      <c r="AA37" s="25">
        <v>1.25</v>
      </c>
      <c r="AB37" s="25">
        <v>2.0</v>
      </c>
      <c r="AC37" s="25">
        <v>0.65</v>
      </c>
      <c r="AD37" s="25">
        <v>1.0</v>
      </c>
      <c r="AE37" s="25">
        <v>1.0</v>
      </c>
      <c r="AF37" s="25">
        <v>0.0</v>
      </c>
      <c r="AG37" s="25">
        <v>0.0</v>
      </c>
      <c r="AH37" s="25">
        <v>0.0</v>
      </c>
      <c r="AI37" s="25">
        <v>0.0</v>
      </c>
      <c r="AJ37" s="25">
        <v>0.0</v>
      </c>
      <c r="AK37" s="25">
        <v>0.0</v>
      </c>
      <c r="AL37" s="25">
        <v>3.0</v>
      </c>
      <c r="AM37" s="25">
        <v>75.0</v>
      </c>
      <c r="AN37" s="25">
        <v>0.0</v>
      </c>
      <c r="AO37" s="25">
        <v>2.0</v>
      </c>
      <c r="AP37" s="25">
        <v>0.0</v>
      </c>
      <c r="AQ37" s="25">
        <v>0.0</v>
      </c>
      <c r="AR37" s="25">
        <v>75.0</v>
      </c>
      <c r="AS37" s="25">
        <v>25.0</v>
      </c>
      <c r="AT37" s="25">
        <v>0.0</v>
      </c>
      <c r="AU37" s="25">
        <v>0.0</v>
      </c>
      <c r="AV37" s="25">
        <v>50.0</v>
      </c>
      <c r="AW37" s="25">
        <v>4.0</v>
      </c>
      <c r="AX37" s="25">
        <v>0.0</v>
      </c>
      <c r="AY37" s="25">
        <v>0.0</v>
      </c>
      <c r="AZ37" s="25">
        <v>0.0</v>
      </c>
      <c r="BA37" s="25">
        <v>0.0</v>
      </c>
      <c r="BB37" s="25">
        <v>0.75</v>
      </c>
    </row>
    <row r="38">
      <c r="C38" s="20" t="s">
        <v>103</v>
      </c>
      <c r="D38" s="25">
        <v>3.0</v>
      </c>
      <c r="E38" s="25">
        <v>3.0</v>
      </c>
      <c r="F38" s="25">
        <v>0.0</v>
      </c>
      <c r="G38" s="25">
        <v>0.0</v>
      </c>
      <c r="H38" s="25">
        <v>0.0</v>
      </c>
      <c r="I38" s="25">
        <v>0.0</v>
      </c>
      <c r="J38" s="25">
        <v>0.0</v>
      </c>
      <c r="K38" s="25">
        <v>0.0</v>
      </c>
      <c r="L38" s="25">
        <v>0.0</v>
      </c>
      <c r="M38" s="25">
        <v>0.0</v>
      </c>
      <c r="N38" s="25">
        <v>0.0</v>
      </c>
      <c r="O38" s="25">
        <v>0.0</v>
      </c>
      <c r="P38" s="25">
        <v>0.0</v>
      </c>
      <c r="Q38" s="25">
        <v>0.0</v>
      </c>
      <c r="R38" s="25">
        <v>0.0</v>
      </c>
      <c r="S38" s="25">
        <v>0.0</v>
      </c>
      <c r="T38" s="25">
        <v>0.0</v>
      </c>
      <c r="U38" s="25">
        <v>0.0</v>
      </c>
      <c r="V38" s="25">
        <v>0.0</v>
      </c>
      <c r="W38" s="25">
        <v>0.0</v>
      </c>
      <c r="X38" s="25">
        <v>0.0</v>
      </c>
      <c r="Y38" s="25">
        <v>0.0</v>
      </c>
      <c r="Z38" s="25">
        <v>0.0</v>
      </c>
      <c r="AA38" s="25">
        <v>0.0</v>
      </c>
      <c r="AB38" s="25">
        <v>0.0</v>
      </c>
      <c r="AC38" s="25">
        <v>0.0</v>
      </c>
      <c r="AD38" s="25">
        <v>1.0</v>
      </c>
      <c r="AE38" s="25">
        <v>1.0</v>
      </c>
      <c r="AF38" s="25">
        <v>0.0</v>
      </c>
      <c r="AG38" s="25">
        <v>0.0</v>
      </c>
      <c r="AH38" s="25">
        <v>0.0</v>
      </c>
      <c r="AI38" s="25">
        <v>0.0</v>
      </c>
      <c r="AJ38" s="25">
        <v>0.0</v>
      </c>
      <c r="AK38" s="25">
        <v>0.0</v>
      </c>
      <c r="AL38" s="25">
        <v>0.0</v>
      </c>
      <c r="AM38" s="25">
        <v>0.0</v>
      </c>
      <c r="AN38" s="25">
        <v>0.0</v>
      </c>
      <c r="AO38" s="25">
        <v>0.0</v>
      </c>
      <c r="AP38" s="25">
        <v>0.0</v>
      </c>
      <c r="AQ38" s="25">
        <v>0.0</v>
      </c>
      <c r="AR38" s="25">
        <v>66.7</v>
      </c>
      <c r="AS38" s="25">
        <v>0.0</v>
      </c>
      <c r="AT38" s="25">
        <v>0.0</v>
      </c>
      <c r="AU38" s="25">
        <v>33.3</v>
      </c>
      <c r="AV38" s="25">
        <v>0.0</v>
      </c>
      <c r="AW38" s="25">
        <v>3.0</v>
      </c>
      <c r="AX38" s="25">
        <v>0.0</v>
      </c>
      <c r="AY38" s="25">
        <v>33.3</v>
      </c>
      <c r="AZ38" s="25">
        <v>0.0</v>
      </c>
      <c r="BA38" s="25">
        <v>0.0</v>
      </c>
      <c r="BB38" s="25">
        <v>0.0</v>
      </c>
    </row>
    <row r="39">
      <c r="C39" s="20" t="s">
        <v>103</v>
      </c>
      <c r="D39" s="25">
        <v>3.0</v>
      </c>
      <c r="E39" s="25">
        <v>3.0</v>
      </c>
      <c r="F39" s="25">
        <v>0.0</v>
      </c>
      <c r="G39" s="25">
        <v>0.0</v>
      </c>
      <c r="H39" s="25">
        <v>0.0</v>
      </c>
      <c r="I39" s="25">
        <v>0.0</v>
      </c>
      <c r="J39" s="25">
        <v>0.0</v>
      </c>
      <c r="K39" s="25">
        <v>0.0</v>
      </c>
      <c r="L39" s="25">
        <v>0.0</v>
      </c>
      <c r="M39" s="25">
        <v>0.0</v>
      </c>
      <c r="N39" s="25">
        <v>0.0</v>
      </c>
      <c r="O39" s="25">
        <v>0.0</v>
      </c>
      <c r="P39" s="25">
        <v>0.0</v>
      </c>
      <c r="Q39" s="25">
        <v>1.0</v>
      </c>
      <c r="R39" s="25">
        <v>1.0</v>
      </c>
      <c r="S39" s="25">
        <v>0.0</v>
      </c>
      <c r="T39" s="25">
        <v>0.0</v>
      </c>
      <c r="U39" s="25">
        <v>0.0</v>
      </c>
      <c r="V39" s="25">
        <v>0.0</v>
      </c>
      <c r="W39" s="25">
        <v>0.0</v>
      </c>
      <c r="X39" s="25">
        <v>0.0</v>
      </c>
      <c r="Y39" s="25">
        <v>0.0</v>
      </c>
      <c r="Z39" s="25">
        <v>0.0</v>
      </c>
      <c r="AA39" s="25">
        <v>0.0</v>
      </c>
      <c r="AB39" s="25">
        <v>0.0</v>
      </c>
      <c r="AC39" s="25">
        <v>0.0</v>
      </c>
      <c r="AD39" s="25">
        <v>0.667</v>
      </c>
      <c r="AE39" s="25">
        <v>0.667</v>
      </c>
      <c r="AF39" s="25">
        <v>0.0</v>
      </c>
      <c r="AG39" s="25">
        <v>0.0</v>
      </c>
      <c r="AH39" s="25">
        <v>0.0</v>
      </c>
      <c r="AI39" s="25">
        <v>1.0</v>
      </c>
      <c r="AJ39" s="25">
        <v>0.0</v>
      </c>
      <c r="AK39" s="25">
        <v>0.0</v>
      </c>
      <c r="AL39" s="25">
        <v>0.0</v>
      </c>
      <c r="AM39" s="25">
        <v>0.0</v>
      </c>
      <c r="AN39" s="25">
        <v>0.0</v>
      </c>
      <c r="AO39" s="25">
        <v>0.0</v>
      </c>
      <c r="AP39" s="25">
        <v>0.0</v>
      </c>
      <c r="AQ39" s="25">
        <v>0.0</v>
      </c>
      <c r="AR39" s="25">
        <v>50.0</v>
      </c>
      <c r="AS39" s="25">
        <v>0.0</v>
      </c>
      <c r="AT39" s="25">
        <v>50.0</v>
      </c>
      <c r="AU39" s="25">
        <v>0.0</v>
      </c>
      <c r="AV39" s="25">
        <v>0.0</v>
      </c>
      <c r="AW39" s="25">
        <v>2.0</v>
      </c>
      <c r="AX39" s="25">
        <v>7.1</v>
      </c>
      <c r="AY39" s="25">
        <v>0.0</v>
      </c>
      <c r="AZ39" s="25">
        <v>0.0</v>
      </c>
      <c r="BA39" s="25">
        <v>0.0</v>
      </c>
      <c r="BB39" s="25">
        <v>0.0</v>
      </c>
    </row>
    <row r="40">
      <c r="C40" s="20" t="s">
        <v>104</v>
      </c>
      <c r="D40" s="25">
        <v>3.0</v>
      </c>
      <c r="E40" s="25">
        <v>2.0</v>
      </c>
      <c r="F40" s="25">
        <v>0.0</v>
      </c>
      <c r="G40" s="25">
        <v>0.0</v>
      </c>
      <c r="H40" s="25">
        <v>0.0</v>
      </c>
      <c r="I40" s="25">
        <v>0.0</v>
      </c>
      <c r="J40" s="25">
        <v>0.0</v>
      </c>
      <c r="K40" s="25">
        <v>0.0</v>
      </c>
      <c r="L40" s="25">
        <v>0.0</v>
      </c>
      <c r="M40" s="25">
        <v>0.0</v>
      </c>
      <c r="N40" s="25">
        <v>0.0</v>
      </c>
      <c r="O40" s="25">
        <v>0.0</v>
      </c>
      <c r="P40" s="25">
        <v>0.0</v>
      </c>
      <c r="Q40" s="25">
        <v>0.0</v>
      </c>
      <c r="R40" s="25">
        <v>0.0</v>
      </c>
      <c r="S40" s="25">
        <v>0.0</v>
      </c>
      <c r="T40" s="25">
        <v>0.0</v>
      </c>
      <c r="U40" s="25">
        <v>0.0</v>
      </c>
      <c r="V40" s="25">
        <v>1.0</v>
      </c>
      <c r="W40" s="25">
        <v>0.0</v>
      </c>
      <c r="X40" s="25">
        <v>1.0</v>
      </c>
      <c r="Y40" s="25">
        <v>0.0</v>
      </c>
      <c r="Z40" s="25">
        <v>0.0</v>
      </c>
      <c r="AA40" s="25">
        <v>0.0</v>
      </c>
      <c r="AB40" s="25">
        <v>0.0</v>
      </c>
      <c r="AC40" s="25">
        <v>0.0</v>
      </c>
      <c r="AD40" s="25">
        <v>1.0</v>
      </c>
      <c r="AE40" s="25">
        <v>0.667</v>
      </c>
      <c r="AF40" s="25">
        <v>0.0</v>
      </c>
      <c r="AG40" s="25">
        <v>0.0</v>
      </c>
      <c r="AH40" s="25">
        <v>0.0</v>
      </c>
      <c r="AI40" s="25">
        <v>1.0</v>
      </c>
      <c r="AJ40" s="25">
        <v>0.0</v>
      </c>
      <c r="AK40" s="25">
        <v>0.0</v>
      </c>
      <c r="AL40" s="25">
        <v>1.0</v>
      </c>
      <c r="AM40" s="25">
        <v>33.3</v>
      </c>
      <c r="AN40" s="25">
        <v>0.0</v>
      </c>
      <c r="AO40" s="25">
        <v>0.0</v>
      </c>
      <c r="AP40" s="25">
        <v>0.0</v>
      </c>
      <c r="AQ40" s="25">
        <v>0.0</v>
      </c>
      <c r="AR40" s="25">
        <v>66.7</v>
      </c>
      <c r="AS40" s="25">
        <v>0.0</v>
      </c>
      <c r="AT40" s="25">
        <v>0.0</v>
      </c>
      <c r="AU40" s="25">
        <v>33.3</v>
      </c>
      <c r="AV40" s="25">
        <v>0.0</v>
      </c>
      <c r="AW40" s="25">
        <v>3.0</v>
      </c>
      <c r="AX40" s="25">
        <v>0.0</v>
      </c>
      <c r="AY40" s="25">
        <v>33.3</v>
      </c>
      <c r="AZ40" s="25">
        <v>0.0</v>
      </c>
      <c r="BA40" s="25">
        <v>0.0</v>
      </c>
      <c r="BB40" s="25">
        <v>0.0</v>
      </c>
    </row>
    <row r="41">
      <c r="C41" s="20" t="s">
        <v>104</v>
      </c>
      <c r="D41" s="25">
        <v>4.0</v>
      </c>
      <c r="E41" s="25">
        <v>3.0</v>
      </c>
      <c r="F41" s="25">
        <v>1.0</v>
      </c>
      <c r="G41" s="25">
        <v>0.0</v>
      </c>
      <c r="H41" s="25">
        <v>0.0</v>
      </c>
      <c r="I41" s="25">
        <v>0.0</v>
      </c>
      <c r="J41" s="25">
        <v>0.0</v>
      </c>
      <c r="K41" s="25">
        <v>0.0</v>
      </c>
      <c r="L41" s="25">
        <v>0.0</v>
      </c>
      <c r="M41" s="25">
        <v>0.0</v>
      </c>
      <c r="N41" s="25">
        <v>0.0</v>
      </c>
      <c r="O41" s="25">
        <v>1.0</v>
      </c>
      <c r="P41" s="25">
        <v>0.0</v>
      </c>
      <c r="Q41" s="25">
        <v>2.0</v>
      </c>
      <c r="R41" s="25">
        <v>2.0</v>
      </c>
      <c r="S41" s="25">
        <v>0.0</v>
      </c>
      <c r="T41" s="25">
        <v>0.0</v>
      </c>
      <c r="U41" s="25">
        <v>0.0</v>
      </c>
      <c r="V41" s="25">
        <v>0.0</v>
      </c>
      <c r="W41" s="25">
        <v>0.0</v>
      </c>
      <c r="X41" s="25">
        <v>0.0</v>
      </c>
      <c r="Y41" s="25">
        <v>0.25</v>
      </c>
      <c r="Z41" s="25">
        <v>0.25</v>
      </c>
      <c r="AA41" s="25">
        <v>0.0</v>
      </c>
      <c r="AB41" s="25">
        <v>0.25</v>
      </c>
      <c r="AC41" s="25">
        <v>0.113</v>
      </c>
      <c r="AD41" s="25">
        <v>0.333</v>
      </c>
      <c r="AE41" s="25">
        <v>0.25</v>
      </c>
      <c r="AF41" s="25">
        <v>0.0</v>
      </c>
      <c r="AG41" s="25">
        <v>0.0</v>
      </c>
      <c r="AH41" s="25">
        <v>0.0</v>
      </c>
      <c r="AI41" s="25">
        <v>2.0</v>
      </c>
      <c r="AJ41" s="25">
        <v>0.0</v>
      </c>
      <c r="AK41" s="25">
        <v>0.0</v>
      </c>
      <c r="AL41" s="25">
        <v>1.0</v>
      </c>
      <c r="AM41" s="25">
        <v>25.0</v>
      </c>
      <c r="AN41" s="25">
        <v>0.0</v>
      </c>
      <c r="AO41" s="25">
        <v>0.0</v>
      </c>
      <c r="AP41" s="25">
        <v>0.0</v>
      </c>
      <c r="AQ41" s="25">
        <v>0.0</v>
      </c>
      <c r="AR41" s="25">
        <v>100.0</v>
      </c>
      <c r="AS41" s="25">
        <v>0.0</v>
      </c>
      <c r="AT41" s="25">
        <v>0.0</v>
      </c>
      <c r="AU41" s="25">
        <v>0.0</v>
      </c>
      <c r="AV41" s="25">
        <v>0.0</v>
      </c>
      <c r="AW41" s="25">
        <v>1.0</v>
      </c>
      <c r="AX41" s="25">
        <v>13.6</v>
      </c>
      <c r="AY41" s="25">
        <v>25.0</v>
      </c>
      <c r="AZ41" s="25">
        <v>0.0</v>
      </c>
      <c r="BA41" s="25">
        <v>0.0</v>
      </c>
      <c r="BB41" s="25">
        <v>0.0</v>
      </c>
    </row>
    <row r="42">
      <c r="C42" s="20" t="s">
        <v>105</v>
      </c>
      <c r="D42" s="25">
        <v>4.0</v>
      </c>
      <c r="E42" s="25">
        <v>4.0</v>
      </c>
      <c r="F42" s="25">
        <v>1.0</v>
      </c>
      <c r="G42" s="25">
        <v>0.0</v>
      </c>
      <c r="H42" s="25">
        <v>0.0</v>
      </c>
      <c r="I42" s="25">
        <v>0.0</v>
      </c>
      <c r="J42" s="25">
        <v>0.0</v>
      </c>
      <c r="K42" s="25">
        <v>0.0</v>
      </c>
      <c r="L42" s="25">
        <v>0.0</v>
      </c>
      <c r="M42" s="25">
        <v>1.0</v>
      </c>
      <c r="N42" s="25">
        <v>0.0</v>
      </c>
      <c r="O42" s="25">
        <v>0.0</v>
      </c>
      <c r="P42" s="25">
        <v>0.0</v>
      </c>
      <c r="Q42" s="25">
        <v>1.0</v>
      </c>
      <c r="R42" s="25">
        <v>1.0</v>
      </c>
      <c r="S42" s="25">
        <v>0.0</v>
      </c>
      <c r="T42" s="25">
        <v>1.0</v>
      </c>
      <c r="U42" s="25">
        <v>0.0</v>
      </c>
      <c r="V42" s="25">
        <v>0.0</v>
      </c>
      <c r="W42" s="25">
        <v>0.0</v>
      </c>
      <c r="X42" s="25">
        <v>0.0</v>
      </c>
      <c r="Y42" s="25">
        <v>0.0</v>
      </c>
      <c r="Z42" s="25">
        <v>0.25</v>
      </c>
      <c r="AA42" s="25">
        <v>0.0</v>
      </c>
      <c r="AB42" s="25">
        <v>0.0</v>
      </c>
      <c r="AC42" s="25">
        <v>0.0</v>
      </c>
      <c r="AD42" s="25">
        <v>0.75</v>
      </c>
      <c r="AE42" s="25">
        <v>0.75</v>
      </c>
      <c r="AF42" s="25">
        <v>1.0</v>
      </c>
      <c r="AG42" s="25">
        <v>1.0</v>
      </c>
      <c r="AH42" s="25">
        <v>0.0</v>
      </c>
      <c r="AI42" s="25">
        <v>3.0</v>
      </c>
      <c r="AJ42" s="25">
        <v>0.0</v>
      </c>
      <c r="AK42" s="25">
        <v>0.0</v>
      </c>
      <c r="AL42" s="25">
        <v>1.0</v>
      </c>
      <c r="AM42" s="25">
        <v>25.0</v>
      </c>
      <c r="AN42" s="25">
        <v>0.0</v>
      </c>
      <c r="AO42" s="25">
        <v>1.0</v>
      </c>
      <c r="AP42" s="25">
        <v>0.0</v>
      </c>
      <c r="AQ42" s="25">
        <v>0.0</v>
      </c>
      <c r="AR42" s="25">
        <v>66.7</v>
      </c>
      <c r="AS42" s="25">
        <v>0.0</v>
      </c>
      <c r="AT42" s="25">
        <v>33.3</v>
      </c>
      <c r="AU42" s="25">
        <v>0.0</v>
      </c>
      <c r="AV42" s="25">
        <v>0.0</v>
      </c>
      <c r="AW42" s="25">
        <v>3.0</v>
      </c>
      <c r="AX42" s="25">
        <v>0.0</v>
      </c>
      <c r="AY42" s="25">
        <v>25.0</v>
      </c>
      <c r="AZ42" s="25">
        <v>0.0</v>
      </c>
      <c r="BA42" s="25">
        <v>0.0</v>
      </c>
      <c r="BB42" s="25">
        <v>0.0</v>
      </c>
    </row>
    <row r="43">
      <c r="C43" s="20" t="s">
        <v>105</v>
      </c>
      <c r="D43" s="25">
        <v>3.0</v>
      </c>
      <c r="E43" s="25">
        <v>3.0</v>
      </c>
      <c r="F43" s="25">
        <v>1.0</v>
      </c>
      <c r="G43" s="25">
        <v>1.0</v>
      </c>
      <c r="H43" s="25">
        <v>0.0</v>
      </c>
      <c r="I43" s="25">
        <v>0.0</v>
      </c>
      <c r="J43" s="25">
        <v>1.0</v>
      </c>
      <c r="K43" s="25">
        <v>0.0</v>
      </c>
      <c r="L43" s="25">
        <v>0.0</v>
      </c>
      <c r="M43" s="25">
        <v>1.0</v>
      </c>
      <c r="N43" s="25">
        <v>0.333</v>
      </c>
      <c r="O43" s="25">
        <v>0.0</v>
      </c>
      <c r="P43" s="25">
        <v>0.0</v>
      </c>
      <c r="Q43" s="25">
        <v>0.0</v>
      </c>
      <c r="R43" s="25">
        <v>0.0</v>
      </c>
      <c r="S43" s="25">
        <v>0.0</v>
      </c>
      <c r="T43" s="25">
        <v>0.0</v>
      </c>
      <c r="U43" s="25">
        <v>0.0</v>
      </c>
      <c r="V43" s="25">
        <v>0.0</v>
      </c>
      <c r="W43" s="25">
        <v>0.0</v>
      </c>
      <c r="X43" s="25">
        <v>0.0</v>
      </c>
      <c r="Y43" s="25">
        <v>0.333</v>
      </c>
      <c r="Z43" s="25">
        <v>0.667</v>
      </c>
      <c r="AA43" s="25">
        <v>0.667</v>
      </c>
      <c r="AB43" s="25">
        <v>1.0</v>
      </c>
      <c r="AC43" s="25">
        <v>0.317</v>
      </c>
      <c r="AD43" s="25">
        <v>1.0</v>
      </c>
      <c r="AE43" s="25">
        <v>1.0</v>
      </c>
      <c r="AF43" s="25">
        <v>1.0</v>
      </c>
      <c r="AG43" s="25">
        <v>0.0</v>
      </c>
      <c r="AH43" s="25">
        <v>0.0</v>
      </c>
      <c r="AI43" s="25">
        <v>1.0</v>
      </c>
      <c r="AJ43" s="25">
        <v>1.0</v>
      </c>
      <c r="AK43" s="25">
        <v>1.0</v>
      </c>
      <c r="AL43" s="25">
        <v>2.0</v>
      </c>
      <c r="AM43" s="25">
        <v>66.7</v>
      </c>
      <c r="AN43" s="25">
        <v>0.0</v>
      </c>
      <c r="AO43" s="25">
        <v>0.0</v>
      </c>
      <c r="AP43" s="25">
        <v>0.0</v>
      </c>
      <c r="AQ43" s="25">
        <v>0.0</v>
      </c>
      <c r="AR43" s="25">
        <v>0.0</v>
      </c>
      <c r="AS43" s="25">
        <v>33.3</v>
      </c>
      <c r="AT43" s="25">
        <v>33.3</v>
      </c>
      <c r="AU43" s="25">
        <v>33.3</v>
      </c>
      <c r="AV43" s="25">
        <v>0.0</v>
      </c>
      <c r="AW43" s="25">
        <v>3.0</v>
      </c>
      <c r="AX43" s="25">
        <v>0.0</v>
      </c>
      <c r="AY43" s="25">
        <v>66.7</v>
      </c>
      <c r="AZ43" s="25">
        <v>1.0</v>
      </c>
      <c r="BA43" s="25">
        <v>50.0</v>
      </c>
      <c r="BB43" s="25">
        <v>0.333</v>
      </c>
    </row>
    <row r="44">
      <c r="C44" s="20" t="s">
        <v>106</v>
      </c>
      <c r="D44" s="25">
        <v>4.0</v>
      </c>
      <c r="E44" s="25">
        <v>2.0</v>
      </c>
      <c r="F44" s="25">
        <v>0.0</v>
      </c>
      <c r="G44" s="25">
        <v>1.0</v>
      </c>
      <c r="H44" s="25">
        <v>0.0</v>
      </c>
      <c r="I44" s="25">
        <v>1.0</v>
      </c>
      <c r="J44" s="25">
        <v>0.0</v>
      </c>
      <c r="K44" s="25">
        <v>0.0</v>
      </c>
      <c r="L44" s="25">
        <v>0.0</v>
      </c>
      <c r="M44" s="25">
        <v>1.0</v>
      </c>
      <c r="N44" s="25">
        <v>0.5</v>
      </c>
      <c r="O44" s="25">
        <v>1.0</v>
      </c>
      <c r="P44" s="25">
        <v>0.0</v>
      </c>
      <c r="Q44" s="25">
        <v>0.0</v>
      </c>
      <c r="R44" s="25">
        <v>0.0</v>
      </c>
      <c r="S44" s="25">
        <v>0.0</v>
      </c>
      <c r="T44" s="25">
        <v>0.0</v>
      </c>
      <c r="U44" s="25">
        <v>0.0</v>
      </c>
      <c r="V44" s="25">
        <v>1.0</v>
      </c>
      <c r="W44" s="25">
        <v>0.0</v>
      </c>
      <c r="X44" s="25">
        <v>1.0</v>
      </c>
      <c r="Y44" s="25">
        <v>0.667</v>
      </c>
      <c r="Z44" s="25">
        <v>0.667</v>
      </c>
      <c r="AA44" s="25">
        <v>0.5</v>
      </c>
      <c r="AB44" s="25">
        <v>1.167</v>
      </c>
      <c r="AC44" s="25">
        <v>0.425</v>
      </c>
      <c r="AD44" s="25">
        <v>1.0</v>
      </c>
      <c r="AE44" s="25">
        <v>0.5</v>
      </c>
      <c r="AF44" s="25">
        <v>0.0</v>
      </c>
      <c r="AG44" s="25">
        <v>0.0</v>
      </c>
      <c r="AH44" s="25">
        <v>0.0</v>
      </c>
      <c r="AI44" s="25">
        <v>2.0</v>
      </c>
      <c r="AJ44" s="25">
        <v>1.0</v>
      </c>
      <c r="AK44" s="25">
        <v>0.5</v>
      </c>
      <c r="AL44" s="25">
        <v>3.0</v>
      </c>
      <c r="AM44" s="25">
        <v>75.0</v>
      </c>
      <c r="AN44" s="25">
        <v>0.0</v>
      </c>
      <c r="AO44" s="25">
        <v>0.0</v>
      </c>
      <c r="AP44" s="25">
        <v>0.0</v>
      </c>
      <c r="AQ44" s="25">
        <v>0.0</v>
      </c>
      <c r="AR44" s="25">
        <v>66.7</v>
      </c>
      <c r="AS44" s="25">
        <v>0.0</v>
      </c>
      <c r="AT44" s="25">
        <v>0.0</v>
      </c>
      <c r="AU44" s="25">
        <v>33.3</v>
      </c>
      <c r="AV44" s="25">
        <v>0.0</v>
      </c>
      <c r="AW44" s="25">
        <v>3.0</v>
      </c>
      <c r="AX44" s="25">
        <v>0.0</v>
      </c>
      <c r="AY44" s="25">
        <v>25.0</v>
      </c>
      <c r="AZ44" s="25">
        <v>0.0</v>
      </c>
      <c r="BA44" s="25">
        <v>100.0</v>
      </c>
      <c r="BB44" s="25">
        <v>0.5</v>
      </c>
    </row>
    <row r="45">
      <c r="C45" s="20" t="s">
        <v>106</v>
      </c>
      <c r="D45" s="25">
        <v>4.0</v>
      </c>
      <c r="E45" s="25">
        <v>4.0</v>
      </c>
      <c r="F45" s="25">
        <v>1.0</v>
      </c>
      <c r="G45" s="25">
        <v>0.0</v>
      </c>
      <c r="H45" s="25">
        <v>0.0</v>
      </c>
      <c r="I45" s="25">
        <v>0.0</v>
      </c>
      <c r="J45" s="25">
        <v>0.0</v>
      </c>
      <c r="K45" s="25">
        <v>0.0</v>
      </c>
      <c r="L45" s="25">
        <v>0.0</v>
      </c>
      <c r="M45" s="25">
        <v>0.0</v>
      </c>
      <c r="N45" s="25">
        <v>0.0</v>
      </c>
      <c r="O45" s="25">
        <v>0.0</v>
      </c>
      <c r="P45" s="25">
        <v>0.0</v>
      </c>
      <c r="Q45" s="25">
        <v>1.0</v>
      </c>
      <c r="R45" s="25">
        <v>1.0</v>
      </c>
      <c r="S45" s="25">
        <v>0.0</v>
      </c>
      <c r="T45" s="25">
        <v>0.0</v>
      </c>
      <c r="U45" s="25">
        <v>0.0</v>
      </c>
      <c r="V45" s="25">
        <v>0.0</v>
      </c>
      <c r="W45" s="25">
        <v>0.0</v>
      </c>
      <c r="X45" s="25">
        <v>0.0</v>
      </c>
      <c r="Y45" s="25">
        <v>0.0</v>
      </c>
      <c r="Z45" s="25">
        <v>0.25</v>
      </c>
      <c r="AA45" s="25">
        <v>0.0</v>
      </c>
      <c r="AB45" s="25">
        <v>0.0</v>
      </c>
      <c r="AC45" s="25">
        <v>0.0</v>
      </c>
      <c r="AD45" s="25">
        <v>0.75</v>
      </c>
      <c r="AE45" s="25">
        <v>0.75</v>
      </c>
      <c r="AF45" s="25">
        <v>1.0</v>
      </c>
      <c r="AG45" s="25">
        <v>0.0</v>
      </c>
      <c r="AH45" s="25">
        <v>0.0</v>
      </c>
      <c r="AI45" s="25">
        <v>3.0</v>
      </c>
      <c r="AJ45" s="25">
        <v>0.0</v>
      </c>
      <c r="AK45" s="25">
        <v>0.0</v>
      </c>
      <c r="AL45" s="25">
        <v>0.0</v>
      </c>
      <c r="AM45" s="25">
        <v>0.0</v>
      </c>
      <c r="AN45" s="25">
        <v>0.0</v>
      </c>
      <c r="AO45" s="25">
        <v>0.0</v>
      </c>
      <c r="AP45" s="25">
        <v>0.0</v>
      </c>
      <c r="AQ45" s="25">
        <v>0.0</v>
      </c>
      <c r="AR45" s="25">
        <v>33.3</v>
      </c>
      <c r="AS45" s="25">
        <v>0.0</v>
      </c>
      <c r="AT45" s="25">
        <v>0.0</v>
      </c>
      <c r="AU45" s="25">
        <v>66.7</v>
      </c>
      <c r="AV45" s="25">
        <v>0.0</v>
      </c>
      <c r="AW45" s="25">
        <v>3.0</v>
      </c>
      <c r="AX45" s="25">
        <v>21.4</v>
      </c>
      <c r="AY45" s="25">
        <v>50.0</v>
      </c>
      <c r="AZ45" s="25">
        <v>0.0</v>
      </c>
      <c r="BA45" s="25">
        <v>0.0</v>
      </c>
      <c r="BB45" s="25">
        <v>0.0</v>
      </c>
    </row>
    <row r="46">
      <c r="C46" s="20" t="s">
        <v>107</v>
      </c>
      <c r="D46" s="25">
        <v>4.0</v>
      </c>
      <c r="E46" s="25">
        <v>3.0</v>
      </c>
      <c r="F46" s="25">
        <v>0.0</v>
      </c>
      <c r="G46" s="25">
        <v>0.0</v>
      </c>
      <c r="H46" s="25">
        <v>0.0</v>
      </c>
      <c r="I46" s="25">
        <v>0.0</v>
      </c>
      <c r="J46" s="25">
        <v>0.0</v>
      </c>
      <c r="K46" s="25">
        <v>0.0</v>
      </c>
      <c r="L46" s="25">
        <v>0.0</v>
      </c>
      <c r="M46" s="25">
        <v>0.0</v>
      </c>
      <c r="N46" s="25">
        <v>0.0</v>
      </c>
      <c r="O46" s="25">
        <v>0.0</v>
      </c>
      <c r="P46" s="25">
        <v>0.0</v>
      </c>
      <c r="Q46" s="25">
        <v>0.0</v>
      </c>
      <c r="R46" s="25">
        <v>0.0</v>
      </c>
      <c r="S46" s="25">
        <v>0.0</v>
      </c>
      <c r="T46" s="25">
        <v>0.0</v>
      </c>
      <c r="U46" s="25">
        <v>0.0</v>
      </c>
      <c r="V46" s="25">
        <v>1.0</v>
      </c>
      <c r="W46" s="25">
        <v>0.0</v>
      </c>
      <c r="X46" s="25">
        <v>1.0</v>
      </c>
      <c r="Y46" s="25">
        <v>0.0</v>
      </c>
      <c r="Z46" s="25">
        <v>0.333</v>
      </c>
      <c r="AA46" s="25">
        <v>0.0</v>
      </c>
      <c r="AB46" s="25">
        <v>0.0</v>
      </c>
      <c r="AC46" s="25">
        <v>0.0</v>
      </c>
      <c r="AD46" s="25">
        <v>1.0</v>
      </c>
      <c r="AE46" s="25">
        <v>0.75</v>
      </c>
      <c r="AF46" s="25">
        <v>1.0</v>
      </c>
      <c r="AG46" s="25">
        <v>0.0</v>
      </c>
      <c r="AH46" s="25">
        <v>0.0</v>
      </c>
      <c r="AI46" s="25">
        <v>2.0</v>
      </c>
      <c r="AJ46" s="25">
        <v>0.0</v>
      </c>
      <c r="AK46" s="25">
        <v>0.0</v>
      </c>
      <c r="AL46" s="25">
        <v>1.0</v>
      </c>
      <c r="AM46" s="25">
        <v>25.0</v>
      </c>
      <c r="AN46" s="25">
        <v>0.0</v>
      </c>
      <c r="AO46" s="25">
        <v>1.0</v>
      </c>
      <c r="AP46" s="25">
        <v>1.0</v>
      </c>
      <c r="AQ46" s="25">
        <v>0.0</v>
      </c>
      <c r="AR46" s="25">
        <v>50.0</v>
      </c>
      <c r="AS46" s="25">
        <v>0.0</v>
      </c>
      <c r="AT46" s="25">
        <v>25.0</v>
      </c>
      <c r="AU46" s="25">
        <v>25.0</v>
      </c>
      <c r="AV46" s="25">
        <v>0.0</v>
      </c>
      <c r="AW46" s="25">
        <v>4.0</v>
      </c>
      <c r="AX46" s="25">
        <v>6.7</v>
      </c>
      <c r="AY46" s="25">
        <v>25.0</v>
      </c>
      <c r="AZ46" s="25">
        <v>0.0</v>
      </c>
      <c r="BA46" s="25">
        <v>0.0</v>
      </c>
      <c r="BB46" s="25">
        <v>0.0</v>
      </c>
    </row>
    <row r="47">
      <c r="C47" s="20" t="s">
        <v>107</v>
      </c>
      <c r="D47" s="25">
        <v>0.0</v>
      </c>
      <c r="E47" s="25">
        <v>0.0</v>
      </c>
      <c r="F47" s="25">
        <v>0.0</v>
      </c>
      <c r="G47" s="25">
        <v>0.0</v>
      </c>
      <c r="H47" s="25">
        <v>0.0</v>
      </c>
      <c r="I47" s="25">
        <v>0.0</v>
      </c>
      <c r="J47" s="25">
        <v>0.0</v>
      </c>
      <c r="K47" s="25">
        <v>0.0</v>
      </c>
      <c r="L47" s="25">
        <v>0.0</v>
      </c>
      <c r="M47" s="25">
        <v>0.0</v>
      </c>
      <c r="N47" s="25">
        <v>0.0</v>
      </c>
      <c r="O47" s="25">
        <v>0.0</v>
      </c>
      <c r="P47" s="25">
        <v>0.0</v>
      </c>
      <c r="Q47" s="25">
        <v>0.0</v>
      </c>
      <c r="R47" s="25">
        <v>0.0</v>
      </c>
      <c r="S47" s="25">
        <v>0.0</v>
      </c>
      <c r="T47" s="25">
        <v>0.0</v>
      </c>
      <c r="U47" s="25">
        <v>0.0</v>
      </c>
      <c r="V47" s="25">
        <v>0.0</v>
      </c>
      <c r="W47" s="25">
        <v>0.0</v>
      </c>
      <c r="X47" s="25">
        <v>0.0</v>
      </c>
      <c r="Y47" s="25">
        <v>0.0</v>
      </c>
      <c r="Z47" s="25">
        <v>0.0</v>
      </c>
      <c r="AA47" s="25">
        <v>0.0</v>
      </c>
      <c r="AB47" s="25">
        <v>0.0</v>
      </c>
      <c r="AC47" s="25">
        <v>0.0</v>
      </c>
      <c r="AD47" s="25">
        <v>0.0</v>
      </c>
      <c r="AE47" s="25">
        <v>0.0</v>
      </c>
      <c r="AF47" s="25">
        <v>0.0</v>
      </c>
      <c r="AG47" s="25">
        <v>0.0</v>
      </c>
      <c r="AH47" s="25">
        <v>0.0</v>
      </c>
      <c r="AI47" s="25">
        <v>0.0</v>
      </c>
      <c r="AJ47" s="25">
        <v>0.0</v>
      </c>
      <c r="AK47" s="25">
        <v>0.0</v>
      </c>
      <c r="AL47" s="25">
        <v>0.0</v>
      </c>
      <c r="AM47" s="25">
        <v>0.0</v>
      </c>
      <c r="AN47" s="25">
        <v>0.0</v>
      </c>
      <c r="AO47" s="25">
        <v>0.0</v>
      </c>
      <c r="AP47" s="25">
        <v>0.0</v>
      </c>
      <c r="AQ47" s="25">
        <v>0.0</v>
      </c>
      <c r="AR47" s="25">
        <v>0.0</v>
      </c>
      <c r="AS47" s="25">
        <v>0.0</v>
      </c>
      <c r="AT47" s="25">
        <v>0.0</v>
      </c>
      <c r="AU47" s="25">
        <v>0.0</v>
      </c>
      <c r="AV47" s="25">
        <v>0.0</v>
      </c>
      <c r="AW47" s="25">
        <v>0.0</v>
      </c>
      <c r="AX47" s="25">
        <v>0.0</v>
      </c>
      <c r="AY47" s="25">
        <v>0.0</v>
      </c>
      <c r="AZ47" s="25">
        <v>0.0</v>
      </c>
      <c r="BA47" s="25">
        <v>0.0</v>
      </c>
      <c r="BB47" s="25">
        <v>0.0</v>
      </c>
    </row>
    <row r="48">
      <c r="C48" s="20" t="s">
        <v>108</v>
      </c>
      <c r="D48" s="25">
        <v>3.0</v>
      </c>
      <c r="E48" s="25">
        <v>2.0</v>
      </c>
      <c r="F48" s="25">
        <v>0.0</v>
      </c>
      <c r="G48" s="25">
        <v>0.0</v>
      </c>
      <c r="H48" s="25">
        <v>0.0</v>
      </c>
      <c r="I48" s="25">
        <v>0.0</v>
      </c>
      <c r="J48" s="25">
        <v>0.0</v>
      </c>
      <c r="K48" s="25">
        <v>0.0</v>
      </c>
      <c r="L48" s="25">
        <v>0.0</v>
      </c>
      <c r="M48" s="25">
        <v>1.0</v>
      </c>
      <c r="N48" s="25">
        <v>0.0</v>
      </c>
      <c r="O48" s="25">
        <v>1.0</v>
      </c>
      <c r="P48" s="25">
        <v>0.0</v>
      </c>
      <c r="Q48" s="25">
        <v>0.0</v>
      </c>
      <c r="R48" s="25">
        <v>0.0</v>
      </c>
      <c r="S48" s="25">
        <v>0.0</v>
      </c>
      <c r="T48" s="25">
        <v>0.0</v>
      </c>
      <c r="U48" s="25">
        <v>0.0</v>
      </c>
      <c r="V48" s="25">
        <v>0.0</v>
      </c>
      <c r="W48" s="25">
        <v>0.0</v>
      </c>
      <c r="X48" s="25">
        <v>0.0</v>
      </c>
      <c r="Y48" s="25">
        <v>0.333</v>
      </c>
      <c r="Z48" s="25">
        <v>0.333</v>
      </c>
      <c r="AA48" s="25">
        <v>0.0</v>
      </c>
      <c r="AB48" s="25">
        <v>0.333</v>
      </c>
      <c r="AC48" s="25">
        <v>0.15</v>
      </c>
      <c r="AD48" s="25">
        <v>1.0</v>
      </c>
      <c r="AE48" s="25">
        <v>0.667</v>
      </c>
      <c r="AF48" s="25">
        <v>0.0</v>
      </c>
      <c r="AG48" s="25">
        <v>1.0</v>
      </c>
      <c r="AH48" s="25">
        <v>0.0</v>
      </c>
      <c r="AI48" s="25">
        <v>2.0</v>
      </c>
      <c r="AJ48" s="25">
        <v>0.0</v>
      </c>
      <c r="AK48" s="25">
        <v>0.0</v>
      </c>
      <c r="AL48" s="25">
        <v>3.0</v>
      </c>
      <c r="AM48" s="25">
        <v>100.0</v>
      </c>
      <c r="AN48" s="25">
        <v>0.0</v>
      </c>
      <c r="AO48" s="25">
        <v>2.0</v>
      </c>
      <c r="AP48" s="25">
        <v>0.0</v>
      </c>
      <c r="AQ48" s="25">
        <v>0.0</v>
      </c>
      <c r="AR48" s="25">
        <v>50.0</v>
      </c>
      <c r="AS48" s="25">
        <v>50.0</v>
      </c>
      <c r="AT48" s="25">
        <v>0.0</v>
      </c>
      <c r="AU48" s="25">
        <v>0.0</v>
      </c>
      <c r="AV48" s="25">
        <v>0.0</v>
      </c>
      <c r="AW48" s="25">
        <v>2.0</v>
      </c>
      <c r="AX48" s="25">
        <v>0.0</v>
      </c>
      <c r="AY48" s="25">
        <v>33.3</v>
      </c>
      <c r="AZ48" s="25">
        <v>0.0</v>
      </c>
      <c r="BA48" s="25">
        <v>0.0</v>
      </c>
      <c r="BB48" s="25">
        <v>0.0</v>
      </c>
    </row>
    <row r="49">
      <c r="C49" s="20" t="s">
        <v>108</v>
      </c>
      <c r="D49" s="25">
        <v>3.0</v>
      </c>
      <c r="E49" s="25">
        <v>3.0</v>
      </c>
      <c r="F49" s="25">
        <v>0.0</v>
      </c>
      <c r="G49" s="25">
        <v>1.0</v>
      </c>
      <c r="H49" s="25">
        <v>0.0</v>
      </c>
      <c r="I49" s="25">
        <v>1.0</v>
      </c>
      <c r="J49" s="25">
        <v>0.0</v>
      </c>
      <c r="K49" s="25">
        <v>0.0</v>
      </c>
      <c r="L49" s="25">
        <v>0.0</v>
      </c>
      <c r="M49" s="25">
        <v>0.0</v>
      </c>
      <c r="N49" s="25">
        <v>0.333</v>
      </c>
      <c r="O49" s="25">
        <v>0.0</v>
      </c>
      <c r="P49" s="25">
        <v>0.0</v>
      </c>
      <c r="Q49" s="25">
        <v>0.0</v>
      </c>
      <c r="R49" s="25">
        <v>0.0</v>
      </c>
      <c r="S49" s="25">
        <v>0.0</v>
      </c>
      <c r="T49" s="25">
        <v>0.0</v>
      </c>
      <c r="U49" s="25">
        <v>0.0</v>
      </c>
      <c r="V49" s="25">
        <v>0.0</v>
      </c>
      <c r="W49" s="25">
        <v>0.0</v>
      </c>
      <c r="X49" s="25">
        <v>0.0</v>
      </c>
      <c r="Y49" s="25">
        <v>0.333</v>
      </c>
      <c r="Z49" s="25">
        <v>0.333</v>
      </c>
      <c r="AA49" s="25">
        <v>0.333</v>
      </c>
      <c r="AB49" s="25">
        <v>0.667</v>
      </c>
      <c r="AC49" s="25">
        <v>0.233</v>
      </c>
      <c r="AD49" s="25">
        <v>1.0</v>
      </c>
      <c r="AE49" s="25">
        <v>1.0</v>
      </c>
      <c r="AF49" s="25">
        <v>0.0</v>
      </c>
      <c r="AG49" s="25">
        <v>0.0</v>
      </c>
      <c r="AH49" s="25">
        <v>0.0</v>
      </c>
      <c r="AI49" s="25">
        <v>0.0</v>
      </c>
      <c r="AJ49" s="25">
        <v>0.0</v>
      </c>
      <c r="AK49" s="25">
        <v>0.0</v>
      </c>
      <c r="AL49" s="25">
        <v>2.0</v>
      </c>
      <c r="AM49" s="25">
        <v>66.7</v>
      </c>
      <c r="AN49" s="25">
        <v>0.0</v>
      </c>
      <c r="AO49" s="25">
        <v>0.0</v>
      </c>
      <c r="AP49" s="25">
        <v>0.0</v>
      </c>
      <c r="AQ49" s="25">
        <v>0.0</v>
      </c>
      <c r="AR49" s="25">
        <v>33.3</v>
      </c>
      <c r="AS49" s="25">
        <v>33.3</v>
      </c>
      <c r="AT49" s="25">
        <v>0.0</v>
      </c>
      <c r="AU49" s="25">
        <v>33.3</v>
      </c>
      <c r="AV49" s="25">
        <v>0.0</v>
      </c>
      <c r="AW49" s="25">
        <v>3.0</v>
      </c>
      <c r="AX49" s="25">
        <v>4.5</v>
      </c>
      <c r="AY49" s="25">
        <v>33.3</v>
      </c>
      <c r="AZ49" s="25">
        <v>0.0</v>
      </c>
      <c r="BA49" s="25">
        <v>0.0</v>
      </c>
      <c r="BB49" s="25">
        <v>0.333</v>
      </c>
    </row>
    <row r="50">
      <c r="C50" s="20" t="s">
        <v>109</v>
      </c>
      <c r="D50" s="26">
        <f t="shared" ref="D50:M50" si="1">sum(D14:D49)</f>
        <v>110</v>
      </c>
      <c r="E50" s="26">
        <f t="shared" si="1"/>
        <v>98</v>
      </c>
      <c r="F50" s="26">
        <f t="shared" si="1"/>
        <v>12</v>
      </c>
      <c r="G50" s="26">
        <f t="shared" si="1"/>
        <v>25</v>
      </c>
      <c r="H50" s="26">
        <f t="shared" si="1"/>
        <v>0</v>
      </c>
      <c r="I50" s="26">
        <f t="shared" si="1"/>
        <v>20</v>
      </c>
      <c r="J50" s="26">
        <f t="shared" si="1"/>
        <v>5</v>
      </c>
      <c r="K50" s="26">
        <f t="shared" si="1"/>
        <v>0</v>
      </c>
      <c r="L50" s="26">
        <f t="shared" si="1"/>
        <v>0</v>
      </c>
      <c r="M50" s="26">
        <f t="shared" si="1"/>
        <v>12</v>
      </c>
      <c r="N50" s="27">
        <f>G50/E50</f>
        <v>0.2551020408</v>
      </c>
      <c r="O50" s="28">
        <f t="shared" ref="O50:X50" si="2">sum(O14:O49)</f>
        <v>6</v>
      </c>
      <c r="P50" s="28">
        <f t="shared" si="2"/>
        <v>4</v>
      </c>
      <c r="Q50" s="28">
        <f t="shared" si="2"/>
        <v>9</v>
      </c>
      <c r="R50" s="28">
        <f t="shared" si="2"/>
        <v>13</v>
      </c>
      <c r="S50" s="28">
        <f t="shared" si="2"/>
        <v>1</v>
      </c>
      <c r="T50" s="28">
        <f t="shared" si="2"/>
        <v>1</v>
      </c>
      <c r="U50" s="28">
        <f t="shared" si="2"/>
        <v>0</v>
      </c>
      <c r="V50" s="28">
        <f t="shared" si="2"/>
        <v>3</v>
      </c>
      <c r="W50" s="28">
        <f t="shared" si="2"/>
        <v>2</v>
      </c>
      <c r="X50" s="28">
        <f t="shared" si="2"/>
        <v>5</v>
      </c>
      <c r="Y50" s="29">
        <f>(G50+O50+S50)/D50</f>
        <v>0.2909090909</v>
      </c>
      <c r="Z50" s="29">
        <f>(G50+O50+S50+AF50)/D50</f>
        <v>0.3636363636</v>
      </c>
      <c r="AA50" s="27">
        <f>(I50+(2*J50)+(3*K50)+(4*L50))/E50</f>
        <v>0.306122449</v>
      </c>
      <c r="AB50" s="29">
        <f>sum(Y50,AA50)</f>
        <v>0.5970315399</v>
      </c>
      <c r="AC50" s="29">
        <f>((1.8*Y50)+AA50)/4</f>
        <v>0.2074397032</v>
      </c>
      <c r="AD50" s="29">
        <f>(E50-R50)/E50</f>
        <v>0.8673469388</v>
      </c>
      <c r="AE50" s="27">
        <f>(E50-R50)/D50</f>
        <v>0.7727272727</v>
      </c>
      <c r="AF50" s="30">
        <f t="shared" ref="AF50:AJ50" si="3">sum(AF14:AF49)</f>
        <v>8</v>
      </c>
      <c r="AG50" s="30">
        <f t="shared" si="3"/>
        <v>3</v>
      </c>
      <c r="AH50" s="30">
        <f t="shared" si="3"/>
        <v>0</v>
      </c>
      <c r="AI50" s="30">
        <f t="shared" si="3"/>
        <v>38</v>
      </c>
      <c r="AJ50" s="30">
        <f t="shared" si="3"/>
        <v>7</v>
      </c>
      <c r="AK50" s="27">
        <f>AJ50/AI50</f>
        <v>0.1842105263</v>
      </c>
      <c r="AL50" s="28">
        <f>sum(AL14:AL49)</f>
        <v>50</v>
      </c>
      <c r="AM50" s="31">
        <f>(AL50/D50)*100</f>
        <v>45.45454545</v>
      </c>
      <c r="AN50" s="28">
        <f t="shared" ref="AN50:AQ50" si="4">sum(AN14:AN49)</f>
        <v>0</v>
      </c>
      <c r="AO50" s="28">
        <f t="shared" si="4"/>
        <v>18</v>
      </c>
      <c r="AP50" s="28">
        <f t="shared" si="4"/>
        <v>3</v>
      </c>
      <c r="AQ50" s="28">
        <f t="shared" si="4"/>
        <v>0</v>
      </c>
      <c r="AR50" s="32">
        <f t="shared" ref="AR50:AV50" si="5">((((AR14*$AW$14)/100)+((AR15*$AW$15)/100)+((AR16*$AW$16)/100)+((AR17*$AW$17)/100)+((AR18*$AW$18)/100)+((AR19*$AW$19)/100)+((AR20*$AW$20)/100)+((AR21*$AW$21)/100)+((AR22*$AW$22)/100)+((AR23*$AW$23)/100)+((AR24*$AW$24)/100)+((AR25*$AW$25)/100)+((AR26*$AW$26)/100)+((AR27*$AW$27)/100)+((AR28*$AW$28)/100)+((AR29*$AW$29)/100)+((AR30*$AW$30)/100)+((AR31*$AW$31)/100)+((AR32*$AW$32)/100)+((AR33*$AW$33)/100)+((AR34*$AW$34)/100)+((AR35*$AW$35)/100)+((AR36*$AW$36)/100)+((AR37*$AW$37)/100)+((AR38*$AW$38)/100)+((AR39*$AW$39)/100)+((AR40*$AW$40)/100)+((AR41*$AW$41)/100)+((AR42*$AW$42)/100)+((AR43*$AW$43)/100)+((AR44*$AW$44)/100)+((AR45*$AW$45)/100)+((AR46*$AW$46)/100)+((AR47*$AW$47)/100)+((AR48*$AW$48)/100)+((AR49*$AW$49)/100))/$AW$50)*100</f>
        <v>43.33333333</v>
      </c>
      <c r="AS50" s="32">
        <f t="shared" si="5"/>
        <v>18.88222222</v>
      </c>
      <c r="AT50" s="32">
        <f t="shared" si="5"/>
        <v>14.43888889</v>
      </c>
      <c r="AU50" s="32">
        <f t="shared" si="5"/>
        <v>23.32555556</v>
      </c>
      <c r="AV50" s="32">
        <f t="shared" si="5"/>
        <v>8.885555556</v>
      </c>
      <c r="AW50" s="33">
        <f>SUM(AW14:AW49)</f>
        <v>90</v>
      </c>
      <c r="AX50" s="34">
        <f t="shared" ref="AX50:AY50" si="6">AVERAGE(AX14:AX23,AX28:AX46,AX48:AX49)</f>
        <v>3.770967742</v>
      </c>
      <c r="AY50" s="34">
        <f t="shared" si="6"/>
        <v>21.23225806</v>
      </c>
      <c r="AZ50" s="33">
        <f>SUM(AZ14:AZ49)</f>
        <v>5</v>
      </c>
      <c r="BA50" s="34">
        <f>AVERAGE(BA14:BA23,BA28:BA46,BA48:BA49)</f>
        <v>12.90322581</v>
      </c>
      <c r="BB50" s="34">
        <f>G50/AW50</f>
        <v>0.2777777778</v>
      </c>
    </row>
    <row r="51">
      <c r="C51" s="20"/>
    </row>
    <row r="52">
      <c r="C52" s="20"/>
    </row>
    <row r="54">
      <c r="G54" s="3" t="s">
        <v>111</v>
      </c>
      <c r="H54" s="3" t="s">
        <v>112</v>
      </c>
      <c r="I54" s="3" t="s">
        <v>113</v>
      </c>
      <c r="J54" s="3" t="s">
        <v>114</v>
      </c>
    </row>
    <row r="55">
      <c r="A55" s="65" t="s">
        <v>161</v>
      </c>
      <c r="G55" s="7">
        <f>S96</f>
        <v>1.967213115</v>
      </c>
      <c r="H55" s="6">
        <f>AD96</f>
        <v>1.264637002</v>
      </c>
      <c r="I55" s="6">
        <f>AF96</f>
        <v>0.1829268293</v>
      </c>
      <c r="J55" s="8">
        <f>AN96</f>
        <v>0.5157894737</v>
      </c>
    </row>
    <row r="56">
      <c r="G56" s="3" t="s">
        <v>116</v>
      </c>
      <c r="H56" s="3" t="s">
        <v>24</v>
      </c>
      <c r="I56" s="3" t="s">
        <v>7</v>
      </c>
      <c r="J56" s="3" t="s">
        <v>117</v>
      </c>
    </row>
    <row r="57">
      <c r="G57" s="6">
        <f t="shared" ref="G57:H57" si="7">BF96</f>
        <v>4.22412178</v>
      </c>
      <c r="H57" s="6">
        <f t="shared" si="7"/>
        <v>0.2205882353</v>
      </c>
      <c r="I57" s="7">
        <f>AT96</f>
        <v>12.17647059</v>
      </c>
      <c r="J57" s="7">
        <f>Z96</f>
        <v>1.166666667</v>
      </c>
    </row>
    <row r="59">
      <c r="C59" s="19" t="s">
        <v>40</v>
      </c>
      <c r="D59" s="19" t="s">
        <v>118</v>
      </c>
      <c r="E59" s="19" t="s">
        <v>119</v>
      </c>
      <c r="F59" s="19" t="s">
        <v>120</v>
      </c>
      <c r="G59" s="19" t="s">
        <v>121</v>
      </c>
      <c r="H59" s="19" t="s">
        <v>122</v>
      </c>
      <c r="I59" s="19" t="s">
        <v>123</v>
      </c>
      <c r="J59" s="19" t="s">
        <v>124</v>
      </c>
      <c r="K59" s="19" t="s">
        <v>125</v>
      </c>
      <c r="L59" s="19" t="s">
        <v>80</v>
      </c>
      <c r="M59" s="19" t="s">
        <v>126</v>
      </c>
      <c r="N59" s="19" t="s">
        <v>127</v>
      </c>
      <c r="O59" s="19" t="s">
        <v>128</v>
      </c>
      <c r="P59" s="19" t="s">
        <v>129</v>
      </c>
      <c r="Q59" s="19" t="s">
        <v>43</v>
      </c>
      <c r="R59" s="19" t="s">
        <v>130</v>
      </c>
      <c r="S59" s="19" t="s">
        <v>111</v>
      </c>
      <c r="T59" s="19" t="s">
        <v>131</v>
      </c>
      <c r="U59" s="19" t="s">
        <v>132</v>
      </c>
      <c r="V59" s="19" t="s">
        <v>53</v>
      </c>
      <c r="W59" s="19" t="s">
        <v>54</v>
      </c>
      <c r="X59" s="19" t="s">
        <v>44</v>
      </c>
      <c r="Y59" s="19" t="s">
        <v>52</v>
      </c>
      <c r="Z59" s="19" t="s">
        <v>117</v>
      </c>
      <c r="AA59" s="19" t="s">
        <v>133</v>
      </c>
      <c r="AB59" s="19" t="s">
        <v>134</v>
      </c>
      <c r="AC59" s="19" t="s">
        <v>135</v>
      </c>
      <c r="AD59" s="19" t="s">
        <v>112</v>
      </c>
      <c r="AE59" s="19" t="s">
        <v>62</v>
      </c>
      <c r="AF59" s="19" t="s">
        <v>113</v>
      </c>
      <c r="AG59" s="19" t="s">
        <v>136</v>
      </c>
      <c r="AH59" s="19" t="s">
        <v>137</v>
      </c>
      <c r="AI59" s="19" t="s">
        <v>138</v>
      </c>
      <c r="AJ59" s="19" t="s">
        <v>139</v>
      </c>
      <c r="AK59" s="19" t="s">
        <v>140</v>
      </c>
      <c r="AL59" s="19" t="s">
        <v>141</v>
      </c>
      <c r="AM59" s="19" t="s">
        <v>142</v>
      </c>
      <c r="AN59" s="19" t="s">
        <v>114</v>
      </c>
      <c r="AO59" s="19" t="s">
        <v>143</v>
      </c>
      <c r="AP59" s="19" t="s">
        <v>144</v>
      </c>
      <c r="AQ59" s="19">
        <v>123.0</v>
      </c>
      <c r="AR59" s="19" t="s">
        <v>145</v>
      </c>
      <c r="AS59" s="19" t="s">
        <v>146</v>
      </c>
      <c r="AT59" s="19" t="s">
        <v>7</v>
      </c>
      <c r="AU59" s="19" t="s">
        <v>147</v>
      </c>
      <c r="AV59" s="19" t="s">
        <v>148</v>
      </c>
      <c r="AW59" s="19" t="s">
        <v>149</v>
      </c>
      <c r="AX59" s="19" t="s">
        <v>150</v>
      </c>
      <c r="AY59" s="19" t="s">
        <v>151</v>
      </c>
      <c r="AZ59" s="19" t="s">
        <v>152</v>
      </c>
      <c r="BA59" s="19" t="s">
        <v>153</v>
      </c>
      <c r="BB59" s="19" t="s">
        <v>154</v>
      </c>
      <c r="BC59" s="19" t="s">
        <v>155</v>
      </c>
      <c r="BD59" s="19" t="s">
        <v>156</v>
      </c>
      <c r="BE59" s="19" t="s">
        <v>157</v>
      </c>
      <c r="BF59" s="19" t="s">
        <v>116</v>
      </c>
      <c r="BG59" s="19" t="s">
        <v>24</v>
      </c>
    </row>
    <row r="60">
      <c r="C60" s="20" t="s">
        <v>85</v>
      </c>
      <c r="D60" s="35">
        <v>0.0</v>
      </c>
      <c r="E60" s="35">
        <v>0.0</v>
      </c>
      <c r="F60" s="35">
        <v>0.0</v>
      </c>
      <c r="G60" s="35">
        <v>0.0</v>
      </c>
      <c r="H60" s="35">
        <v>0.0</v>
      </c>
      <c r="I60" s="35">
        <v>0.0</v>
      </c>
      <c r="J60" s="35">
        <v>0.0</v>
      </c>
      <c r="K60" s="35">
        <v>0.0</v>
      </c>
      <c r="L60" s="35">
        <f t="shared" ref="L60:L69" si="8">J60-U60-Y60-AB60</f>
        <v>0</v>
      </c>
      <c r="M60" s="35">
        <v>0.0</v>
      </c>
      <c r="N60" s="35">
        <v>0.0</v>
      </c>
      <c r="O60" s="35">
        <v>0.0</v>
      </c>
      <c r="P60" s="35">
        <v>0.0</v>
      </c>
      <c r="Q60" s="35">
        <v>0.0</v>
      </c>
      <c r="R60" s="35">
        <v>0.0</v>
      </c>
      <c r="S60" s="35">
        <v>0.0</v>
      </c>
      <c r="T60" s="35">
        <v>0.0</v>
      </c>
      <c r="U60" s="35">
        <v>0.0</v>
      </c>
      <c r="V60" s="35">
        <v>0.0</v>
      </c>
      <c r="W60" s="35">
        <v>0.0</v>
      </c>
      <c r="X60" s="35">
        <v>0.0</v>
      </c>
      <c r="Y60" s="35">
        <v>0.0</v>
      </c>
      <c r="Z60" s="35">
        <v>0.0</v>
      </c>
      <c r="AA60" s="35">
        <v>0.0</v>
      </c>
      <c r="AB60" s="35">
        <v>0.0</v>
      </c>
      <c r="AC60" s="35">
        <v>0.0</v>
      </c>
      <c r="AD60" s="35">
        <v>0.0</v>
      </c>
      <c r="AE60" s="35">
        <v>0.0</v>
      </c>
      <c r="AF60" s="35">
        <v>0.0</v>
      </c>
      <c r="AG60" s="35">
        <v>0.0</v>
      </c>
      <c r="AH60" s="35">
        <v>0.0</v>
      </c>
      <c r="AI60" s="35">
        <v>0.0</v>
      </c>
      <c r="AJ60" s="35">
        <v>0.0</v>
      </c>
      <c r="AK60" s="35">
        <v>0.0</v>
      </c>
      <c r="AL60" s="35">
        <v>0.0</v>
      </c>
      <c r="AM60" s="35">
        <v>0.0</v>
      </c>
      <c r="AN60" s="35">
        <v>0.0</v>
      </c>
      <c r="AO60" s="35">
        <v>0.0</v>
      </c>
      <c r="AP60" s="35">
        <v>0.0</v>
      </c>
      <c r="AQ60" s="35">
        <v>0.0</v>
      </c>
      <c r="AR60" s="35">
        <v>0.0</v>
      </c>
      <c r="AS60" s="35">
        <v>0.0</v>
      </c>
      <c r="AT60" s="35">
        <v>0.0</v>
      </c>
      <c r="AU60" s="35">
        <v>0.0</v>
      </c>
      <c r="AV60" s="35">
        <v>0.0</v>
      </c>
      <c r="AW60" s="35">
        <v>0.0</v>
      </c>
      <c r="AX60" s="35">
        <v>0.0</v>
      </c>
      <c r="AY60" s="35">
        <v>0.0</v>
      </c>
      <c r="AZ60" s="35">
        <v>0.0</v>
      </c>
      <c r="BA60" s="35">
        <v>0.0</v>
      </c>
      <c r="BB60" s="35">
        <v>0.0</v>
      </c>
      <c r="BC60" s="35">
        <v>0.0</v>
      </c>
      <c r="BD60" s="35">
        <v>0.0</v>
      </c>
      <c r="BE60" s="35">
        <v>0.0</v>
      </c>
      <c r="BF60" s="35">
        <v>0.0</v>
      </c>
      <c r="BG60" s="35">
        <v>0.0</v>
      </c>
    </row>
    <row r="61">
      <c r="C61" s="20" t="s">
        <v>85</v>
      </c>
      <c r="D61" s="25">
        <v>1.0</v>
      </c>
      <c r="E61" s="35">
        <v>0.0</v>
      </c>
      <c r="F61" s="35">
        <v>0.0</v>
      </c>
      <c r="G61" s="35">
        <v>0.0</v>
      </c>
      <c r="H61" s="35">
        <v>0.0</v>
      </c>
      <c r="I61" s="35">
        <v>5.67</v>
      </c>
      <c r="J61" s="35">
        <v>22.0</v>
      </c>
      <c r="K61" s="35">
        <v>22.0</v>
      </c>
      <c r="L61" s="35">
        <f t="shared" si="8"/>
        <v>18</v>
      </c>
      <c r="M61" s="35">
        <v>18.0</v>
      </c>
      <c r="N61" s="35">
        <v>41.0</v>
      </c>
      <c r="O61" s="35">
        <v>0.44</v>
      </c>
      <c r="P61" s="35">
        <v>59.0</v>
      </c>
      <c r="Q61" s="35">
        <v>0.0</v>
      </c>
      <c r="R61" s="35">
        <v>0.0</v>
      </c>
      <c r="S61" s="35">
        <v>0.0</v>
      </c>
      <c r="T61" s="35">
        <v>17.0</v>
      </c>
      <c r="U61" s="35">
        <v>2.0</v>
      </c>
      <c r="V61" s="35">
        <v>0.0</v>
      </c>
      <c r="W61" s="35">
        <v>2.0</v>
      </c>
      <c r="X61" s="35">
        <v>1.0</v>
      </c>
      <c r="Y61" s="35">
        <v>2.0</v>
      </c>
      <c r="Z61" s="35">
        <v>1.0</v>
      </c>
      <c r="AA61" s="35">
        <v>2.47</v>
      </c>
      <c r="AB61" s="35">
        <v>0.0</v>
      </c>
      <c r="AC61" s="35">
        <v>0.0</v>
      </c>
      <c r="AD61" s="35">
        <v>0.529</v>
      </c>
      <c r="AE61" s="35">
        <v>0.136</v>
      </c>
      <c r="AF61" s="35">
        <v>0.05</v>
      </c>
      <c r="AG61" s="35">
        <v>6.0</v>
      </c>
      <c r="AH61" s="35">
        <v>5.0</v>
      </c>
      <c r="AI61" s="35">
        <v>1.2</v>
      </c>
      <c r="AJ61" s="35">
        <v>15.0</v>
      </c>
      <c r="AK61" s="35">
        <v>15.0</v>
      </c>
      <c r="AL61" s="35">
        <v>7.0</v>
      </c>
      <c r="AM61" s="35">
        <v>7.0</v>
      </c>
      <c r="AN61" s="35">
        <v>0.682</v>
      </c>
      <c r="AO61" s="35">
        <v>0.0</v>
      </c>
      <c r="AP61" s="35">
        <v>0.0</v>
      </c>
      <c r="AQ61" s="35">
        <v>1.0</v>
      </c>
      <c r="AR61" s="35">
        <v>2.0</v>
      </c>
      <c r="AS61" s="35">
        <v>0.0</v>
      </c>
      <c r="AT61" s="35">
        <v>7.1</v>
      </c>
      <c r="AU61" s="35">
        <v>3.0</v>
      </c>
      <c r="AV61" s="35">
        <v>1.0</v>
      </c>
      <c r="AW61" s="35">
        <v>69.5</v>
      </c>
      <c r="AX61" s="35">
        <v>30.5</v>
      </c>
      <c r="AY61" s="35">
        <v>50.0</v>
      </c>
      <c r="AZ61" s="35">
        <v>4.0</v>
      </c>
      <c r="BA61" s="35">
        <v>0.0</v>
      </c>
      <c r="BB61" s="35">
        <v>0.0</v>
      </c>
      <c r="BC61" s="35">
        <v>0.0</v>
      </c>
      <c r="BD61" s="35">
        <v>0.0</v>
      </c>
      <c r="BE61" s="35">
        <v>2.0</v>
      </c>
      <c r="BF61" s="35">
        <v>3.453</v>
      </c>
      <c r="BG61" s="35">
        <v>0.056</v>
      </c>
    </row>
    <row r="62">
      <c r="C62" s="20" t="s">
        <v>86</v>
      </c>
      <c r="D62" s="25">
        <v>0.0</v>
      </c>
      <c r="E62" s="35">
        <v>0.0</v>
      </c>
      <c r="F62" s="35">
        <v>0.0</v>
      </c>
      <c r="G62" s="35">
        <v>0.0</v>
      </c>
      <c r="H62" s="35">
        <v>0.0</v>
      </c>
      <c r="I62" s="35">
        <v>1.0</v>
      </c>
      <c r="J62" s="35">
        <v>6.0</v>
      </c>
      <c r="K62" s="35">
        <v>6.0</v>
      </c>
      <c r="L62" s="35">
        <f t="shared" si="8"/>
        <v>5</v>
      </c>
      <c r="M62" s="35">
        <v>8.0</v>
      </c>
      <c r="N62" s="35">
        <v>14.0</v>
      </c>
      <c r="O62" s="35">
        <v>0.57</v>
      </c>
      <c r="P62" s="35">
        <v>22.0</v>
      </c>
      <c r="Q62" s="35">
        <v>2.0</v>
      </c>
      <c r="R62" s="35">
        <v>0.0</v>
      </c>
      <c r="S62" s="35">
        <v>0.0</v>
      </c>
      <c r="T62" s="35">
        <v>3.0</v>
      </c>
      <c r="U62" s="35">
        <v>0.0</v>
      </c>
      <c r="V62" s="35">
        <v>0.0</v>
      </c>
      <c r="W62" s="35">
        <v>0.0</v>
      </c>
      <c r="X62" s="35">
        <v>0.0</v>
      </c>
      <c r="Y62" s="35">
        <v>1.0</v>
      </c>
      <c r="Z62" s="35">
        <v>0.0</v>
      </c>
      <c r="AA62" s="35">
        <v>0.0</v>
      </c>
      <c r="AB62" s="35">
        <v>0.0</v>
      </c>
      <c r="AC62" s="35">
        <v>1.0</v>
      </c>
      <c r="AD62" s="35">
        <v>1.0</v>
      </c>
      <c r="AE62" s="35">
        <v>0.167</v>
      </c>
      <c r="AF62" s="35">
        <v>0.0</v>
      </c>
      <c r="AG62" s="35">
        <v>2.0</v>
      </c>
      <c r="AH62" s="35">
        <v>1.0</v>
      </c>
      <c r="AI62" s="35">
        <v>2.0</v>
      </c>
      <c r="AJ62" s="35">
        <v>4.0</v>
      </c>
      <c r="AK62" s="35">
        <v>4.0</v>
      </c>
      <c r="AL62" s="35">
        <v>2.0</v>
      </c>
      <c r="AM62" s="35">
        <v>2.0</v>
      </c>
      <c r="AN62" s="35">
        <v>0.667</v>
      </c>
      <c r="AO62" s="35">
        <v>0.0</v>
      </c>
      <c r="AP62" s="35">
        <v>0.0</v>
      </c>
      <c r="AQ62" s="35">
        <v>0.0</v>
      </c>
      <c r="AR62" s="35">
        <v>0.0</v>
      </c>
      <c r="AS62" s="35">
        <v>0.0</v>
      </c>
      <c r="AT62" s="35">
        <v>0.0</v>
      </c>
      <c r="AU62" s="35">
        <v>2.0</v>
      </c>
      <c r="AV62" s="35">
        <v>2.0</v>
      </c>
      <c r="AW62" s="35">
        <v>63.6</v>
      </c>
      <c r="AX62" s="35">
        <v>36.4</v>
      </c>
      <c r="AY62" s="35">
        <v>66.7</v>
      </c>
      <c r="AZ62" s="35">
        <v>0.0</v>
      </c>
      <c r="BA62" s="35">
        <v>0.0</v>
      </c>
      <c r="BB62" s="35">
        <v>0.0</v>
      </c>
      <c r="BC62" s="35">
        <v>0.0</v>
      </c>
      <c r="BD62" s="35">
        <v>0.0</v>
      </c>
      <c r="BE62" s="35">
        <v>0.0</v>
      </c>
      <c r="BF62" s="35">
        <v>6.1</v>
      </c>
      <c r="BG62" s="35">
        <v>0.0</v>
      </c>
    </row>
    <row r="63">
      <c r="C63" s="20" t="s">
        <v>87</v>
      </c>
      <c r="D63" s="35">
        <v>0.0</v>
      </c>
      <c r="E63" s="35">
        <v>0.0</v>
      </c>
      <c r="F63" s="35">
        <v>0.0</v>
      </c>
      <c r="G63" s="35">
        <v>0.0</v>
      </c>
      <c r="H63" s="35">
        <v>0.0</v>
      </c>
      <c r="I63" s="35">
        <v>0.0</v>
      </c>
      <c r="J63" s="35">
        <v>0.0</v>
      </c>
      <c r="K63" s="35">
        <v>0.0</v>
      </c>
      <c r="L63" s="35">
        <f t="shared" si="8"/>
        <v>0</v>
      </c>
      <c r="M63" s="35">
        <v>0.0</v>
      </c>
      <c r="N63" s="35">
        <v>0.0</v>
      </c>
      <c r="O63" s="35">
        <v>0.0</v>
      </c>
      <c r="P63" s="35">
        <v>0.0</v>
      </c>
      <c r="Q63" s="35">
        <v>0.0</v>
      </c>
      <c r="R63" s="35">
        <v>0.0</v>
      </c>
      <c r="S63" s="35">
        <v>0.0</v>
      </c>
      <c r="T63" s="35">
        <v>0.0</v>
      </c>
      <c r="U63" s="35">
        <v>0.0</v>
      </c>
      <c r="V63" s="35">
        <v>0.0</v>
      </c>
      <c r="W63" s="35">
        <v>0.0</v>
      </c>
      <c r="X63" s="35">
        <v>0.0</v>
      </c>
      <c r="Y63" s="35">
        <v>0.0</v>
      </c>
      <c r="Z63" s="35">
        <v>0.0</v>
      </c>
      <c r="AA63" s="35">
        <v>0.0</v>
      </c>
      <c r="AB63" s="35">
        <v>0.0</v>
      </c>
      <c r="AC63" s="35">
        <v>0.0</v>
      </c>
      <c r="AD63" s="35">
        <v>0.0</v>
      </c>
      <c r="AE63" s="35">
        <v>0.0</v>
      </c>
      <c r="AF63" s="35">
        <v>0.0</v>
      </c>
      <c r="AG63" s="35">
        <v>0.0</v>
      </c>
      <c r="AH63" s="35">
        <v>0.0</v>
      </c>
      <c r="AI63" s="35">
        <v>0.0</v>
      </c>
      <c r="AJ63" s="35">
        <v>0.0</v>
      </c>
      <c r="AK63" s="35">
        <v>0.0</v>
      </c>
      <c r="AL63" s="35">
        <v>0.0</v>
      </c>
      <c r="AM63" s="35">
        <v>0.0</v>
      </c>
      <c r="AN63" s="35">
        <v>0.0</v>
      </c>
      <c r="AO63" s="35">
        <v>0.0</v>
      </c>
      <c r="AP63" s="35">
        <v>0.0</v>
      </c>
      <c r="AQ63" s="35">
        <v>0.0</v>
      </c>
      <c r="AR63" s="35">
        <v>0.0</v>
      </c>
      <c r="AS63" s="35">
        <v>0.0</v>
      </c>
      <c r="AT63" s="35">
        <v>0.0</v>
      </c>
      <c r="AU63" s="35">
        <v>0.0</v>
      </c>
      <c r="AV63" s="35">
        <v>0.0</v>
      </c>
      <c r="AW63" s="35">
        <v>0.0</v>
      </c>
      <c r="AX63" s="35">
        <v>0.0</v>
      </c>
      <c r="AY63" s="35">
        <v>0.0</v>
      </c>
      <c r="AZ63" s="35">
        <v>0.0</v>
      </c>
      <c r="BA63" s="35">
        <v>0.0</v>
      </c>
      <c r="BB63" s="35">
        <v>0.0</v>
      </c>
      <c r="BC63" s="35">
        <v>0.0</v>
      </c>
      <c r="BD63" s="35">
        <v>0.0</v>
      </c>
      <c r="BE63" s="35">
        <v>0.0</v>
      </c>
      <c r="BF63" s="35">
        <v>0.0</v>
      </c>
      <c r="BG63" s="35">
        <v>0.0</v>
      </c>
    </row>
    <row r="64">
      <c r="C64" s="20" t="s">
        <v>88</v>
      </c>
      <c r="D64" s="35">
        <v>0.0</v>
      </c>
      <c r="E64" s="35">
        <v>0.0</v>
      </c>
      <c r="F64" s="35">
        <v>0.0</v>
      </c>
      <c r="G64" s="35">
        <v>0.0</v>
      </c>
      <c r="H64" s="35">
        <v>0.0</v>
      </c>
      <c r="I64" s="35">
        <v>0.0</v>
      </c>
      <c r="J64" s="35">
        <v>0.0</v>
      </c>
      <c r="K64" s="35">
        <v>0.0</v>
      </c>
      <c r="L64" s="35">
        <f t="shared" si="8"/>
        <v>0</v>
      </c>
      <c r="M64" s="35">
        <v>0.0</v>
      </c>
      <c r="N64" s="35">
        <v>0.0</v>
      </c>
      <c r="O64" s="35">
        <v>0.0</v>
      </c>
      <c r="P64" s="35">
        <v>0.0</v>
      </c>
      <c r="Q64" s="35">
        <v>0.0</v>
      </c>
      <c r="R64" s="35">
        <v>0.0</v>
      </c>
      <c r="S64" s="35">
        <v>0.0</v>
      </c>
      <c r="T64" s="35">
        <v>0.0</v>
      </c>
      <c r="U64" s="35">
        <v>0.0</v>
      </c>
      <c r="V64" s="35">
        <v>0.0</v>
      </c>
      <c r="W64" s="35">
        <v>0.0</v>
      </c>
      <c r="X64" s="35">
        <v>0.0</v>
      </c>
      <c r="Y64" s="35">
        <v>0.0</v>
      </c>
      <c r="Z64" s="35">
        <v>0.0</v>
      </c>
      <c r="AA64" s="35">
        <v>0.0</v>
      </c>
      <c r="AB64" s="35">
        <v>0.0</v>
      </c>
      <c r="AC64" s="35">
        <v>0.0</v>
      </c>
      <c r="AD64" s="35">
        <v>0.0</v>
      </c>
      <c r="AE64" s="35">
        <v>0.0</v>
      </c>
      <c r="AF64" s="35">
        <v>0.0</v>
      </c>
      <c r="AG64" s="35">
        <v>0.0</v>
      </c>
      <c r="AH64" s="35">
        <v>0.0</v>
      </c>
      <c r="AI64" s="35">
        <v>0.0</v>
      </c>
      <c r="AJ64" s="35">
        <v>0.0</v>
      </c>
      <c r="AK64" s="35">
        <v>0.0</v>
      </c>
      <c r="AL64" s="35">
        <v>0.0</v>
      </c>
      <c r="AM64" s="35">
        <v>0.0</v>
      </c>
      <c r="AN64" s="35">
        <v>0.0</v>
      </c>
      <c r="AO64" s="35">
        <v>0.0</v>
      </c>
      <c r="AP64" s="35">
        <v>0.0</v>
      </c>
      <c r="AQ64" s="35">
        <v>0.0</v>
      </c>
      <c r="AR64" s="35">
        <v>0.0</v>
      </c>
      <c r="AS64" s="35">
        <v>0.0</v>
      </c>
      <c r="AT64" s="35">
        <v>0.0</v>
      </c>
      <c r="AU64" s="35">
        <v>0.0</v>
      </c>
      <c r="AV64" s="35">
        <v>0.0</v>
      </c>
      <c r="AW64" s="35">
        <v>0.0</v>
      </c>
      <c r="AX64" s="35">
        <v>0.0</v>
      </c>
      <c r="AY64" s="35">
        <v>0.0</v>
      </c>
      <c r="AZ64" s="35">
        <v>0.0</v>
      </c>
      <c r="BA64" s="35">
        <v>0.0</v>
      </c>
      <c r="BB64" s="35">
        <v>0.0</v>
      </c>
      <c r="BC64" s="35">
        <v>0.0</v>
      </c>
      <c r="BD64" s="35">
        <v>0.0</v>
      </c>
      <c r="BE64" s="35">
        <v>0.0</v>
      </c>
      <c r="BF64" s="35">
        <v>0.0</v>
      </c>
      <c r="BG64" s="35">
        <v>0.0</v>
      </c>
    </row>
    <row r="65">
      <c r="C65" s="20" t="s">
        <v>89</v>
      </c>
      <c r="D65" s="35">
        <v>0.0</v>
      </c>
      <c r="E65" s="35">
        <v>0.0</v>
      </c>
      <c r="F65" s="35">
        <v>0.0</v>
      </c>
      <c r="G65" s="35">
        <v>0.0</v>
      </c>
      <c r="H65" s="35">
        <v>0.0</v>
      </c>
      <c r="I65" s="35">
        <v>0.0</v>
      </c>
      <c r="J65" s="35">
        <v>0.0</v>
      </c>
      <c r="K65" s="35">
        <v>0.0</v>
      </c>
      <c r="L65" s="35">
        <f t="shared" si="8"/>
        <v>0</v>
      </c>
      <c r="M65" s="35">
        <v>0.0</v>
      </c>
      <c r="N65" s="35">
        <v>0.0</v>
      </c>
      <c r="O65" s="35">
        <v>0.0</v>
      </c>
      <c r="P65" s="35">
        <v>0.0</v>
      </c>
      <c r="Q65" s="35">
        <v>0.0</v>
      </c>
      <c r="R65" s="35">
        <v>0.0</v>
      </c>
      <c r="S65" s="35">
        <v>0.0</v>
      </c>
      <c r="T65" s="35">
        <v>0.0</v>
      </c>
      <c r="U65" s="35">
        <v>0.0</v>
      </c>
      <c r="V65" s="35">
        <v>0.0</v>
      </c>
      <c r="W65" s="35">
        <v>0.0</v>
      </c>
      <c r="X65" s="35">
        <v>0.0</v>
      </c>
      <c r="Y65" s="35">
        <v>0.0</v>
      </c>
      <c r="Z65" s="35">
        <v>0.0</v>
      </c>
      <c r="AA65" s="35">
        <v>0.0</v>
      </c>
      <c r="AB65" s="35">
        <v>0.0</v>
      </c>
      <c r="AC65" s="35">
        <v>0.0</v>
      </c>
      <c r="AD65" s="35">
        <v>0.0</v>
      </c>
      <c r="AE65" s="35">
        <v>0.0</v>
      </c>
      <c r="AF65" s="35">
        <v>0.0</v>
      </c>
      <c r="AG65" s="35">
        <v>0.0</v>
      </c>
      <c r="AH65" s="35">
        <v>0.0</v>
      </c>
      <c r="AI65" s="35">
        <v>0.0</v>
      </c>
      <c r="AJ65" s="35">
        <v>0.0</v>
      </c>
      <c r="AK65" s="35">
        <v>0.0</v>
      </c>
      <c r="AL65" s="35">
        <v>0.0</v>
      </c>
      <c r="AM65" s="35">
        <v>0.0</v>
      </c>
      <c r="AN65" s="35">
        <v>0.0</v>
      </c>
      <c r="AO65" s="35">
        <v>0.0</v>
      </c>
      <c r="AP65" s="35">
        <v>0.0</v>
      </c>
      <c r="AQ65" s="35">
        <v>0.0</v>
      </c>
      <c r="AR65" s="35">
        <v>0.0</v>
      </c>
      <c r="AS65" s="35">
        <v>0.0</v>
      </c>
      <c r="AT65" s="35">
        <v>0.0</v>
      </c>
      <c r="AU65" s="35">
        <v>0.0</v>
      </c>
      <c r="AV65" s="35">
        <v>0.0</v>
      </c>
      <c r="AW65" s="35">
        <v>0.0</v>
      </c>
      <c r="AX65" s="35">
        <v>0.0</v>
      </c>
      <c r="AY65" s="35">
        <v>0.0</v>
      </c>
      <c r="AZ65" s="35">
        <v>0.0</v>
      </c>
      <c r="BA65" s="35">
        <v>0.0</v>
      </c>
      <c r="BB65" s="35">
        <v>0.0</v>
      </c>
      <c r="BC65" s="35">
        <v>0.0</v>
      </c>
      <c r="BD65" s="35">
        <v>0.0</v>
      </c>
      <c r="BE65" s="35">
        <v>0.0</v>
      </c>
      <c r="BF65" s="35">
        <v>0.0</v>
      </c>
      <c r="BG65" s="35">
        <v>0.0</v>
      </c>
    </row>
    <row r="66">
      <c r="C66" s="20" t="s">
        <v>90</v>
      </c>
      <c r="D66" s="35">
        <v>0.0</v>
      </c>
      <c r="E66" s="35">
        <v>0.0</v>
      </c>
      <c r="F66" s="35">
        <v>0.0</v>
      </c>
      <c r="G66" s="35">
        <v>0.0</v>
      </c>
      <c r="H66" s="35">
        <v>0.0</v>
      </c>
      <c r="I66" s="35">
        <v>0.0</v>
      </c>
      <c r="J66" s="35">
        <v>0.0</v>
      </c>
      <c r="K66" s="35">
        <v>0.0</v>
      </c>
      <c r="L66" s="35">
        <f t="shared" si="8"/>
        <v>0</v>
      </c>
      <c r="M66" s="35">
        <v>0.0</v>
      </c>
      <c r="N66" s="35">
        <v>0.0</v>
      </c>
      <c r="O66" s="35">
        <v>0.0</v>
      </c>
      <c r="P66" s="35">
        <v>0.0</v>
      </c>
      <c r="Q66" s="35">
        <v>0.0</v>
      </c>
      <c r="R66" s="35">
        <v>0.0</v>
      </c>
      <c r="S66" s="35">
        <v>0.0</v>
      </c>
      <c r="T66" s="35">
        <v>0.0</v>
      </c>
      <c r="U66" s="35">
        <v>0.0</v>
      </c>
      <c r="V66" s="35">
        <v>0.0</v>
      </c>
      <c r="W66" s="35">
        <v>0.0</v>
      </c>
      <c r="X66" s="35">
        <v>0.0</v>
      </c>
      <c r="Y66" s="35">
        <v>0.0</v>
      </c>
      <c r="Z66" s="35">
        <v>0.0</v>
      </c>
      <c r="AA66" s="35">
        <v>0.0</v>
      </c>
      <c r="AB66" s="35">
        <v>0.0</v>
      </c>
      <c r="AC66" s="35">
        <v>0.0</v>
      </c>
      <c r="AD66" s="35">
        <v>0.0</v>
      </c>
      <c r="AE66" s="35">
        <v>0.0</v>
      </c>
      <c r="AF66" s="35">
        <v>0.0</v>
      </c>
      <c r="AG66" s="35">
        <v>0.0</v>
      </c>
      <c r="AH66" s="35">
        <v>0.0</v>
      </c>
      <c r="AI66" s="35">
        <v>0.0</v>
      </c>
      <c r="AJ66" s="35">
        <v>0.0</v>
      </c>
      <c r="AK66" s="35">
        <v>0.0</v>
      </c>
      <c r="AL66" s="35">
        <v>0.0</v>
      </c>
      <c r="AM66" s="35">
        <v>0.0</v>
      </c>
      <c r="AN66" s="35">
        <v>0.0</v>
      </c>
      <c r="AO66" s="35">
        <v>0.0</v>
      </c>
      <c r="AP66" s="35">
        <v>0.0</v>
      </c>
      <c r="AQ66" s="35">
        <v>0.0</v>
      </c>
      <c r="AR66" s="35">
        <v>0.0</v>
      </c>
      <c r="AS66" s="35">
        <v>0.0</v>
      </c>
      <c r="AT66" s="35">
        <v>0.0</v>
      </c>
      <c r="AU66" s="35">
        <v>0.0</v>
      </c>
      <c r="AV66" s="35">
        <v>0.0</v>
      </c>
      <c r="AW66" s="35">
        <v>0.0</v>
      </c>
      <c r="AX66" s="35">
        <v>0.0</v>
      </c>
      <c r="AY66" s="35">
        <v>0.0</v>
      </c>
      <c r="AZ66" s="35">
        <v>0.0</v>
      </c>
      <c r="BA66" s="35">
        <v>0.0</v>
      </c>
      <c r="BB66" s="35">
        <v>0.0</v>
      </c>
      <c r="BC66" s="35">
        <v>0.0</v>
      </c>
      <c r="BD66" s="35">
        <v>0.0</v>
      </c>
      <c r="BE66" s="35">
        <v>0.0</v>
      </c>
      <c r="BF66" s="35">
        <v>0.0</v>
      </c>
      <c r="BG66" s="35">
        <v>0.0</v>
      </c>
    </row>
    <row r="67">
      <c r="C67" s="20" t="s">
        <v>91</v>
      </c>
      <c r="D67" s="35">
        <v>0.0</v>
      </c>
      <c r="E67" s="35">
        <v>0.0</v>
      </c>
      <c r="F67" s="35">
        <v>0.0</v>
      </c>
      <c r="G67" s="35">
        <v>0.0</v>
      </c>
      <c r="H67" s="35">
        <v>0.0</v>
      </c>
      <c r="I67" s="35">
        <v>2.0</v>
      </c>
      <c r="J67" s="35">
        <v>9.0</v>
      </c>
      <c r="K67" s="35">
        <v>9.0</v>
      </c>
      <c r="L67" s="35">
        <f t="shared" si="8"/>
        <v>6</v>
      </c>
      <c r="M67" s="35">
        <v>15.0</v>
      </c>
      <c r="N67" s="35">
        <v>25.0</v>
      </c>
      <c r="O67" s="35">
        <v>0.6</v>
      </c>
      <c r="P67" s="35">
        <v>40.0</v>
      </c>
      <c r="Q67" s="35">
        <v>2.0</v>
      </c>
      <c r="R67" s="35">
        <v>2.0</v>
      </c>
      <c r="S67" s="35">
        <v>7.0</v>
      </c>
      <c r="T67" s="35">
        <v>6.0</v>
      </c>
      <c r="U67" s="35">
        <v>2.0</v>
      </c>
      <c r="V67" s="35">
        <v>0.0</v>
      </c>
      <c r="W67" s="35">
        <v>2.0</v>
      </c>
      <c r="X67" s="35">
        <v>2.0</v>
      </c>
      <c r="Y67" s="35">
        <v>1.0</v>
      </c>
      <c r="Z67" s="35">
        <v>2.0</v>
      </c>
      <c r="AA67" s="35">
        <v>7.0</v>
      </c>
      <c r="AB67" s="35">
        <v>0.0</v>
      </c>
      <c r="AC67" s="35">
        <v>1.0</v>
      </c>
      <c r="AD67" s="35">
        <v>1.5</v>
      </c>
      <c r="AE67" s="35">
        <v>0.333</v>
      </c>
      <c r="AF67" s="35">
        <v>0.25</v>
      </c>
      <c r="AG67" s="35">
        <v>1.0</v>
      </c>
      <c r="AH67" s="35">
        <v>3.0</v>
      </c>
      <c r="AI67" s="35">
        <v>0.33</v>
      </c>
      <c r="AJ67" s="35">
        <v>4.0</v>
      </c>
      <c r="AK67" s="35">
        <v>4.0</v>
      </c>
      <c r="AL67" s="35">
        <v>5.0</v>
      </c>
      <c r="AM67" s="35">
        <v>5.0</v>
      </c>
      <c r="AN67" s="35">
        <v>0.444</v>
      </c>
      <c r="AO67" s="35">
        <v>0.0</v>
      </c>
      <c r="AP67" s="35">
        <v>1.0</v>
      </c>
      <c r="AQ67" s="35">
        <v>0.0</v>
      </c>
      <c r="AR67" s="35">
        <v>1.0</v>
      </c>
      <c r="AS67" s="35">
        <v>0.0</v>
      </c>
      <c r="AT67" s="35">
        <v>16.7</v>
      </c>
      <c r="AU67" s="35">
        <v>3.0</v>
      </c>
      <c r="AV67" s="35">
        <v>0.0</v>
      </c>
      <c r="AW67" s="35">
        <v>62.5</v>
      </c>
      <c r="AX67" s="35">
        <v>37.5</v>
      </c>
      <c r="AY67" s="35">
        <v>57.1</v>
      </c>
      <c r="AZ67" s="35">
        <v>0.0</v>
      </c>
      <c r="BA67" s="35">
        <v>0.0</v>
      </c>
      <c r="BB67" s="35">
        <v>0.0</v>
      </c>
      <c r="BC67" s="35">
        <v>1.0</v>
      </c>
      <c r="BD67" s="35">
        <v>1.0</v>
      </c>
      <c r="BE67" s="35">
        <v>0.0</v>
      </c>
      <c r="BF67" s="35">
        <v>9.1</v>
      </c>
      <c r="BG67" s="35">
        <v>0.2</v>
      </c>
    </row>
    <row r="68">
      <c r="C68" s="20" t="s">
        <v>92</v>
      </c>
      <c r="D68" s="35">
        <v>0.0</v>
      </c>
      <c r="E68" s="35">
        <v>0.0</v>
      </c>
      <c r="F68" s="35">
        <v>0.0</v>
      </c>
      <c r="G68" s="35">
        <v>0.0</v>
      </c>
      <c r="H68" s="35">
        <v>0.0</v>
      </c>
      <c r="I68" s="35">
        <v>0.0</v>
      </c>
      <c r="J68" s="35">
        <v>0.0</v>
      </c>
      <c r="K68" s="35">
        <v>0.0</v>
      </c>
      <c r="L68" s="35">
        <f t="shared" si="8"/>
        <v>0</v>
      </c>
      <c r="M68" s="35">
        <v>0.0</v>
      </c>
      <c r="N68" s="35">
        <v>0.0</v>
      </c>
      <c r="O68" s="35">
        <v>0.0</v>
      </c>
      <c r="P68" s="35">
        <v>0.0</v>
      </c>
      <c r="Q68" s="35">
        <v>0.0</v>
      </c>
      <c r="R68" s="35">
        <v>0.0</v>
      </c>
      <c r="S68" s="35">
        <v>0.0</v>
      </c>
      <c r="T68" s="35">
        <v>0.0</v>
      </c>
      <c r="U68" s="35">
        <v>0.0</v>
      </c>
      <c r="V68" s="35">
        <v>0.0</v>
      </c>
      <c r="W68" s="35">
        <v>0.0</v>
      </c>
      <c r="X68" s="35">
        <v>0.0</v>
      </c>
      <c r="Y68" s="35">
        <v>0.0</v>
      </c>
      <c r="Z68" s="35">
        <v>0.0</v>
      </c>
      <c r="AA68" s="35">
        <v>0.0</v>
      </c>
      <c r="AB68" s="35">
        <v>0.0</v>
      </c>
      <c r="AC68" s="35">
        <v>0.0</v>
      </c>
      <c r="AD68" s="35">
        <v>0.0</v>
      </c>
      <c r="AE68" s="35">
        <v>0.0</v>
      </c>
      <c r="AF68" s="35">
        <v>0.0</v>
      </c>
      <c r="AG68" s="35">
        <v>0.0</v>
      </c>
      <c r="AH68" s="35">
        <v>0.0</v>
      </c>
      <c r="AI68" s="35">
        <v>0.0</v>
      </c>
      <c r="AJ68" s="35">
        <v>0.0</v>
      </c>
      <c r="AK68" s="35">
        <v>0.0</v>
      </c>
      <c r="AL68" s="35">
        <v>0.0</v>
      </c>
      <c r="AM68" s="35">
        <v>0.0</v>
      </c>
      <c r="AN68" s="35">
        <v>0.0</v>
      </c>
      <c r="AO68" s="35">
        <v>0.0</v>
      </c>
      <c r="AP68" s="35">
        <v>0.0</v>
      </c>
      <c r="AQ68" s="35">
        <v>0.0</v>
      </c>
      <c r="AR68" s="35">
        <v>0.0</v>
      </c>
      <c r="AS68" s="35">
        <v>0.0</v>
      </c>
      <c r="AT68" s="35">
        <v>0.0</v>
      </c>
      <c r="AU68" s="35">
        <v>0.0</v>
      </c>
      <c r="AV68" s="35">
        <v>0.0</v>
      </c>
      <c r="AW68" s="35">
        <v>0.0</v>
      </c>
      <c r="AX68" s="35">
        <v>0.0</v>
      </c>
      <c r="AY68" s="35">
        <v>0.0</v>
      </c>
      <c r="AZ68" s="35">
        <v>0.0</v>
      </c>
      <c r="BA68" s="35">
        <v>0.0</v>
      </c>
      <c r="BB68" s="35">
        <v>0.0</v>
      </c>
      <c r="BC68" s="35">
        <v>0.0</v>
      </c>
      <c r="BD68" s="35">
        <v>0.0</v>
      </c>
      <c r="BE68" s="35">
        <v>0.0</v>
      </c>
      <c r="BF68" s="35">
        <v>0.0</v>
      </c>
      <c r="BG68" s="35">
        <v>0.0</v>
      </c>
    </row>
    <row r="69">
      <c r="C69" s="20" t="s">
        <v>93</v>
      </c>
      <c r="D69" s="35">
        <v>0.0</v>
      </c>
      <c r="E69" s="35">
        <v>0.0</v>
      </c>
      <c r="F69" s="35">
        <v>0.0</v>
      </c>
      <c r="G69" s="35">
        <v>0.0</v>
      </c>
      <c r="H69" s="35">
        <v>0.0</v>
      </c>
      <c r="I69" s="35">
        <v>0.0</v>
      </c>
      <c r="J69" s="35">
        <v>0.0</v>
      </c>
      <c r="K69" s="35">
        <v>0.0</v>
      </c>
      <c r="L69" s="35">
        <f t="shared" si="8"/>
        <v>0</v>
      </c>
      <c r="M69" s="35">
        <v>0.0</v>
      </c>
      <c r="N69" s="35">
        <v>0.0</v>
      </c>
      <c r="O69" s="35">
        <v>0.0</v>
      </c>
      <c r="P69" s="35">
        <v>0.0</v>
      </c>
      <c r="Q69" s="35">
        <v>0.0</v>
      </c>
      <c r="R69" s="35">
        <v>0.0</v>
      </c>
      <c r="S69" s="35">
        <v>0.0</v>
      </c>
      <c r="T69" s="35">
        <v>0.0</v>
      </c>
      <c r="U69" s="35">
        <v>0.0</v>
      </c>
      <c r="V69" s="35">
        <v>0.0</v>
      </c>
      <c r="W69" s="35">
        <v>0.0</v>
      </c>
      <c r="X69" s="35">
        <v>0.0</v>
      </c>
      <c r="Y69" s="35">
        <v>0.0</v>
      </c>
      <c r="Z69" s="35">
        <v>0.0</v>
      </c>
      <c r="AA69" s="35">
        <v>0.0</v>
      </c>
      <c r="AB69" s="35">
        <v>0.0</v>
      </c>
      <c r="AC69" s="35">
        <v>0.0</v>
      </c>
      <c r="AD69" s="35">
        <v>0.0</v>
      </c>
      <c r="AE69" s="35">
        <v>0.0</v>
      </c>
      <c r="AF69" s="35">
        <v>0.0</v>
      </c>
      <c r="AG69" s="35">
        <v>0.0</v>
      </c>
      <c r="AH69" s="35">
        <v>0.0</v>
      </c>
      <c r="AI69" s="35">
        <v>0.0</v>
      </c>
      <c r="AJ69" s="35">
        <v>0.0</v>
      </c>
      <c r="AK69" s="35">
        <v>0.0</v>
      </c>
      <c r="AL69" s="35">
        <v>0.0</v>
      </c>
      <c r="AM69" s="35">
        <v>0.0</v>
      </c>
      <c r="AN69" s="35">
        <v>0.0</v>
      </c>
      <c r="AO69" s="35">
        <v>0.0</v>
      </c>
      <c r="AP69" s="35">
        <v>0.0</v>
      </c>
      <c r="AQ69" s="35">
        <v>0.0</v>
      </c>
      <c r="AR69" s="35">
        <v>0.0</v>
      </c>
      <c r="AS69" s="35">
        <v>0.0</v>
      </c>
      <c r="AT69" s="35">
        <v>0.0</v>
      </c>
      <c r="AU69" s="35">
        <v>0.0</v>
      </c>
      <c r="AV69" s="35">
        <v>0.0</v>
      </c>
      <c r="AW69" s="35">
        <v>0.0</v>
      </c>
      <c r="AX69" s="35">
        <v>0.0</v>
      </c>
      <c r="AY69" s="35">
        <v>0.0</v>
      </c>
      <c r="AZ69" s="35">
        <v>0.0</v>
      </c>
      <c r="BA69" s="35">
        <v>0.0</v>
      </c>
      <c r="BB69" s="35">
        <v>0.0</v>
      </c>
      <c r="BC69" s="35">
        <v>0.0</v>
      </c>
      <c r="BD69" s="35">
        <v>0.0</v>
      </c>
      <c r="BE69" s="35">
        <v>0.0</v>
      </c>
      <c r="BF69" s="35">
        <v>0.0</v>
      </c>
      <c r="BG69" s="35">
        <v>0.0</v>
      </c>
    </row>
    <row r="70">
      <c r="C70" s="56" t="s">
        <v>94</v>
      </c>
      <c r="D70" s="66" t="s">
        <v>160</v>
      </c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58"/>
      <c r="BA70" s="58"/>
      <c r="BB70" s="58"/>
      <c r="BC70" s="58"/>
      <c r="BD70" s="58"/>
      <c r="BE70" s="58"/>
      <c r="BF70" s="58"/>
      <c r="BG70" s="59"/>
    </row>
    <row r="71">
      <c r="C71" s="56" t="s">
        <v>95</v>
      </c>
      <c r="D71" s="60"/>
      <c r="BG71" s="61"/>
    </row>
    <row r="72">
      <c r="C72" s="56" t="s">
        <v>96</v>
      </c>
      <c r="D72" s="60"/>
      <c r="BG72" s="61"/>
    </row>
    <row r="73">
      <c r="C73" s="56" t="s">
        <v>97</v>
      </c>
      <c r="D73" s="62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63"/>
      <c r="BG73" s="64"/>
    </row>
    <row r="74">
      <c r="C74" s="20" t="s">
        <v>98</v>
      </c>
      <c r="D74" s="35">
        <v>0.0</v>
      </c>
      <c r="E74" s="35">
        <v>0.0</v>
      </c>
      <c r="F74" s="35">
        <v>0.0</v>
      </c>
      <c r="G74" s="35">
        <v>0.0</v>
      </c>
      <c r="H74" s="35">
        <v>0.0</v>
      </c>
      <c r="I74" s="35">
        <v>0.0</v>
      </c>
      <c r="J74" s="35">
        <v>0.0</v>
      </c>
      <c r="K74" s="35">
        <v>0.0</v>
      </c>
      <c r="L74" s="35">
        <f t="shared" ref="L74:L95" si="9">J74-U74-Y74-AB74</f>
        <v>0</v>
      </c>
      <c r="M74" s="35">
        <v>0.0</v>
      </c>
      <c r="N74" s="35">
        <v>0.0</v>
      </c>
      <c r="O74" s="35">
        <v>0.0</v>
      </c>
      <c r="P74" s="35">
        <v>0.0</v>
      </c>
      <c r="Q74" s="35">
        <v>0.0</v>
      </c>
      <c r="R74" s="35">
        <v>0.0</v>
      </c>
      <c r="S74" s="35">
        <v>0.0</v>
      </c>
      <c r="T74" s="35">
        <v>0.0</v>
      </c>
      <c r="U74" s="35">
        <v>0.0</v>
      </c>
      <c r="V74" s="35">
        <v>0.0</v>
      </c>
      <c r="W74" s="35">
        <v>0.0</v>
      </c>
      <c r="X74" s="35">
        <v>0.0</v>
      </c>
      <c r="Y74" s="35">
        <v>0.0</v>
      </c>
      <c r="Z74" s="35">
        <v>0.0</v>
      </c>
      <c r="AA74" s="35">
        <v>0.0</v>
      </c>
      <c r="AB74" s="35">
        <v>0.0</v>
      </c>
      <c r="AC74" s="35">
        <v>0.0</v>
      </c>
      <c r="AD74" s="35">
        <v>0.0</v>
      </c>
      <c r="AE74" s="35">
        <v>0.0</v>
      </c>
      <c r="AF74" s="35">
        <v>0.0</v>
      </c>
      <c r="AG74" s="35">
        <v>0.0</v>
      </c>
      <c r="AH74" s="35">
        <v>0.0</v>
      </c>
      <c r="AI74" s="35">
        <v>0.0</v>
      </c>
      <c r="AJ74" s="35">
        <v>0.0</v>
      </c>
      <c r="AK74" s="35">
        <v>0.0</v>
      </c>
      <c r="AL74" s="35">
        <v>0.0</v>
      </c>
      <c r="AM74" s="35">
        <v>0.0</v>
      </c>
      <c r="AN74" s="35">
        <v>0.0</v>
      </c>
      <c r="AO74" s="35">
        <v>0.0</v>
      </c>
      <c r="AP74" s="35">
        <v>0.0</v>
      </c>
      <c r="AQ74" s="35">
        <v>0.0</v>
      </c>
      <c r="AR74" s="35">
        <v>0.0</v>
      </c>
      <c r="AS74" s="35">
        <v>0.0</v>
      </c>
      <c r="AT74" s="35">
        <v>0.0</v>
      </c>
      <c r="AU74" s="35">
        <v>0.0</v>
      </c>
      <c r="AV74" s="35">
        <v>0.0</v>
      </c>
      <c r="AW74" s="35">
        <v>0.0</v>
      </c>
      <c r="AX74" s="35">
        <v>0.0</v>
      </c>
      <c r="AY74" s="35">
        <v>0.0</v>
      </c>
      <c r="AZ74" s="35">
        <v>0.0</v>
      </c>
      <c r="BA74" s="35">
        <v>0.0</v>
      </c>
      <c r="BB74" s="35">
        <v>0.0</v>
      </c>
      <c r="BC74" s="35">
        <v>0.0</v>
      </c>
      <c r="BD74" s="35">
        <v>0.0</v>
      </c>
      <c r="BE74" s="35">
        <v>0.0</v>
      </c>
      <c r="BF74" s="35">
        <v>0.0</v>
      </c>
      <c r="BG74" s="35">
        <v>0.0</v>
      </c>
    </row>
    <row r="75">
      <c r="C75" s="20" t="s">
        <v>98</v>
      </c>
      <c r="D75" s="35">
        <v>0.0</v>
      </c>
      <c r="E75" s="35">
        <v>0.0</v>
      </c>
      <c r="F75" s="35">
        <v>0.0</v>
      </c>
      <c r="G75" s="35">
        <v>0.0</v>
      </c>
      <c r="H75" s="35">
        <v>0.0</v>
      </c>
      <c r="I75" s="35">
        <v>0.0</v>
      </c>
      <c r="J75" s="35">
        <v>0.0</v>
      </c>
      <c r="K75" s="35">
        <v>0.0</v>
      </c>
      <c r="L75" s="35">
        <f t="shared" si="9"/>
        <v>0</v>
      </c>
      <c r="M75" s="35">
        <v>0.0</v>
      </c>
      <c r="N75" s="35">
        <v>0.0</v>
      </c>
      <c r="O75" s="35">
        <v>0.0</v>
      </c>
      <c r="P75" s="35">
        <v>0.0</v>
      </c>
      <c r="Q75" s="35">
        <v>0.0</v>
      </c>
      <c r="R75" s="35">
        <v>0.0</v>
      </c>
      <c r="S75" s="35">
        <v>0.0</v>
      </c>
      <c r="T75" s="35">
        <v>0.0</v>
      </c>
      <c r="U75" s="35">
        <v>0.0</v>
      </c>
      <c r="V75" s="35">
        <v>0.0</v>
      </c>
      <c r="W75" s="35">
        <v>0.0</v>
      </c>
      <c r="X75" s="35">
        <v>0.0</v>
      </c>
      <c r="Y75" s="35">
        <v>0.0</v>
      </c>
      <c r="Z75" s="35">
        <v>0.0</v>
      </c>
      <c r="AA75" s="35">
        <v>0.0</v>
      </c>
      <c r="AB75" s="35">
        <v>0.0</v>
      </c>
      <c r="AC75" s="35">
        <v>0.0</v>
      </c>
      <c r="AD75" s="35">
        <v>0.0</v>
      </c>
      <c r="AE75" s="35">
        <v>0.0</v>
      </c>
      <c r="AF75" s="35">
        <v>0.0</v>
      </c>
      <c r="AG75" s="35">
        <v>0.0</v>
      </c>
      <c r="AH75" s="35">
        <v>0.0</v>
      </c>
      <c r="AI75" s="35">
        <v>0.0</v>
      </c>
      <c r="AJ75" s="35">
        <v>0.0</v>
      </c>
      <c r="AK75" s="35">
        <v>0.0</v>
      </c>
      <c r="AL75" s="35">
        <v>0.0</v>
      </c>
      <c r="AM75" s="35">
        <v>0.0</v>
      </c>
      <c r="AN75" s="35">
        <v>0.0</v>
      </c>
      <c r="AO75" s="35">
        <v>0.0</v>
      </c>
      <c r="AP75" s="35">
        <v>0.0</v>
      </c>
      <c r="AQ75" s="35">
        <v>0.0</v>
      </c>
      <c r="AR75" s="35">
        <v>0.0</v>
      </c>
      <c r="AS75" s="35">
        <v>0.0</v>
      </c>
      <c r="AT75" s="35">
        <v>0.0</v>
      </c>
      <c r="AU75" s="35">
        <v>0.0</v>
      </c>
      <c r="AV75" s="35">
        <v>0.0</v>
      </c>
      <c r="AW75" s="35">
        <v>0.0</v>
      </c>
      <c r="AX75" s="35">
        <v>0.0</v>
      </c>
      <c r="AY75" s="35">
        <v>0.0</v>
      </c>
      <c r="AZ75" s="35">
        <v>0.0</v>
      </c>
      <c r="BA75" s="35">
        <v>0.0</v>
      </c>
      <c r="BB75" s="35">
        <v>0.0</v>
      </c>
      <c r="BC75" s="35">
        <v>0.0</v>
      </c>
      <c r="BD75" s="35">
        <v>0.0</v>
      </c>
      <c r="BE75" s="35">
        <v>0.0</v>
      </c>
      <c r="BF75" s="35">
        <v>0.0</v>
      </c>
      <c r="BG75" s="35">
        <v>0.0</v>
      </c>
    </row>
    <row r="76">
      <c r="C76" s="20" t="s">
        <v>99</v>
      </c>
      <c r="D76" s="35">
        <v>0.0</v>
      </c>
      <c r="E76" s="35">
        <v>0.0</v>
      </c>
      <c r="F76" s="35">
        <v>0.0</v>
      </c>
      <c r="G76" s="35">
        <v>0.0</v>
      </c>
      <c r="H76" s="35">
        <v>0.0</v>
      </c>
      <c r="I76" s="35">
        <v>0.0</v>
      </c>
      <c r="J76" s="35">
        <v>0.0</v>
      </c>
      <c r="K76" s="35">
        <v>0.0</v>
      </c>
      <c r="L76" s="35">
        <f t="shared" si="9"/>
        <v>0</v>
      </c>
      <c r="M76" s="35">
        <v>0.0</v>
      </c>
      <c r="N76" s="35">
        <v>0.0</v>
      </c>
      <c r="O76" s="35">
        <v>0.0</v>
      </c>
      <c r="P76" s="35">
        <v>0.0</v>
      </c>
      <c r="Q76" s="35">
        <v>0.0</v>
      </c>
      <c r="R76" s="35">
        <v>0.0</v>
      </c>
      <c r="S76" s="35">
        <v>0.0</v>
      </c>
      <c r="T76" s="35">
        <v>0.0</v>
      </c>
      <c r="U76" s="35">
        <v>0.0</v>
      </c>
      <c r="V76" s="35">
        <v>0.0</v>
      </c>
      <c r="W76" s="35">
        <v>0.0</v>
      </c>
      <c r="X76" s="35">
        <v>0.0</v>
      </c>
      <c r="Y76" s="35">
        <v>0.0</v>
      </c>
      <c r="Z76" s="35">
        <v>0.0</v>
      </c>
      <c r="AA76" s="35">
        <v>0.0</v>
      </c>
      <c r="AB76" s="35">
        <v>0.0</v>
      </c>
      <c r="AC76" s="35">
        <v>0.0</v>
      </c>
      <c r="AD76" s="35">
        <v>0.0</v>
      </c>
      <c r="AE76" s="35">
        <v>0.0</v>
      </c>
      <c r="AF76" s="35">
        <v>0.0</v>
      </c>
      <c r="AG76" s="35">
        <v>0.0</v>
      </c>
      <c r="AH76" s="35">
        <v>0.0</v>
      </c>
      <c r="AI76" s="35">
        <v>0.0</v>
      </c>
      <c r="AJ76" s="35">
        <v>0.0</v>
      </c>
      <c r="AK76" s="35">
        <v>0.0</v>
      </c>
      <c r="AL76" s="35">
        <v>0.0</v>
      </c>
      <c r="AM76" s="35">
        <v>0.0</v>
      </c>
      <c r="AN76" s="35">
        <v>0.0</v>
      </c>
      <c r="AO76" s="35">
        <v>0.0</v>
      </c>
      <c r="AP76" s="35">
        <v>0.0</v>
      </c>
      <c r="AQ76" s="35">
        <v>0.0</v>
      </c>
      <c r="AR76" s="35">
        <v>0.0</v>
      </c>
      <c r="AS76" s="35">
        <v>0.0</v>
      </c>
      <c r="AT76" s="35">
        <v>0.0</v>
      </c>
      <c r="AU76" s="35">
        <v>0.0</v>
      </c>
      <c r="AV76" s="35">
        <v>0.0</v>
      </c>
      <c r="AW76" s="35">
        <v>0.0</v>
      </c>
      <c r="AX76" s="35">
        <v>0.0</v>
      </c>
      <c r="AY76" s="35">
        <v>0.0</v>
      </c>
      <c r="AZ76" s="35">
        <v>0.0</v>
      </c>
      <c r="BA76" s="35">
        <v>0.0</v>
      </c>
      <c r="BB76" s="35">
        <v>0.0</v>
      </c>
      <c r="BC76" s="35">
        <v>0.0</v>
      </c>
      <c r="BD76" s="35">
        <v>0.0</v>
      </c>
      <c r="BE76" s="35">
        <v>0.0</v>
      </c>
      <c r="BF76" s="35">
        <v>0.0</v>
      </c>
      <c r="BG76" s="35">
        <v>0.0</v>
      </c>
    </row>
    <row r="77">
      <c r="C77" s="20" t="s">
        <v>99</v>
      </c>
      <c r="D77" s="35">
        <v>0.0</v>
      </c>
      <c r="E77" s="35">
        <v>0.0</v>
      </c>
      <c r="F77" s="35">
        <v>0.0</v>
      </c>
      <c r="G77" s="35">
        <v>0.0</v>
      </c>
      <c r="H77" s="35">
        <v>0.0</v>
      </c>
      <c r="I77" s="35">
        <v>0.67</v>
      </c>
      <c r="J77" s="35">
        <v>5.0</v>
      </c>
      <c r="K77" s="35">
        <v>5.0</v>
      </c>
      <c r="L77" s="35">
        <f t="shared" si="9"/>
        <v>2</v>
      </c>
      <c r="M77" s="35">
        <v>10.0</v>
      </c>
      <c r="N77" s="35">
        <v>9.0</v>
      </c>
      <c r="O77" s="35">
        <v>1.11</v>
      </c>
      <c r="P77" s="35">
        <v>19.0</v>
      </c>
      <c r="Q77" s="35">
        <v>0.0</v>
      </c>
      <c r="R77" s="35">
        <v>0.0</v>
      </c>
      <c r="S77" s="35">
        <v>0.0</v>
      </c>
      <c r="T77" s="35">
        <v>2.0</v>
      </c>
      <c r="U77" s="35">
        <v>1.0</v>
      </c>
      <c r="V77" s="35">
        <v>0.0</v>
      </c>
      <c r="W77" s="35">
        <v>1.0</v>
      </c>
      <c r="X77" s="35">
        <v>1.0</v>
      </c>
      <c r="Y77" s="35">
        <v>1.0</v>
      </c>
      <c r="Z77" s="35">
        <v>1.0</v>
      </c>
      <c r="AA77" s="35">
        <v>10.5</v>
      </c>
      <c r="AB77" s="35">
        <v>1.0</v>
      </c>
      <c r="AC77" s="35">
        <v>1.0</v>
      </c>
      <c r="AD77" s="35">
        <v>3.0</v>
      </c>
      <c r="AE77" s="35">
        <v>0.6</v>
      </c>
      <c r="AF77" s="35">
        <v>0.333</v>
      </c>
      <c r="AG77" s="35">
        <v>1.0</v>
      </c>
      <c r="AH77" s="35">
        <v>0.0</v>
      </c>
      <c r="AI77" s="35">
        <v>0.0</v>
      </c>
      <c r="AJ77" s="35">
        <v>1.0</v>
      </c>
      <c r="AK77" s="35">
        <v>1.0</v>
      </c>
      <c r="AL77" s="35">
        <v>4.0</v>
      </c>
      <c r="AM77" s="35">
        <v>4.0</v>
      </c>
      <c r="AN77" s="35">
        <v>0.2</v>
      </c>
      <c r="AO77" s="35">
        <v>0.0</v>
      </c>
      <c r="AP77" s="35">
        <v>0.0</v>
      </c>
      <c r="AQ77" s="35">
        <v>0.0</v>
      </c>
      <c r="AR77" s="35">
        <v>1.0</v>
      </c>
      <c r="AS77" s="35">
        <v>0.0</v>
      </c>
      <c r="AT77" s="35">
        <v>50.0</v>
      </c>
      <c r="AU77" s="35">
        <v>1.0</v>
      </c>
      <c r="AV77" s="35">
        <v>1.0</v>
      </c>
      <c r="AW77" s="35">
        <v>47.4</v>
      </c>
      <c r="AX77" s="35">
        <v>52.6</v>
      </c>
      <c r="AY77" s="35">
        <v>100.0</v>
      </c>
      <c r="AZ77" s="35">
        <v>1.0</v>
      </c>
      <c r="BA77" s="35">
        <v>0.0</v>
      </c>
      <c r="BB77" s="35">
        <v>0.0</v>
      </c>
      <c r="BC77" s="35">
        <v>1.0</v>
      </c>
      <c r="BD77" s="35">
        <v>0.0</v>
      </c>
      <c r="BE77" s="35">
        <v>0.0</v>
      </c>
      <c r="BF77" s="35">
        <v>9.1</v>
      </c>
      <c r="BG77" s="35">
        <v>0.5</v>
      </c>
    </row>
    <row r="78">
      <c r="C78" s="20" t="s">
        <v>100</v>
      </c>
      <c r="D78" s="35">
        <v>0.0</v>
      </c>
      <c r="E78" s="35">
        <v>0.0</v>
      </c>
      <c r="F78" s="35">
        <v>0.0</v>
      </c>
      <c r="G78" s="35">
        <v>0.0</v>
      </c>
      <c r="H78" s="35">
        <v>0.0</v>
      </c>
      <c r="I78" s="35">
        <v>0.0</v>
      </c>
      <c r="J78" s="35">
        <v>0.0</v>
      </c>
      <c r="K78" s="35">
        <v>0.0</v>
      </c>
      <c r="L78" s="35">
        <f t="shared" si="9"/>
        <v>0</v>
      </c>
      <c r="M78" s="35">
        <v>0.0</v>
      </c>
      <c r="N78" s="35">
        <v>0.0</v>
      </c>
      <c r="O78" s="35">
        <v>0.0</v>
      </c>
      <c r="P78" s="35">
        <v>0.0</v>
      </c>
      <c r="Q78" s="35">
        <v>0.0</v>
      </c>
      <c r="R78" s="35">
        <v>0.0</v>
      </c>
      <c r="S78" s="35">
        <v>0.0</v>
      </c>
      <c r="T78" s="35">
        <v>0.0</v>
      </c>
      <c r="U78" s="35">
        <v>0.0</v>
      </c>
      <c r="V78" s="35">
        <v>0.0</v>
      </c>
      <c r="W78" s="35">
        <v>0.0</v>
      </c>
      <c r="X78" s="35">
        <v>0.0</v>
      </c>
      <c r="Y78" s="35">
        <v>0.0</v>
      </c>
      <c r="Z78" s="35">
        <v>0.0</v>
      </c>
      <c r="AA78" s="35">
        <v>0.0</v>
      </c>
      <c r="AB78" s="35">
        <v>0.0</v>
      </c>
      <c r="AC78" s="35">
        <v>0.0</v>
      </c>
      <c r="AD78" s="35">
        <v>0.0</v>
      </c>
      <c r="AE78" s="35">
        <v>0.0</v>
      </c>
      <c r="AF78" s="35">
        <v>0.0</v>
      </c>
      <c r="AG78" s="35">
        <v>0.0</v>
      </c>
      <c r="AH78" s="35">
        <v>0.0</v>
      </c>
      <c r="AI78" s="35">
        <v>0.0</v>
      </c>
      <c r="AJ78" s="35">
        <v>0.0</v>
      </c>
      <c r="AK78" s="35">
        <v>0.0</v>
      </c>
      <c r="AL78" s="35">
        <v>0.0</v>
      </c>
      <c r="AM78" s="35">
        <v>0.0</v>
      </c>
      <c r="AN78" s="35">
        <v>0.0</v>
      </c>
      <c r="AO78" s="35">
        <v>0.0</v>
      </c>
      <c r="AP78" s="35">
        <v>0.0</v>
      </c>
      <c r="AQ78" s="35">
        <v>0.0</v>
      </c>
      <c r="AR78" s="35">
        <v>0.0</v>
      </c>
      <c r="AS78" s="35">
        <v>0.0</v>
      </c>
      <c r="AT78" s="35">
        <v>0.0</v>
      </c>
      <c r="AU78" s="35">
        <v>0.0</v>
      </c>
      <c r="AV78" s="35">
        <v>0.0</v>
      </c>
      <c r="AW78" s="35">
        <v>0.0</v>
      </c>
      <c r="AX78" s="35">
        <v>0.0</v>
      </c>
      <c r="AY78" s="35">
        <v>0.0</v>
      </c>
      <c r="AZ78" s="35">
        <v>0.0</v>
      </c>
      <c r="BA78" s="35">
        <v>0.0</v>
      </c>
      <c r="BB78" s="35">
        <v>0.0</v>
      </c>
      <c r="BC78" s="35">
        <v>0.0</v>
      </c>
      <c r="BD78" s="35">
        <v>0.0</v>
      </c>
      <c r="BE78" s="35">
        <v>0.0</v>
      </c>
      <c r="BF78" s="35">
        <v>0.0</v>
      </c>
      <c r="BG78" s="35">
        <v>0.0</v>
      </c>
    </row>
    <row r="79">
      <c r="C79" s="20" t="s">
        <v>100</v>
      </c>
      <c r="D79" s="35">
        <v>0.0</v>
      </c>
      <c r="E79" s="35">
        <v>0.0</v>
      </c>
      <c r="F79" s="35">
        <v>0.0</v>
      </c>
      <c r="G79" s="35">
        <v>0.0</v>
      </c>
      <c r="H79" s="35">
        <v>0.0</v>
      </c>
      <c r="I79" s="35">
        <v>0.67</v>
      </c>
      <c r="J79" s="35">
        <v>7.0</v>
      </c>
      <c r="K79" s="35">
        <v>7.0</v>
      </c>
      <c r="L79" s="35">
        <f t="shared" si="9"/>
        <v>3</v>
      </c>
      <c r="M79" s="35">
        <v>22.0</v>
      </c>
      <c r="N79" s="35">
        <v>9.0</v>
      </c>
      <c r="O79" s="35">
        <v>2.44</v>
      </c>
      <c r="P79" s="35">
        <v>31.0</v>
      </c>
      <c r="Q79" s="35">
        <v>1.0</v>
      </c>
      <c r="R79" s="35">
        <v>1.0</v>
      </c>
      <c r="S79" s="35">
        <v>10.5</v>
      </c>
      <c r="T79" s="35">
        <v>2.0</v>
      </c>
      <c r="U79" s="35">
        <v>0.0</v>
      </c>
      <c r="V79" s="35">
        <v>0.0</v>
      </c>
      <c r="W79" s="35">
        <v>0.0</v>
      </c>
      <c r="X79" s="35">
        <v>1.0</v>
      </c>
      <c r="Y79" s="35">
        <v>4.0</v>
      </c>
      <c r="Z79" s="35">
        <v>0.0</v>
      </c>
      <c r="AA79" s="35">
        <v>0.0</v>
      </c>
      <c r="AB79" s="35">
        <v>0.0</v>
      </c>
      <c r="AC79" s="35">
        <v>0.0</v>
      </c>
      <c r="AD79" s="35">
        <v>7.5</v>
      </c>
      <c r="AE79" s="35">
        <v>0.714</v>
      </c>
      <c r="AF79" s="35">
        <v>0.333</v>
      </c>
      <c r="AG79" s="35">
        <v>1.0</v>
      </c>
      <c r="AH79" s="35">
        <v>1.0</v>
      </c>
      <c r="AI79" s="35">
        <v>1.0</v>
      </c>
      <c r="AJ79" s="35">
        <v>1.0</v>
      </c>
      <c r="AK79" s="35">
        <v>1.0</v>
      </c>
      <c r="AL79" s="35">
        <v>5.0</v>
      </c>
      <c r="AM79" s="35">
        <v>5.0</v>
      </c>
      <c r="AN79" s="35">
        <v>0.167</v>
      </c>
      <c r="AO79" s="35">
        <v>1.0</v>
      </c>
      <c r="AP79" s="35">
        <v>0.0</v>
      </c>
      <c r="AQ79" s="35">
        <v>0.0</v>
      </c>
      <c r="AR79" s="35">
        <v>0.0</v>
      </c>
      <c r="AS79" s="35">
        <v>0.0</v>
      </c>
      <c r="AT79" s="35">
        <v>0.0</v>
      </c>
      <c r="AU79" s="35">
        <v>1.0</v>
      </c>
      <c r="AV79" s="35">
        <v>0.0</v>
      </c>
      <c r="AW79" s="35">
        <v>29.0</v>
      </c>
      <c r="AX79" s="35">
        <v>71.0</v>
      </c>
      <c r="AY79" s="35">
        <v>44.4</v>
      </c>
      <c r="AZ79" s="35">
        <v>0.0</v>
      </c>
      <c r="BA79" s="35">
        <v>0.0</v>
      </c>
      <c r="BB79" s="35">
        <v>0.0</v>
      </c>
      <c r="BC79" s="35">
        <v>3.0</v>
      </c>
      <c r="BD79" s="35">
        <v>0.0</v>
      </c>
      <c r="BE79" s="35">
        <v>1.0</v>
      </c>
      <c r="BF79" s="35">
        <v>21.1</v>
      </c>
      <c r="BG79" s="35">
        <v>0.333</v>
      </c>
    </row>
    <row r="80">
      <c r="C80" s="20" t="s">
        <v>101</v>
      </c>
      <c r="D80" s="35">
        <v>0.0</v>
      </c>
      <c r="E80" s="35">
        <v>0.0</v>
      </c>
      <c r="F80" s="35">
        <v>0.0</v>
      </c>
      <c r="G80" s="35">
        <v>0.0</v>
      </c>
      <c r="H80" s="35">
        <v>0.0</v>
      </c>
      <c r="I80" s="35">
        <v>0.0</v>
      </c>
      <c r="J80" s="35">
        <v>0.0</v>
      </c>
      <c r="K80" s="35">
        <v>0.0</v>
      </c>
      <c r="L80" s="35">
        <f t="shared" si="9"/>
        <v>0</v>
      </c>
      <c r="M80" s="35">
        <v>0.0</v>
      </c>
      <c r="N80" s="35">
        <v>0.0</v>
      </c>
      <c r="O80" s="35">
        <v>0.0</v>
      </c>
      <c r="P80" s="35">
        <v>0.0</v>
      </c>
      <c r="Q80" s="35">
        <v>0.0</v>
      </c>
      <c r="R80" s="35">
        <v>0.0</v>
      </c>
      <c r="S80" s="35">
        <v>0.0</v>
      </c>
      <c r="T80" s="35">
        <v>0.0</v>
      </c>
      <c r="U80" s="35">
        <v>0.0</v>
      </c>
      <c r="V80" s="35">
        <v>0.0</v>
      </c>
      <c r="W80" s="35">
        <v>0.0</v>
      </c>
      <c r="X80" s="35">
        <v>0.0</v>
      </c>
      <c r="Y80" s="35">
        <v>0.0</v>
      </c>
      <c r="Z80" s="35">
        <v>0.0</v>
      </c>
      <c r="AA80" s="35">
        <v>0.0</v>
      </c>
      <c r="AB80" s="35">
        <v>0.0</v>
      </c>
      <c r="AC80" s="35">
        <v>0.0</v>
      </c>
      <c r="AD80" s="35">
        <v>0.0</v>
      </c>
      <c r="AE80" s="35">
        <v>0.0</v>
      </c>
      <c r="AF80" s="35">
        <v>0.0</v>
      </c>
      <c r="AG80" s="35">
        <v>0.0</v>
      </c>
      <c r="AH80" s="35">
        <v>0.0</v>
      </c>
      <c r="AI80" s="35">
        <v>0.0</v>
      </c>
      <c r="AJ80" s="35">
        <v>0.0</v>
      </c>
      <c r="AK80" s="35">
        <v>0.0</v>
      </c>
      <c r="AL80" s="35">
        <v>0.0</v>
      </c>
      <c r="AM80" s="35">
        <v>0.0</v>
      </c>
      <c r="AN80" s="35">
        <v>0.0</v>
      </c>
      <c r="AO80" s="35">
        <v>0.0</v>
      </c>
      <c r="AP80" s="35">
        <v>0.0</v>
      </c>
      <c r="AQ80" s="35">
        <v>0.0</v>
      </c>
      <c r="AR80" s="35">
        <v>0.0</v>
      </c>
      <c r="AS80" s="35">
        <v>0.0</v>
      </c>
      <c r="AT80" s="35">
        <v>0.0</v>
      </c>
      <c r="AU80" s="35">
        <v>0.0</v>
      </c>
      <c r="AV80" s="35">
        <v>0.0</v>
      </c>
      <c r="AW80" s="35">
        <v>0.0</v>
      </c>
      <c r="AX80" s="35">
        <v>0.0</v>
      </c>
      <c r="AY80" s="35">
        <v>0.0</v>
      </c>
      <c r="AZ80" s="35">
        <v>0.0</v>
      </c>
      <c r="BA80" s="35">
        <v>0.0</v>
      </c>
      <c r="BB80" s="35">
        <v>0.0</v>
      </c>
      <c r="BC80" s="35">
        <v>0.0</v>
      </c>
      <c r="BD80" s="35">
        <v>0.0</v>
      </c>
      <c r="BE80" s="35">
        <v>0.0</v>
      </c>
      <c r="BF80" s="35">
        <v>0.0</v>
      </c>
      <c r="BG80" s="35">
        <v>0.0</v>
      </c>
    </row>
    <row r="81">
      <c r="C81" s="20" t="s">
        <v>101</v>
      </c>
      <c r="D81" s="35">
        <v>0.0</v>
      </c>
      <c r="E81" s="35">
        <v>0.0</v>
      </c>
      <c r="F81" s="35">
        <v>0.0</v>
      </c>
      <c r="G81" s="35">
        <v>0.0</v>
      </c>
      <c r="H81" s="35">
        <v>0.0</v>
      </c>
      <c r="I81" s="35">
        <v>0.0</v>
      </c>
      <c r="J81" s="35">
        <v>0.0</v>
      </c>
      <c r="K81" s="35">
        <v>0.0</v>
      </c>
      <c r="L81" s="35">
        <f t="shared" si="9"/>
        <v>0</v>
      </c>
      <c r="M81" s="35">
        <v>0.0</v>
      </c>
      <c r="N81" s="35">
        <v>0.0</v>
      </c>
      <c r="O81" s="35">
        <v>0.0</v>
      </c>
      <c r="P81" s="35">
        <v>0.0</v>
      </c>
      <c r="Q81" s="35">
        <v>0.0</v>
      </c>
      <c r="R81" s="35">
        <v>0.0</v>
      </c>
      <c r="S81" s="35">
        <v>0.0</v>
      </c>
      <c r="T81" s="35">
        <v>0.0</v>
      </c>
      <c r="U81" s="35">
        <v>0.0</v>
      </c>
      <c r="V81" s="35">
        <v>0.0</v>
      </c>
      <c r="W81" s="35">
        <v>0.0</v>
      </c>
      <c r="X81" s="35">
        <v>0.0</v>
      </c>
      <c r="Y81" s="35">
        <v>0.0</v>
      </c>
      <c r="Z81" s="35">
        <v>0.0</v>
      </c>
      <c r="AA81" s="35">
        <v>0.0</v>
      </c>
      <c r="AB81" s="35">
        <v>0.0</v>
      </c>
      <c r="AC81" s="35">
        <v>0.0</v>
      </c>
      <c r="AD81" s="35">
        <v>0.0</v>
      </c>
      <c r="AE81" s="35">
        <v>0.0</v>
      </c>
      <c r="AF81" s="35">
        <v>0.0</v>
      </c>
      <c r="AG81" s="35">
        <v>0.0</v>
      </c>
      <c r="AH81" s="35">
        <v>0.0</v>
      </c>
      <c r="AI81" s="35">
        <v>0.0</v>
      </c>
      <c r="AJ81" s="35">
        <v>0.0</v>
      </c>
      <c r="AK81" s="35">
        <v>0.0</v>
      </c>
      <c r="AL81" s="35">
        <v>0.0</v>
      </c>
      <c r="AM81" s="35">
        <v>0.0</v>
      </c>
      <c r="AN81" s="35">
        <v>0.0</v>
      </c>
      <c r="AO81" s="35">
        <v>0.0</v>
      </c>
      <c r="AP81" s="35">
        <v>0.0</v>
      </c>
      <c r="AQ81" s="35">
        <v>0.0</v>
      </c>
      <c r="AR81" s="35">
        <v>0.0</v>
      </c>
      <c r="AS81" s="35">
        <v>0.0</v>
      </c>
      <c r="AT81" s="35">
        <v>0.0</v>
      </c>
      <c r="AU81" s="35">
        <v>0.0</v>
      </c>
      <c r="AV81" s="35">
        <v>0.0</v>
      </c>
      <c r="AW81" s="35">
        <v>0.0</v>
      </c>
      <c r="AX81" s="35">
        <v>0.0</v>
      </c>
      <c r="AY81" s="35">
        <v>0.0</v>
      </c>
      <c r="AZ81" s="35">
        <v>0.0</v>
      </c>
      <c r="BA81" s="35">
        <v>0.0</v>
      </c>
      <c r="BB81" s="35">
        <v>0.0</v>
      </c>
      <c r="BC81" s="35">
        <v>0.0</v>
      </c>
      <c r="BD81" s="35">
        <v>0.0</v>
      </c>
      <c r="BE81" s="35">
        <v>0.0</v>
      </c>
      <c r="BF81" s="35">
        <v>0.0</v>
      </c>
      <c r="BG81" s="35">
        <v>0.0</v>
      </c>
    </row>
    <row r="82">
      <c r="C82" s="20" t="s">
        <v>102</v>
      </c>
      <c r="D82" s="35">
        <v>0.0</v>
      </c>
      <c r="E82" s="35">
        <v>0.0</v>
      </c>
      <c r="F82" s="35">
        <v>0.0</v>
      </c>
      <c r="G82" s="35">
        <v>0.0</v>
      </c>
      <c r="H82" s="35">
        <v>0.0</v>
      </c>
      <c r="I82" s="35">
        <v>0.0</v>
      </c>
      <c r="J82" s="35">
        <v>0.0</v>
      </c>
      <c r="K82" s="35">
        <v>0.0</v>
      </c>
      <c r="L82" s="35">
        <f t="shared" si="9"/>
        <v>0</v>
      </c>
      <c r="M82" s="35">
        <v>0.0</v>
      </c>
      <c r="N82" s="35">
        <v>0.0</v>
      </c>
      <c r="O82" s="35">
        <v>0.0</v>
      </c>
      <c r="P82" s="35">
        <v>0.0</v>
      </c>
      <c r="Q82" s="35">
        <v>0.0</v>
      </c>
      <c r="R82" s="35">
        <v>0.0</v>
      </c>
      <c r="S82" s="35">
        <v>0.0</v>
      </c>
      <c r="T82" s="35">
        <v>0.0</v>
      </c>
      <c r="U82" s="35">
        <v>0.0</v>
      </c>
      <c r="V82" s="35">
        <v>0.0</v>
      </c>
      <c r="W82" s="35">
        <v>0.0</v>
      </c>
      <c r="X82" s="35">
        <v>0.0</v>
      </c>
      <c r="Y82" s="35">
        <v>0.0</v>
      </c>
      <c r="Z82" s="35">
        <v>0.0</v>
      </c>
      <c r="AA82" s="35">
        <v>0.0</v>
      </c>
      <c r="AB82" s="35">
        <v>0.0</v>
      </c>
      <c r="AC82" s="35">
        <v>0.0</v>
      </c>
      <c r="AD82" s="35">
        <v>0.0</v>
      </c>
      <c r="AE82" s="35">
        <v>0.0</v>
      </c>
      <c r="AF82" s="35">
        <v>0.0</v>
      </c>
      <c r="AG82" s="35">
        <v>0.0</v>
      </c>
      <c r="AH82" s="35">
        <v>0.0</v>
      </c>
      <c r="AI82" s="35">
        <v>0.0</v>
      </c>
      <c r="AJ82" s="35">
        <v>0.0</v>
      </c>
      <c r="AK82" s="35">
        <v>0.0</v>
      </c>
      <c r="AL82" s="35">
        <v>0.0</v>
      </c>
      <c r="AM82" s="35">
        <v>0.0</v>
      </c>
      <c r="AN82" s="35">
        <v>0.0</v>
      </c>
      <c r="AO82" s="35">
        <v>0.0</v>
      </c>
      <c r="AP82" s="35">
        <v>0.0</v>
      </c>
      <c r="AQ82" s="35">
        <v>0.0</v>
      </c>
      <c r="AR82" s="35">
        <v>0.0</v>
      </c>
      <c r="AS82" s="35">
        <v>0.0</v>
      </c>
      <c r="AT82" s="35">
        <v>0.0</v>
      </c>
      <c r="AU82" s="35">
        <v>0.0</v>
      </c>
      <c r="AV82" s="35">
        <v>0.0</v>
      </c>
      <c r="AW82" s="35">
        <v>0.0</v>
      </c>
      <c r="AX82" s="35">
        <v>0.0</v>
      </c>
      <c r="AY82" s="35">
        <v>0.0</v>
      </c>
      <c r="AZ82" s="35">
        <v>0.0</v>
      </c>
      <c r="BA82" s="35">
        <v>0.0</v>
      </c>
      <c r="BB82" s="35">
        <v>0.0</v>
      </c>
      <c r="BC82" s="35">
        <v>0.0</v>
      </c>
      <c r="BD82" s="35">
        <v>0.0</v>
      </c>
      <c r="BE82" s="35">
        <v>0.0</v>
      </c>
      <c r="BF82" s="35">
        <v>0.0</v>
      </c>
      <c r="BG82" s="35">
        <v>0.0</v>
      </c>
    </row>
    <row r="83">
      <c r="C83" s="20" t="s">
        <v>102</v>
      </c>
      <c r="D83" s="35">
        <v>0.0</v>
      </c>
      <c r="E83" s="35">
        <v>0.0</v>
      </c>
      <c r="F83" s="35">
        <v>0.0</v>
      </c>
      <c r="G83" s="35">
        <v>0.0</v>
      </c>
      <c r="H83" s="35">
        <v>0.0</v>
      </c>
      <c r="I83" s="35">
        <v>2.67</v>
      </c>
      <c r="J83" s="35">
        <v>12.0</v>
      </c>
      <c r="K83" s="35">
        <v>12.0</v>
      </c>
      <c r="L83" s="35">
        <f t="shared" si="9"/>
        <v>6</v>
      </c>
      <c r="M83" s="35">
        <v>16.0</v>
      </c>
      <c r="N83" s="35">
        <v>30.0</v>
      </c>
      <c r="O83" s="35">
        <v>0.53</v>
      </c>
      <c r="P83" s="35">
        <v>46.0</v>
      </c>
      <c r="Q83" s="35">
        <v>0.0</v>
      </c>
      <c r="R83" s="35">
        <v>0.0</v>
      </c>
      <c r="S83" s="35">
        <v>0.0</v>
      </c>
      <c r="T83" s="35">
        <v>8.0</v>
      </c>
      <c r="U83" s="35">
        <v>4.0</v>
      </c>
      <c r="V83" s="35">
        <v>0.0</v>
      </c>
      <c r="W83" s="35">
        <v>4.0</v>
      </c>
      <c r="X83" s="35">
        <v>2.0</v>
      </c>
      <c r="Y83" s="35">
        <v>2.0</v>
      </c>
      <c r="Z83" s="35">
        <v>2.0</v>
      </c>
      <c r="AA83" s="35">
        <v>10.5</v>
      </c>
      <c r="AB83" s="35">
        <v>0.0</v>
      </c>
      <c r="AC83" s="35">
        <v>0.0</v>
      </c>
      <c r="AD83" s="35">
        <v>1.5</v>
      </c>
      <c r="AE83" s="35">
        <v>0.333</v>
      </c>
      <c r="AF83" s="35">
        <v>0.2</v>
      </c>
      <c r="AG83" s="35">
        <v>2.0</v>
      </c>
      <c r="AH83" s="35">
        <v>2.0</v>
      </c>
      <c r="AI83" s="35">
        <v>1.0</v>
      </c>
      <c r="AJ83" s="35">
        <v>6.0</v>
      </c>
      <c r="AK83" s="35">
        <v>6.0</v>
      </c>
      <c r="AL83" s="35">
        <v>5.0</v>
      </c>
      <c r="AM83" s="35">
        <v>5.0</v>
      </c>
      <c r="AN83" s="35">
        <v>0.545</v>
      </c>
      <c r="AO83" s="35">
        <v>0.0</v>
      </c>
      <c r="AP83" s="35">
        <v>1.0</v>
      </c>
      <c r="AQ83" s="35">
        <v>0.0</v>
      </c>
      <c r="AR83" s="35">
        <v>3.0</v>
      </c>
      <c r="AS83" s="35">
        <v>0.0</v>
      </c>
      <c r="AT83" s="35">
        <v>50.0</v>
      </c>
      <c r="AU83" s="35">
        <v>2.0</v>
      </c>
      <c r="AV83" s="35">
        <v>1.0</v>
      </c>
      <c r="AW83" s="35">
        <v>65.2</v>
      </c>
      <c r="AX83" s="35">
        <v>34.8</v>
      </c>
      <c r="AY83" s="35">
        <v>54.5</v>
      </c>
      <c r="AZ83" s="35">
        <v>2.0</v>
      </c>
      <c r="BA83" s="35">
        <v>1.0</v>
      </c>
      <c r="BB83" s="35">
        <v>0.0</v>
      </c>
      <c r="BC83" s="35">
        <v>0.0</v>
      </c>
      <c r="BD83" s="35">
        <v>1.0</v>
      </c>
      <c r="BE83" s="35">
        <v>1.0</v>
      </c>
      <c r="BF83" s="35">
        <v>2.35</v>
      </c>
      <c r="BG83" s="35">
        <v>0.333</v>
      </c>
    </row>
    <row r="84">
      <c r="C84" s="20" t="s">
        <v>103</v>
      </c>
      <c r="D84" s="35">
        <v>0.0</v>
      </c>
      <c r="E84" s="35">
        <v>0.0</v>
      </c>
      <c r="F84" s="35">
        <v>0.0</v>
      </c>
      <c r="G84" s="35">
        <v>0.0</v>
      </c>
      <c r="H84" s="35">
        <v>0.0</v>
      </c>
      <c r="I84" s="35">
        <v>0.0</v>
      </c>
      <c r="J84" s="35">
        <v>0.0</v>
      </c>
      <c r="K84" s="35">
        <v>0.0</v>
      </c>
      <c r="L84" s="35">
        <f t="shared" si="9"/>
        <v>0</v>
      </c>
      <c r="M84" s="35">
        <v>0.0</v>
      </c>
      <c r="N84" s="35">
        <v>0.0</v>
      </c>
      <c r="O84" s="35">
        <v>0.0</v>
      </c>
      <c r="P84" s="35">
        <v>0.0</v>
      </c>
      <c r="Q84" s="35">
        <v>0.0</v>
      </c>
      <c r="R84" s="35">
        <v>0.0</v>
      </c>
      <c r="S84" s="35">
        <v>0.0</v>
      </c>
      <c r="T84" s="35">
        <v>0.0</v>
      </c>
      <c r="U84" s="35">
        <v>0.0</v>
      </c>
      <c r="V84" s="35">
        <v>0.0</v>
      </c>
      <c r="W84" s="35">
        <v>0.0</v>
      </c>
      <c r="X84" s="35">
        <v>0.0</v>
      </c>
      <c r="Y84" s="35">
        <v>0.0</v>
      </c>
      <c r="Z84" s="35">
        <v>0.0</v>
      </c>
      <c r="AA84" s="35">
        <v>0.0</v>
      </c>
      <c r="AB84" s="35">
        <v>0.0</v>
      </c>
      <c r="AC84" s="35">
        <v>0.0</v>
      </c>
      <c r="AD84" s="35">
        <v>0.0</v>
      </c>
      <c r="AE84" s="35">
        <v>0.0</v>
      </c>
      <c r="AF84" s="35">
        <v>0.0</v>
      </c>
      <c r="AG84" s="35">
        <v>0.0</v>
      </c>
      <c r="AH84" s="35">
        <v>0.0</v>
      </c>
      <c r="AI84" s="35">
        <v>0.0</v>
      </c>
      <c r="AJ84" s="35">
        <v>0.0</v>
      </c>
      <c r="AK84" s="35">
        <v>0.0</v>
      </c>
      <c r="AL84" s="35">
        <v>0.0</v>
      </c>
      <c r="AM84" s="35">
        <v>0.0</v>
      </c>
      <c r="AN84" s="35">
        <v>0.0</v>
      </c>
      <c r="AO84" s="35">
        <v>0.0</v>
      </c>
      <c r="AP84" s="35">
        <v>0.0</v>
      </c>
      <c r="AQ84" s="35">
        <v>0.0</v>
      </c>
      <c r="AR84" s="35">
        <v>0.0</v>
      </c>
      <c r="AS84" s="35">
        <v>0.0</v>
      </c>
      <c r="AT84" s="35">
        <v>0.0</v>
      </c>
      <c r="AU84" s="35">
        <v>0.0</v>
      </c>
      <c r="AV84" s="35">
        <v>0.0</v>
      </c>
      <c r="AW84" s="35">
        <v>0.0</v>
      </c>
      <c r="AX84" s="35">
        <v>0.0</v>
      </c>
      <c r="AY84" s="35">
        <v>0.0</v>
      </c>
      <c r="AZ84" s="35">
        <v>0.0</v>
      </c>
      <c r="BA84" s="35">
        <v>0.0</v>
      </c>
      <c r="BB84" s="35">
        <v>0.0</v>
      </c>
      <c r="BC84" s="35">
        <v>0.0</v>
      </c>
      <c r="BD84" s="35">
        <v>0.0</v>
      </c>
      <c r="BE84" s="35">
        <v>0.0</v>
      </c>
      <c r="BF84" s="35">
        <v>0.0</v>
      </c>
      <c r="BG84" s="35">
        <v>0.0</v>
      </c>
    </row>
    <row r="85">
      <c r="C85" s="20" t="s">
        <v>103</v>
      </c>
      <c r="D85" s="35">
        <v>0.0</v>
      </c>
      <c r="E85" s="35">
        <v>0.0</v>
      </c>
      <c r="F85" s="35">
        <v>0.0</v>
      </c>
      <c r="G85" s="35">
        <v>0.0</v>
      </c>
      <c r="H85" s="35">
        <v>0.0</v>
      </c>
      <c r="I85" s="35">
        <v>0.0</v>
      </c>
      <c r="J85" s="35">
        <v>0.0</v>
      </c>
      <c r="K85" s="35">
        <v>0.0</v>
      </c>
      <c r="L85" s="35">
        <f t="shared" si="9"/>
        <v>0</v>
      </c>
      <c r="M85" s="35">
        <v>0.0</v>
      </c>
      <c r="N85" s="35">
        <v>0.0</v>
      </c>
      <c r="O85" s="35">
        <v>0.0</v>
      </c>
      <c r="P85" s="35">
        <v>0.0</v>
      </c>
      <c r="Q85" s="35">
        <v>0.0</v>
      </c>
      <c r="R85" s="35">
        <v>0.0</v>
      </c>
      <c r="S85" s="35">
        <v>0.0</v>
      </c>
      <c r="T85" s="35">
        <v>0.0</v>
      </c>
      <c r="U85" s="35">
        <v>0.0</v>
      </c>
      <c r="V85" s="35">
        <v>0.0</v>
      </c>
      <c r="W85" s="35">
        <v>0.0</v>
      </c>
      <c r="X85" s="35">
        <v>0.0</v>
      </c>
      <c r="Y85" s="35">
        <v>0.0</v>
      </c>
      <c r="Z85" s="35">
        <v>0.0</v>
      </c>
      <c r="AA85" s="35">
        <v>0.0</v>
      </c>
      <c r="AB85" s="35">
        <v>0.0</v>
      </c>
      <c r="AC85" s="35">
        <v>0.0</v>
      </c>
      <c r="AD85" s="35">
        <v>0.0</v>
      </c>
      <c r="AE85" s="35">
        <v>0.0</v>
      </c>
      <c r="AF85" s="35">
        <v>0.0</v>
      </c>
      <c r="AG85" s="35">
        <v>0.0</v>
      </c>
      <c r="AH85" s="35">
        <v>0.0</v>
      </c>
      <c r="AI85" s="35">
        <v>0.0</v>
      </c>
      <c r="AJ85" s="35">
        <v>0.0</v>
      </c>
      <c r="AK85" s="35">
        <v>0.0</v>
      </c>
      <c r="AL85" s="35">
        <v>0.0</v>
      </c>
      <c r="AM85" s="35">
        <v>0.0</v>
      </c>
      <c r="AN85" s="35">
        <v>0.0</v>
      </c>
      <c r="AO85" s="35">
        <v>0.0</v>
      </c>
      <c r="AP85" s="35">
        <v>0.0</v>
      </c>
      <c r="AQ85" s="35">
        <v>0.0</v>
      </c>
      <c r="AR85" s="35">
        <v>0.0</v>
      </c>
      <c r="AS85" s="35">
        <v>0.0</v>
      </c>
      <c r="AT85" s="35">
        <v>0.0</v>
      </c>
      <c r="AU85" s="35">
        <v>0.0</v>
      </c>
      <c r="AV85" s="35">
        <v>0.0</v>
      </c>
      <c r="AW85" s="35">
        <v>0.0</v>
      </c>
      <c r="AX85" s="35">
        <v>0.0</v>
      </c>
      <c r="AY85" s="35">
        <v>0.0</v>
      </c>
      <c r="AZ85" s="35">
        <v>0.0</v>
      </c>
      <c r="BA85" s="35">
        <v>0.0</v>
      </c>
      <c r="BB85" s="35">
        <v>0.0</v>
      </c>
      <c r="BC85" s="35">
        <v>0.0</v>
      </c>
      <c r="BD85" s="35">
        <v>0.0</v>
      </c>
      <c r="BE85" s="35">
        <v>0.0</v>
      </c>
      <c r="BF85" s="35">
        <v>0.0</v>
      </c>
      <c r="BG85" s="35">
        <v>0.0</v>
      </c>
    </row>
    <row r="86">
      <c r="C86" s="20" t="s">
        <v>104</v>
      </c>
      <c r="D86" s="35">
        <v>0.0</v>
      </c>
      <c r="E86" s="35">
        <v>0.0</v>
      </c>
      <c r="F86" s="35">
        <v>0.0</v>
      </c>
      <c r="G86" s="35">
        <v>0.0</v>
      </c>
      <c r="H86" s="35">
        <v>0.0</v>
      </c>
      <c r="I86" s="35">
        <v>0.0</v>
      </c>
      <c r="J86" s="35">
        <v>0.0</v>
      </c>
      <c r="K86" s="35">
        <v>0.0</v>
      </c>
      <c r="L86" s="35">
        <f t="shared" si="9"/>
        <v>0</v>
      </c>
      <c r="M86" s="35">
        <v>0.0</v>
      </c>
      <c r="N86" s="35">
        <v>0.0</v>
      </c>
      <c r="O86" s="35">
        <v>0.0</v>
      </c>
      <c r="P86" s="35">
        <v>0.0</v>
      </c>
      <c r="Q86" s="35">
        <v>0.0</v>
      </c>
      <c r="R86" s="35">
        <v>0.0</v>
      </c>
      <c r="S86" s="35">
        <v>0.0</v>
      </c>
      <c r="T86" s="35">
        <v>0.0</v>
      </c>
      <c r="U86" s="35">
        <v>0.0</v>
      </c>
      <c r="V86" s="35">
        <v>0.0</v>
      </c>
      <c r="W86" s="35">
        <v>0.0</v>
      </c>
      <c r="X86" s="35">
        <v>0.0</v>
      </c>
      <c r="Y86" s="35">
        <v>0.0</v>
      </c>
      <c r="Z86" s="35">
        <v>0.0</v>
      </c>
      <c r="AA86" s="35">
        <v>0.0</v>
      </c>
      <c r="AB86" s="35">
        <v>0.0</v>
      </c>
      <c r="AC86" s="35">
        <v>0.0</v>
      </c>
      <c r="AD86" s="35">
        <v>0.0</v>
      </c>
      <c r="AE86" s="35">
        <v>0.0</v>
      </c>
      <c r="AF86" s="35">
        <v>0.0</v>
      </c>
      <c r="AG86" s="35">
        <v>0.0</v>
      </c>
      <c r="AH86" s="35">
        <v>0.0</v>
      </c>
      <c r="AI86" s="35">
        <v>0.0</v>
      </c>
      <c r="AJ86" s="35">
        <v>0.0</v>
      </c>
      <c r="AK86" s="35">
        <v>0.0</v>
      </c>
      <c r="AL86" s="35">
        <v>0.0</v>
      </c>
      <c r="AM86" s="35">
        <v>0.0</v>
      </c>
      <c r="AN86" s="35">
        <v>0.0</v>
      </c>
      <c r="AO86" s="35">
        <v>0.0</v>
      </c>
      <c r="AP86" s="35">
        <v>0.0</v>
      </c>
      <c r="AQ86" s="35">
        <v>0.0</v>
      </c>
      <c r="AR86" s="35">
        <v>0.0</v>
      </c>
      <c r="AS86" s="35">
        <v>0.0</v>
      </c>
      <c r="AT86" s="35">
        <v>0.0</v>
      </c>
      <c r="AU86" s="35">
        <v>0.0</v>
      </c>
      <c r="AV86" s="35">
        <v>0.0</v>
      </c>
      <c r="AW86" s="35">
        <v>0.0</v>
      </c>
      <c r="AX86" s="35">
        <v>0.0</v>
      </c>
      <c r="AY86" s="35">
        <v>0.0</v>
      </c>
      <c r="AZ86" s="35">
        <v>0.0</v>
      </c>
      <c r="BA86" s="35">
        <v>0.0</v>
      </c>
      <c r="BB86" s="35">
        <v>0.0</v>
      </c>
      <c r="BC86" s="35">
        <v>0.0</v>
      </c>
      <c r="BD86" s="35">
        <v>0.0</v>
      </c>
      <c r="BE86" s="35">
        <v>0.0</v>
      </c>
      <c r="BF86" s="35">
        <v>0.0</v>
      </c>
      <c r="BG86" s="35">
        <v>0.0</v>
      </c>
    </row>
    <row r="87">
      <c r="C87" s="20" t="s">
        <v>104</v>
      </c>
      <c r="D87" s="35">
        <v>1.0</v>
      </c>
      <c r="E87" s="35">
        <v>0.0</v>
      </c>
      <c r="F87" s="35">
        <v>0.0</v>
      </c>
      <c r="G87" s="35">
        <v>0.0</v>
      </c>
      <c r="H87" s="35">
        <v>0.0</v>
      </c>
      <c r="I87" s="35">
        <v>3.0</v>
      </c>
      <c r="J87" s="35">
        <v>14.0</v>
      </c>
      <c r="K87" s="35">
        <v>14.0</v>
      </c>
      <c r="L87" s="35">
        <f t="shared" si="9"/>
        <v>12</v>
      </c>
      <c r="M87" s="35">
        <v>13.0</v>
      </c>
      <c r="N87" s="35">
        <v>29.0</v>
      </c>
      <c r="O87" s="35">
        <v>0.45</v>
      </c>
      <c r="P87" s="35">
        <v>42.0</v>
      </c>
      <c r="Q87" s="35">
        <v>2.0</v>
      </c>
      <c r="R87" s="35">
        <v>2.0</v>
      </c>
      <c r="S87" s="35">
        <v>4.67</v>
      </c>
      <c r="T87" s="35">
        <v>9.0</v>
      </c>
      <c r="U87" s="35">
        <v>2.0</v>
      </c>
      <c r="V87" s="35">
        <v>1.0</v>
      </c>
      <c r="W87" s="35">
        <v>1.0</v>
      </c>
      <c r="X87" s="35">
        <v>4.0</v>
      </c>
      <c r="Y87" s="35">
        <v>0.0</v>
      </c>
      <c r="Z87" s="35">
        <v>0.0</v>
      </c>
      <c r="AA87" s="35">
        <v>4.67</v>
      </c>
      <c r="AB87" s="35">
        <v>0.0</v>
      </c>
      <c r="AC87" s="35">
        <v>0.0</v>
      </c>
      <c r="AD87" s="35">
        <v>1.333</v>
      </c>
      <c r="AE87" s="35">
        <v>0.286</v>
      </c>
      <c r="AF87" s="35">
        <v>0.286</v>
      </c>
      <c r="AG87" s="35">
        <v>2.0</v>
      </c>
      <c r="AH87" s="35">
        <v>5.0</v>
      </c>
      <c r="AI87" s="35">
        <v>0.4</v>
      </c>
      <c r="AJ87" s="35">
        <v>10.0</v>
      </c>
      <c r="AK87" s="35">
        <v>10.0</v>
      </c>
      <c r="AL87" s="35">
        <v>3.0</v>
      </c>
      <c r="AM87" s="35">
        <v>3.0</v>
      </c>
      <c r="AN87" s="35">
        <v>0.769</v>
      </c>
      <c r="AO87" s="35">
        <v>0.0</v>
      </c>
      <c r="AP87" s="35">
        <v>2.0</v>
      </c>
      <c r="AQ87" s="35">
        <v>0.0</v>
      </c>
      <c r="AR87" s="35">
        <v>1.0</v>
      </c>
      <c r="AS87" s="35">
        <v>0.0</v>
      </c>
      <c r="AT87" s="35">
        <v>0.0</v>
      </c>
      <c r="AU87" s="35">
        <v>0.0</v>
      </c>
      <c r="AV87" s="35">
        <v>0.0</v>
      </c>
      <c r="AW87" s="35">
        <v>69.0</v>
      </c>
      <c r="AX87" s="35">
        <v>31.0</v>
      </c>
      <c r="AY87" s="35">
        <v>72.7</v>
      </c>
      <c r="AZ87" s="35">
        <v>0.0</v>
      </c>
      <c r="BA87" s="35">
        <v>0.0</v>
      </c>
      <c r="BB87" s="35">
        <v>0.0</v>
      </c>
      <c r="BC87" s="35">
        <v>0.0</v>
      </c>
      <c r="BD87" s="35">
        <v>2.0</v>
      </c>
      <c r="BE87" s="35">
        <v>0.0</v>
      </c>
      <c r="BF87" s="35">
        <v>1.767</v>
      </c>
      <c r="BG87" s="35">
        <v>0.333</v>
      </c>
    </row>
    <row r="88">
      <c r="C88" s="20" t="s">
        <v>105</v>
      </c>
      <c r="D88" s="35">
        <v>0.0</v>
      </c>
      <c r="E88" s="35">
        <v>0.0</v>
      </c>
      <c r="F88" s="35">
        <v>0.0</v>
      </c>
      <c r="G88" s="35">
        <v>0.0</v>
      </c>
      <c r="H88" s="35">
        <v>0.0</v>
      </c>
      <c r="I88" s="35">
        <v>0.0</v>
      </c>
      <c r="J88" s="35">
        <v>0.0</v>
      </c>
      <c r="K88" s="35">
        <v>0.0</v>
      </c>
      <c r="L88" s="35">
        <f t="shared" si="9"/>
        <v>0</v>
      </c>
      <c r="M88" s="35">
        <v>0.0</v>
      </c>
      <c r="N88" s="35">
        <v>0.0</v>
      </c>
      <c r="O88" s="35">
        <v>0.0</v>
      </c>
      <c r="P88" s="35">
        <v>0.0</v>
      </c>
      <c r="Q88" s="35">
        <v>0.0</v>
      </c>
      <c r="R88" s="35">
        <v>0.0</v>
      </c>
      <c r="S88" s="35">
        <v>0.0</v>
      </c>
      <c r="T88" s="35">
        <v>0.0</v>
      </c>
      <c r="U88" s="35">
        <v>0.0</v>
      </c>
      <c r="V88" s="35">
        <v>0.0</v>
      </c>
      <c r="W88" s="35">
        <v>0.0</v>
      </c>
      <c r="X88" s="35">
        <v>0.0</v>
      </c>
      <c r="Y88" s="35">
        <v>0.0</v>
      </c>
      <c r="Z88" s="35">
        <v>0.0</v>
      </c>
      <c r="AA88" s="35">
        <v>0.0</v>
      </c>
      <c r="AB88" s="35">
        <v>0.0</v>
      </c>
      <c r="AC88" s="35">
        <v>0.0</v>
      </c>
      <c r="AD88" s="35">
        <v>0.0</v>
      </c>
      <c r="AE88" s="35">
        <v>0.0</v>
      </c>
      <c r="AF88" s="35">
        <v>0.0</v>
      </c>
      <c r="AG88" s="35">
        <v>0.0</v>
      </c>
      <c r="AH88" s="35">
        <v>0.0</v>
      </c>
      <c r="AI88" s="35">
        <v>0.0</v>
      </c>
      <c r="AJ88" s="35">
        <v>0.0</v>
      </c>
      <c r="AK88" s="35">
        <v>0.0</v>
      </c>
      <c r="AL88" s="35">
        <v>0.0</v>
      </c>
      <c r="AM88" s="35">
        <v>0.0</v>
      </c>
      <c r="AN88" s="35">
        <v>0.0</v>
      </c>
      <c r="AO88" s="35">
        <v>0.0</v>
      </c>
      <c r="AP88" s="35">
        <v>0.0</v>
      </c>
      <c r="AQ88" s="35">
        <v>0.0</v>
      </c>
      <c r="AR88" s="35">
        <v>0.0</v>
      </c>
      <c r="AS88" s="35">
        <v>0.0</v>
      </c>
      <c r="AT88" s="35">
        <v>0.0</v>
      </c>
      <c r="AU88" s="35">
        <v>0.0</v>
      </c>
      <c r="AV88" s="35">
        <v>0.0</v>
      </c>
      <c r="AW88" s="35">
        <v>0.0</v>
      </c>
      <c r="AX88" s="35">
        <v>0.0</v>
      </c>
      <c r="AY88" s="35">
        <v>0.0</v>
      </c>
      <c r="AZ88" s="35">
        <v>0.0</v>
      </c>
      <c r="BA88" s="35">
        <v>0.0</v>
      </c>
      <c r="BB88" s="35">
        <v>0.0</v>
      </c>
      <c r="BC88" s="35">
        <v>0.0</v>
      </c>
      <c r="BD88" s="35">
        <v>0.0</v>
      </c>
      <c r="BE88" s="35">
        <v>0.0</v>
      </c>
      <c r="BF88" s="35">
        <v>0.0</v>
      </c>
      <c r="BG88" s="35">
        <v>0.0</v>
      </c>
    </row>
    <row r="89">
      <c r="C89" s="20" t="s">
        <v>105</v>
      </c>
      <c r="D89" s="35">
        <v>0.0</v>
      </c>
      <c r="E89" s="35">
        <v>0.0</v>
      </c>
      <c r="F89" s="35">
        <v>0.0</v>
      </c>
      <c r="G89" s="35">
        <v>0.0</v>
      </c>
      <c r="H89" s="35">
        <v>0.0</v>
      </c>
      <c r="I89" s="35">
        <v>0.0</v>
      </c>
      <c r="J89" s="35">
        <v>0.0</v>
      </c>
      <c r="K89" s="35">
        <v>0.0</v>
      </c>
      <c r="L89" s="35">
        <f t="shared" si="9"/>
        <v>0</v>
      </c>
      <c r="M89" s="35">
        <v>0.0</v>
      </c>
      <c r="N89" s="35">
        <v>0.0</v>
      </c>
      <c r="O89" s="35">
        <v>0.0</v>
      </c>
      <c r="P89" s="35">
        <v>0.0</v>
      </c>
      <c r="Q89" s="35">
        <v>0.0</v>
      </c>
      <c r="R89" s="35">
        <v>0.0</v>
      </c>
      <c r="S89" s="35">
        <v>0.0</v>
      </c>
      <c r="T89" s="35">
        <v>0.0</v>
      </c>
      <c r="U89" s="35">
        <v>0.0</v>
      </c>
      <c r="V89" s="35">
        <v>0.0</v>
      </c>
      <c r="W89" s="35">
        <v>0.0</v>
      </c>
      <c r="X89" s="35">
        <v>0.0</v>
      </c>
      <c r="Y89" s="35">
        <v>0.0</v>
      </c>
      <c r="Z89" s="35">
        <v>0.0</v>
      </c>
      <c r="AA89" s="35">
        <v>0.0</v>
      </c>
      <c r="AB89" s="35">
        <v>0.0</v>
      </c>
      <c r="AC89" s="35">
        <v>0.0</v>
      </c>
      <c r="AD89" s="35">
        <v>0.0</v>
      </c>
      <c r="AE89" s="35">
        <v>0.0</v>
      </c>
      <c r="AF89" s="35">
        <v>0.0</v>
      </c>
      <c r="AG89" s="35">
        <v>0.0</v>
      </c>
      <c r="AH89" s="35">
        <v>0.0</v>
      </c>
      <c r="AI89" s="35">
        <v>0.0</v>
      </c>
      <c r="AJ89" s="35">
        <v>0.0</v>
      </c>
      <c r="AK89" s="35">
        <v>0.0</v>
      </c>
      <c r="AL89" s="35">
        <v>0.0</v>
      </c>
      <c r="AM89" s="35">
        <v>0.0</v>
      </c>
      <c r="AN89" s="35">
        <v>0.0</v>
      </c>
      <c r="AO89" s="35">
        <v>0.0</v>
      </c>
      <c r="AP89" s="35">
        <v>0.0</v>
      </c>
      <c r="AQ89" s="35">
        <v>0.0</v>
      </c>
      <c r="AR89" s="35">
        <v>0.0</v>
      </c>
      <c r="AS89" s="35">
        <v>0.0</v>
      </c>
      <c r="AT89" s="35">
        <v>0.0</v>
      </c>
      <c r="AU89" s="35">
        <v>0.0</v>
      </c>
      <c r="AV89" s="35">
        <v>0.0</v>
      </c>
      <c r="AW89" s="35">
        <v>0.0</v>
      </c>
      <c r="AX89" s="35">
        <v>0.0</v>
      </c>
      <c r="AY89" s="35">
        <v>0.0</v>
      </c>
      <c r="AZ89" s="35">
        <v>0.0</v>
      </c>
      <c r="BA89" s="35">
        <v>0.0</v>
      </c>
      <c r="BB89" s="35">
        <v>0.0</v>
      </c>
      <c r="BC89" s="35">
        <v>0.0</v>
      </c>
      <c r="BD89" s="35">
        <v>0.0</v>
      </c>
      <c r="BE89" s="35">
        <v>0.0</v>
      </c>
      <c r="BF89" s="35">
        <v>0.0</v>
      </c>
      <c r="BG89" s="35">
        <v>0.0</v>
      </c>
    </row>
    <row r="90">
      <c r="C90" s="20" t="s">
        <v>106</v>
      </c>
      <c r="D90" s="35">
        <v>0.0</v>
      </c>
      <c r="E90" s="35">
        <v>0.0</v>
      </c>
      <c r="F90" s="35">
        <v>0.0</v>
      </c>
      <c r="G90" s="35">
        <v>0.0</v>
      </c>
      <c r="H90" s="35">
        <v>0.0</v>
      </c>
      <c r="I90" s="35">
        <v>0.0</v>
      </c>
      <c r="J90" s="35">
        <v>0.0</v>
      </c>
      <c r="K90" s="35">
        <v>0.0</v>
      </c>
      <c r="L90" s="35">
        <f t="shared" si="9"/>
        <v>0</v>
      </c>
      <c r="M90" s="35">
        <v>0.0</v>
      </c>
      <c r="N90" s="35">
        <v>0.0</v>
      </c>
      <c r="O90" s="35">
        <v>0.0</v>
      </c>
      <c r="P90" s="35">
        <v>0.0</v>
      </c>
      <c r="Q90" s="35">
        <v>0.0</v>
      </c>
      <c r="R90" s="35">
        <v>0.0</v>
      </c>
      <c r="S90" s="35">
        <v>0.0</v>
      </c>
      <c r="T90" s="35">
        <v>0.0</v>
      </c>
      <c r="U90" s="35">
        <v>0.0</v>
      </c>
      <c r="V90" s="35">
        <v>0.0</v>
      </c>
      <c r="W90" s="35">
        <v>0.0</v>
      </c>
      <c r="X90" s="35">
        <v>0.0</v>
      </c>
      <c r="Y90" s="35">
        <v>0.0</v>
      </c>
      <c r="Z90" s="35">
        <v>0.0</v>
      </c>
      <c r="AA90" s="35">
        <v>0.0</v>
      </c>
      <c r="AB90" s="35">
        <v>0.0</v>
      </c>
      <c r="AC90" s="35">
        <v>0.0</v>
      </c>
      <c r="AD90" s="35">
        <v>0.0</v>
      </c>
      <c r="AE90" s="35">
        <v>0.0</v>
      </c>
      <c r="AF90" s="35">
        <v>0.0</v>
      </c>
      <c r="AG90" s="35">
        <v>0.0</v>
      </c>
      <c r="AH90" s="35">
        <v>0.0</v>
      </c>
      <c r="AI90" s="35">
        <v>0.0</v>
      </c>
      <c r="AJ90" s="35">
        <v>0.0</v>
      </c>
      <c r="AK90" s="35">
        <v>0.0</v>
      </c>
      <c r="AL90" s="35">
        <v>0.0</v>
      </c>
      <c r="AM90" s="35">
        <v>0.0</v>
      </c>
      <c r="AN90" s="35">
        <v>0.0</v>
      </c>
      <c r="AO90" s="35">
        <v>0.0</v>
      </c>
      <c r="AP90" s="35">
        <v>0.0</v>
      </c>
      <c r="AQ90" s="35">
        <v>0.0</v>
      </c>
      <c r="AR90" s="35">
        <v>0.0</v>
      </c>
      <c r="AS90" s="35">
        <v>0.0</v>
      </c>
      <c r="AT90" s="35">
        <v>0.0</v>
      </c>
      <c r="AU90" s="35">
        <v>0.0</v>
      </c>
      <c r="AV90" s="35">
        <v>0.0</v>
      </c>
      <c r="AW90" s="35">
        <v>0.0</v>
      </c>
      <c r="AX90" s="35">
        <v>0.0</v>
      </c>
      <c r="AY90" s="35">
        <v>0.0</v>
      </c>
      <c r="AZ90" s="35">
        <v>0.0</v>
      </c>
      <c r="BA90" s="35">
        <v>0.0</v>
      </c>
      <c r="BB90" s="35">
        <v>0.0</v>
      </c>
      <c r="BC90" s="35">
        <v>0.0</v>
      </c>
      <c r="BD90" s="35">
        <v>0.0</v>
      </c>
      <c r="BE90" s="35">
        <v>0.0</v>
      </c>
      <c r="BF90" s="35">
        <v>0.0</v>
      </c>
      <c r="BG90" s="35">
        <v>0.0</v>
      </c>
    </row>
    <row r="91">
      <c r="C91" s="20" t="s">
        <v>106</v>
      </c>
      <c r="D91" s="35">
        <v>1.0</v>
      </c>
      <c r="E91" s="35">
        <v>0.0</v>
      </c>
      <c r="F91" s="35">
        <v>0.0</v>
      </c>
      <c r="G91" s="35">
        <v>0.0</v>
      </c>
      <c r="H91" s="35">
        <v>0.0</v>
      </c>
      <c r="I91" s="35">
        <v>2.67</v>
      </c>
      <c r="J91" s="35">
        <v>9.0</v>
      </c>
      <c r="K91" s="35">
        <v>9.0</v>
      </c>
      <c r="L91" s="35">
        <f t="shared" si="9"/>
        <v>6</v>
      </c>
      <c r="M91" s="35">
        <v>9.0</v>
      </c>
      <c r="N91" s="35">
        <v>23.0</v>
      </c>
      <c r="O91" s="35">
        <v>0.39</v>
      </c>
      <c r="P91" s="35">
        <v>32.0</v>
      </c>
      <c r="Q91" s="35">
        <v>0.0</v>
      </c>
      <c r="R91" s="35">
        <v>0.0</v>
      </c>
      <c r="S91" s="35">
        <v>0.0</v>
      </c>
      <c r="T91" s="35">
        <v>8.0</v>
      </c>
      <c r="U91" s="35">
        <v>3.0</v>
      </c>
      <c r="V91" s="35">
        <v>0.0</v>
      </c>
      <c r="W91" s="35">
        <v>3.0</v>
      </c>
      <c r="X91" s="35">
        <v>1.0</v>
      </c>
      <c r="Y91" s="35">
        <v>0.0</v>
      </c>
      <c r="Z91" s="35">
        <v>0.0</v>
      </c>
      <c r="AA91" s="35">
        <v>7.88</v>
      </c>
      <c r="AB91" s="35">
        <v>0.0</v>
      </c>
      <c r="AC91" s="35">
        <v>0.0</v>
      </c>
      <c r="AD91" s="35">
        <v>0.375</v>
      </c>
      <c r="AE91" s="35">
        <v>0.111</v>
      </c>
      <c r="AF91" s="35">
        <v>0.111</v>
      </c>
      <c r="AG91" s="35">
        <v>5.0</v>
      </c>
      <c r="AH91" s="35">
        <v>0.0</v>
      </c>
      <c r="AI91" s="35">
        <v>0.0</v>
      </c>
      <c r="AJ91" s="35">
        <v>5.0</v>
      </c>
      <c r="AK91" s="35">
        <v>5.0</v>
      </c>
      <c r="AL91" s="35">
        <v>3.0</v>
      </c>
      <c r="AM91" s="35">
        <v>3.0</v>
      </c>
      <c r="AN91" s="35">
        <v>0.625</v>
      </c>
      <c r="AO91" s="35">
        <v>0.0</v>
      </c>
      <c r="AP91" s="35">
        <v>0.0</v>
      </c>
      <c r="AQ91" s="35">
        <v>1.0</v>
      </c>
      <c r="AR91" s="35">
        <v>2.0</v>
      </c>
      <c r="AS91" s="35">
        <v>0.0</v>
      </c>
      <c r="AT91" s="35">
        <v>0.0</v>
      </c>
      <c r="AU91" s="35">
        <v>3.0</v>
      </c>
      <c r="AV91" s="35">
        <v>0.0</v>
      </c>
      <c r="AW91" s="35">
        <v>71.9</v>
      </c>
      <c r="AX91" s="35">
        <v>28.1</v>
      </c>
      <c r="AY91" s="35">
        <v>66.7</v>
      </c>
      <c r="AZ91" s="35">
        <v>2.0</v>
      </c>
      <c r="BA91" s="35">
        <v>0.0</v>
      </c>
      <c r="BB91" s="35">
        <v>0.0</v>
      </c>
      <c r="BC91" s="35">
        <v>0.0</v>
      </c>
      <c r="BD91" s="35">
        <v>2.0</v>
      </c>
      <c r="BE91" s="35">
        <v>0.0</v>
      </c>
      <c r="BF91" s="35">
        <v>0.85</v>
      </c>
      <c r="BG91" s="35">
        <v>0.167</v>
      </c>
    </row>
    <row r="92">
      <c r="C92" s="20" t="s">
        <v>107</v>
      </c>
      <c r="D92" s="35">
        <v>0.0</v>
      </c>
      <c r="E92" s="35">
        <v>0.0</v>
      </c>
      <c r="F92" s="35">
        <v>0.0</v>
      </c>
      <c r="G92" s="35">
        <v>0.0</v>
      </c>
      <c r="H92" s="35">
        <v>0.0</v>
      </c>
      <c r="I92" s="35">
        <v>0.0</v>
      </c>
      <c r="J92" s="35">
        <v>0.0</v>
      </c>
      <c r="K92" s="35">
        <v>0.0</v>
      </c>
      <c r="L92" s="35">
        <f t="shared" si="9"/>
        <v>0</v>
      </c>
      <c r="M92" s="35">
        <v>0.0</v>
      </c>
      <c r="N92" s="35">
        <v>0.0</v>
      </c>
      <c r="O92" s="35">
        <v>0.0</v>
      </c>
      <c r="P92" s="35">
        <v>0.0</v>
      </c>
      <c r="Q92" s="35">
        <v>0.0</v>
      </c>
      <c r="R92" s="35">
        <v>0.0</v>
      </c>
      <c r="S92" s="35">
        <v>0.0</v>
      </c>
      <c r="T92" s="35">
        <v>0.0</v>
      </c>
      <c r="U92" s="35">
        <v>0.0</v>
      </c>
      <c r="V92" s="35">
        <v>0.0</v>
      </c>
      <c r="W92" s="35">
        <v>0.0</v>
      </c>
      <c r="X92" s="35">
        <v>0.0</v>
      </c>
      <c r="Y92" s="35">
        <v>0.0</v>
      </c>
      <c r="Z92" s="35">
        <v>0.0</v>
      </c>
      <c r="AA92" s="35">
        <v>0.0</v>
      </c>
      <c r="AB92" s="35">
        <v>0.0</v>
      </c>
      <c r="AC92" s="35">
        <v>0.0</v>
      </c>
      <c r="AD92" s="35">
        <v>0.0</v>
      </c>
      <c r="AE92" s="35">
        <v>0.0</v>
      </c>
      <c r="AF92" s="35">
        <v>0.0</v>
      </c>
      <c r="AG92" s="35">
        <v>0.0</v>
      </c>
      <c r="AH92" s="35">
        <v>0.0</v>
      </c>
      <c r="AI92" s="35">
        <v>0.0</v>
      </c>
      <c r="AJ92" s="35">
        <v>0.0</v>
      </c>
      <c r="AK92" s="35">
        <v>0.0</v>
      </c>
      <c r="AL92" s="35">
        <v>0.0</v>
      </c>
      <c r="AM92" s="35">
        <v>0.0</v>
      </c>
      <c r="AN92" s="35">
        <v>0.0</v>
      </c>
      <c r="AO92" s="35">
        <v>0.0</v>
      </c>
      <c r="AP92" s="35">
        <v>0.0</v>
      </c>
      <c r="AQ92" s="35">
        <v>0.0</v>
      </c>
      <c r="AR92" s="35">
        <v>0.0</v>
      </c>
      <c r="AS92" s="35">
        <v>0.0</v>
      </c>
      <c r="AT92" s="35">
        <v>0.0</v>
      </c>
      <c r="AU92" s="35">
        <v>0.0</v>
      </c>
      <c r="AV92" s="35">
        <v>0.0</v>
      </c>
      <c r="AW92" s="35">
        <v>0.0</v>
      </c>
      <c r="AX92" s="35">
        <v>0.0</v>
      </c>
      <c r="AY92" s="35">
        <v>0.0</v>
      </c>
      <c r="AZ92" s="35">
        <v>0.0</v>
      </c>
      <c r="BA92" s="35">
        <v>0.0</v>
      </c>
      <c r="BB92" s="35">
        <v>0.0</v>
      </c>
      <c r="BC92" s="35">
        <v>0.0</v>
      </c>
      <c r="BD92" s="35">
        <v>0.0</v>
      </c>
      <c r="BE92" s="35">
        <v>0.0</v>
      </c>
      <c r="BF92" s="35">
        <v>0.0</v>
      </c>
      <c r="BG92" s="35">
        <v>0.0</v>
      </c>
    </row>
    <row r="93">
      <c r="C93" s="20" t="s">
        <v>107</v>
      </c>
      <c r="D93" s="35">
        <v>1.0</v>
      </c>
      <c r="E93" s="35">
        <v>0.0</v>
      </c>
      <c r="F93" s="35">
        <v>0.0</v>
      </c>
      <c r="G93" s="35">
        <v>0.0</v>
      </c>
      <c r="H93" s="35">
        <v>0.0</v>
      </c>
      <c r="I93" s="35">
        <v>3.0</v>
      </c>
      <c r="J93" s="35">
        <v>11.0</v>
      </c>
      <c r="K93" s="35">
        <v>11.0</v>
      </c>
      <c r="L93" s="35">
        <f t="shared" si="9"/>
        <v>10</v>
      </c>
      <c r="M93" s="35">
        <v>29.0</v>
      </c>
      <c r="N93" s="35">
        <v>30.0</v>
      </c>
      <c r="O93" s="35">
        <v>0.97</v>
      </c>
      <c r="P93" s="35">
        <v>59.0</v>
      </c>
      <c r="Q93" s="35">
        <v>1.0</v>
      </c>
      <c r="R93" s="35">
        <v>1.0</v>
      </c>
      <c r="S93" s="35">
        <v>2.33</v>
      </c>
      <c r="T93" s="35">
        <v>9.0</v>
      </c>
      <c r="U93" s="35">
        <v>0.0</v>
      </c>
      <c r="V93" s="35">
        <v>0.0</v>
      </c>
      <c r="W93" s="35">
        <v>0.0</v>
      </c>
      <c r="X93" s="35">
        <v>3.0</v>
      </c>
      <c r="Y93" s="35">
        <v>1.0</v>
      </c>
      <c r="Z93" s="35">
        <v>0.0</v>
      </c>
      <c r="AA93" s="35">
        <v>0.0</v>
      </c>
      <c r="AB93" s="35">
        <v>0.0</v>
      </c>
      <c r="AC93" s="35">
        <v>0.0</v>
      </c>
      <c r="AD93" s="35">
        <v>1.333</v>
      </c>
      <c r="AE93" s="35">
        <v>0.364</v>
      </c>
      <c r="AF93" s="35">
        <v>0.3</v>
      </c>
      <c r="AG93" s="35">
        <v>4.0</v>
      </c>
      <c r="AH93" s="35">
        <v>3.0</v>
      </c>
      <c r="AI93" s="35">
        <v>1.33</v>
      </c>
      <c r="AJ93" s="35">
        <v>3.0</v>
      </c>
      <c r="AK93" s="35">
        <v>3.0</v>
      </c>
      <c r="AL93" s="35">
        <v>8.0</v>
      </c>
      <c r="AM93" s="35">
        <v>8.0</v>
      </c>
      <c r="AN93" s="35">
        <v>0.273</v>
      </c>
      <c r="AO93" s="35">
        <v>0.0</v>
      </c>
      <c r="AP93" s="35">
        <v>1.0</v>
      </c>
      <c r="AQ93" s="35">
        <v>1.0</v>
      </c>
      <c r="AR93" s="35">
        <v>0.0</v>
      </c>
      <c r="AS93" s="35">
        <v>1.0</v>
      </c>
      <c r="AT93" s="35">
        <v>20.0</v>
      </c>
      <c r="AU93" s="35">
        <v>1.0</v>
      </c>
      <c r="AV93" s="35">
        <v>0.0</v>
      </c>
      <c r="AW93" s="35">
        <v>50.8</v>
      </c>
      <c r="AX93" s="35">
        <v>49.2</v>
      </c>
      <c r="AY93" s="35">
        <v>44.4</v>
      </c>
      <c r="AZ93" s="35">
        <v>0.0</v>
      </c>
      <c r="BA93" s="35">
        <v>0.0</v>
      </c>
      <c r="BB93" s="35">
        <v>0.0</v>
      </c>
      <c r="BC93" s="35">
        <v>0.0</v>
      </c>
      <c r="BD93" s="35">
        <v>3.0</v>
      </c>
      <c r="BE93" s="35">
        <v>3.0</v>
      </c>
      <c r="BF93" s="35">
        <v>4.1</v>
      </c>
      <c r="BG93" s="35">
        <v>0.3</v>
      </c>
    </row>
    <row r="94">
      <c r="C94" s="20" t="s">
        <v>108</v>
      </c>
      <c r="D94" s="35">
        <v>0.0</v>
      </c>
      <c r="E94" s="35">
        <v>0.0</v>
      </c>
      <c r="F94" s="35">
        <v>0.0</v>
      </c>
      <c r="G94" s="35">
        <v>0.0</v>
      </c>
      <c r="H94" s="35">
        <v>0.0</v>
      </c>
      <c r="I94" s="35">
        <v>0.0</v>
      </c>
      <c r="J94" s="35">
        <v>0.0</v>
      </c>
      <c r="K94" s="35">
        <v>0.0</v>
      </c>
      <c r="L94" s="35">
        <f t="shared" si="9"/>
        <v>0</v>
      </c>
      <c r="M94" s="35">
        <v>0.0</v>
      </c>
      <c r="N94" s="35">
        <v>0.0</v>
      </c>
      <c r="O94" s="35">
        <v>0.0</v>
      </c>
      <c r="P94" s="35">
        <v>0.0</v>
      </c>
      <c r="Q94" s="35">
        <v>0.0</v>
      </c>
      <c r="R94" s="35">
        <v>0.0</v>
      </c>
      <c r="S94" s="35">
        <v>0.0</v>
      </c>
      <c r="T94" s="35">
        <v>0.0</v>
      </c>
      <c r="U94" s="35">
        <v>0.0</v>
      </c>
      <c r="V94" s="35">
        <v>0.0</v>
      </c>
      <c r="W94" s="35">
        <v>0.0</v>
      </c>
      <c r="X94" s="35">
        <v>0.0</v>
      </c>
      <c r="Y94" s="35">
        <v>0.0</v>
      </c>
      <c r="Z94" s="35">
        <v>0.0</v>
      </c>
      <c r="AA94" s="35">
        <v>0.0</v>
      </c>
      <c r="AB94" s="35">
        <v>0.0</v>
      </c>
      <c r="AC94" s="35">
        <v>0.0</v>
      </c>
      <c r="AD94" s="35">
        <v>0.0</v>
      </c>
      <c r="AE94" s="35">
        <v>0.0</v>
      </c>
      <c r="AF94" s="35">
        <v>0.0</v>
      </c>
      <c r="AG94" s="35">
        <v>0.0</v>
      </c>
      <c r="AH94" s="35">
        <v>0.0</v>
      </c>
      <c r="AI94" s="35">
        <v>0.0</v>
      </c>
      <c r="AJ94" s="35">
        <v>0.0</v>
      </c>
      <c r="AK94" s="35">
        <v>0.0</v>
      </c>
      <c r="AL94" s="35">
        <v>0.0</v>
      </c>
      <c r="AM94" s="35">
        <v>0.0</v>
      </c>
      <c r="AN94" s="35">
        <v>0.0</v>
      </c>
      <c r="AO94" s="35">
        <v>0.0</v>
      </c>
      <c r="AP94" s="35">
        <v>0.0</v>
      </c>
      <c r="AQ94" s="35">
        <v>0.0</v>
      </c>
      <c r="AR94" s="35">
        <v>0.0</v>
      </c>
      <c r="AS94" s="35">
        <v>0.0</v>
      </c>
      <c r="AT94" s="35">
        <v>0.0</v>
      </c>
      <c r="AU94" s="35">
        <v>0.0</v>
      </c>
      <c r="AV94" s="35">
        <v>0.0</v>
      </c>
      <c r="AW94" s="35">
        <v>0.0</v>
      </c>
      <c r="AX94" s="35">
        <v>0.0</v>
      </c>
      <c r="AY94" s="35">
        <v>0.0</v>
      </c>
      <c r="AZ94" s="35">
        <v>0.0</v>
      </c>
      <c r="BA94" s="35">
        <v>0.0</v>
      </c>
      <c r="BB94" s="35">
        <v>0.0</v>
      </c>
      <c r="BC94" s="35">
        <v>0.0</v>
      </c>
      <c r="BD94" s="35">
        <v>0.0</v>
      </c>
      <c r="BE94" s="35">
        <v>0.0</v>
      </c>
      <c r="BF94" s="35">
        <v>0.0</v>
      </c>
      <c r="BG94" s="35">
        <v>0.0</v>
      </c>
    </row>
    <row r="95">
      <c r="C95" s="20" t="s">
        <v>108</v>
      </c>
      <c r="D95" s="35">
        <v>0.0</v>
      </c>
      <c r="E95" s="35">
        <v>0.0</v>
      </c>
      <c r="F95" s="35">
        <v>0.0</v>
      </c>
      <c r="G95" s="35">
        <v>0.0</v>
      </c>
      <c r="H95" s="35">
        <v>0.0</v>
      </c>
      <c r="I95" s="35">
        <v>0.0</v>
      </c>
      <c r="J95" s="35">
        <v>0.0</v>
      </c>
      <c r="K95" s="35">
        <v>0.0</v>
      </c>
      <c r="L95" s="35">
        <f t="shared" si="9"/>
        <v>0</v>
      </c>
      <c r="M95" s="35">
        <v>0.0</v>
      </c>
      <c r="N95" s="35">
        <v>0.0</v>
      </c>
      <c r="O95" s="35">
        <v>0.0</v>
      </c>
      <c r="P95" s="35">
        <v>0.0</v>
      </c>
      <c r="Q95" s="35">
        <v>0.0</v>
      </c>
      <c r="R95" s="35">
        <v>0.0</v>
      </c>
      <c r="S95" s="35">
        <v>0.0</v>
      </c>
      <c r="T95" s="35">
        <v>0.0</v>
      </c>
      <c r="U95" s="35">
        <v>0.0</v>
      </c>
      <c r="V95" s="35">
        <v>0.0</v>
      </c>
      <c r="W95" s="35">
        <v>0.0</v>
      </c>
      <c r="X95" s="35">
        <v>0.0</v>
      </c>
      <c r="Y95" s="35">
        <v>0.0</v>
      </c>
      <c r="Z95" s="35">
        <v>0.0</v>
      </c>
      <c r="AA95" s="35">
        <v>0.0</v>
      </c>
      <c r="AB95" s="35">
        <v>0.0</v>
      </c>
      <c r="AC95" s="35">
        <v>0.0</v>
      </c>
      <c r="AD95" s="35">
        <v>0.0</v>
      </c>
      <c r="AE95" s="35">
        <v>0.0</v>
      </c>
      <c r="AF95" s="35">
        <v>0.0</v>
      </c>
      <c r="AG95" s="35">
        <v>0.0</v>
      </c>
      <c r="AH95" s="35">
        <v>0.0</v>
      </c>
      <c r="AI95" s="35">
        <v>0.0</v>
      </c>
      <c r="AJ95" s="35">
        <v>0.0</v>
      </c>
      <c r="AK95" s="35">
        <v>0.0</v>
      </c>
      <c r="AL95" s="35">
        <v>0.0</v>
      </c>
      <c r="AM95" s="35">
        <v>0.0</v>
      </c>
      <c r="AN95" s="35">
        <v>0.0</v>
      </c>
      <c r="AO95" s="35">
        <v>0.0</v>
      </c>
      <c r="AP95" s="35">
        <v>0.0</v>
      </c>
      <c r="AQ95" s="35">
        <v>0.0</v>
      </c>
      <c r="AR95" s="35">
        <v>0.0</v>
      </c>
      <c r="AS95" s="35">
        <v>0.0</v>
      </c>
      <c r="AT95" s="35">
        <v>0.0</v>
      </c>
      <c r="AU95" s="35">
        <v>0.0</v>
      </c>
      <c r="AV95" s="35">
        <v>0.0</v>
      </c>
      <c r="AW95" s="35">
        <v>0.0</v>
      </c>
      <c r="AX95" s="35">
        <v>0.0</v>
      </c>
      <c r="AY95" s="35">
        <v>0.0</v>
      </c>
      <c r="AZ95" s="35">
        <v>0.0</v>
      </c>
      <c r="BA95" s="35">
        <v>0.0</v>
      </c>
      <c r="BB95" s="35">
        <v>0.0</v>
      </c>
      <c r="BC95" s="35">
        <v>0.0</v>
      </c>
      <c r="BD95" s="35">
        <v>0.0</v>
      </c>
      <c r="BE95" s="35">
        <v>0.0</v>
      </c>
      <c r="BF95" s="35">
        <v>0.0</v>
      </c>
      <c r="BG95" s="35">
        <v>0.0</v>
      </c>
    </row>
    <row r="96">
      <c r="C96" s="20" t="s">
        <v>158</v>
      </c>
      <c r="D96" s="39">
        <f t="shared" ref="D96:J96" si="10">sum(D60:D95)</f>
        <v>4</v>
      </c>
      <c r="E96" s="39">
        <f t="shared" si="10"/>
        <v>0</v>
      </c>
      <c r="F96" s="39">
        <f t="shared" si="10"/>
        <v>0</v>
      </c>
      <c r="G96" s="39">
        <f t="shared" si="10"/>
        <v>0</v>
      </c>
      <c r="H96" s="39">
        <f t="shared" si="10"/>
        <v>0</v>
      </c>
      <c r="I96" s="39">
        <f t="shared" si="10"/>
        <v>21.35</v>
      </c>
      <c r="J96" s="39">
        <f t="shared" si="10"/>
        <v>95</v>
      </c>
      <c r="K96" s="53">
        <f>average(K61,K62,K67,K77,K79,K83,K87,K91,K93)</f>
        <v>10.55555556</v>
      </c>
      <c r="L96" s="41">
        <f>SUM(L60:L95)</f>
        <v>68</v>
      </c>
      <c r="M96" s="53">
        <f t="shared" ref="M96:N96" si="11">average(M61,M62,M67,M77,M79,M83,M87,M91,M93)</f>
        <v>15.55555556</v>
      </c>
      <c r="N96" s="53">
        <f t="shared" si="11"/>
        <v>23.33333333</v>
      </c>
      <c r="O96" s="43">
        <f>M96/N96</f>
        <v>0.6666666667</v>
      </c>
      <c r="P96" s="53">
        <f>average(P61,P62,P67,P77,P79,P83,P87,P91,P93)</f>
        <v>38.88888889</v>
      </c>
      <c r="Q96" s="46">
        <f t="shared" ref="Q96:R96" si="12">sum(Q60:Q95)</f>
        <v>8</v>
      </c>
      <c r="R96" s="46">
        <f t="shared" si="12"/>
        <v>6</v>
      </c>
      <c r="S96" s="42">
        <f>(R96*7)/I96</f>
        <v>1.967213115</v>
      </c>
      <c r="T96" s="53">
        <f>average(T61,T62,T67,T77,T79,T83,T87,T91,T93)</f>
        <v>7.111111111</v>
      </c>
      <c r="U96" s="46">
        <f t="shared" ref="U96:Y96" si="13">SUM(U60:U95)</f>
        <v>14</v>
      </c>
      <c r="V96" s="46">
        <f t="shared" si="13"/>
        <v>1</v>
      </c>
      <c r="W96" s="46">
        <f t="shared" si="13"/>
        <v>13</v>
      </c>
      <c r="X96" s="46">
        <f t="shared" si="13"/>
        <v>15</v>
      </c>
      <c r="Y96" s="46">
        <f t="shared" si="13"/>
        <v>12</v>
      </c>
      <c r="Z96" s="67">
        <f>U96/Y96</f>
        <v>1.166666667</v>
      </c>
      <c r="AA96" s="42">
        <f>U96/(I96/7)</f>
        <v>4.590163934</v>
      </c>
      <c r="AB96" s="47">
        <f t="shared" ref="AB96:AC96" si="14">SUM(AB60:AB95)</f>
        <v>1</v>
      </c>
      <c r="AC96" s="47">
        <f t="shared" si="14"/>
        <v>3</v>
      </c>
      <c r="AD96" s="68">
        <f>(X96+Y96)/I96</f>
        <v>1.264637002</v>
      </c>
      <c r="AE96" s="69">
        <f>(X96+Y96+AB96)/J96</f>
        <v>0.2947368421</v>
      </c>
      <c r="AF96" s="6">
        <f>(X96)/(J96-(Y96+AB96))</f>
        <v>0.1829268293</v>
      </c>
      <c r="AG96" s="47">
        <f t="shared" ref="AG96:AH96" si="15">SUM(AG60:AG95)</f>
        <v>24</v>
      </c>
      <c r="AH96" s="47">
        <f t="shared" si="15"/>
        <v>20</v>
      </c>
      <c r="AI96" s="7">
        <f>AG96/AH96</f>
        <v>1.2</v>
      </c>
      <c r="AJ96" s="47">
        <f>sum(AJ60:AJ95)</f>
        <v>49</v>
      </c>
      <c r="AK96" s="53">
        <f>average(AK61,AK62,AK67,AK77,AK79,AK83,AK87,AK91,AK93)</f>
        <v>5.444444444</v>
      </c>
      <c r="AL96" s="47">
        <f>SUM(AL60:AL95)</f>
        <v>42</v>
      </c>
      <c r="AM96" s="53">
        <f>average(AM61,AM62,AM67,AM77,AM79,AM83,AM87,AM91,AM93)</f>
        <v>4.666666667</v>
      </c>
      <c r="AN96" s="6">
        <f>AJ96/J96</f>
        <v>0.5157894737</v>
      </c>
      <c r="AO96" s="47">
        <f t="shared" ref="AO96:AS96" si="16">SUM(AO60:AO95)</f>
        <v>1</v>
      </c>
      <c r="AP96" s="47">
        <f t="shared" si="16"/>
        <v>5</v>
      </c>
      <c r="AQ96" s="47">
        <f t="shared" si="16"/>
        <v>3</v>
      </c>
      <c r="AR96" s="47">
        <f t="shared" si="16"/>
        <v>10</v>
      </c>
      <c r="AS96" s="47">
        <f t="shared" si="16"/>
        <v>1</v>
      </c>
      <c r="AT96" s="7">
        <f>((((AT60*L60)/100)+((AT61*L61)/100)+((AT62*L62)/100)+((AT63*L63)/100)+((AT64*L64)/100)+((AT65*L65)/100)+((AT66*L66)/100)+((AT67*L67)/100)+((AT68*L68)/100)+((AT69*L69)/100)+((AT70*L70)/100)+((AT71*L71)/100)+((AT72*L72)/100)+((AT73*L73)/100)+((AT74*L74)/100)+((AT75*L75)/100)+((AT75*L76)/100)+((AT77*L77)/100)+((AT78*L78)/100)+((AT79*L79)/100)+((AT80*L80)/100)+((AT81*L81)/100)+((AT82*L82)/100)+((AT83*L83)/100)+((AT84*L84)/100)+((AT85*L85)/100)+((AT86*L86)/100)+((AT87*L87)/100)+((AT88*L88)/100)+((AT89*L89)/100)+((AT90*L90)/100)+((AT91*L91)/100)+((AT92*L92)/100)+((AT93*L93)/100)+((AT94*L94)/100)+((AT95*L95)/100))/L96)*100</f>
        <v>12.17647059</v>
      </c>
      <c r="AU96" s="47">
        <f t="shared" ref="AU96:AV96" si="17">SUM(AU60:AU95)</f>
        <v>16</v>
      </c>
      <c r="AV96" s="47">
        <f t="shared" si="17"/>
        <v>5</v>
      </c>
      <c r="AW96" s="7">
        <f>(N96/P96)*100</f>
        <v>60</v>
      </c>
      <c r="AX96" s="7">
        <f>(M96/P96)*100</f>
        <v>40</v>
      </c>
      <c r="AY96" s="53">
        <f>average(AY61,AY62,AY67,AY77,AY79,AY83,AY87,AY91,AY93)</f>
        <v>61.83333333</v>
      </c>
      <c r="AZ96" s="47">
        <f t="shared" ref="AZ96:BE96" si="18">SUM(AZ60:AZ95)</f>
        <v>9</v>
      </c>
      <c r="BA96" s="47">
        <f t="shared" si="18"/>
        <v>1</v>
      </c>
      <c r="BB96" s="47">
        <f t="shared" si="18"/>
        <v>0</v>
      </c>
      <c r="BC96" s="47">
        <f t="shared" si="18"/>
        <v>5</v>
      </c>
      <c r="BD96" s="47">
        <f t="shared" si="18"/>
        <v>9</v>
      </c>
      <c r="BE96" s="47">
        <f t="shared" si="18"/>
        <v>7</v>
      </c>
      <c r="BF96" s="6">
        <f>((13+(3*(Y96+AB96))-(2*U96))/I96)+3.1</f>
        <v>4.22412178</v>
      </c>
      <c r="BG96" s="6">
        <f>X96/L96</f>
        <v>0.2205882353</v>
      </c>
    </row>
    <row r="97">
      <c r="C97" s="20"/>
    </row>
    <row r="98">
      <c r="C98" s="20"/>
    </row>
  </sheetData>
  <mergeCells count="6">
    <mergeCell ref="A1:C5"/>
    <mergeCell ref="E7:I7"/>
    <mergeCell ref="J7:N7"/>
    <mergeCell ref="D24:BB27"/>
    <mergeCell ref="A55:B56"/>
    <mergeCell ref="D70:BG73"/>
  </mergeCells>
  <printOptions gridLines="1" horizontalCentered="1"/>
  <pageMargins bottom="0.75" footer="0.0" header="0.0" left="0.7" right="0.7" top="0.75"/>
  <pageSetup cellComments="atEnd" orientation="landscape" pageOrder="overThenDown"/>
  <rowBreaks count="2" manualBreakCount="2">
    <brk man="1"/>
    <brk id="48" man="1"/>
  </rowBreaks>
  <colBreaks count="2" manualBreakCount="2">
    <brk man="1"/>
    <brk id="23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3.0" topLeftCell="D14" activePane="bottomRight" state="frozen"/>
      <selection activeCell="D1" sqref="D1" pane="topRight"/>
      <selection activeCell="A14" sqref="A14" pane="bottomLeft"/>
      <selection activeCell="D14" sqref="D14" pane="bottomRight"/>
    </sheetView>
  </sheetViews>
  <sheetFormatPr customHeight="1" defaultColWidth="12.63" defaultRowHeight="15.75"/>
  <sheetData>
    <row r="1">
      <c r="A1" s="1" t="s">
        <v>162</v>
      </c>
      <c r="D1" s="2"/>
      <c r="E1" s="2"/>
    </row>
    <row r="2">
      <c r="D2" s="2"/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X2" s="5"/>
      <c r="Y2" s="5"/>
      <c r="Z2" s="5"/>
      <c r="AA2" s="5"/>
    </row>
    <row r="3">
      <c r="D3" s="2"/>
      <c r="E3" s="6">
        <f>N50</f>
        <v>0.2696629213</v>
      </c>
      <c r="F3" s="6">
        <f>AB50</f>
        <v>0.6795505618</v>
      </c>
      <c r="G3" s="6">
        <f>AK50</f>
        <v>0.3235294118</v>
      </c>
      <c r="H3" s="7">
        <f>AM50</f>
        <v>39</v>
      </c>
      <c r="I3" s="8">
        <f>((0.69*O50) + (0.72*S50) + (0.88*I50) + (1.247*J50) + (1.578*K50) + (2.031*L50))/(E50+O50+S50+X50)</f>
        <v>0.2957</v>
      </c>
      <c r="J3" s="7">
        <f>AV50</f>
        <v>9.525396825</v>
      </c>
      <c r="K3" s="3">
        <f>13+3+6+3+2+4+6+1</f>
        <v>38</v>
      </c>
      <c r="L3" s="3">
        <f>3+1+2+1</f>
        <v>7</v>
      </c>
      <c r="M3" s="6">
        <f>L3/K5</f>
        <v>0.1891891892</v>
      </c>
      <c r="N3" s="3">
        <f>1</f>
        <v>1</v>
      </c>
      <c r="O3" s="6">
        <v>0.18181818181818182</v>
      </c>
      <c r="P3" s="47">
        <f>6+1+4+3+3+1+1+3+1+2</f>
        <v>25</v>
      </c>
      <c r="Q3" s="47">
        <f>3+1+2+3+1+1+1+2+1</f>
        <v>15</v>
      </c>
      <c r="R3" s="47">
        <f>2+1+1+1+1+1</f>
        <v>7</v>
      </c>
      <c r="S3" s="6">
        <f>R3/P3</f>
        <v>0.28</v>
      </c>
      <c r="T3" s="6">
        <f>R3/Q3</f>
        <v>0.4666666667</v>
      </c>
      <c r="U3" s="47">
        <f>2+1+1+1+1+1+1+1+1</f>
        <v>10</v>
      </c>
    </row>
    <row r="4">
      <c r="E4" s="3" t="s">
        <v>19</v>
      </c>
      <c r="F4" s="3" t="s">
        <v>20</v>
      </c>
      <c r="G4" s="3" t="s">
        <v>21</v>
      </c>
      <c r="H4" s="3" t="s">
        <v>22</v>
      </c>
      <c r="I4" s="3" t="s">
        <v>23</v>
      </c>
      <c r="J4" s="3" t="s">
        <v>24</v>
      </c>
      <c r="K4" s="3" t="s">
        <v>25</v>
      </c>
      <c r="L4" s="3" t="s">
        <v>26</v>
      </c>
      <c r="M4" s="3" t="s">
        <v>27</v>
      </c>
      <c r="N4" s="3" t="s">
        <v>28</v>
      </c>
      <c r="O4" s="3" t="s">
        <v>29</v>
      </c>
      <c r="P4" s="3" t="s">
        <v>30</v>
      </c>
      <c r="Q4" s="3" t="s">
        <v>31</v>
      </c>
      <c r="R4" s="3" t="s">
        <v>32</v>
      </c>
      <c r="S4" s="3" t="s">
        <v>33</v>
      </c>
      <c r="T4" s="3" t="s">
        <v>34</v>
      </c>
      <c r="U4" s="3" t="s">
        <v>35</v>
      </c>
    </row>
    <row r="5">
      <c r="E5" s="6">
        <f>AA50-N50</f>
        <v>0.08988764045</v>
      </c>
      <c r="F5" s="6">
        <f>AC50</f>
        <v>0.2338876404</v>
      </c>
      <c r="G5" s="11">
        <f>(7+3+2+2+3+1+2+1)/(17+4+2+5+4+4+8+3)</f>
        <v>0.4468085106</v>
      </c>
      <c r="H5" s="11">
        <f>(8+1+2+1+2+6)/(17+4+2+5+4+4+8+3)</f>
        <v>0.4255319149</v>
      </c>
      <c r="I5" s="11">
        <f>(2+1+1+2)/(17+4+2+5+4+4+8+3)</f>
        <v>0.1276595745</v>
      </c>
      <c r="J5" s="6">
        <f>BB50</f>
        <v>0.380952381</v>
      </c>
      <c r="K5" s="3">
        <f>13+3+6+3+2+4+5+1</f>
        <v>37</v>
      </c>
      <c r="L5" s="3">
        <f>5+2+1+2+2+3+1</f>
        <v>16</v>
      </c>
      <c r="M5" s="6">
        <f>L3/L5</f>
        <v>0.4375</v>
      </c>
      <c r="N5" s="6">
        <f>(3+1+3+1)/K5</f>
        <v>0.2162162162</v>
      </c>
      <c r="O5" s="6">
        <f>N5+O3</f>
        <v>0.398034398</v>
      </c>
      <c r="P5" s="3">
        <f>2+1+2+2+2+1+1+1</f>
        <v>12</v>
      </c>
      <c r="Q5" s="3">
        <f>1+1+1+2+1+1+1+1</f>
        <v>9</v>
      </c>
      <c r="R5" s="3">
        <f>1+1+1+1+1+1</f>
        <v>6</v>
      </c>
      <c r="S5" s="6">
        <f>R5/P5</f>
        <v>0.5</v>
      </c>
      <c r="T5" s="6">
        <f>R5/Q5</f>
        <v>0.6666666667</v>
      </c>
      <c r="U5" s="7">
        <f>(U3/(7+1+4+3+3+1+1+3+1+2))*100</f>
        <v>38.46153846</v>
      </c>
    </row>
    <row r="7">
      <c r="E7" s="3" t="s">
        <v>36</v>
      </c>
      <c r="I7" s="14"/>
      <c r="J7" s="3" t="s">
        <v>37</v>
      </c>
    </row>
    <row r="8">
      <c r="E8" s="49" t="s">
        <v>2</v>
      </c>
      <c r="F8" s="49" t="s">
        <v>38</v>
      </c>
      <c r="G8" s="49" t="s">
        <v>39</v>
      </c>
      <c r="H8" s="49" t="s">
        <v>3</v>
      </c>
      <c r="I8" s="50" t="s">
        <v>4</v>
      </c>
      <c r="J8" s="49" t="s">
        <v>2</v>
      </c>
      <c r="K8" s="49" t="s">
        <v>38</v>
      </c>
      <c r="L8" s="49" t="s">
        <v>39</v>
      </c>
      <c r="M8" s="49" t="s">
        <v>3</v>
      </c>
      <c r="N8" s="49" t="s">
        <v>4</v>
      </c>
    </row>
    <row r="9">
      <c r="E9" s="51">
        <f>sum(G45:G49)/sum(E45:E49)</f>
        <v>0.3333333333</v>
      </c>
      <c r="F9" s="51">
        <f>sum(sum(G45:G49),sum(O45:O49),sum(S45:S49))/sum(D45:D49)</f>
        <v>0.4285714286</v>
      </c>
      <c r="G9" s="51">
        <f>(sum(I45:I49)+(2*sum(J45:J49))+(3*sum(K45:K49))+(4*sum(L45:L49)))/sum(E45:E49)</f>
        <v>0.3333333333</v>
      </c>
      <c r="H9" s="51">
        <f>sum(F9:G9)</f>
        <v>0.7619047619</v>
      </c>
      <c r="I9" s="52">
        <f>sum(AJ45:AJ49)/sum(AI45:AI49)</f>
        <v>0.4</v>
      </c>
      <c r="J9" s="51">
        <f>sum(G40:G49)/sum(E40:E49)</f>
        <v>0.2857142857</v>
      </c>
      <c r="K9" s="51">
        <f>sum(sum(G40:G49),sum(O40:O49),sum(S40:S49))/sum(D40:D49)</f>
        <v>0.3461538462</v>
      </c>
      <c r="L9" s="51">
        <f>(sum(I40:I49)+(2*sum(J40:J49))+(3*sum(K40:K49))+(4*sum(L40:L49)))/sum(E40:E49)</f>
        <v>0.2857142857</v>
      </c>
      <c r="M9" s="51">
        <f>sum(K9:L9)</f>
        <v>0.6318681319</v>
      </c>
      <c r="N9" s="51">
        <f>sum(AJ40:AJ49)/sum(AI40:AI49)</f>
        <v>0.3333333333</v>
      </c>
    </row>
    <row r="10">
      <c r="E10" s="49" t="s">
        <v>24</v>
      </c>
      <c r="F10" s="49" t="s">
        <v>6</v>
      </c>
      <c r="G10" s="49" t="s">
        <v>19</v>
      </c>
      <c r="H10" s="49" t="s">
        <v>7</v>
      </c>
      <c r="I10" s="50" t="s">
        <v>5</v>
      </c>
      <c r="J10" s="49" t="s">
        <v>24</v>
      </c>
      <c r="K10" s="49" t="s">
        <v>6</v>
      </c>
      <c r="L10" s="49" t="s">
        <v>19</v>
      </c>
      <c r="M10" s="49" t="s">
        <v>7</v>
      </c>
      <c r="N10" s="49" t="s">
        <v>5</v>
      </c>
    </row>
    <row r="11">
      <c r="E11" s="51">
        <f>sum(G45:G49)/sum(AW45:AW49)</f>
        <v>0.4</v>
      </c>
      <c r="F11" s="53">
        <f>((0.69*sum(O45:O49)) + (0.72*sum(S45:S49)) + (0.88*sum(I45:I49)) + (1.247*sum(J45:J49)) + (1.578*sum(K45:K49)) + (2.031*sum(L45:L49)))/(sum(E45:E49)+sum(O45:O49)+sum(S45:S49)+sum(X45:X49))</f>
        <v>0.35</v>
      </c>
      <c r="G11" s="51">
        <f>G9-E9</f>
        <v>0</v>
      </c>
      <c r="H11" s="53">
        <f>((((AV45*$AW$45)/100)+((AV46*$AW$46)/100)+((AV47*$AW$47)/100)+((AV48*$AW$48)/100)+((AV49*$AW$49)/100))/sum(AW45:AW49))*100</f>
        <v>0</v>
      </c>
      <c r="I11" s="52">
        <f>(sum(AL45:AL49)/sum(D45:D49))*100</f>
        <v>42.85714286</v>
      </c>
      <c r="J11" s="51">
        <f>sum(G40:G49)/sum(AW40:AW49)</f>
        <v>0.4285714286</v>
      </c>
      <c r="K11" s="53">
        <f>((0.69*sum(O40:O49)) + (0.72*sum(S40:S49)) + (0.88*sum(I40:I49)) + (1.247*sum(J40:J49)) + (1.578*sum(K40:K49)) + (2.031*sum(L40:L49)))/(sum(E40:E49)+sum(O40:O49)+sum(S40:S49)+sum(X40:X49))</f>
        <v>0.2826923077</v>
      </c>
      <c r="L11" s="51">
        <f>L9-J9</f>
        <v>0</v>
      </c>
      <c r="M11" s="53">
        <f>((((AV40*$AW$40)/100)+((AV41*$AW$41)/100)+((AV42*$AW$42)/100)+((AV43*$AW$43)/100)+((AV44*$AW$44)/100)+((AV45*$AW$45)/100)+((AV46*$AW$46)/100)+((AV47*$AW$47)/100)+((AV48*$AW$48)/100)+((AV49*$AW$49)/100))/sum(AW40:AW49)*100)</f>
        <v>7.142857143</v>
      </c>
      <c r="N11" s="51">
        <f>(sum(AL40:AL49)/sum(D40:D49))*100</f>
        <v>42.30769231</v>
      </c>
    </row>
    <row r="13">
      <c r="C13" s="19" t="s">
        <v>40</v>
      </c>
      <c r="D13" s="19" t="s">
        <v>41</v>
      </c>
      <c r="E13" s="19" t="s">
        <v>42</v>
      </c>
      <c r="F13" s="19" t="s">
        <v>43</v>
      </c>
      <c r="G13" s="19" t="s">
        <v>44</v>
      </c>
      <c r="H13" s="19" t="s">
        <v>45</v>
      </c>
      <c r="I13" s="19" t="s">
        <v>46</v>
      </c>
      <c r="J13" s="19" t="s">
        <v>47</v>
      </c>
      <c r="K13" s="19" t="s">
        <v>48</v>
      </c>
      <c r="L13" s="19" t="s">
        <v>49</v>
      </c>
      <c r="M13" s="19" t="s">
        <v>50</v>
      </c>
      <c r="N13" s="19" t="s">
        <v>51</v>
      </c>
      <c r="O13" s="19" t="s">
        <v>52</v>
      </c>
      <c r="P13" s="19" t="s">
        <v>53</v>
      </c>
      <c r="Q13" s="19" t="s">
        <v>54</v>
      </c>
      <c r="R13" s="19" t="s">
        <v>55</v>
      </c>
      <c r="S13" s="19" t="s">
        <v>56</v>
      </c>
      <c r="T13" s="19" t="s">
        <v>57</v>
      </c>
      <c r="U13" s="19" t="s">
        <v>58</v>
      </c>
      <c r="V13" s="19" t="s">
        <v>59</v>
      </c>
      <c r="W13" s="19" t="s">
        <v>60</v>
      </c>
      <c r="X13" s="19" t="s">
        <v>61</v>
      </c>
      <c r="Y13" s="19" t="s">
        <v>62</v>
      </c>
      <c r="Z13" s="19" t="s">
        <v>63</v>
      </c>
      <c r="AA13" s="19" t="s">
        <v>39</v>
      </c>
      <c r="AB13" s="19" t="s">
        <v>3</v>
      </c>
      <c r="AC13" s="19" t="s">
        <v>20</v>
      </c>
      <c r="AD13" s="19" t="s">
        <v>64</v>
      </c>
      <c r="AE13" s="19" t="s">
        <v>65</v>
      </c>
      <c r="AF13" s="19" t="s">
        <v>66</v>
      </c>
      <c r="AG13" s="19" t="s">
        <v>67</v>
      </c>
      <c r="AH13" s="19" t="s">
        <v>68</v>
      </c>
      <c r="AI13" s="19" t="s">
        <v>69</v>
      </c>
      <c r="AJ13" s="19" t="s">
        <v>70</v>
      </c>
      <c r="AK13" s="19" t="s">
        <v>4</v>
      </c>
      <c r="AL13" s="19" t="s">
        <v>71</v>
      </c>
      <c r="AM13" s="19" t="s">
        <v>5</v>
      </c>
      <c r="AN13" s="19" t="s">
        <v>72</v>
      </c>
      <c r="AO13" s="19" t="s">
        <v>73</v>
      </c>
      <c r="AP13" s="19" t="s">
        <v>74</v>
      </c>
      <c r="AQ13" s="19" t="s">
        <v>75</v>
      </c>
      <c r="AR13" s="19" t="s">
        <v>76</v>
      </c>
      <c r="AS13" s="19" t="s">
        <v>77</v>
      </c>
      <c r="AT13" s="19" t="s">
        <v>78</v>
      </c>
      <c r="AU13" s="19" t="s">
        <v>79</v>
      </c>
      <c r="AV13" s="19" t="s">
        <v>7</v>
      </c>
      <c r="AW13" s="19" t="s">
        <v>80</v>
      </c>
      <c r="AX13" s="19" t="s">
        <v>81</v>
      </c>
      <c r="AY13" s="19" t="s">
        <v>82</v>
      </c>
      <c r="AZ13" s="19" t="s">
        <v>83</v>
      </c>
      <c r="BA13" s="19" t="s">
        <v>84</v>
      </c>
      <c r="BB13" s="19" t="s">
        <v>24</v>
      </c>
    </row>
    <row r="14">
      <c r="C14" s="20" t="s">
        <v>85</v>
      </c>
      <c r="D14" s="25">
        <v>3.0</v>
      </c>
      <c r="E14" s="25">
        <v>3.0</v>
      </c>
      <c r="F14" s="25">
        <v>1.0</v>
      </c>
      <c r="G14" s="25">
        <v>1.0</v>
      </c>
      <c r="H14" s="25">
        <v>0.0</v>
      </c>
      <c r="I14" s="25">
        <v>1.0</v>
      </c>
      <c r="J14" s="25">
        <v>0.0</v>
      </c>
      <c r="K14" s="25">
        <v>0.0</v>
      </c>
      <c r="L14" s="25">
        <v>0.0</v>
      </c>
      <c r="M14" s="25">
        <v>0.0</v>
      </c>
      <c r="N14" s="25">
        <v>0.333</v>
      </c>
      <c r="O14" s="25">
        <v>0.0</v>
      </c>
      <c r="P14" s="25">
        <v>0.0</v>
      </c>
      <c r="Q14" s="25">
        <v>1.0</v>
      </c>
      <c r="R14" s="25">
        <v>1.0</v>
      </c>
      <c r="S14" s="25">
        <v>0.0</v>
      </c>
      <c r="T14" s="25">
        <v>0.0</v>
      </c>
      <c r="U14" s="25">
        <v>0.0</v>
      </c>
      <c r="V14" s="25">
        <v>0.0</v>
      </c>
      <c r="W14" s="25">
        <v>0.0</v>
      </c>
      <c r="X14" s="25">
        <v>0.0</v>
      </c>
      <c r="Y14" s="25">
        <v>0.333</v>
      </c>
      <c r="Z14" s="25">
        <v>0.333</v>
      </c>
      <c r="AA14" s="25">
        <v>0.333</v>
      </c>
      <c r="AB14" s="25">
        <v>0.667</v>
      </c>
      <c r="AC14" s="25">
        <v>0.233</v>
      </c>
      <c r="AD14" s="25">
        <v>0.667</v>
      </c>
      <c r="AE14" s="25">
        <v>0.667</v>
      </c>
      <c r="AF14" s="25">
        <v>0.0</v>
      </c>
      <c r="AG14" s="25">
        <v>0.0</v>
      </c>
      <c r="AH14" s="25">
        <v>0.0</v>
      </c>
      <c r="AI14" s="25">
        <v>1.0</v>
      </c>
      <c r="AJ14" s="25">
        <v>0.0</v>
      </c>
      <c r="AK14" s="25">
        <v>0.0</v>
      </c>
      <c r="AL14" s="25">
        <v>1.0</v>
      </c>
      <c r="AM14" s="25">
        <v>33.3</v>
      </c>
      <c r="AN14" s="25">
        <v>0.0</v>
      </c>
      <c r="AO14" s="25">
        <v>0.0</v>
      </c>
      <c r="AP14" s="25">
        <v>0.0</v>
      </c>
      <c r="AQ14" s="25">
        <v>0.0</v>
      </c>
      <c r="AR14" s="25">
        <v>100.0</v>
      </c>
      <c r="AS14" s="25">
        <v>0.0</v>
      </c>
      <c r="AT14" s="25">
        <v>0.0</v>
      </c>
      <c r="AU14" s="25">
        <v>0.0</v>
      </c>
      <c r="AV14" s="25">
        <v>0.0</v>
      </c>
      <c r="AW14" s="25">
        <v>2.0</v>
      </c>
      <c r="AX14" s="25">
        <v>10.0</v>
      </c>
      <c r="AY14" s="25">
        <v>33.3</v>
      </c>
      <c r="AZ14" s="25">
        <v>0.0</v>
      </c>
      <c r="BA14" s="25">
        <v>0.0</v>
      </c>
      <c r="BB14" s="25">
        <v>0.5</v>
      </c>
    </row>
    <row r="15">
      <c r="C15" s="20" t="s">
        <v>85</v>
      </c>
      <c r="D15" s="25">
        <v>0.0</v>
      </c>
      <c r="E15" s="25">
        <v>0.0</v>
      </c>
      <c r="F15" s="25">
        <v>0.0</v>
      </c>
      <c r="G15" s="25">
        <v>0.0</v>
      </c>
      <c r="H15" s="25">
        <v>0.0</v>
      </c>
      <c r="I15" s="25">
        <v>0.0</v>
      </c>
      <c r="J15" s="25">
        <v>0.0</v>
      </c>
      <c r="K15" s="25">
        <v>0.0</v>
      </c>
      <c r="L15" s="25">
        <v>0.0</v>
      </c>
      <c r="M15" s="25">
        <v>0.0</v>
      </c>
      <c r="N15" s="25">
        <v>0.0</v>
      </c>
      <c r="O15" s="25">
        <v>0.0</v>
      </c>
      <c r="P15" s="25">
        <v>0.0</v>
      </c>
      <c r="Q15" s="25">
        <v>0.0</v>
      </c>
      <c r="R15" s="25">
        <v>0.0</v>
      </c>
      <c r="S15" s="25">
        <v>0.0</v>
      </c>
      <c r="T15" s="25">
        <v>0.0</v>
      </c>
      <c r="U15" s="25">
        <v>0.0</v>
      </c>
      <c r="V15" s="25">
        <v>0.0</v>
      </c>
      <c r="W15" s="25">
        <v>0.0</v>
      </c>
      <c r="X15" s="25">
        <v>0.0</v>
      </c>
      <c r="Y15" s="25">
        <v>0.0</v>
      </c>
      <c r="Z15" s="25">
        <v>0.0</v>
      </c>
      <c r="AA15" s="25">
        <v>0.0</v>
      </c>
      <c r="AB15" s="25">
        <v>0.0</v>
      </c>
      <c r="AC15" s="25">
        <v>0.0</v>
      </c>
      <c r="AD15" s="25">
        <v>0.0</v>
      </c>
      <c r="AE15" s="25">
        <v>0.0</v>
      </c>
      <c r="AF15" s="25">
        <v>0.0</v>
      </c>
      <c r="AG15" s="25">
        <v>0.0</v>
      </c>
      <c r="AH15" s="25">
        <v>0.0</v>
      </c>
      <c r="AI15" s="25">
        <v>0.0</v>
      </c>
      <c r="AJ15" s="25">
        <v>0.0</v>
      </c>
      <c r="AK15" s="25">
        <v>0.0</v>
      </c>
      <c r="AL15" s="25">
        <v>0.0</v>
      </c>
      <c r="AM15" s="25">
        <v>0.0</v>
      </c>
      <c r="AN15" s="25">
        <v>0.0</v>
      </c>
      <c r="AO15" s="25">
        <v>0.0</v>
      </c>
      <c r="AP15" s="25">
        <v>0.0</v>
      </c>
      <c r="AQ15" s="25">
        <v>0.0</v>
      </c>
      <c r="AR15" s="25">
        <v>0.0</v>
      </c>
      <c r="AS15" s="25">
        <v>0.0</v>
      </c>
      <c r="AT15" s="25">
        <v>0.0</v>
      </c>
      <c r="AU15" s="25">
        <v>0.0</v>
      </c>
      <c r="AV15" s="25">
        <v>0.0</v>
      </c>
      <c r="AW15" s="25">
        <v>0.0</v>
      </c>
      <c r="AX15" s="25">
        <v>0.0</v>
      </c>
      <c r="AY15" s="25">
        <v>0.0</v>
      </c>
      <c r="AZ15" s="25">
        <v>0.0</v>
      </c>
      <c r="BA15" s="25">
        <v>0.0</v>
      </c>
      <c r="BB15" s="25">
        <v>0.0</v>
      </c>
    </row>
    <row r="16">
      <c r="C16" s="20" t="s">
        <v>86</v>
      </c>
      <c r="D16" s="25">
        <v>4.0</v>
      </c>
      <c r="E16" s="25">
        <v>2.0</v>
      </c>
      <c r="F16" s="25">
        <v>3.0</v>
      </c>
      <c r="G16" s="25">
        <v>2.0</v>
      </c>
      <c r="H16" s="25">
        <v>0.0</v>
      </c>
      <c r="I16" s="25">
        <v>1.0</v>
      </c>
      <c r="J16" s="25">
        <v>1.0</v>
      </c>
      <c r="K16" s="25">
        <v>0.0</v>
      </c>
      <c r="L16" s="25">
        <v>0.0</v>
      </c>
      <c r="M16" s="25">
        <v>1.0</v>
      </c>
      <c r="N16" s="25">
        <v>1.0</v>
      </c>
      <c r="O16" s="25">
        <v>2.0</v>
      </c>
      <c r="P16" s="25">
        <v>0.0</v>
      </c>
      <c r="Q16" s="25">
        <v>0.0</v>
      </c>
      <c r="R16" s="25">
        <v>0.0</v>
      </c>
      <c r="S16" s="25">
        <v>0.0</v>
      </c>
      <c r="T16" s="25">
        <v>0.0</v>
      </c>
      <c r="U16" s="25">
        <v>0.0</v>
      </c>
      <c r="V16" s="25">
        <v>0.0</v>
      </c>
      <c r="W16" s="25">
        <v>0.0</v>
      </c>
      <c r="X16" s="25">
        <v>0.0</v>
      </c>
      <c r="Y16" s="25">
        <v>1.0</v>
      </c>
      <c r="Z16" s="25">
        <v>1.0</v>
      </c>
      <c r="AA16" s="25">
        <v>1.5</v>
      </c>
      <c r="AB16" s="25">
        <v>2.5</v>
      </c>
      <c r="AC16" s="25">
        <v>0.825</v>
      </c>
      <c r="AD16" s="25">
        <v>1.0</v>
      </c>
      <c r="AE16" s="25">
        <v>0.5</v>
      </c>
      <c r="AF16" s="25">
        <v>0.0</v>
      </c>
      <c r="AG16" s="25">
        <v>0.0</v>
      </c>
      <c r="AH16" s="25">
        <v>0.0</v>
      </c>
      <c r="AI16" s="25">
        <v>0.0</v>
      </c>
      <c r="AJ16" s="25">
        <v>0.0</v>
      </c>
      <c r="AK16" s="25">
        <v>0.0</v>
      </c>
      <c r="AL16" s="25">
        <v>4.0</v>
      </c>
      <c r="AM16" s="25">
        <v>100.0</v>
      </c>
      <c r="AN16" s="25">
        <v>2.0</v>
      </c>
      <c r="AO16" s="25">
        <v>1.0</v>
      </c>
      <c r="AP16" s="25">
        <v>0.0</v>
      </c>
      <c r="AQ16" s="25">
        <v>0.0</v>
      </c>
      <c r="AR16" s="25">
        <v>0.0</v>
      </c>
      <c r="AS16" s="25">
        <v>50.0</v>
      </c>
      <c r="AT16" s="25">
        <v>0.0</v>
      </c>
      <c r="AU16" s="25">
        <v>50.0</v>
      </c>
      <c r="AV16" s="25">
        <v>0.0</v>
      </c>
      <c r="AW16" s="25">
        <v>2.0</v>
      </c>
      <c r="AX16" s="25">
        <v>6.7</v>
      </c>
      <c r="AY16" s="25">
        <v>25.0</v>
      </c>
      <c r="AZ16" s="25">
        <v>1.0</v>
      </c>
      <c r="BA16" s="25">
        <v>100.0</v>
      </c>
      <c r="BB16" s="25">
        <v>1.0</v>
      </c>
    </row>
    <row r="17">
      <c r="C17" s="20" t="s">
        <v>87</v>
      </c>
      <c r="D17" s="25">
        <v>3.0</v>
      </c>
      <c r="E17" s="25">
        <v>3.0</v>
      </c>
      <c r="F17" s="25">
        <v>0.0</v>
      </c>
      <c r="G17" s="25">
        <v>1.0</v>
      </c>
      <c r="H17" s="25">
        <v>0.0</v>
      </c>
      <c r="I17" s="25">
        <v>1.0</v>
      </c>
      <c r="J17" s="25">
        <v>0.0</v>
      </c>
      <c r="K17" s="25">
        <v>0.0</v>
      </c>
      <c r="L17" s="25">
        <v>0.0</v>
      </c>
      <c r="M17" s="25">
        <v>0.0</v>
      </c>
      <c r="N17" s="25">
        <v>0.333</v>
      </c>
      <c r="O17" s="25">
        <v>0.0</v>
      </c>
      <c r="P17" s="25">
        <v>0.0</v>
      </c>
      <c r="Q17" s="25">
        <v>1.0</v>
      </c>
      <c r="R17" s="25">
        <v>1.0</v>
      </c>
      <c r="S17" s="25">
        <v>0.0</v>
      </c>
      <c r="T17" s="25">
        <v>1.0</v>
      </c>
      <c r="U17" s="25">
        <v>0.0</v>
      </c>
      <c r="V17" s="25">
        <v>0.0</v>
      </c>
      <c r="W17" s="25">
        <v>0.0</v>
      </c>
      <c r="X17" s="25">
        <v>0.0</v>
      </c>
      <c r="Y17" s="25">
        <v>0.333</v>
      </c>
      <c r="Z17" s="25">
        <v>0.333</v>
      </c>
      <c r="AA17" s="25">
        <v>0.333</v>
      </c>
      <c r="AB17" s="25">
        <v>0.667</v>
      </c>
      <c r="AC17" s="25">
        <v>0.233</v>
      </c>
      <c r="AD17" s="25">
        <v>0.667</v>
      </c>
      <c r="AE17" s="25">
        <v>0.667</v>
      </c>
      <c r="AF17" s="25">
        <v>0.0</v>
      </c>
      <c r="AG17" s="25">
        <v>0.0</v>
      </c>
      <c r="AH17" s="25">
        <v>0.0</v>
      </c>
      <c r="AI17" s="25">
        <v>1.0</v>
      </c>
      <c r="AJ17" s="25">
        <v>0.0</v>
      </c>
      <c r="AK17" s="25">
        <v>0.0</v>
      </c>
      <c r="AL17" s="25">
        <v>1.0</v>
      </c>
      <c r="AM17" s="25">
        <v>33.3</v>
      </c>
      <c r="AN17" s="25">
        <v>0.0</v>
      </c>
      <c r="AO17" s="25">
        <v>1.0</v>
      </c>
      <c r="AP17" s="25">
        <v>0.0</v>
      </c>
      <c r="AQ17" s="25">
        <v>0.0</v>
      </c>
      <c r="AR17" s="25">
        <v>0.0</v>
      </c>
      <c r="AS17" s="25">
        <v>0.0</v>
      </c>
      <c r="AT17" s="25">
        <v>0.0</v>
      </c>
      <c r="AU17" s="25">
        <v>100.0</v>
      </c>
      <c r="AV17" s="25">
        <v>0.0</v>
      </c>
      <c r="AW17" s="25">
        <v>2.0</v>
      </c>
      <c r="AX17" s="25">
        <v>11.1</v>
      </c>
      <c r="AY17" s="25">
        <v>66.7</v>
      </c>
      <c r="AZ17" s="25">
        <v>0.0</v>
      </c>
      <c r="BA17" s="25">
        <v>0.0</v>
      </c>
      <c r="BB17" s="25">
        <v>0.5</v>
      </c>
    </row>
    <row r="18">
      <c r="C18" s="20" t="s">
        <v>88</v>
      </c>
      <c r="D18" s="25">
        <v>2.0</v>
      </c>
      <c r="E18" s="25">
        <v>2.0</v>
      </c>
      <c r="F18" s="25">
        <v>1.0</v>
      </c>
      <c r="G18" s="25">
        <v>1.0</v>
      </c>
      <c r="H18" s="25">
        <v>0.0</v>
      </c>
      <c r="I18" s="25">
        <v>0.0</v>
      </c>
      <c r="J18" s="25">
        <v>1.0</v>
      </c>
      <c r="K18" s="25">
        <v>0.0</v>
      </c>
      <c r="L18" s="25">
        <v>0.0</v>
      </c>
      <c r="M18" s="25">
        <v>1.0</v>
      </c>
      <c r="N18" s="25">
        <v>0.5</v>
      </c>
      <c r="O18" s="25">
        <v>0.0</v>
      </c>
      <c r="P18" s="25">
        <v>0.0</v>
      </c>
      <c r="Q18" s="25">
        <v>0.0</v>
      </c>
      <c r="R18" s="25">
        <v>0.0</v>
      </c>
      <c r="S18" s="25">
        <v>0.0</v>
      </c>
      <c r="T18" s="25">
        <v>0.0</v>
      </c>
      <c r="U18" s="25">
        <v>0.0</v>
      </c>
      <c r="V18" s="25">
        <v>0.0</v>
      </c>
      <c r="W18" s="25">
        <v>0.0</v>
      </c>
      <c r="X18" s="25">
        <v>0.0</v>
      </c>
      <c r="Y18" s="25">
        <v>0.5</v>
      </c>
      <c r="Z18" s="25">
        <v>1.0</v>
      </c>
      <c r="AA18" s="25">
        <v>1.0</v>
      </c>
      <c r="AB18" s="25">
        <v>1.5</v>
      </c>
      <c r="AC18" s="25">
        <v>0.475</v>
      </c>
      <c r="AD18" s="25">
        <v>1.0</v>
      </c>
      <c r="AE18" s="25">
        <v>1.0</v>
      </c>
      <c r="AF18" s="25">
        <v>1.0</v>
      </c>
      <c r="AG18" s="25">
        <v>0.0</v>
      </c>
      <c r="AH18" s="25">
        <v>0.0</v>
      </c>
      <c r="AI18" s="25">
        <v>2.0</v>
      </c>
      <c r="AJ18" s="25">
        <v>1.0</v>
      </c>
      <c r="AK18" s="25">
        <v>0.5</v>
      </c>
      <c r="AL18" s="25">
        <v>1.0</v>
      </c>
      <c r="AM18" s="25">
        <v>50.0</v>
      </c>
      <c r="AN18" s="25">
        <v>0.0</v>
      </c>
      <c r="AO18" s="25">
        <v>1.0</v>
      </c>
      <c r="AP18" s="25">
        <v>0.0</v>
      </c>
      <c r="AQ18" s="25">
        <v>0.0</v>
      </c>
      <c r="AR18" s="25">
        <v>50.0</v>
      </c>
      <c r="AS18" s="25">
        <v>0.0</v>
      </c>
      <c r="AT18" s="25">
        <v>0.0</v>
      </c>
      <c r="AU18" s="25">
        <v>50.0</v>
      </c>
      <c r="AV18" s="25">
        <v>50.0</v>
      </c>
      <c r="AW18" s="25">
        <v>2.0</v>
      </c>
      <c r="AX18" s="25">
        <v>0.0</v>
      </c>
      <c r="AY18" s="25">
        <v>0.0</v>
      </c>
      <c r="AZ18" s="25">
        <v>0.0</v>
      </c>
      <c r="BA18" s="25">
        <v>0.0</v>
      </c>
      <c r="BB18" s="25">
        <v>0.5</v>
      </c>
    </row>
    <row r="19">
      <c r="C19" s="20" t="s">
        <v>89</v>
      </c>
      <c r="D19" s="25">
        <v>3.0</v>
      </c>
      <c r="E19" s="25">
        <v>3.0</v>
      </c>
      <c r="F19" s="25">
        <v>0.0</v>
      </c>
      <c r="G19" s="25">
        <v>0.0</v>
      </c>
      <c r="H19" s="25">
        <v>0.0</v>
      </c>
      <c r="I19" s="25">
        <v>0.0</v>
      </c>
      <c r="J19" s="25">
        <v>0.0</v>
      </c>
      <c r="K19" s="25">
        <v>0.0</v>
      </c>
      <c r="L19" s="25">
        <v>0.0</v>
      </c>
      <c r="M19" s="25">
        <v>0.0</v>
      </c>
      <c r="N19" s="25">
        <v>0.0</v>
      </c>
      <c r="O19" s="25">
        <v>0.0</v>
      </c>
      <c r="P19" s="25">
        <v>0.0</v>
      </c>
      <c r="Q19" s="25">
        <v>1.0</v>
      </c>
      <c r="R19" s="25">
        <v>1.0</v>
      </c>
      <c r="S19" s="25">
        <v>0.0</v>
      </c>
      <c r="T19" s="25">
        <v>0.0</v>
      </c>
      <c r="U19" s="25">
        <v>0.0</v>
      </c>
      <c r="V19" s="25">
        <v>0.0</v>
      </c>
      <c r="W19" s="25">
        <v>0.0</v>
      </c>
      <c r="X19" s="25">
        <v>0.0</v>
      </c>
      <c r="Y19" s="25">
        <v>0.0</v>
      </c>
      <c r="Z19" s="25">
        <v>0.0</v>
      </c>
      <c r="AA19" s="25">
        <v>0.0</v>
      </c>
      <c r="AB19" s="25">
        <v>0.0</v>
      </c>
      <c r="AC19" s="25">
        <v>0.0</v>
      </c>
      <c r="AD19" s="25">
        <v>0.667</v>
      </c>
      <c r="AE19" s="25">
        <v>0.667</v>
      </c>
      <c r="AF19" s="25">
        <v>0.0</v>
      </c>
      <c r="AG19" s="25">
        <v>0.0</v>
      </c>
      <c r="AH19" s="25">
        <v>0.0</v>
      </c>
      <c r="AI19" s="25">
        <v>0.0</v>
      </c>
      <c r="AJ19" s="25">
        <v>0.0</v>
      </c>
      <c r="AK19" s="25">
        <v>0.0</v>
      </c>
      <c r="AL19" s="25">
        <v>0.0</v>
      </c>
      <c r="AM19" s="25">
        <v>0.0</v>
      </c>
      <c r="AN19" s="25">
        <v>0.0</v>
      </c>
      <c r="AO19" s="25">
        <v>0.0</v>
      </c>
      <c r="AP19" s="25">
        <v>0.0</v>
      </c>
      <c r="AQ19" s="25">
        <v>0.0</v>
      </c>
      <c r="AR19" s="25">
        <v>0.0</v>
      </c>
      <c r="AS19" s="25">
        <v>0.0</v>
      </c>
      <c r="AT19" s="25">
        <v>50.0</v>
      </c>
      <c r="AU19" s="25">
        <v>0.0</v>
      </c>
      <c r="AV19" s="25">
        <v>0.0</v>
      </c>
      <c r="AW19" s="25">
        <v>2.0</v>
      </c>
      <c r="AX19" s="25">
        <v>12.5</v>
      </c>
      <c r="AY19" s="25">
        <v>33.3</v>
      </c>
      <c r="AZ19" s="25">
        <v>0.0</v>
      </c>
      <c r="BA19" s="25">
        <v>0.0</v>
      </c>
      <c r="BB19" s="25">
        <v>0.0</v>
      </c>
    </row>
    <row r="20">
      <c r="C20" s="20" t="s">
        <v>90</v>
      </c>
      <c r="D20" s="25">
        <v>4.0</v>
      </c>
      <c r="E20" s="25">
        <v>4.0</v>
      </c>
      <c r="F20" s="25">
        <v>0.0</v>
      </c>
      <c r="G20" s="25">
        <v>2.0</v>
      </c>
      <c r="H20" s="25">
        <v>0.0</v>
      </c>
      <c r="I20" s="25">
        <v>2.0</v>
      </c>
      <c r="J20" s="25">
        <v>0.0</v>
      </c>
      <c r="K20" s="25">
        <v>0.0</v>
      </c>
      <c r="L20" s="25">
        <v>0.0</v>
      </c>
      <c r="M20" s="25">
        <v>0.0</v>
      </c>
      <c r="N20" s="25">
        <v>0.5</v>
      </c>
      <c r="O20" s="25">
        <v>0.0</v>
      </c>
      <c r="P20" s="25">
        <v>1.0</v>
      </c>
      <c r="Q20" s="25">
        <v>0.0</v>
      </c>
      <c r="R20" s="25">
        <v>1.0</v>
      </c>
      <c r="S20" s="25">
        <v>0.0</v>
      </c>
      <c r="T20" s="25">
        <v>0.0</v>
      </c>
      <c r="U20" s="25">
        <v>0.0</v>
      </c>
      <c r="V20" s="25">
        <v>0.0</v>
      </c>
      <c r="W20" s="25">
        <v>0.0</v>
      </c>
      <c r="X20" s="25">
        <v>0.0</v>
      </c>
      <c r="Y20" s="25">
        <v>0.5</v>
      </c>
      <c r="Z20" s="25">
        <v>0.5</v>
      </c>
      <c r="AA20" s="25">
        <v>0.5</v>
      </c>
      <c r="AB20" s="25">
        <v>1.0</v>
      </c>
      <c r="AC20" s="25">
        <v>0.35</v>
      </c>
      <c r="AD20" s="25">
        <v>0.75</v>
      </c>
      <c r="AE20" s="25">
        <v>0.75</v>
      </c>
      <c r="AF20" s="25">
        <v>0.0</v>
      </c>
      <c r="AG20" s="25">
        <v>0.0</v>
      </c>
      <c r="AH20" s="25">
        <v>0.0</v>
      </c>
      <c r="AI20" s="25">
        <v>2.0</v>
      </c>
      <c r="AJ20" s="25">
        <v>0.0</v>
      </c>
      <c r="AK20" s="25">
        <v>0.0</v>
      </c>
      <c r="AL20" s="25">
        <v>3.0</v>
      </c>
      <c r="AM20" s="25">
        <v>75.0</v>
      </c>
      <c r="AN20" s="25">
        <v>0.0</v>
      </c>
      <c r="AO20" s="25">
        <v>2.0</v>
      </c>
      <c r="AP20" s="25">
        <v>0.0</v>
      </c>
      <c r="AQ20" s="25">
        <v>0.0</v>
      </c>
      <c r="AR20" s="25">
        <v>66.7</v>
      </c>
      <c r="AS20" s="25">
        <v>33.3</v>
      </c>
      <c r="AT20" s="25">
        <v>0.0</v>
      </c>
      <c r="AU20" s="25">
        <v>0.0</v>
      </c>
      <c r="AV20" s="25">
        <v>0.0</v>
      </c>
      <c r="AW20" s="25">
        <v>3.0</v>
      </c>
      <c r="AX20" s="25">
        <v>0.0</v>
      </c>
      <c r="AY20" s="25">
        <v>50.0</v>
      </c>
      <c r="AZ20" s="25">
        <v>1.0</v>
      </c>
      <c r="BA20" s="25">
        <v>50.0</v>
      </c>
      <c r="BB20" s="25">
        <v>0.667</v>
      </c>
    </row>
    <row r="21">
      <c r="C21" s="20" t="s">
        <v>91</v>
      </c>
      <c r="D21" s="25">
        <v>3.0</v>
      </c>
      <c r="E21" s="25">
        <v>3.0</v>
      </c>
      <c r="F21" s="25">
        <v>0.0</v>
      </c>
      <c r="G21" s="25">
        <v>0.0</v>
      </c>
      <c r="H21" s="25">
        <v>0.0</v>
      </c>
      <c r="I21" s="25">
        <v>0.0</v>
      </c>
      <c r="J21" s="25">
        <v>0.0</v>
      </c>
      <c r="K21" s="25">
        <v>0.0</v>
      </c>
      <c r="L21" s="25">
        <v>0.0</v>
      </c>
      <c r="M21" s="25">
        <v>0.0</v>
      </c>
      <c r="N21" s="25">
        <v>0.0</v>
      </c>
      <c r="O21" s="25">
        <v>0.0</v>
      </c>
      <c r="P21" s="25">
        <v>0.0</v>
      </c>
      <c r="Q21" s="25">
        <v>2.0</v>
      </c>
      <c r="R21" s="25">
        <v>2.0</v>
      </c>
      <c r="S21" s="25">
        <v>0.0</v>
      </c>
      <c r="T21" s="25">
        <v>0.0</v>
      </c>
      <c r="U21" s="25">
        <v>0.0</v>
      </c>
      <c r="V21" s="25">
        <v>0.0</v>
      </c>
      <c r="W21" s="25">
        <v>0.0</v>
      </c>
      <c r="X21" s="25">
        <v>0.0</v>
      </c>
      <c r="Y21" s="25">
        <v>0.0</v>
      </c>
      <c r="Z21" s="25">
        <v>0.0</v>
      </c>
      <c r="AA21" s="25">
        <v>0.0</v>
      </c>
      <c r="AB21" s="25">
        <v>0.0</v>
      </c>
      <c r="AC21" s="25">
        <v>0.0</v>
      </c>
      <c r="AD21" s="25">
        <v>0.333</v>
      </c>
      <c r="AE21" s="25">
        <v>0.333</v>
      </c>
      <c r="AF21" s="25">
        <v>0.0</v>
      </c>
      <c r="AG21" s="25">
        <v>0.0</v>
      </c>
      <c r="AH21" s="25">
        <v>0.0</v>
      </c>
      <c r="AI21" s="25">
        <v>1.0</v>
      </c>
      <c r="AJ21" s="25">
        <v>0.0</v>
      </c>
      <c r="AK21" s="25">
        <v>0.0</v>
      </c>
      <c r="AL21" s="25">
        <v>0.0</v>
      </c>
      <c r="AM21" s="25">
        <v>0.0</v>
      </c>
      <c r="AN21" s="25">
        <v>0.0</v>
      </c>
      <c r="AO21" s="25">
        <v>0.0</v>
      </c>
      <c r="AP21" s="25">
        <v>0.0</v>
      </c>
      <c r="AQ21" s="25">
        <v>0.0</v>
      </c>
      <c r="AR21" s="25">
        <v>100.0</v>
      </c>
      <c r="AS21" s="25">
        <v>0.0</v>
      </c>
      <c r="AT21" s="25">
        <v>0.0</v>
      </c>
      <c r="AU21" s="25">
        <v>0.0</v>
      </c>
      <c r="AV21" s="25">
        <v>0.0</v>
      </c>
      <c r="AW21" s="25">
        <v>1.0</v>
      </c>
      <c r="AX21" s="25">
        <v>22.2</v>
      </c>
      <c r="AY21" s="25">
        <v>33.3</v>
      </c>
      <c r="AZ21" s="25">
        <v>0.0</v>
      </c>
      <c r="BA21" s="25">
        <v>0.0</v>
      </c>
      <c r="BB21" s="25">
        <v>0.0</v>
      </c>
    </row>
    <row r="22">
      <c r="C22" s="20" t="s">
        <v>92</v>
      </c>
      <c r="D22" s="25">
        <v>3.0</v>
      </c>
      <c r="E22" s="25">
        <v>3.0</v>
      </c>
      <c r="F22" s="25">
        <v>1.0</v>
      </c>
      <c r="G22" s="25">
        <v>0.0</v>
      </c>
      <c r="H22" s="25">
        <v>0.0</v>
      </c>
      <c r="I22" s="25">
        <v>0.0</v>
      </c>
      <c r="J22" s="25">
        <v>0.0</v>
      </c>
      <c r="K22" s="25">
        <v>0.0</v>
      </c>
      <c r="L22" s="25">
        <v>0.0</v>
      </c>
      <c r="M22" s="25">
        <v>0.0</v>
      </c>
      <c r="N22" s="25">
        <v>0.0</v>
      </c>
      <c r="O22" s="25">
        <v>0.0</v>
      </c>
      <c r="P22" s="25">
        <v>0.0</v>
      </c>
      <c r="Q22" s="25">
        <v>1.0</v>
      </c>
      <c r="R22" s="25">
        <v>1.0</v>
      </c>
      <c r="S22" s="25">
        <v>0.0</v>
      </c>
      <c r="T22" s="25">
        <v>0.0</v>
      </c>
      <c r="U22" s="25">
        <v>0.0</v>
      </c>
      <c r="V22" s="25">
        <v>0.0</v>
      </c>
      <c r="W22" s="25">
        <v>0.0</v>
      </c>
      <c r="X22" s="25">
        <v>0.0</v>
      </c>
      <c r="Y22" s="25">
        <v>0.0</v>
      </c>
      <c r="Z22" s="25">
        <v>0.333</v>
      </c>
      <c r="AA22" s="25">
        <v>0.0</v>
      </c>
      <c r="AB22" s="25">
        <v>0.0</v>
      </c>
      <c r="AC22" s="25">
        <v>0.0</v>
      </c>
      <c r="AD22" s="25">
        <v>0.667</v>
      </c>
      <c r="AE22" s="25">
        <v>0.667</v>
      </c>
      <c r="AF22" s="25">
        <v>1.0</v>
      </c>
      <c r="AG22" s="25">
        <v>0.0</v>
      </c>
      <c r="AH22" s="25">
        <v>0.0</v>
      </c>
      <c r="AI22" s="25">
        <v>0.0</v>
      </c>
      <c r="AJ22" s="25">
        <v>0.0</v>
      </c>
      <c r="AK22" s="25">
        <v>0.0</v>
      </c>
      <c r="AL22" s="25">
        <v>0.0</v>
      </c>
      <c r="AM22" s="25">
        <v>0.0</v>
      </c>
      <c r="AN22" s="25">
        <v>0.0</v>
      </c>
      <c r="AO22" s="25">
        <v>0.0</v>
      </c>
      <c r="AP22" s="25">
        <v>0.0</v>
      </c>
      <c r="AQ22" s="25">
        <v>0.0</v>
      </c>
      <c r="AR22" s="25">
        <v>50.0</v>
      </c>
      <c r="AS22" s="25">
        <v>0.0</v>
      </c>
      <c r="AT22" s="25">
        <v>0.0</v>
      </c>
      <c r="AU22" s="25">
        <v>50.0</v>
      </c>
      <c r="AV22" s="25">
        <v>0.0</v>
      </c>
      <c r="AW22" s="25">
        <v>2.0</v>
      </c>
      <c r="AX22" s="25">
        <v>22.2</v>
      </c>
      <c r="AY22" s="25">
        <v>100.0</v>
      </c>
      <c r="AZ22" s="25">
        <v>0.0</v>
      </c>
      <c r="BA22" s="25">
        <v>0.0</v>
      </c>
      <c r="BB22" s="25">
        <v>0.0</v>
      </c>
    </row>
    <row r="23">
      <c r="C23" s="20" t="s">
        <v>93</v>
      </c>
      <c r="D23" s="25">
        <v>4.0</v>
      </c>
      <c r="E23" s="25">
        <v>3.0</v>
      </c>
      <c r="F23" s="25">
        <v>3.0</v>
      </c>
      <c r="G23" s="25">
        <v>2.0</v>
      </c>
      <c r="H23" s="25">
        <v>0.0</v>
      </c>
      <c r="I23" s="25">
        <v>0.0</v>
      </c>
      <c r="J23" s="25">
        <v>1.0</v>
      </c>
      <c r="K23" s="25">
        <v>1.0</v>
      </c>
      <c r="L23" s="25">
        <v>0.0</v>
      </c>
      <c r="M23" s="25">
        <v>4.0</v>
      </c>
      <c r="N23" s="25">
        <v>0.667</v>
      </c>
      <c r="O23" s="25">
        <v>1.0</v>
      </c>
      <c r="P23" s="25">
        <v>0.0</v>
      </c>
      <c r="Q23" s="25">
        <v>0.0</v>
      </c>
      <c r="R23" s="25">
        <v>0.0</v>
      </c>
      <c r="S23" s="25">
        <v>0.0</v>
      </c>
      <c r="T23" s="25">
        <v>0.0</v>
      </c>
      <c r="U23" s="25">
        <v>0.0</v>
      </c>
      <c r="V23" s="25">
        <v>0.0</v>
      </c>
      <c r="W23" s="25">
        <v>0.0</v>
      </c>
      <c r="X23" s="25">
        <v>0.0</v>
      </c>
      <c r="Y23" s="25">
        <v>0.75</v>
      </c>
      <c r="Z23" s="25">
        <v>1.0</v>
      </c>
      <c r="AA23" s="25">
        <v>1.667</v>
      </c>
      <c r="AB23" s="25">
        <v>2.417</v>
      </c>
      <c r="AC23" s="25">
        <v>0.754</v>
      </c>
      <c r="AD23" s="25">
        <v>1.0</v>
      </c>
      <c r="AE23" s="25">
        <v>0.75</v>
      </c>
      <c r="AF23" s="25">
        <v>1.0</v>
      </c>
      <c r="AG23" s="25">
        <v>0.0</v>
      </c>
      <c r="AH23" s="25">
        <v>0.0</v>
      </c>
      <c r="AI23" s="25">
        <v>2.0</v>
      </c>
      <c r="AJ23" s="25">
        <v>2.0</v>
      </c>
      <c r="AK23" s="25">
        <v>1.0</v>
      </c>
      <c r="AL23" s="25">
        <v>3.0</v>
      </c>
      <c r="AM23" s="25">
        <v>75.0</v>
      </c>
      <c r="AN23" s="25">
        <v>0.0</v>
      </c>
      <c r="AO23" s="25">
        <v>1.0</v>
      </c>
      <c r="AP23" s="25">
        <v>0.0</v>
      </c>
      <c r="AQ23" s="25">
        <v>0.0</v>
      </c>
      <c r="AR23" s="25">
        <v>33.3</v>
      </c>
      <c r="AS23" s="25">
        <v>66.7</v>
      </c>
      <c r="AT23" s="25">
        <v>0.0</v>
      </c>
      <c r="AU23" s="25">
        <v>0.0</v>
      </c>
      <c r="AV23" s="25">
        <v>0.0</v>
      </c>
      <c r="AW23" s="25">
        <v>3.0</v>
      </c>
      <c r="AX23" s="25">
        <v>10.0</v>
      </c>
      <c r="AY23" s="25">
        <v>50.0</v>
      </c>
      <c r="AZ23" s="25">
        <v>1.0</v>
      </c>
      <c r="BA23" s="25">
        <v>50.0</v>
      </c>
      <c r="BB23" s="25">
        <v>0.667</v>
      </c>
    </row>
    <row r="24">
      <c r="C24" s="20" t="s">
        <v>94</v>
      </c>
      <c r="D24" s="25">
        <v>4.0</v>
      </c>
      <c r="E24" s="25">
        <v>4.0</v>
      </c>
      <c r="F24" s="25">
        <v>0.0</v>
      </c>
      <c r="G24" s="25">
        <v>1.0</v>
      </c>
      <c r="H24" s="25">
        <v>0.0</v>
      </c>
      <c r="I24" s="25">
        <v>0.0</v>
      </c>
      <c r="J24" s="25">
        <v>1.0</v>
      </c>
      <c r="K24" s="25">
        <v>0.0</v>
      </c>
      <c r="L24" s="25">
        <v>0.0</v>
      </c>
      <c r="M24" s="25">
        <v>1.0</v>
      </c>
      <c r="N24" s="25">
        <v>0.25</v>
      </c>
      <c r="O24" s="25">
        <v>0.0</v>
      </c>
      <c r="P24" s="25">
        <v>0.0</v>
      </c>
      <c r="Q24" s="25">
        <v>1.0</v>
      </c>
      <c r="R24" s="25">
        <v>1.0</v>
      </c>
      <c r="S24" s="25">
        <v>0.0</v>
      </c>
      <c r="T24" s="25">
        <v>0.0</v>
      </c>
      <c r="U24" s="25">
        <v>0.0</v>
      </c>
      <c r="V24" s="25">
        <v>0.0</v>
      </c>
      <c r="W24" s="25">
        <v>0.0</v>
      </c>
      <c r="X24" s="25">
        <v>0.0</v>
      </c>
      <c r="Y24" s="25">
        <v>0.25</v>
      </c>
      <c r="Z24" s="25">
        <v>0.75</v>
      </c>
      <c r="AA24" s="25">
        <v>0.5</v>
      </c>
      <c r="AB24" s="25">
        <v>0.75</v>
      </c>
      <c r="AC24" s="25">
        <v>0.238</v>
      </c>
      <c r="AD24" s="25">
        <v>0.75</v>
      </c>
      <c r="AE24" s="25">
        <v>0.75</v>
      </c>
      <c r="AF24" s="25">
        <v>2.0</v>
      </c>
      <c r="AG24" s="25">
        <v>0.0</v>
      </c>
      <c r="AH24" s="25">
        <v>0.0</v>
      </c>
      <c r="AI24" s="25">
        <v>3.0</v>
      </c>
      <c r="AJ24" s="25">
        <v>1.0</v>
      </c>
      <c r="AK24" s="25">
        <v>0.333</v>
      </c>
      <c r="AL24" s="25">
        <v>3.0</v>
      </c>
      <c r="AM24" s="25">
        <v>75.0</v>
      </c>
      <c r="AN24" s="25">
        <v>0.0</v>
      </c>
      <c r="AO24" s="25">
        <v>2.0</v>
      </c>
      <c r="AP24" s="25">
        <v>0.0</v>
      </c>
      <c r="AQ24" s="25">
        <v>0.0</v>
      </c>
      <c r="AR24" s="25">
        <v>66.7</v>
      </c>
      <c r="AS24" s="25">
        <v>0.0</v>
      </c>
      <c r="AT24" s="25">
        <v>0.0</v>
      </c>
      <c r="AU24" s="25">
        <v>33.3</v>
      </c>
      <c r="AV24" s="25">
        <v>66.7</v>
      </c>
      <c r="AW24" s="25">
        <v>3.0</v>
      </c>
      <c r="AX24" s="25">
        <v>13.3</v>
      </c>
      <c r="AY24" s="25">
        <v>50.0</v>
      </c>
      <c r="AZ24" s="25">
        <v>0.0</v>
      </c>
      <c r="BA24" s="25">
        <v>0.0</v>
      </c>
      <c r="BB24" s="25">
        <v>0.333</v>
      </c>
    </row>
    <row r="25">
      <c r="C25" s="20" t="s">
        <v>95</v>
      </c>
      <c r="D25" s="25">
        <v>3.0</v>
      </c>
      <c r="E25" s="25">
        <v>3.0</v>
      </c>
      <c r="F25" s="25">
        <v>0.0</v>
      </c>
      <c r="G25" s="25">
        <v>1.0</v>
      </c>
      <c r="H25" s="25">
        <v>0.0</v>
      </c>
      <c r="I25" s="25">
        <v>1.0</v>
      </c>
      <c r="J25" s="25">
        <v>0.0</v>
      </c>
      <c r="K25" s="25">
        <v>0.0</v>
      </c>
      <c r="L25" s="25">
        <v>0.0</v>
      </c>
      <c r="M25" s="25">
        <v>1.0</v>
      </c>
      <c r="N25" s="25">
        <v>0.333</v>
      </c>
      <c r="O25" s="25">
        <v>0.0</v>
      </c>
      <c r="P25" s="25">
        <v>0.0</v>
      </c>
      <c r="Q25" s="25">
        <v>2.0</v>
      </c>
      <c r="R25" s="25">
        <v>2.0</v>
      </c>
      <c r="S25" s="25">
        <v>0.0</v>
      </c>
      <c r="T25" s="25">
        <v>0.0</v>
      </c>
      <c r="U25" s="25">
        <v>0.0</v>
      </c>
      <c r="V25" s="25">
        <v>0.0</v>
      </c>
      <c r="W25" s="25">
        <v>0.0</v>
      </c>
      <c r="X25" s="25">
        <v>0.0</v>
      </c>
      <c r="Y25" s="25">
        <v>0.333</v>
      </c>
      <c r="Z25" s="25">
        <v>0.333</v>
      </c>
      <c r="AA25" s="25">
        <v>0.333</v>
      </c>
      <c r="AB25" s="25">
        <v>0.667</v>
      </c>
      <c r="AC25" s="25">
        <v>0.233</v>
      </c>
      <c r="AD25" s="25">
        <v>0.333</v>
      </c>
      <c r="AE25" s="25">
        <v>0.333</v>
      </c>
      <c r="AF25" s="25">
        <v>0.0</v>
      </c>
      <c r="AG25" s="25">
        <v>0.0</v>
      </c>
      <c r="AH25" s="25">
        <v>0.0</v>
      </c>
      <c r="AI25" s="25">
        <v>1.0</v>
      </c>
      <c r="AJ25" s="25">
        <v>1.0</v>
      </c>
      <c r="AK25" s="25">
        <v>1.0</v>
      </c>
      <c r="AL25" s="25">
        <v>1.0</v>
      </c>
      <c r="AM25" s="25">
        <v>33.3</v>
      </c>
      <c r="AN25" s="25">
        <v>0.0</v>
      </c>
      <c r="AO25" s="25">
        <v>0.0</v>
      </c>
      <c r="AP25" s="25">
        <v>0.0</v>
      </c>
      <c r="AQ25" s="25">
        <v>0.0</v>
      </c>
      <c r="AR25" s="25">
        <v>100.0</v>
      </c>
      <c r="AS25" s="25">
        <v>0.0</v>
      </c>
      <c r="AT25" s="25">
        <v>0.0</v>
      </c>
      <c r="AU25" s="25">
        <v>0.0</v>
      </c>
      <c r="AV25" s="25">
        <v>0.0</v>
      </c>
      <c r="AW25" s="25">
        <v>1.0</v>
      </c>
      <c r="AX25" s="25">
        <v>30.0</v>
      </c>
      <c r="AY25" s="25">
        <v>100.0</v>
      </c>
      <c r="AZ25" s="25">
        <v>0.0</v>
      </c>
      <c r="BA25" s="25">
        <v>0.0</v>
      </c>
      <c r="BB25" s="25">
        <v>1.0</v>
      </c>
    </row>
    <row r="26">
      <c r="C26" s="20" t="s">
        <v>96</v>
      </c>
      <c r="D26" s="25">
        <v>3.0</v>
      </c>
      <c r="E26" s="25">
        <v>3.0</v>
      </c>
      <c r="F26" s="25">
        <v>0.0</v>
      </c>
      <c r="G26" s="25">
        <v>0.0</v>
      </c>
      <c r="H26" s="25">
        <v>0.0</v>
      </c>
      <c r="I26" s="25">
        <v>0.0</v>
      </c>
      <c r="J26" s="25">
        <v>0.0</v>
      </c>
      <c r="K26" s="25">
        <v>0.0</v>
      </c>
      <c r="L26" s="25">
        <v>0.0</v>
      </c>
      <c r="M26" s="25">
        <v>0.0</v>
      </c>
      <c r="N26" s="25">
        <v>0.0</v>
      </c>
      <c r="O26" s="25">
        <v>0.0</v>
      </c>
      <c r="P26" s="25">
        <v>0.0</v>
      </c>
      <c r="Q26" s="25">
        <v>2.0</v>
      </c>
      <c r="R26" s="25">
        <v>2.0</v>
      </c>
      <c r="S26" s="25">
        <v>0.0</v>
      </c>
      <c r="T26" s="25">
        <v>0.0</v>
      </c>
      <c r="U26" s="25">
        <v>0.0</v>
      </c>
      <c r="V26" s="25">
        <v>0.0</v>
      </c>
      <c r="W26" s="25">
        <v>0.0</v>
      </c>
      <c r="X26" s="25">
        <v>0.0</v>
      </c>
      <c r="Y26" s="25">
        <v>0.0</v>
      </c>
      <c r="Z26" s="25">
        <v>0.0</v>
      </c>
      <c r="AA26" s="25">
        <v>0.0</v>
      </c>
      <c r="AB26" s="25">
        <v>0.0</v>
      </c>
      <c r="AC26" s="25">
        <v>0.0</v>
      </c>
      <c r="AD26" s="25">
        <v>0.333</v>
      </c>
      <c r="AE26" s="25">
        <v>0.333</v>
      </c>
      <c r="AF26" s="25">
        <v>0.0</v>
      </c>
      <c r="AG26" s="25">
        <v>0.0</v>
      </c>
      <c r="AH26" s="25">
        <v>0.0</v>
      </c>
      <c r="AI26" s="25">
        <v>2.0</v>
      </c>
      <c r="AJ26" s="25">
        <v>0.0</v>
      </c>
      <c r="AK26" s="25">
        <v>0.0</v>
      </c>
      <c r="AL26" s="25">
        <v>0.0</v>
      </c>
      <c r="AM26" s="25">
        <v>0.0</v>
      </c>
      <c r="AN26" s="25">
        <v>0.0</v>
      </c>
      <c r="AO26" s="25">
        <v>0.0</v>
      </c>
      <c r="AP26" s="25">
        <v>0.0</v>
      </c>
      <c r="AQ26" s="25">
        <v>0.0</v>
      </c>
      <c r="AR26" s="25">
        <v>0.0</v>
      </c>
      <c r="AS26" s="25">
        <v>0.0</v>
      </c>
      <c r="AT26" s="25">
        <v>0.0</v>
      </c>
      <c r="AU26" s="25">
        <v>100.0</v>
      </c>
      <c r="AV26" s="25">
        <v>0.0</v>
      </c>
      <c r="AW26" s="25">
        <v>1.0</v>
      </c>
      <c r="AX26" s="25">
        <v>11.1</v>
      </c>
      <c r="AY26" s="25">
        <v>66.7</v>
      </c>
      <c r="AZ26" s="25">
        <v>0.0</v>
      </c>
      <c r="BA26" s="25">
        <v>0.0</v>
      </c>
      <c r="BB26" s="25">
        <v>0.0</v>
      </c>
    </row>
    <row r="27">
      <c r="C27" s="20" t="s">
        <v>97</v>
      </c>
      <c r="D27" s="25">
        <v>3.0</v>
      </c>
      <c r="E27" s="25">
        <v>3.0</v>
      </c>
      <c r="F27" s="25">
        <v>0.0</v>
      </c>
      <c r="G27" s="25">
        <v>1.0</v>
      </c>
      <c r="H27" s="25">
        <v>0.0</v>
      </c>
      <c r="I27" s="25">
        <v>1.0</v>
      </c>
      <c r="J27" s="25">
        <v>0.0</v>
      </c>
      <c r="K27" s="25">
        <v>0.0</v>
      </c>
      <c r="L27" s="25">
        <v>0.0</v>
      </c>
      <c r="M27" s="25">
        <v>0.0</v>
      </c>
      <c r="N27" s="25">
        <v>0.333</v>
      </c>
      <c r="O27" s="25">
        <v>0.0</v>
      </c>
      <c r="P27" s="25">
        <v>0.0</v>
      </c>
      <c r="Q27" s="25">
        <v>2.0</v>
      </c>
      <c r="R27" s="25">
        <v>2.0</v>
      </c>
      <c r="S27" s="25">
        <v>0.0</v>
      </c>
      <c r="T27" s="25">
        <v>0.0</v>
      </c>
      <c r="U27" s="25">
        <v>0.0</v>
      </c>
      <c r="V27" s="25">
        <v>0.0</v>
      </c>
      <c r="W27" s="25">
        <v>0.0</v>
      </c>
      <c r="X27" s="25">
        <v>0.0</v>
      </c>
      <c r="Y27" s="25">
        <v>0.333</v>
      </c>
      <c r="Z27" s="25">
        <v>0.333</v>
      </c>
      <c r="AA27" s="25">
        <v>0.333</v>
      </c>
      <c r="AB27" s="25">
        <v>0.667</v>
      </c>
      <c r="AC27" s="25">
        <v>0.233</v>
      </c>
      <c r="AD27" s="25">
        <v>0.333</v>
      </c>
      <c r="AE27" s="25">
        <v>0.333</v>
      </c>
      <c r="AF27" s="25">
        <v>0.0</v>
      </c>
      <c r="AG27" s="25">
        <v>0.0</v>
      </c>
      <c r="AH27" s="25">
        <v>0.0</v>
      </c>
      <c r="AI27" s="25">
        <v>0.0</v>
      </c>
      <c r="AJ27" s="25">
        <v>0.0</v>
      </c>
      <c r="AK27" s="25">
        <v>0.0</v>
      </c>
      <c r="AL27" s="25">
        <v>1.0</v>
      </c>
      <c r="AM27" s="25">
        <v>33.3</v>
      </c>
      <c r="AN27" s="25">
        <v>0.0</v>
      </c>
      <c r="AO27" s="25">
        <v>1.0</v>
      </c>
      <c r="AP27" s="25">
        <v>0.0</v>
      </c>
      <c r="AQ27" s="25">
        <v>0.0</v>
      </c>
      <c r="AR27" s="25">
        <v>100.0</v>
      </c>
      <c r="AS27" s="25">
        <v>0.0</v>
      </c>
      <c r="AT27" s="25">
        <v>0.0</v>
      </c>
      <c r="AU27" s="25">
        <v>0.0</v>
      </c>
      <c r="AV27" s="25">
        <v>0.0</v>
      </c>
      <c r="AW27" s="25">
        <v>1.0</v>
      </c>
      <c r="AX27" s="25">
        <v>30.8</v>
      </c>
      <c r="AY27" s="25">
        <v>66.7</v>
      </c>
      <c r="AZ27" s="25">
        <v>0.0</v>
      </c>
      <c r="BA27" s="25">
        <v>0.0</v>
      </c>
      <c r="BB27" s="25">
        <v>1.0</v>
      </c>
    </row>
    <row r="28">
      <c r="C28" s="20" t="s">
        <v>98</v>
      </c>
      <c r="D28" s="25">
        <v>3.0</v>
      </c>
      <c r="E28" s="25">
        <v>3.0</v>
      </c>
      <c r="F28" s="25">
        <v>1.0</v>
      </c>
      <c r="G28" s="25">
        <v>0.0</v>
      </c>
      <c r="H28" s="25">
        <v>0.0</v>
      </c>
      <c r="I28" s="25">
        <v>0.0</v>
      </c>
      <c r="J28" s="25">
        <v>0.0</v>
      </c>
      <c r="K28" s="25">
        <v>0.0</v>
      </c>
      <c r="L28" s="25">
        <v>0.0</v>
      </c>
      <c r="M28" s="25">
        <v>0.0</v>
      </c>
      <c r="N28" s="25">
        <v>0.0</v>
      </c>
      <c r="O28" s="25">
        <v>0.0</v>
      </c>
      <c r="P28" s="25">
        <v>0.0</v>
      </c>
      <c r="Q28" s="25">
        <v>1.0</v>
      </c>
      <c r="R28" s="25">
        <v>1.0</v>
      </c>
      <c r="S28" s="25">
        <v>0.0</v>
      </c>
      <c r="T28" s="25">
        <v>0.0</v>
      </c>
      <c r="U28" s="25">
        <v>0.0</v>
      </c>
      <c r="V28" s="25">
        <v>0.0</v>
      </c>
      <c r="W28" s="25">
        <v>0.0</v>
      </c>
      <c r="X28" s="25">
        <v>0.0</v>
      </c>
      <c r="Y28" s="25">
        <v>0.0</v>
      </c>
      <c r="Z28" s="25">
        <v>0.0</v>
      </c>
      <c r="AA28" s="25">
        <v>0.0</v>
      </c>
      <c r="AB28" s="25">
        <v>0.0</v>
      </c>
      <c r="AC28" s="25">
        <v>0.0</v>
      </c>
      <c r="AD28" s="25">
        <v>0.667</v>
      </c>
      <c r="AE28" s="25">
        <v>0.667</v>
      </c>
      <c r="AF28" s="25">
        <v>0.0</v>
      </c>
      <c r="AG28" s="25">
        <v>2.0</v>
      </c>
      <c r="AH28" s="25">
        <v>0.0</v>
      </c>
      <c r="AI28" s="25">
        <v>0.0</v>
      </c>
      <c r="AJ28" s="25">
        <v>0.0</v>
      </c>
      <c r="AK28" s="25">
        <v>0.0</v>
      </c>
      <c r="AL28" s="25">
        <v>0.0</v>
      </c>
      <c r="AM28" s="25">
        <v>0.0</v>
      </c>
      <c r="AN28" s="25">
        <v>0.0</v>
      </c>
      <c r="AO28" s="25">
        <v>0.0</v>
      </c>
      <c r="AP28" s="25">
        <v>0.0</v>
      </c>
      <c r="AQ28" s="25">
        <v>0.0</v>
      </c>
      <c r="AR28" s="25">
        <v>100.0</v>
      </c>
      <c r="AS28" s="25">
        <v>0.0</v>
      </c>
      <c r="AT28" s="25">
        <v>0.0</v>
      </c>
      <c r="AU28" s="25">
        <v>0.0</v>
      </c>
      <c r="AV28" s="25">
        <v>0.0</v>
      </c>
      <c r="AW28" s="25">
        <v>2.0</v>
      </c>
      <c r="AX28" s="25">
        <v>18.2</v>
      </c>
      <c r="AY28" s="25">
        <v>66.7</v>
      </c>
      <c r="AZ28" s="25">
        <v>0.0</v>
      </c>
      <c r="BA28" s="25">
        <v>0.0</v>
      </c>
      <c r="BB28" s="25">
        <v>0.0</v>
      </c>
    </row>
    <row r="29">
      <c r="C29" s="20" t="s">
        <v>98</v>
      </c>
      <c r="D29" s="25">
        <v>4.0</v>
      </c>
      <c r="E29" s="25">
        <v>4.0</v>
      </c>
      <c r="F29" s="25">
        <v>1.0</v>
      </c>
      <c r="G29" s="25">
        <v>2.0</v>
      </c>
      <c r="H29" s="25">
        <v>0.0</v>
      </c>
      <c r="I29" s="25">
        <v>2.0</v>
      </c>
      <c r="J29" s="25">
        <v>0.0</v>
      </c>
      <c r="K29" s="25">
        <v>0.0</v>
      </c>
      <c r="L29" s="25">
        <v>0.0</v>
      </c>
      <c r="M29" s="25">
        <v>0.0</v>
      </c>
      <c r="N29" s="25">
        <v>0.5</v>
      </c>
      <c r="O29" s="25">
        <v>0.0</v>
      </c>
      <c r="P29" s="25">
        <v>0.0</v>
      </c>
      <c r="Q29" s="25">
        <v>1.0</v>
      </c>
      <c r="R29" s="25">
        <v>1.0</v>
      </c>
      <c r="S29" s="25">
        <v>0.0</v>
      </c>
      <c r="T29" s="25">
        <v>0.0</v>
      </c>
      <c r="U29" s="25">
        <v>0.0</v>
      </c>
      <c r="V29" s="25">
        <v>0.0</v>
      </c>
      <c r="W29" s="25">
        <v>0.0</v>
      </c>
      <c r="X29" s="25">
        <v>0.0</v>
      </c>
      <c r="Y29" s="25">
        <v>0.5</v>
      </c>
      <c r="Z29" s="25">
        <v>0.5</v>
      </c>
      <c r="AA29" s="25">
        <v>0.5</v>
      </c>
      <c r="AB29" s="25">
        <v>1.0</v>
      </c>
      <c r="AC29" s="25">
        <v>0.35</v>
      </c>
      <c r="AD29" s="25">
        <v>0.75</v>
      </c>
      <c r="AE29" s="25">
        <v>0.75</v>
      </c>
      <c r="AF29" s="25">
        <v>0.0</v>
      </c>
      <c r="AG29" s="25">
        <v>0.0</v>
      </c>
      <c r="AH29" s="25">
        <v>0.0</v>
      </c>
      <c r="AI29" s="25">
        <v>1.0</v>
      </c>
      <c r="AJ29" s="25">
        <v>1.0</v>
      </c>
      <c r="AK29" s="25">
        <v>1.0</v>
      </c>
      <c r="AL29" s="25">
        <v>2.0</v>
      </c>
      <c r="AM29" s="25">
        <v>50.0</v>
      </c>
      <c r="AN29" s="25">
        <v>0.0</v>
      </c>
      <c r="AO29" s="25">
        <v>1.0</v>
      </c>
      <c r="AP29" s="25">
        <v>0.0</v>
      </c>
      <c r="AQ29" s="25">
        <v>0.0</v>
      </c>
      <c r="AR29" s="25">
        <v>33.3</v>
      </c>
      <c r="AS29" s="25">
        <v>33.3</v>
      </c>
      <c r="AT29" s="25">
        <v>33.3</v>
      </c>
      <c r="AU29" s="25">
        <v>0.0</v>
      </c>
      <c r="AV29" s="25">
        <v>0.0</v>
      </c>
      <c r="AW29" s="25">
        <v>3.0</v>
      </c>
      <c r="AX29" s="25">
        <v>14.3</v>
      </c>
      <c r="AY29" s="25">
        <v>0.0</v>
      </c>
      <c r="AZ29" s="25">
        <v>0.0</v>
      </c>
      <c r="BA29" s="25">
        <v>0.0</v>
      </c>
      <c r="BB29" s="25">
        <v>0.667</v>
      </c>
    </row>
    <row r="30">
      <c r="C30" s="20" t="s">
        <v>99</v>
      </c>
      <c r="D30" s="25">
        <v>3.0</v>
      </c>
      <c r="E30" s="25">
        <v>3.0</v>
      </c>
      <c r="F30" s="25">
        <v>0.0</v>
      </c>
      <c r="G30" s="25">
        <v>0.0</v>
      </c>
      <c r="H30" s="25">
        <v>0.0</v>
      </c>
      <c r="I30" s="25">
        <v>0.0</v>
      </c>
      <c r="J30" s="25">
        <v>0.0</v>
      </c>
      <c r="K30" s="25">
        <v>0.0</v>
      </c>
      <c r="L30" s="25">
        <v>0.0</v>
      </c>
      <c r="M30" s="25">
        <v>0.0</v>
      </c>
      <c r="N30" s="25">
        <v>0.0</v>
      </c>
      <c r="O30" s="25">
        <v>0.0</v>
      </c>
      <c r="P30" s="25">
        <v>0.0</v>
      </c>
      <c r="Q30" s="25">
        <v>1.0</v>
      </c>
      <c r="R30" s="25">
        <v>1.0</v>
      </c>
      <c r="S30" s="25">
        <v>0.0</v>
      </c>
      <c r="T30" s="25">
        <v>1.0</v>
      </c>
      <c r="U30" s="25">
        <v>0.0</v>
      </c>
      <c r="V30" s="25">
        <v>0.0</v>
      </c>
      <c r="W30" s="25">
        <v>0.0</v>
      </c>
      <c r="X30" s="25">
        <v>0.0</v>
      </c>
      <c r="Y30" s="25">
        <v>0.0</v>
      </c>
      <c r="Z30" s="25">
        <v>0.333</v>
      </c>
      <c r="AA30" s="25">
        <v>0.0</v>
      </c>
      <c r="AB30" s="25">
        <v>0.0</v>
      </c>
      <c r="AC30" s="25">
        <v>0.0</v>
      </c>
      <c r="AD30" s="25">
        <v>0.667</v>
      </c>
      <c r="AE30" s="25">
        <v>0.667</v>
      </c>
      <c r="AF30" s="25">
        <v>1.0</v>
      </c>
      <c r="AG30" s="25">
        <v>0.0</v>
      </c>
      <c r="AH30" s="25">
        <v>0.0</v>
      </c>
      <c r="AI30" s="25">
        <v>1.0</v>
      </c>
      <c r="AJ30" s="25">
        <v>0.0</v>
      </c>
      <c r="AK30" s="25">
        <v>0.0</v>
      </c>
      <c r="AL30" s="25">
        <v>0.0</v>
      </c>
      <c r="AM30" s="25">
        <v>0.0</v>
      </c>
      <c r="AN30" s="25">
        <v>0.0</v>
      </c>
      <c r="AO30" s="25">
        <v>1.0</v>
      </c>
      <c r="AP30" s="25">
        <v>0.0</v>
      </c>
      <c r="AQ30" s="25">
        <v>0.0</v>
      </c>
      <c r="AR30" s="25">
        <v>0.0</v>
      </c>
      <c r="AS30" s="25">
        <v>0.0</v>
      </c>
      <c r="AT30" s="25">
        <v>100.0</v>
      </c>
      <c r="AU30" s="25">
        <v>0.0</v>
      </c>
      <c r="AV30" s="25">
        <v>0.0</v>
      </c>
      <c r="AW30" s="25">
        <v>2.0</v>
      </c>
      <c r="AX30" s="25">
        <v>8.3</v>
      </c>
      <c r="AY30" s="25">
        <v>0.0</v>
      </c>
      <c r="AZ30" s="25">
        <v>0.0</v>
      </c>
      <c r="BA30" s="25">
        <v>0.0</v>
      </c>
      <c r="BB30" s="25">
        <v>0.0</v>
      </c>
    </row>
    <row r="31">
      <c r="C31" s="20" t="s">
        <v>99</v>
      </c>
      <c r="D31" s="25">
        <v>4.0</v>
      </c>
      <c r="E31" s="25">
        <v>3.0</v>
      </c>
      <c r="F31" s="25">
        <v>0.0</v>
      </c>
      <c r="G31" s="25">
        <v>2.0</v>
      </c>
      <c r="H31" s="25">
        <v>0.0</v>
      </c>
      <c r="I31" s="25">
        <v>1.0</v>
      </c>
      <c r="J31" s="25">
        <v>1.0</v>
      </c>
      <c r="K31" s="25">
        <v>0.0</v>
      </c>
      <c r="L31" s="25">
        <v>0.0</v>
      </c>
      <c r="M31" s="25">
        <v>2.0</v>
      </c>
      <c r="N31" s="25">
        <v>0.667</v>
      </c>
      <c r="O31" s="25">
        <v>0.0</v>
      </c>
      <c r="P31" s="25">
        <v>0.0</v>
      </c>
      <c r="Q31" s="25">
        <v>1.0</v>
      </c>
      <c r="R31" s="25">
        <v>1.0</v>
      </c>
      <c r="S31" s="25">
        <v>1.0</v>
      </c>
      <c r="T31" s="25">
        <v>0.0</v>
      </c>
      <c r="U31" s="25">
        <v>0.0</v>
      </c>
      <c r="V31" s="25">
        <v>0.0</v>
      </c>
      <c r="W31" s="25">
        <v>0.0</v>
      </c>
      <c r="X31" s="25">
        <v>0.0</v>
      </c>
      <c r="Y31" s="25">
        <v>0.75</v>
      </c>
      <c r="Z31" s="25">
        <v>0.75</v>
      </c>
      <c r="AA31" s="25">
        <v>1.0</v>
      </c>
      <c r="AB31" s="25">
        <v>1.75</v>
      </c>
      <c r="AC31" s="25">
        <v>0.588</v>
      </c>
      <c r="AD31" s="25">
        <v>0.667</v>
      </c>
      <c r="AE31" s="25">
        <v>0.5</v>
      </c>
      <c r="AF31" s="25">
        <v>0.0</v>
      </c>
      <c r="AG31" s="25">
        <v>0.0</v>
      </c>
      <c r="AH31" s="25">
        <v>0.0</v>
      </c>
      <c r="AI31" s="25">
        <v>3.0</v>
      </c>
      <c r="AJ31" s="25">
        <v>2.0</v>
      </c>
      <c r="AK31" s="25">
        <v>0.667</v>
      </c>
      <c r="AL31" s="25">
        <v>3.0</v>
      </c>
      <c r="AM31" s="25">
        <v>75.0</v>
      </c>
      <c r="AN31" s="25">
        <v>0.0</v>
      </c>
      <c r="AO31" s="25">
        <v>3.0</v>
      </c>
      <c r="AP31" s="25">
        <v>0.0</v>
      </c>
      <c r="AQ31" s="25">
        <v>0.0</v>
      </c>
      <c r="AR31" s="25">
        <v>0.0</v>
      </c>
      <c r="AS31" s="25">
        <v>0.0</v>
      </c>
      <c r="AT31" s="25">
        <v>0.0</v>
      </c>
      <c r="AU31" s="25">
        <v>100.0</v>
      </c>
      <c r="AV31" s="25">
        <v>50.0</v>
      </c>
      <c r="AW31" s="25">
        <v>2.0</v>
      </c>
      <c r="AX31" s="25">
        <v>14.3</v>
      </c>
      <c r="AY31" s="25">
        <v>25.0</v>
      </c>
      <c r="AZ31" s="25">
        <v>0.0</v>
      </c>
      <c r="BA31" s="25">
        <v>0.0</v>
      </c>
      <c r="BB31" s="25">
        <v>1.0</v>
      </c>
    </row>
    <row r="32">
      <c r="C32" s="20" t="s">
        <v>100</v>
      </c>
      <c r="D32" s="25">
        <v>2.0</v>
      </c>
      <c r="E32" s="25">
        <v>2.0</v>
      </c>
      <c r="F32" s="25">
        <v>0.0</v>
      </c>
      <c r="G32" s="25">
        <v>0.0</v>
      </c>
      <c r="H32" s="25">
        <v>0.0</v>
      </c>
      <c r="I32" s="25">
        <v>0.0</v>
      </c>
      <c r="J32" s="25">
        <v>0.0</v>
      </c>
      <c r="K32" s="25">
        <v>0.0</v>
      </c>
      <c r="L32" s="25">
        <v>0.0</v>
      </c>
      <c r="M32" s="25">
        <v>0.0</v>
      </c>
      <c r="N32" s="25">
        <v>0.0</v>
      </c>
      <c r="O32" s="25">
        <v>0.0</v>
      </c>
      <c r="P32" s="25">
        <v>0.0</v>
      </c>
      <c r="Q32" s="25">
        <v>0.0</v>
      </c>
      <c r="R32" s="25">
        <v>0.0</v>
      </c>
      <c r="S32" s="25">
        <v>0.0</v>
      </c>
      <c r="T32" s="25">
        <v>0.0</v>
      </c>
      <c r="U32" s="25">
        <v>0.0</v>
      </c>
      <c r="V32" s="25">
        <v>0.0</v>
      </c>
      <c r="W32" s="25">
        <v>0.0</v>
      </c>
      <c r="X32" s="25">
        <v>0.0</v>
      </c>
      <c r="Y32" s="25">
        <v>0.0</v>
      </c>
      <c r="Z32" s="25">
        <v>0.0</v>
      </c>
      <c r="AA32" s="25">
        <v>0.0</v>
      </c>
      <c r="AB32" s="25">
        <v>0.0</v>
      </c>
      <c r="AC32" s="25">
        <v>0.0</v>
      </c>
      <c r="AD32" s="25">
        <v>1.0</v>
      </c>
      <c r="AE32" s="25">
        <v>1.0</v>
      </c>
      <c r="AF32" s="25">
        <v>0.0</v>
      </c>
      <c r="AG32" s="25">
        <v>0.0</v>
      </c>
      <c r="AH32" s="25">
        <v>0.0</v>
      </c>
      <c r="AI32" s="25">
        <v>1.0</v>
      </c>
      <c r="AJ32" s="25">
        <v>0.0</v>
      </c>
      <c r="AK32" s="25">
        <v>0.0</v>
      </c>
      <c r="AL32" s="25">
        <v>0.0</v>
      </c>
      <c r="AM32" s="25">
        <v>0.0</v>
      </c>
      <c r="AN32" s="25">
        <v>0.0</v>
      </c>
      <c r="AO32" s="25">
        <v>0.0</v>
      </c>
      <c r="AP32" s="25">
        <v>0.0</v>
      </c>
      <c r="AQ32" s="25">
        <v>0.0</v>
      </c>
      <c r="AR32" s="25">
        <v>50.0</v>
      </c>
      <c r="AS32" s="25">
        <v>0.0</v>
      </c>
      <c r="AT32" s="25">
        <v>0.0</v>
      </c>
      <c r="AU32" s="25">
        <v>50.0</v>
      </c>
      <c r="AV32" s="25">
        <v>0.0</v>
      </c>
      <c r="AW32" s="25">
        <v>2.0</v>
      </c>
      <c r="AX32" s="25">
        <v>12.5</v>
      </c>
      <c r="AY32" s="25">
        <v>50.0</v>
      </c>
      <c r="AZ32" s="25">
        <v>0.0</v>
      </c>
      <c r="BA32" s="25">
        <v>0.0</v>
      </c>
      <c r="BB32" s="25">
        <v>0.0</v>
      </c>
    </row>
    <row r="33">
      <c r="C33" s="20" t="s">
        <v>100</v>
      </c>
      <c r="D33" s="25">
        <v>2.0</v>
      </c>
      <c r="E33" s="25">
        <v>2.0</v>
      </c>
      <c r="F33" s="25">
        <v>0.0</v>
      </c>
      <c r="G33" s="25">
        <v>1.0</v>
      </c>
      <c r="H33" s="25">
        <v>0.0</v>
      </c>
      <c r="I33" s="25">
        <v>0.0</v>
      </c>
      <c r="J33" s="25">
        <v>1.0</v>
      </c>
      <c r="K33" s="25">
        <v>0.0</v>
      </c>
      <c r="L33" s="25">
        <v>0.0</v>
      </c>
      <c r="M33" s="25">
        <v>0.0</v>
      </c>
      <c r="N33" s="25">
        <v>0.5</v>
      </c>
      <c r="O33" s="25">
        <v>0.0</v>
      </c>
      <c r="P33" s="25">
        <v>0.0</v>
      </c>
      <c r="Q33" s="25">
        <v>0.0</v>
      </c>
      <c r="R33" s="25">
        <v>0.0</v>
      </c>
      <c r="S33" s="25">
        <v>0.0</v>
      </c>
      <c r="T33" s="25">
        <v>0.0</v>
      </c>
      <c r="U33" s="25">
        <v>0.0</v>
      </c>
      <c r="V33" s="25">
        <v>0.0</v>
      </c>
      <c r="W33" s="25">
        <v>0.0</v>
      </c>
      <c r="X33" s="25">
        <v>0.0</v>
      </c>
      <c r="Y33" s="25">
        <v>0.5</v>
      </c>
      <c r="Z33" s="25">
        <v>0.5</v>
      </c>
      <c r="AA33" s="25">
        <v>1.0</v>
      </c>
      <c r="AB33" s="25">
        <v>1.5</v>
      </c>
      <c r="AC33" s="25">
        <v>0.475</v>
      </c>
      <c r="AD33" s="25">
        <v>1.0</v>
      </c>
      <c r="AE33" s="25">
        <v>1.0</v>
      </c>
      <c r="AF33" s="25">
        <v>0.0</v>
      </c>
      <c r="AG33" s="25">
        <v>0.0</v>
      </c>
      <c r="AH33" s="25">
        <v>0.0</v>
      </c>
      <c r="AI33" s="25">
        <v>1.0</v>
      </c>
      <c r="AJ33" s="25">
        <v>0.0</v>
      </c>
      <c r="AK33" s="25">
        <v>0.0</v>
      </c>
      <c r="AL33" s="25">
        <v>1.0</v>
      </c>
      <c r="AM33" s="25">
        <v>50.0</v>
      </c>
      <c r="AN33" s="25">
        <v>0.0</v>
      </c>
      <c r="AO33" s="25">
        <v>0.0</v>
      </c>
      <c r="AP33" s="25">
        <v>0.0</v>
      </c>
      <c r="AQ33" s="25">
        <v>0.0</v>
      </c>
      <c r="AR33" s="25">
        <v>0.0</v>
      </c>
      <c r="AS33" s="25">
        <v>0.0</v>
      </c>
      <c r="AT33" s="25">
        <v>50.0</v>
      </c>
      <c r="AU33" s="25">
        <v>50.0</v>
      </c>
      <c r="AV33" s="25">
        <v>50.0</v>
      </c>
      <c r="AW33" s="25">
        <v>2.0</v>
      </c>
      <c r="AX33" s="25">
        <v>0.0</v>
      </c>
      <c r="AY33" s="25">
        <v>100.0</v>
      </c>
      <c r="AZ33" s="25">
        <v>0.0</v>
      </c>
      <c r="BA33" s="25">
        <v>0.0</v>
      </c>
      <c r="BB33" s="25">
        <v>0.5</v>
      </c>
    </row>
    <row r="34">
      <c r="C34" s="20" t="s">
        <v>101</v>
      </c>
      <c r="D34" s="25">
        <v>2.0</v>
      </c>
      <c r="E34" s="25">
        <v>2.0</v>
      </c>
      <c r="F34" s="25">
        <v>0.0</v>
      </c>
      <c r="G34" s="25">
        <v>0.0</v>
      </c>
      <c r="H34" s="25">
        <v>0.0</v>
      </c>
      <c r="I34" s="25">
        <v>0.0</v>
      </c>
      <c r="J34" s="25">
        <v>0.0</v>
      </c>
      <c r="K34" s="25">
        <v>0.0</v>
      </c>
      <c r="L34" s="25">
        <v>0.0</v>
      </c>
      <c r="M34" s="25">
        <v>0.0</v>
      </c>
      <c r="N34" s="25">
        <v>0.0</v>
      </c>
      <c r="O34" s="25">
        <v>0.0</v>
      </c>
      <c r="P34" s="25">
        <v>0.0</v>
      </c>
      <c r="Q34" s="25">
        <v>1.0</v>
      </c>
      <c r="R34" s="25">
        <v>1.0</v>
      </c>
      <c r="S34" s="25">
        <v>0.0</v>
      </c>
      <c r="T34" s="25">
        <v>0.0</v>
      </c>
      <c r="U34" s="25">
        <v>0.0</v>
      </c>
      <c r="V34" s="25">
        <v>0.0</v>
      </c>
      <c r="W34" s="25">
        <v>0.0</v>
      </c>
      <c r="X34" s="25">
        <v>0.0</v>
      </c>
      <c r="Y34" s="25">
        <v>0.0</v>
      </c>
      <c r="Z34" s="25">
        <v>0.0</v>
      </c>
      <c r="AA34" s="25">
        <v>0.0</v>
      </c>
      <c r="AB34" s="25">
        <v>0.0</v>
      </c>
      <c r="AC34" s="25">
        <v>0.0</v>
      </c>
      <c r="AD34" s="25">
        <v>0.5</v>
      </c>
      <c r="AE34" s="25">
        <v>0.5</v>
      </c>
      <c r="AF34" s="25">
        <v>0.0</v>
      </c>
      <c r="AG34" s="25">
        <v>0.0</v>
      </c>
      <c r="AH34" s="25">
        <v>0.0</v>
      </c>
      <c r="AI34" s="25">
        <v>0.0</v>
      </c>
      <c r="AJ34" s="25">
        <v>0.0</v>
      </c>
      <c r="AK34" s="25">
        <v>0.0</v>
      </c>
      <c r="AL34" s="25">
        <v>0.0</v>
      </c>
      <c r="AM34" s="25">
        <v>0.0</v>
      </c>
      <c r="AN34" s="25">
        <v>0.0</v>
      </c>
      <c r="AO34" s="25">
        <v>0.0</v>
      </c>
      <c r="AP34" s="25">
        <v>0.0</v>
      </c>
      <c r="AQ34" s="25">
        <v>0.0</v>
      </c>
      <c r="AR34" s="25">
        <v>0.0</v>
      </c>
      <c r="AS34" s="25">
        <v>0.0</v>
      </c>
      <c r="AT34" s="25">
        <v>100.0</v>
      </c>
      <c r="AU34" s="25">
        <v>0.0</v>
      </c>
      <c r="AV34" s="25">
        <v>0.0</v>
      </c>
      <c r="AW34" s="25">
        <v>1.0</v>
      </c>
      <c r="AX34" s="25">
        <v>28.6</v>
      </c>
      <c r="AY34" s="25">
        <v>50.0</v>
      </c>
      <c r="AZ34" s="25">
        <v>0.0</v>
      </c>
      <c r="BA34" s="25">
        <v>0.0</v>
      </c>
      <c r="BB34" s="25">
        <v>0.0</v>
      </c>
    </row>
    <row r="35">
      <c r="C35" s="20" t="s">
        <v>101</v>
      </c>
      <c r="D35" s="25">
        <v>2.0</v>
      </c>
      <c r="E35" s="25">
        <v>2.0</v>
      </c>
      <c r="F35" s="25">
        <v>0.0</v>
      </c>
      <c r="G35" s="25">
        <v>1.0</v>
      </c>
      <c r="H35" s="25">
        <v>0.0</v>
      </c>
      <c r="I35" s="25">
        <v>1.0</v>
      </c>
      <c r="J35" s="25">
        <v>0.0</v>
      </c>
      <c r="K35" s="25">
        <v>0.0</v>
      </c>
      <c r="L35" s="25">
        <v>0.0</v>
      </c>
      <c r="M35" s="25">
        <v>0.0</v>
      </c>
      <c r="N35" s="25">
        <v>0.5</v>
      </c>
      <c r="O35" s="25">
        <v>0.0</v>
      </c>
      <c r="P35" s="25">
        <v>0.0</v>
      </c>
      <c r="Q35" s="25">
        <v>0.0</v>
      </c>
      <c r="R35" s="25">
        <v>0.0</v>
      </c>
      <c r="S35" s="25">
        <v>0.0</v>
      </c>
      <c r="T35" s="25">
        <v>0.0</v>
      </c>
      <c r="U35" s="25">
        <v>0.0</v>
      </c>
      <c r="V35" s="25">
        <v>0.0</v>
      </c>
      <c r="W35" s="25">
        <v>0.0</v>
      </c>
      <c r="X35" s="25">
        <v>0.0</v>
      </c>
      <c r="Y35" s="25">
        <v>0.5</v>
      </c>
      <c r="Z35" s="25">
        <v>0.5</v>
      </c>
      <c r="AA35" s="25">
        <v>0.5</v>
      </c>
      <c r="AB35" s="25">
        <v>1.0</v>
      </c>
      <c r="AC35" s="25">
        <v>0.35</v>
      </c>
      <c r="AD35" s="25">
        <v>1.0</v>
      </c>
      <c r="AE35" s="25">
        <v>1.0</v>
      </c>
      <c r="AF35" s="25">
        <v>0.0</v>
      </c>
      <c r="AG35" s="25">
        <v>0.0</v>
      </c>
      <c r="AH35" s="25">
        <v>0.0</v>
      </c>
      <c r="AI35" s="25">
        <v>0.0</v>
      </c>
      <c r="AJ35" s="25">
        <v>0.0</v>
      </c>
      <c r="AK35" s="25">
        <v>0.0</v>
      </c>
      <c r="AL35" s="25">
        <v>1.0</v>
      </c>
      <c r="AM35" s="25">
        <v>50.0</v>
      </c>
      <c r="AN35" s="25">
        <v>0.0</v>
      </c>
      <c r="AO35" s="25">
        <v>0.0</v>
      </c>
      <c r="AP35" s="25">
        <v>0.0</v>
      </c>
      <c r="AQ35" s="25">
        <v>0.0</v>
      </c>
      <c r="AR35" s="25">
        <v>50.0</v>
      </c>
      <c r="AS35" s="25">
        <v>50.0</v>
      </c>
      <c r="AT35" s="25">
        <v>0.0</v>
      </c>
      <c r="AU35" s="25">
        <v>0.0</v>
      </c>
      <c r="AV35" s="25">
        <v>0.0</v>
      </c>
      <c r="AW35" s="25">
        <v>2.0</v>
      </c>
      <c r="AX35" s="25">
        <v>0.0</v>
      </c>
      <c r="AY35" s="25">
        <v>0.0</v>
      </c>
      <c r="AZ35" s="25">
        <v>0.0</v>
      </c>
      <c r="BA35" s="25">
        <v>0.0</v>
      </c>
      <c r="BB35" s="25">
        <v>0.5</v>
      </c>
    </row>
    <row r="36">
      <c r="C36" s="20" t="s">
        <v>102</v>
      </c>
      <c r="D36" s="25">
        <v>4.0</v>
      </c>
      <c r="E36" s="25">
        <v>2.0</v>
      </c>
      <c r="F36" s="25">
        <v>0.0</v>
      </c>
      <c r="G36" s="25">
        <v>0.0</v>
      </c>
      <c r="H36" s="25">
        <v>0.0</v>
      </c>
      <c r="I36" s="25">
        <v>0.0</v>
      </c>
      <c r="J36" s="25">
        <v>0.0</v>
      </c>
      <c r="K36" s="25">
        <v>0.0</v>
      </c>
      <c r="L36" s="25">
        <v>0.0</v>
      </c>
      <c r="M36" s="25">
        <v>0.0</v>
      </c>
      <c r="N36" s="25">
        <v>0.0</v>
      </c>
      <c r="O36" s="25">
        <v>1.0</v>
      </c>
      <c r="P36" s="25">
        <v>0.0</v>
      </c>
      <c r="Q36" s="25">
        <v>1.0</v>
      </c>
      <c r="R36" s="25">
        <v>1.0</v>
      </c>
      <c r="S36" s="25">
        <v>0.0</v>
      </c>
      <c r="T36" s="25">
        <v>0.0</v>
      </c>
      <c r="U36" s="25">
        <v>1.0</v>
      </c>
      <c r="V36" s="25">
        <v>1.0</v>
      </c>
      <c r="W36" s="25">
        <v>0.0</v>
      </c>
      <c r="X36" s="25">
        <v>1.0</v>
      </c>
      <c r="Y36" s="25">
        <v>0.333</v>
      </c>
      <c r="Z36" s="25">
        <v>0.333</v>
      </c>
      <c r="AA36" s="25">
        <v>0.0</v>
      </c>
      <c r="AB36" s="25">
        <v>0.333</v>
      </c>
      <c r="AC36" s="25">
        <v>0.15</v>
      </c>
      <c r="AD36" s="25">
        <v>0.5</v>
      </c>
      <c r="AE36" s="25">
        <v>0.25</v>
      </c>
      <c r="AF36" s="25">
        <v>0.0</v>
      </c>
      <c r="AG36" s="25">
        <v>0.0</v>
      </c>
      <c r="AH36" s="25">
        <v>0.0</v>
      </c>
      <c r="AI36" s="25">
        <v>0.0</v>
      </c>
      <c r="AJ36" s="25">
        <v>0.0</v>
      </c>
      <c r="AK36" s="25">
        <v>0.0</v>
      </c>
      <c r="AL36" s="25">
        <v>3.0</v>
      </c>
      <c r="AM36" s="25">
        <v>75.0</v>
      </c>
      <c r="AN36" s="25">
        <v>0.0</v>
      </c>
      <c r="AO36" s="25">
        <v>0.0</v>
      </c>
      <c r="AP36" s="25">
        <v>0.0</v>
      </c>
      <c r="AQ36" s="25">
        <v>0.0</v>
      </c>
      <c r="AR36" s="25">
        <v>100.0</v>
      </c>
      <c r="AS36" s="25">
        <v>0.0</v>
      </c>
      <c r="AT36" s="25">
        <v>0.0</v>
      </c>
      <c r="AU36" s="25">
        <v>0.0</v>
      </c>
      <c r="AV36" s="25">
        <v>0.0</v>
      </c>
      <c r="AW36" s="25">
        <v>2.0</v>
      </c>
      <c r="AX36" s="25">
        <v>14.3</v>
      </c>
      <c r="AY36" s="25">
        <v>75.0</v>
      </c>
      <c r="AZ36" s="25">
        <v>0.0</v>
      </c>
      <c r="BA36" s="25">
        <v>33.3</v>
      </c>
      <c r="BB36" s="25">
        <v>0.0</v>
      </c>
    </row>
    <row r="37">
      <c r="C37" s="20" t="s">
        <v>102</v>
      </c>
      <c r="D37" s="25">
        <v>3.0</v>
      </c>
      <c r="E37" s="25">
        <v>3.0</v>
      </c>
      <c r="F37" s="25">
        <v>1.0</v>
      </c>
      <c r="G37" s="25">
        <v>0.0</v>
      </c>
      <c r="H37" s="25">
        <v>0.0</v>
      </c>
      <c r="I37" s="25">
        <v>0.0</v>
      </c>
      <c r="J37" s="25">
        <v>0.0</v>
      </c>
      <c r="K37" s="25">
        <v>0.0</v>
      </c>
      <c r="L37" s="25">
        <v>0.0</v>
      </c>
      <c r="M37" s="25">
        <v>0.0</v>
      </c>
      <c r="N37" s="25">
        <v>0.0</v>
      </c>
      <c r="O37" s="25">
        <v>0.0</v>
      </c>
      <c r="P37" s="25">
        <v>0.0</v>
      </c>
      <c r="Q37" s="25">
        <v>0.0</v>
      </c>
      <c r="R37" s="25">
        <v>0.0</v>
      </c>
      <c r="S37" s="25">
        <v>0.0</v>
      </c>
      <c r="T37" s="25">
        <v>0.0</v>
      </c>
      <c r="U37" s="25">
        <v>0.0</v>
      </c>
      <c r="V37" s="25">
        <v>0.0</v>
      </c>
      <c r="W37" s="25">
        <v>0.0</v>
      </c>
      <c r="X37" s="25">
        <v>0.0</v>
      </c>
      <c r="Y37" s="25">
        <v>0.0</v>
      </c>
      <c r="Z37" s="25">
        <v>0.333</v>
      </c>
      <c r="AA37" s="25">
        <v>0.0</v>
      </c>
      <c r="AB37" s="25">
        <v>0.0</v>
      </c>
      <c r="AC37" s="25">
        <v>0.0</v>
      </c>
      <c r="AD37" s="25">
        <v>1.0</v>
      </c>
      <c r="AE37" s="25">
        <v>1.0</v>
      </c>
      <c r="AF37" s="25">
        <v>1.0</v>
      </c>
      <c r="AG37" s="25">
        <v>0.0</v>
      </c>
      <c r="AH37" s="25">
        <v>0.0</v>
      </c>
      <c r="AI37" s="25">
        <v>3.0</v>
      </c>
      <c r="AJ37" s="25">
        <v>0.0</v>
      </c>
      <c r="AK37" s="25">
        <v>0.0</v>
      </c>
      <c r="AL37" s="25">
        <v>0.0</v>
      </c>
      <c r="AM37" s="25">
        <v>0.0</v>
      </c>
      <c r="AN37" s="25">
        <v>0.0</v>
      </c>
      <c r="AO37" s="25">
        <v>0.0</v>
      </c>
      <c r="AP37" s="25">
        <v>0.0</v>
      </c>
      <c r="AQ37" s="25">
        <v>0.0</v>
      </c>
      <c r="AR37" s="25">
        <v>33.3</v>
      </c>
      <c r="AS37" s="25">
        <v>0.0</v>
      </c>
      <c r="AT37" s="25">
        <v>66.7</v>
      </c>
      <c r="AU37" s="25">
        <v>0.0</v>
      </c>
      <c r="AV37" s="25">
        <v>0.0</v>
      </c>
      <c r="AW37" s="25">
        <v>3.0</v>
      </c>
      <c r="AX37" s="25">
        <v>25.0</v>
      </c>
      <c r="AY37" s="25">
        <v>100.0</v>
      </c>
      <c r="AZ37" s="25">
        <v>0.0</v>
      </c>
      <c r="BA37" s="25">
        <v>0.0</v>
      </c>
      <c r="BB37" s="25">
        <v>0.0</v>
      </c>
    </row>
    <row r="38">
      <c r="C38" s="20" t="s">
        <v>103</v>
      </c>
      <c r="D38" s="25">
        <v>0.0</v>
      </c>
      <c r="E38" s="25">
        <v>0.0</v>
      </c>
      <c r="F38" s="25">
        <v>0.0</v>
      </c>
      <c r="G38" s="25">
        <v>0.0</v>
      </c>
      <c r="H38" s="25">
        <v>0.0</v>
      </c>
      <c r="I38" s="25">
        <v>0.0</v>
      </c>
      <c r="J38" s="25">
        <v>0.0</v>
      </c>
      <c r="K38" s="25">
        <v>0.0</v>
      </c>
      <c r="L38" s="25">
        <v>0.0</v>
      </c>
      <c r="M38" s="25">
        <v>0.0</v>
      </c>
      <c r="N38" s="25">
        <v>0.0</v>
      </c>
      <c r="O38" s="25">
        <v>0.0</v>
      </c>
      <c r="P38" s="25">
        <v>0.0</v>
      </c>
      <c r="Q38" s="25">
        <v>0.0</v>
      </c>
      <c r="R38" s="25">
        <v>0.0</v>
      </c>
      <c r="S38" s="25">
        <v>0.0</v>
      </c>
      <c r="T38" s="25">
        <v>0.0</v>
      </c>
      <c r="U38" s="25">
        <v>0.0</v>
      </c>
      <c r="V38" s="25">
        <v>0.0</v>
      </c>
      <c r="W38" s="25">
        <v>0.0</v>
      </c>
      <c r="X38" s="25">
        <v>0.0</v>
      </c>
      <c r="Y38" s="25">
        <v>0.0</v>
      </c>
      <c r="Z38" s="25">
        <v>0.0</v>
      </c>
      <c r="AA38" s="25">
        <v>0.0</v>
      </c>
      <c r="AB38" s="25">
        <v>0.0</v>
      </c>
      <c r="AC38" s="25">
        <v>0.0</v>
      </c>
      <c r="AD38" s="25">
        <v>0.0</v>
      </c>
      <c r="AE38" s="25">
        <v>0.0</v>
      </c>
      <c r="AF38" s="25">
        <v>0.0</v>
      </c>
      <c r="AG38" s="25">
        <v>0.0</v>
      </c>
      <c r="AH38" s="25">
        <v>0.0</v>
      </c>
      <c r="AI38" s="25">
        <v>0.0</v>
      </c>
      <c r="AJ38" s="25">
        <v>0.0</v>
      </c>
      <c r="AK38" s="25">
        <v>0.0</v>
      </c>
      <c r="AL38" s="25">
        <v>0.0</v>
      </c>
      <c r="AM38" s="25">
        <v>0.0</v>
      </c>
      <c r="AN38" s="25">
        <v>0.0</v>
      </c>
      <c r="AO38" s="25">
        <v>0.0</v>
      </c>
      <c r="AP38" s="25">
        <v>0.0</v>
      </c>
      <c r="AQ38" s="25">
        <v>0.0</v>
      </c>
      <c r="AR38" s="25">
        <v>0.0</v>
      </c>
      <c r="AS38" s="25">
        <v>0.0</v>
      </c>
      <c r="AT38" s="25">
        <v>0.0</v>
      </c>
      <c r="AU38" s="25">
        <v>0.0</v>
      </c>
      <c r="AV38" s="25">
        <v>0.0</v>
      </c>
      <c r="AW38" s="25">
        <v>0.0</v>
      </c>
      <c r="AX38" s="25">
        <v>0.0</v>
      </c>
      <c r="AY38" s="25">
        <v>0.0</v>
      </c>
      <c r="AZ38" s="25">
        <v>0.0</v>
      </c>
      <c r="BA38" s="25">
        <v>0.0</v>
      </c>
      <c r="BB38" s="25">
        <v>0.0</v>
      </c>
    </row>
    <row r="39">
      <c r="C39" s="20" t="s">
        <v>103</v>
      </c>
      <c r="D39" s="25">
        <v>3.0</v>
      </c>
      <c r="E39" s="25">
        <v>3.0</v>
      </c>
      <c r="F39" s="25">
        <v>0.0</v>
      </c>
      <c r="G39" s="25">
        <v>0.0</v>
      </c>
      <c r="H39" s="25">
        <v>0.0</v>
      </c>
      <c r="I39" s="25">
        <v>0.0</v>
      </c>
      <c r="J39" s="25">
        <v>0.0</v>
      </c>
      <c r="K39" s="25">
        <v>0.0</v>
      </c>
      <c r="L39" s="25">
        <v>0.0</v>
      </c>
      <c r="M39" s="25">
        <v>0.0</v>
      </c>
      <c r="N39" s="25">
        <v>0.0</v>
      </c>
      <c r="O39" s="25">
        <v>0.0</v>
      </c>
      <c r="P39" s="25">
        <v>0.0</v>
      </c>
      <c r="Q39" s="25">
        <v>0.0</v>
      </c>
      <c r="R39" s="25">
        <v>0.0</v>
      </c>
      <c r="S39" s="25">
        <v>0.0</v>
      </c>
      <c r="T39" s="25">
        <v>0.0</v>
      </c>
      <c r="U39" s="25">
        <v>0.0</v>
      </c>
      <c r="V39" s="25">
        <v>0.0</v>
      </c>
      <c r="W39" s="25">
        <v>0.0</v>
      </c>
      <c r="X39" s="25">
        <v>0.0</v>
      </c>
      <c r="Y39" s="25">
        <v>0.0</v>
      </c>
      <c r="Z39" s="25">
        <v>0.0</v>
      </c>
      <c r="AA39" s="25">
        <v>0.0</v>
      </c>
      <c r="AB39" s="25">
        <v>0.0</v>
      </c>
      <c r="AC39" s="25">
        <v>0.0</v>
      </c>
      <c r="AD39" s="25">
        <v>1.0</v>
      </c>
      <c r="AE39" s="25">
        <v>1.0</v>
      </c>
      <c r="AF39" s="25">
        <v>0.0</v>
      </c>
      <c r="AG39" s="25">
        <v>0.0</v>
      </c>
      <c r="AH39" s="25">
        <v>0.0</v>
      </c>
      <c r="AI39" s="25">
        <v>0.0</v>
      </c>
      <c r="AJ39" s="25">
        <v>0.0</v>
      </c>
      <c r="AK39" s="25">
        <v>0.0</v>
      </c>
      <c r="AL39" s="25">
        <v>0.0</v>
      </c>
      <c r="AM39" s="25">
        <v>0.0</v>
      </c>
      <c r="AN39" s="25">
        <v>0.0</v>
      </c>
      <c r="AO39" s="25">
        <v>0.0</v>
      </c>
      <c r="AP39" s="25">
        <v>0.0</v>
      </c>
      <c r="AQ39" s="25">
        <v>0.0</v>
      </c>
      <c r="AR39" s="25">
        <v>33.3</v>
      </c>
      <c r="AS39" s="25">
        <v>0.0</v>
      </c>
      <c r="AT39" s="25">
        <v>66.7</v>
      </c>
      <c r="AU39" s="25">
        <v>0.0</v>
      </c>
      <c r="AV39" s="25">
        <v>0.0</v>
      </c>
      <c r="AW39" s="25">
        <v>3.0</v>
      </c>
      <c r="AX39" s="25">
        <v>8.3</v>
      </c>
      <c r="AY39" s="25">
        <v>33.3</v>
      </c>
      <c r="AZ39" s="25">
        <v>0.0</v>
      </c>
      <c r="BA39" s="25">
        <v>0.0</v>
      </c>
      <c r="BB39" s="25">
        <v>0.0</v>
      </c>
    </row>
    <row r="40">
      <c r="C40" s="20" t="s">
        <v>104</v>
      </c>
      <c r="D40" s="25">
        <v>2.0</v>
      </c>
      <c r="E40" s="25">
        <v>2.0</v>
      </c>
      <c r="F40" s="25">
        <v>0.0</v>
      </c>
      <c r="G40" s="25">
        <v>0.0</v>
      </c>
      <c r="H40" s="25">
        <v>0.0</v>
      </c>
      <c r="I40" s="25">
        <v>0.0</v>
      </c>
      <c r="J40" s="25">
        <v>0.0</v>
      </c>
      <c r="K40" s="25">
        <v>0.0</v>
      </c>
      <c r="L40" s="25">
        <v>0.0</v>
      </c>
      <c r="M40" s="25">
        <v>0.0</v>
      </c>
      <c r="N40" s="25">
        <v>0.0</v>
      </c>
      <c r="O40" s="25">
        <v>0.0</v>
      </c>
      <c r="P40" s="25">
        <v>0.0</v>
      </c>
      <c r="Q40" s="25">
        <v>2.0</v>
      </c>
      <c r="R40" s="25">
        <v>2.0</v>
      </c>
      <c r="S40" s="25">
        <v>0.0</v>
      </c>
      <c r="T40" s="25">
        <v>0.0</v>
      </c>
      <c r="U40" s="25">
        <v>0.0</v>
      </c>
      <c r="V40" s="25">
        <v>0.0</v>
      </c>
      <c r="W40" s="25">
        <v>0.0</v>
      </c>
      <c r="X40" s="25">
        <v>0.0</v>
      </c>
      <c r="Y40" s="25">
        <v>0.0</v>
      </c>
      <c r="Z40" s="25">
        <v>0.0</v>
      </c>
      <c r="AA40" s="25">
        <v>0.0</v>
      </c>
      <c r="AB40" s="25">
        <v>0.0</v>
      </c>
      <c r="AC40" s="25">
        <v>0.0</v>
      </c>
      <c r="AD40" s="25">
        <v>0.0</v>
      </c>
      <c r="AE40" s="25">
        <v>0.0</v>
      </c>
      <c r="AF40" s="25">
        <v>0.0</v>
      </c>
      <c r="AG40" s="25">
        <v>0.0</v>
      </c>
      <c r="AH40" s="25">
        <v>0.0</v>
      </c>
      <c r="AI40" s="25">
        <v>1.0</v>
      </c>
      <c r="AJ40" s="25">
        <v>0.0</v>
      </c>
      <c r="AK40" s="25">
        <v>0.0</v>
      </c>
      <c r="AL40" s="25">
        <v>0.0</v>
      </c>
      <c r="AM40" s="25">
        <v>0.0</v>
      </c>
      <c r="AN40" s="25">
        <v>0.0</v>
      </c>
      <c r="AO40" s="25">
        <v>0.0</v>
      </c>
      <c r="AP40" s="25">
        <v>0.0</v>
      </c>
      <c r="AQ40" s="25">
        <v>0.0</v>
      </c>
      <c r="AR40" s="25">
        <v>0.0</v>
      </c>
      <c r="AS40" s="25">
        <v>0.0</v>
      </c>
      <c r="AT40" s="25">
        <v>0.0</v>
      </c>
      <c r="AU40" s="25">
        <v>0.0</v>
      </c>
      <c r="AV40" s="25">
        <v>0.0</v>
      </c>
      <c r="AW40" s="25">
        <v>0.0</v>
      </c>
      <c r="AX40" s="25">
        <v>30.0</v>
      </c>
      <c r="AY40" s="25">
        <v>50.0</v>
      </c>
      <c r="AZ40" s="25">
        <v>0.0</v>
      </c>
      <c r="BA40" s="25">
        <v>0.0</v>
      </c>
      <c r="BB40" s="25">
        <v>0.0</v>
      </c>
    </row>
    <row r="41">
      <c r="C41" s="20" t="s">
        <v>104</v>
      </c>
      <c r="D41" s="25">
        <v>2.0</v>
      </c>
      <c r="E41" s="25">
        <v>1.0</v>
      </c>
      <c r="F41" s="25">
        <v>0.0</v>
      </c>
      <c r="G41" s="25">
        <v>0.0</v>
      </c>
      <c r="H41" s="25">
        <v>0.0</v>
      </c>
      <c r="I41" s="25">
        <v>0.0</v>
      </c>
      <c r="J41" s="25">
        <v>0.0</v>
      </c>
      <c r="K41" s="25">
        <v>0.0</v>
      </c>
      <c r="L41" s="25">
        <v>0.0</v>
      </c>
      <c r="M41" s="25">
        <v>0.0</v>
      </c>
      <c r="N41" s="25">
        <v>0.0</v>
      </c>
      <c r="O41" s="25">
        <v>0.0</v>
      </c>
      <c r="P41" s="25">
        <v>0.0</v>
      </c>
      <c r="Q41" s="25">
        <v>1.0</v>
      </c>
      <c r="R41" s="25">
        <v>1.0</v>
      </c>
      <c r="S41" s="25">
        <v>0.0</v>
      </c>
      <c r="T41" s="25">
        <v>0.0</v>
      </c>
      <c r="U41" s="25">
        <v>0.0</v>
      </c>
      <c r="V41" s="25">
        <v>1.0</v>
      </c>
      <c r="W41" s="25">
        <v>0.0</v>
      </c>
      <c r="X41" s="25">
        <v>1.0</v>
      </c>
      <c r="Y41" s="25">
        <v>0.0</v>
      </c>
      <c r="Z41" s="25">
        <v>0.0</v>
      </c>
      <c r="AA41" s="25">
        <v>0.0</v>
      </c>
      <c r="AB41" s="25">
        <v>0.0</v>
      </c>
      <c r="AC41" s="25">
        <v>0.0</v>
      </c>
      <c r="AD41" s="25">
        <v>0.0</v>
      </c>
      <c r="AE41" s="25">
        <v>0.0</v>
      </c>
      <c r="AF41" s="25">
        <v>0.0</v>
      </c>
      <c r="AG41" s="25">
        <v>0.0</v>
      </c>
      <c r="AH41" s="25">
        <v>0.0</v>
      </c>
      <c r="AI41" s="25">
        <v>0.0</v>
      </c>
      <c r="AJ41" s="25">
        <v>0.0</v>
      </c>
      <c r="AK41" s="25">
        <v>0.0</v>
      </c>
      <c r="AL41" s="25">
        <v>1.0</v>
      </c>
      <c r="AM41" s="25">
        <v>50.0</v>
      </c>
      <c r="AN41" s="25">
        <v>0.0</v>
      </c>
      <c r="AO41" s="25">
        <v>0.0</v>
      </c>
      <c r="AP41" s="25">
        <v>0.0</v>
      </c>
      <c r="AQ41" s="25">
        <v>0.0</v>
      </c>
      <c r="AR41" s="25">
        <v>100.0</v>
      </c>
      <c r="AS41" s="25">
        <v>0.0</v>
      </c>
      <c r="AT41" s="25">
        <v>0.0</v>
      </c>
      <c r="AU41" s="25">
        <v>0.0</v>
      </c>
      <c r="AV41" s="25">
        <v>0.0</v>
      </c>
      <c r="AW41" s="25">
        <v>1.0</v>
      </c>
      <c r="AX41" s="25">
        <v>20.0</v>
      </c>
      <c r="AY41" s="25">
        <v>50.0</v>
      </c>
      <c r="AZ41" s="25">
        <v>0.0</v>
      </c>
      <c r="BA41" s="25">
        <v>100.0</v>
      </c>
      <c r="BB41" s="25">
        <v>0.0</v>
      </c>
    </row>
    <row r="42">
      <c r="C42" s="20" t="s">
        <v>105</v>
      </c>
      <c r="D42" s="25">
        <v>3.0</v>
      </c>
      <c r="E42" s="25">
        <v>2.0</v>
      </c>
      <c r="F42" s="25">
        <v>0.0</v>
      </c>
      <c r="G42" s="25">
        <v>0.0</v>
      </c>
      <c r="H42" s="25">
        <v>0.0</v>
      </c>
      <c r="I42" s="25">
        <v>0.0</v>
      </c>
      <c r="J42" s="25">
        <v>0.0</v>
      </c>
      <c r="K42" s="25">
        <v>0.0</v>
      </c>
      <c r="L42" s="25">
        <v>0.0</v>
      </c>
      <c r="M42" s="25">
        <v>0.0</v>
      </c>
      <c r="N42" s="25">
        <v>0.0</v>
      </c>
      <c r="O42" s="25">
        <v>0.0</v>
      </c>
      <c r="P42" s="25">
        <v>0.0</v>
      </c>
      <c r="Q42" s="25">
        <v>2.0</v>
      </c>
      <c r="R42" s="25">
        <v>2.0</v>
      </c>
      <c r="S42" s="25">
        <v>0.0</v>
      </c>
      <c r="T42" s="25">
        <v>0.0</v>
      </c>
      <c r="U42" s="25">
        <v>0.0</v>
      </c>
      <c r="V42" s="25">
        <v>1.0</v>
      </c>
      <c r="W42" s="25">
        <v>0.0</v>
      </c>
      <c r="X42" s="25">
        <v>1.0</v>
      </c>
      <c r="Y42" s="25">
        <v>0.0</v>
      </c>
      <c r="Z42" s="25">
        <v>0.0</v>
      </c>
      <c r="AA42" s="25">
        <v>0.0</v>
      </c>
      <c r="AB42" s="25">
        <v>0.0</v>
      </c>
      <c r="AC42" s="25">
        <v>0.0</v>
      </c>
      <c r="AD42" s="25">
        <v>0.0</v>
      </c>
      <c r="AE42" s="25">
        <v>0.0</v>
      </c>
      <c r="AF42" s="25">
        <v>0.0</v>
      </c>
      <c r="AG42" s="25">
        <v>0.0</v>
      </c>
      <c r="AH42" s="25">
        <v>0.0</v>
      </c>
      <c r="AI42" s="25">
        <v>1.0</v>
      </c>
      <c r="AJ42" s="25">
        <v>0.0</v>
      </c>
      <c r="AK42" s="25">
        <v>0.0</v>
      </c>
      <c r="AL42" s="25">
        <v>1.0</v>
      </c>
      <c r="AM42" s="25">
        <v>33.3</v>
      </c>
      <c r="AN42" s="25">
        <v>0.0</v>
      </c>
      <c r="AO42" s="25">
        <v>0.0</v>
      </c>
      <c r="AP42" s="25">
        <v>0.0</v>
      </c>
      <c r="AQ42" s="25">
        <v>0.0</v>
      </c>
      <c r="AR42" s="25">
        <v>100.0</v>
      </c>
      <c r="AS42" s="25">
        <v>0.0</v>
      </c>
      <c r="AT42" s="25">
        <v>0.0</v>
      </c>
      <c r="AU42" s="25">
        <v>0.0</v>
      </c>
      <c r="AV42" s="25">
        <v>0.0</v>
      </c>
      <c r="AW42" s="25">
        <v>1.0</v>
      </c>
      <c r="AX42" s="25">
        <v>25.0</v>
      </c>
      <c r="AY42" s="25">
        <v>66.7</v>
      </c>
      <c r="AZ42" s="25">
        <v>0.0</v>
      </c>
      <c r="BA42" s="25">
        <v>50.0</v>
      </c>
      <c r="BB42" s="25">
        <v>0.0</v>
      </c>
    </row>
    <row r="43">
      <c r="C43" s="20" t="s">
        <v>105</v>
      </c>
      <c r="D43" s="25">
        <v>2.0</v>
      </c>
      <c r="E43" s="25">
        <v>2.0</v>
      </c>
      <c r="F43" s="25">
        <v>0.0</v>
      </c>
      <c r="G43" s="25">
        <v>1.0</v>
      </c>
      <c r="H43" s="25">
        <v>0.0</v>
      </c>
      <c r="I43" s="25">
        <v>1.0</v>
      </c>
      <c r="J43" s="25">
        <v>0.0</v>
      </c>
      <c r="K43" s="25">
        <v>0.0</v>
      </c>
      <c r="L43" s="25">
        <v>0.0</v>
      </c>
      <c r="M43" s="25">
        <v>2.0</v>
      </c>
      <c r="N43" s="25">
        <v>0.5</v>
      </c>
      <c r="O43" s="25">
        <v>0.0</v>
      </c>
      <c r="P43" s="25">
        <v>0.0</v>
      </c>
      <c r="Q43" s="25">
        <v>1.0</v>
      </c>
      <c r="R43" s="25">
        <v>1.0</v>
      </c>
      <c r="S43" s="25">
        <v>0.0</v>
      </c>
      <c r="T43" s="25">
        <v>0.0</v>
      </c>
      <c r="U43" s="25">
        <v>0.0</v>
      </c>
      <c r="V43" s="25">
        <v>0.0</v>
      </c>
      <c r="W43" s="25">
        <v>0.0</v>
      </c>
      <c r="X43" s="25">
        <v>0.0</v>
      </c>
      <c r="Y43" s="25">
        <v>0.5</v>
      </c>
      <c r="Z43" s="25">
        <v>0.5</v>
      </c>
      <c r="AA43" s="25">
        <v>0.5</v>
      </c>
      <c r="AB43" s="25">
        <v>1.0</v>
      </c>
      <c r="AC43" s="25">
        <v>0.35</v>
      </c>
      <c r="AD43" s="25">
        <v>0.5</v>
      </c>
      <c r="AE43" s="25">
        <v>0.5</v>
      </c>
      <c r="AF43" s="25">
        <v>0.0</v>
      </c>
      <c r="AG43" s="25">
        <v>0.0</v>
      </c>
      <c r="AH43" s="25">
        <v>0.0</v>
      </c>
      <c r="AI43" s="25">
        <v>1.0</v>
      </c>
      <c r="AJ43" s="25">
        <v>1.0</v>
      </c>
      <c r="AK43" s="25">
        <v>1.0</v>
      </c>
      <c r="AL43" s="25">
        <v>1.0</v>
      </c>
      <c r="AM43" s="25">
        <v>50.0</v>
      </c>
      <c r="AN43" s="25">
        <v>0.0</v>
      </c>
      <c r="AO43" s="25">
        <v>1.0</v>
      </c>
      <c r="AP43" s="25">
        <v>0.0</v>
      </c>
      <c r="AQ43" s="25">
        <v>0.0</v>
      </c>
      <c r="AR43" s="25">
        <v>0.0</v>
      </c>
      <c r="AS43" s="25">
        <v>100.0</v>
      </c>
      <c r="AT43" s="25">
        <v>0.0</v>
      </c>
      <c r="AU43" s="25">
        <v>0.0</v>
      </c>
      <c r="AV43" s="25">
        <v>100.0</v>
      </c>
      <c r="AW43" s="25">
        <v>1.0</v>
      </c>
      <c r="AX43" s="25">
        <v>0.0</v>
      </c>
      <c r="AY43" s="25">
        <v>50.0</v>
      </c>
      <c r="AZ43" s="25">
        <v>0.0</v>
      </c>
      <c r="BA43" s="25">
        <v>0.0</v>
      </c>
      <c r="BB43" s="25">
        <v>1.0</v>
      </c>
    </row>
    <row r="44">
      <c r="C44" s="20" t="s">
        <v>106</v>
      </c>
      <c r="D44" s="25">
        <v>3.0</v>
      </c>
      <c r="E44" s="25">
        <v>2.0</v>
      </c>
      <c r="F44" s="25">
        <v>0.0</v>
      </c>
      <c r="G44" s="25">
        <v>1.0</v>
      </c>
      <c r="H44" s="25">
        <v>0.0</v>
      </c>
      <c r="I44" s="25">
        <v>1.0</v>
      </c>
      <c r="J44" s="25">
        <v>0.0</v>
      </c>
      <c r="K44" s="25">
        <v>0.0</v>
      </c>
      <c r="L44" s="25">
        <v>0.0</v>
      </c>
      <c r="M44" s="25">
        <v>0.0</v>
      </c>
      <c r="N44" s="25">
        <v>0.5</v>
      </c>
      <c r="O44" s="25">
        <v>1.0</v>
      </c>
      <c r="P44" s="25">
        <v>0.0</v>
      </c>
      <c r="Q44" s="25">
        <v>1.0</v>
      </c>
      <c r="R44" s="25">
        <v>1.0</v>
      </c>
      <c r="S44" s="25">
        <v>0.0</v>
      </c>
      <c r="T44" s="25">
        <v>0.0</v>
      </c>
      <c r="U44" s="25">
        <v>0.0</v>
      </c>
      <c r="V44" s="25">
        <v>0.0</v>
      </c>
      <c r="W44" s="25">
        <v>0.0</v>
      </c>
      <c r="X44" s="25">
        <v>0.0</v>
      </c>
      <c r="Y44" s="25">
        <v>0.667</v>
      </c>
      <c r="Z44" s="25">
        <v>0.667</v>
      </c>
      <c r="AA44" s="25">
        <v>0.5</v>
      </c>
      <c r="AB44" s="25">
        <v>1.167</v>
      </c>
      <c r="AC44" s="25">
        <v>0.425</v>
      </c>
      <c r="AD44" s="25">
        <v>0.5</v>
      </c>
      <c r="AE44" s="25">
        <v>0.333</v>
      </c>
      <c r="AF44" s="25">
        <v>0.0</v>
      </c>
      <c r="AG44" s="25">
        <v>0.0</v>
      </c>
      <c r="AH44" s="25">
        <v>0.0</v>
      </c>
      <c r="AI44" s="25">
        <v>1.0</v>
      </c>
      <c r="AJ44" s="25">
        <v>0.0</v>
      </c>
      <c r="AK44" s="25">
        <v>0.0</v>
      </c>
      <c r="AL44" s="25">
        <v>2.0</v>
      </c>
      <c r="AM44" s="25">
        <v>66.7</v>
      </c>
      <c r="AN44" s="25">
        <v>0.0</v>
      </c>
      <c r="AO44" s="25">
        <v>1.0</v>
      </c>
      <c r="AP44" s="25">
        <v>0.0</v>
      </c>
      <c r="AQ44" s="25">
        <v>0.0</v>
      </c>
      <c r="AR44" s="25">
        <v>0.0</v>
      </c>
      <c r="AS44" s="25">
        <v>0.0</v>
      </c>
      <c r="AT44" s="25">
        <v>0.0</v>
      </c>
      <c r="AU44" s="25">
        <v>100.0</v>
      </c>
      <c r="AV44" s="25">
        <v>0.0</v>
      </c>
      <c r="AW44" s="25">
        <v>1.0</v>
      </c>
      <c r="AX44" s="25">
        <v>0.0</v>
      </c>
      <c r="AY44" s="25">
        <v>0.0</v>
      </c>
      <c r="AZ44" s="25">
        <v>0.0</v>
      </c>
      <c r="BA44" s="25">
        <v>0.0</v>
      </c>
      <c r="BB44" s="25">
        <v>1.0</v>
      </c>
    </row>
    <row r="45">
      <c r="C45" s="20" t="s">
        <v>106</v>
      </c>
      <c r="D45" s="25">
        <v>3.0</v>
      </c>
      <c r="E45" s="25">
        <v>1.0</v>
      </c>
      <c r="F45" s="25">
        <v>0.0</v>
      </c>
      <c r="G45" s="25">
        <v>0.0</v>
      </c>
      <c r="H45" s="25">
        <v>0.0</v>
      </c>
      <c r="I45" s="25">
        <v>0.0</v>
      </c>
      <c r="J45" s="25">
        <v>0.0</v>
      </c>
      <c r="K45" s="25">
        <v>0.0</v>
      </c>
      <c r="L45" s="25">
        <v>0.0</v>
      </c>
      <c r="M45" s="25">
        <v>0.0</v>
      </c>
      <c r="N45" s="25">
        <v>0.0</v>
      </c>
      <c r="O45" s="25">
        <v>2.0</v>
      </c>
      <c r="P45" s="25">
        <v>0.0</v>
      </c>
      <c r="Q45" s="25">
        <v>0.0</v>
      </c>
      <c r="R45" s="25">
        <v>0.0</v>
      </c>
      <c r="S45" s="25">
        <v>0.0</v>
      </c>
      <c r="T45" s="25">
        <v>0.0</v>
      </c>
      <c r="U45" s="25">
        <v>0.0</v>
      </c>
      <c r="V45" s="25">
        <v>0.0</v>
      </c>
      <c r="W45" s="25">
        <v>0.0</v>
      </c>
      <c r="X45" s="25">
        <v>0.0</v>
      </c>
      <c r="Y45" s="25">
        <v>0.667</v>
      </c>
      <c r="Z45" s="25">
        <v>0.667</v>
      </c>
      <c r="AA45" s="25">
        <v>0.0</v>
      </c>
      <c r="AB45" s="25">
        <v>0.667</v>
      </c>
      <c r="AC45" s="25">
        <v>0.3</v>
      </c>
      <c r="AD45" s="25">
        <v>1.0</v>
      </c>
      <c r="AE45" s="25">
        <v>0.333</v>
      </c>
      <c r="AF45" s="25">
        <v>0.0</v>
      </c>
      <c r="AG45" s="25">
        <v>0.0</v>
      </c>
      <c r="AH45" s="25">
        <v>0.0</v>
      </c>
      <c r="AI45" s="25">
        <v>0.0</v>
      </c>
      <c r="AJ45" s="25">
        <v>0.0</v>
      </c>
      <c r="AK45" s="25">
        <v>0.0</v>
      </c>
      <c r="AL45" s="25">
        <v>2.0</v>
      </c>
      <c r="AM45" s="25">
        <v>66.7</v>
      </c>
      <c r="AN45" s="25">
        <v>2.0</v>
      </c>
      <c r="AO45" s="25">
        <v>2.0</v>
      </c>
      <c r="AP45" s="25">
        <v>0.0</v>
      </c>
      <c r="AQ45" s="25">
        <v>0.0</v>
      </c>
      <c r="AR45" s="25">
        <v>100.0</v>
      </c>
      <c r="AS45" s="25">
        <v>0.0</v>
      </c>
      <c r="AT45" s="25">
        <v>0.0</v>
      </c>
      <c r="AU45" s="25">
        <v>0.0</v>
      </c>
      <c r="AV45" s="25">
        <v>0.0</v>
      </c>
      <c r="AW45" s="25">
        <v>1.0</v>
      </c>
      <c r="AX45" s="25">
        <v>10.5</v>
      </c>
      <c r="AY45" s="25">
        <v>0.0</v>
      </c>
      <c r="AZ45" s="25">
        <v>0.0</v>
      </c>
      <c r="BA45" s="25">
        <v>0.0</v>
      </c>
      <c r="BB45" s="25">
        <v>0.0</v>
      </c>
    </row>
    <row r="46">
      <c r="C46" s="20" t="s">
        <v>107</v>
      </c>
      <c r="D46" s="25">
        <v>3.0</v>
      </c>
      <c r="E46" s="25">
        <v>3.0</v>
      </c>
      <c r="F46" s="25">
        <v>0.0</v>
      </c>
      <c r="G46" s="25">
        <v>2.0</v>
      </c>
      <c r="H46" s="25">
        <v>0.0</v>
      </c>
      <c r="I46" s="25">
        <v>2.0</v>
      </c>
      <c r="J46" s="25">
        <v>0.0</v>
      </c>
      <c r="K46" s="25">
        <v>0.0</v>
      </c>
      <c r="L46" s="25">
        <v>0.0</v>
      </c>
      <c r="M46" s="25">
        <v>2.0</v>
      </c>
      <c r="N46" s="25">
        <v>0.667</v>
      </c>
      <c r="O46" s="25">
        <v>0.0</v>
      </c>
      <c r="P46" s="25">
        <v>0.0</v>
      </c>
      <c r="Q46" s="25">
        <v>0.0</v>
      </c>
      <c r="R46" s="25">
        <v>0.0</v>
      </c>
      <c r="S46" s="25">
        <v>0.0</v>
      </c>
      <c r="T46" s="25">
        <v>0.0</v>
      </c>
      <c r="U46" s="25">
        <v>0.0</v>
      </c>
      <c r="V46" s="25">
        <v>0.0</v>
      </c>
      <c r="W46" s="25">
        <v>0.0</v>
      </c>
      <c r="X46" s="25">
        <v>0.0</v>
      </c>
      <c r="Y46" s="25">
        <v>0.667</v>
      </c>
      <c r="Z46" s="25">
        <v>0.667</v>
      </c>
      <c r="AA46" s="25">
        <v>0.667</v>
      </c>
      <c r="AB46" s="25">
        <v>1.333</v>
      </c>
      <c r="AC46" s="25">
        <v>0.467</v>
      </c>
      <c r="AD46" s="25">
        <v>1.0</v>
      </c>
      <c r="AE46" s="25">
        <v>1.0</v>
      </c>
      <c r="AF46" s="25">
        <v>0.0</v>
      </c>
      <c r="AG46" s="25">
        <v>0.0</v>
      </c>
      <c r="AH46" s="25">
        <v>0.0</v>
      </c>
      <c r="AI46" s="25">
        <v>2.0</v>
      </c>
      <c r="AJ46" s="25">
        <v>2.0</v>
      </c>
      <c r="AK46" s="25">
        <v>1.0</v>
      </c>
      <c r="AL46" s="25">
        <v>2.0</v>
      </c>
      <c r="AM46" s="25">
        <v>66.7</v>
      </c>
      <c r="AN46" s="25">
        <v>0.0</v>
      </c>
      <c r="AO46" s="25">
        <v>2.0</v>
      </c>
      <c r="AP46" s="25">
        <v>0.0</v>
      </c>
      <c r="AQ46" s="25">
        <v>0.0</v>
      </c>
      <c r="AR46" s="25">
        <v>33.3</v>
      </c>
      <c r="AS46" s="25">
        <v>0.0</v>
      </c>
      <c r="AT46" s="25">
        <v>0.0</v>
      </c>
      <c r="AU46" s="25">
        <v>66.7</v>
      </c>
      <c r="AV46" s="25">
        <v>0.0</v>
      </c>
      <c r="AW46" s="25">
        <v>3.0</v>
      </c>
      <c r="AX46" s="25">
        <v>0.0</v>
      </c>
      <c r="AY46" s="25">
        <v>33.3</v>
      </c>
      <c r="AZ46" s="25">
        <v>0.0</v>
      </c>
      <c r="BA46" s="25">
        <v>0.0</v>
      </c>
      <c r="BB46" s="25">
        <v>0.667</v>
      </c>
    </row>
    <row r="47">
      <c r="C47" s="20" t="s">
        <v>107</v>
      </c>
      <c r="D47" s="25">
        <v>3.0</v>
      </c>
      <c r="E47" s="25">
        <v>3.0</v>
      </c>
      <c r="F47" s="25">
        <v>2.0</v>
      </c>
      <c r="G47" s="25">
        <v>1.0</v>
      </c>
      <c r="H47" s="25">
        <v>0.0</v>
      </c>
      <c r="I47" s="25">
        <v>1.0</v>
      </c>
      <c r="J47" s="25">
        <v>0.0</v>
      </c>
      <c r="K47" s="25">
        <v>0.0</v>
      </c>
      <c r="L47" s="25">
        <v>0.0</v>
      </c>
      <c r="M47" s="25">
        <v>0.0</v>
      </c>
      <c r="N47" s="25">
        <v>0.333</v>
      </c>
      <c r="O47" s="25">
        <v>0.0</v>
      </c>
      <c r="P47" s="25">
        <v>0.0</v>
      </c>
      <c r="Q47" s="25">
        <v>0.0</v>
      </c>
      <c r="R47" s="25">
        <v>0.0</v>
      </c>
      <c r="S47" s="25">
        <v>0.0</v>
      </c>
      <c r="T47" s="25">
        <v>0.0</v>
      </c>
      <c r="U47" s="25">
        <v>0.0</v>
      </c>
      <c r="V47" s="25">
        <v>0.0</v>
      </c>
      <c r="W47" s="25">
        <v>0.0</v>
      </c>
      <c r="X47" s="25">
        <v>0.0</v>
      </c>
      <c r="Y47" s="25">
        <v>0.333</v>
      </c>
      <c r="Z47" s="25">
        <v>0.333</v>
      </c>
      <c r="AA47" s="25">
        <v>0.333</v>
      </c>
      <c r="AB47" s="25">
        <v>0.667</v>
      </c>
      <c r="AC47" s="25">
        <v>0.233</v>
      </c>
      <c r="AD47" s="25">
        <v>1.0</v>
      </c>
      <c r="AE47" s="25">
        <v>1.0</v>
      </c>
      <c r="AF47" s="25">
        <v>0.0</v>
      </c>
      <c r="AG47" s="25">
        <v>1.0</v>
      </c>
      <c r="AH47" s="25">
        <v>0.0</v>
      </c>
      <c r="AI47" s="25">
        <v>0.0</v>
      </c>
      <c r="AJ47" s="25">
        <v>0.0</v>
      </c>
      <c r="AK47" s="25">
        <v>0.0</v>
      </c>
      <c r="AL47" s="25">
        <v>1.0</v>
      </c>
      <c r="AM47" s="25">
        <v>33.3</v>
      </c>
      <c r="AN47" s="25">
        <v>0.0</v>
      </c>
      <c r="AO47" s="25">
        <v>0.0</v>
      </c>
      <c r="AP47" s="25">
        <v>0.0</v>
      </c>
      <c r="AQ47" s="25">
        <v>0.0</v>
      </c>
      <c r="AR47" s="25">
        <v>66.7</v>
      </c>
      <c r="AS47" s="25">
        <v>0.0</v>
      </c>
      <c r="AT47" s="25">
        <v>0.0</v>
      </c>
      <c r="AU47" s="25">
        <v>33.3</v>
      </c>
      <c r="AV47" s="25">
        <v>0.0</v>
      </c>
      <c r="AW47" s="25">
        <v>3.0</v>
      </c>
      <c r="AX47" s="25">
        <v>0.0</v>
      </c>
      <c r="AY47" s="25">
        <v>66.7</v>
      </c>
      <c r="AZ47" s="25">
        <v>0.0</v>
      </c>
      <c r="BA47" s="25">
        <v>0.0</v>
      </c>
      <c r="BB47" s="25">
        <v>0.333</v>
      </c>
    </row>
    <row r="48">
      <c r="C48" s="20" t="s">
        <v>108</v>
      </c>
      <c r="D48" s="25">
        <v>3.0</v>
      </c>
      <c r="E48" s="25">
        <v>3.0</v>
      </c>
      <c r="F48" s="25">
        <v>0.0</v>
      </c>
      <c r="G48" s="25">
        <v>1.0</v>
      </c>
      <c r="H48" s="25">
        <v>0.0</v>
      </c>
      <c r="I48" s="25">
        <v>1.0</v>
      </c>
      <c r="J48" s="25">
        <v>0.0</v>
      </c>
      <c r="K48" s="25">
        <v>0.0</v>
      </c>
      <c r="L48" s="25">
        <v>0.0</v>
      </c>
      <c r="M48" s="25">
        <v>0.0</v>
      </c>
      <c r="N48" s="25">
        <v>0.333</v>
      </c>
      <c r="O48" s="25">
        <v>0.0</v>
      </c>
      <c r="P48" s="25">
        <v>0.0</v>
      </c>
      <c r="Q48" s="25">
        <v>1.0</v>
      </c>
      <c r="R48" s="25">
        <v>1.0</v>
      </c>
      <c r="S48" s="25">
        <v>0.0</v>
      </c>
      <c r="T48" s="25">
        <v>0.0</v>
      </c>
      <c r="U48" s="25">
        <v>0.0</v>
      </c>
      <c r="V48" s="25">
        <v>0.0</v>
      </c>
      <c r="W48" s="25">
        <v>0.0</v>
      </c>
      <c r="X48" s="25">
        <v>0.0</v>
      </c>
      <c r="Y48" s="25">
        <v>0.333</v>
      </c>
      <c r="Z48" s="25">
        <v>0.333</v>
      </c>
      <c r="AA48" s="25">
        <v>0.333</v>
      </c>
      <c r="AB48" s="25">
        <v>0.667</v>
      </c>
      <c r="AC48" s="25">
        <v>0.233</v>
      </c>
      <c r="AD48" s="25">
        <v>0.667</v>
      </c>
      <c r="AE48" s="25">
        <v>0.667</v>
      </c>
      <c r="AF48" s="25">
        <v>0.0</v>
      </c>
      <c r="AG48" s="25">
        <v>0.0</v>
      </c>
      <c r="AH48" s="25">
        <v>0.0</v>
      </c>
      <c r="AI48" s="25">
        <v>2.0</v>
      </c>
      <c r="AJ48" s="25">
        <v>0.0</v>
      </c>
      <c r="AK48" s="25">
        <v>0.0</v>
      </c>
      <c r="AL48" s="25">
        <v>1.0</v>
      </c>
      <c r="AM48" s="25">
        <v>33.3</v>
      </c>
      <c r="AN48" s="25">
        <v>0.0</v>
      </c>
      <c r="AO48" s="25">
        <v>0.0</v>
      </c>
      <c r="AP48" s="25">
        <v>0.0</v>
      </c>
      <c r="AQ48" s="25">
        <v>0.0</v>
      </c>
      <c r="AR48" s="25">
        <v>50.0</v>
      </c>
      <c r="AS48" s="25">
        <v>0.0</v>
      </c>
      <c r="AT48" s="25">
        <v>0.0</v>
      </c>
      <c r="AU48" s="25">
        <v>50.0</v>
      </c>
      <c r="AV48" s="25">
        <v>0.0</v>
      </c>
      <c r="AW48" s="25">
        <v>2.0</v>
      </c>
      <c r="AX48" s="25">
        <v>25.0</v>
      </c>
      <c r="AY48" s="25">
        <v>66.7</v>
      </c>
      <c r="AZ48" s="25">
        <v>0.0</v>
      </c>
      <c r="BA48" s="25">
        <v>0.0</v>
      </c>
      <c r="BB48" s="25">
        <v>0.5</v>
      </c>
    </row>
    <row r="49">
      <c r="C49" s="20" t="s">
        <v>108</v>
      </c>
      <c r="D49" s="25">
        <v>2.0</v>
      </c>
      <c r="E49" s="25">
        <v>2.0</v>
      </c>
      <c r="F49" s="25">
        <v>0.0</v>
      </c>
      <c r="G49" s="25">
        <v>0.0</v>
      </c>
      <c r="H49" s="25">
        <v>0.0</v>
      </c>
      <c r="I49" s="25">
        <v>0.0</v>
      </c>
      <c r="J49" s="25">
        <v>0.0</v>
      </c>
      <c r="K49" s="25">
        <v>0.0</v>
      </c>
      <c r="L49" s="25">
        <v>0.0</v>
      </c>
      <c r="M49" s="25">
        <v>0.0</v>
      </c>
      <c r="N49" s="25">
        <v>0.0</v>
      </c>
      <c r="O49" s="25">
        <v>0.0</v>
      </c>
      <c r="P49" s="25">
        <v>0.0</v>
      </c>
      <c r="Q49" s="25">
        <v>1.0</v>
      </c>
      <c r="R49" s="25">
        <v>1.0</v>
      </c>
      <c r="S49" s="25">
        <v>0.0</v>
      </c>
      <c r="T49" s="25">
        <v>0.0</v>
      </c>
      <c r="U49" s="25">
        <v>0.0</v>
      </c>
      <c r="V49" s="25">
        <v>0.0</v>
      </c>
      <c r="W49" s="25">
        <v>0.0</v>
      </c>
      <c r="X49" s="25">
        <v>0.0</v>
      </c>
      <c r="Y49" s="25">
        <v>0.0</v>
      </c>
      <c r="Z49" s="25">
        <v>0.0</v>
      </c>
      <c r="AA49" s="25">
        <v>0.0</v>
      </c>
      <c r="AB49" s="25">
        <v>0.0</v>
      </c>
      <c r="AC49" s="25">
        <v>0.0</v>
      </c>
      <c r="AD49" s="25">
        <v>0.5</v>
      </c>
      <c r="AE49" s="25">
        <v>0.5</v>
      </c>
      <c r="AF49" s="25">
        <v>0.0</v>
      </c>
      <c r="AG49" s="25">
        <v>0.0</v>
      </c>
      <c r="AH49" s="25">
        <v>0.0</v>
      </c>
      <c r="AI49" s="25">
        <v>1.0</v>
      </c>
      <c r="AJ49" s="25">
        <v>0.0</v>
      </c>
      <c r="AK49" s="25">
        <v>0.0</v>
      </c>
      <c r="AL49" s="25">
        <v>0.0</v>
      </c>
      <c r="AM49" s="25">
        <v>0.0</v>
      </c>
      <c r="AN49" s="25">
        <v>0.0</v>
      </c>
      <c r="AO49" s="25">
        <v>0.0</v>
      </c>
      <c r="AP49" s="25">
        <v>0.0</v>
      </c>
      <c r="AQ49" s="25">
        <v>0.0</v>
      </c>
      <c r="AR49" s="25">
        <v>0.0</v>
      </c>
      <c r="AS49" s="25">
        <v>0.0</v>
      </c>
      <c r="AT49" s="25">
        <v>100.0</v>
      </c>
      <c r="AU49" s="25">
        <v>0.0</v>
      </c>
      <c r="AV49" s="25">
        <v>0.0</v>
      </c>
      <c r="AW49" s="25">
        <v>1.0</v>
      </c>
      <c r="AX49" s="25">
        <v>62.5</v>
      </c>
      <c r="AY49" s="25">
        <v>100.0</v>
      </c>
      <c r="AZ49" s="25">
        <v>0.0</v>
      </c>
      <c r="BA49" s="25">
        <v>0.0</v>
      </c>
      <c r="BB49" s="25">
        <v>0.0</v>
      </c>
    </row>
    <row r="50">
      <c r="C50" s="20" t="s">
        <v>109</v>
      </c>
      <c r="D50" s="26">
        <f t="shared" ref="D50:M50" si="1">sum(D14:D49)</f>
        <v>100</v>
      </c>
      <c r="E50" s="26">
        <f t="shared" si="1"/>
        <v>89</v>
      </c>
      <c r="F50" s="26">
        <f t="shared" si="1"/>
        <v>14</v>
      </c>
      <c r="G50" s="26">
        <f t="shared" si="1"/>
        <v>24</v>
      </c>
      <c r="H50" s="26">
        <f t="shared" si="1"/>
        <v>0</v>
      </c>
      <c r="I50" s="26">
        <f t="shared" si="1"/>
        <v>17</v>
      </c>
      <c r="J50" s="26">
        <f t="shared" si="1"/>
        <v>6</v>
      </c>
      <c r="K50" s="26">
        <f t="shared" si="1"/>
        <v>1</v>
      </c>
      <c r="L50" s="26">
        <f t="shared" si="1"/>
        <v>0</v>
      </c>
      <c r="M50" s="26">
        <f t="shared" si="1"/>
        <v>14</v>
      </c>
      <c r="N50" s="27">
        <f>G50/E50</f>
        <v>0.2696629213</v>
      </c>
      <c r="O50" s="28">
        <f t="shared" ref="O50:X50" si="2">sum(O14:O49)</f>
        <v>7</v>
      </c>
      <c r="P50" s="28">
        <f t="shared" si="2"/>
        <v>1</v>
      </c>
      <c r="Q50" s="28">
        <f t="shared" si="2"/>
        <v>28</v>
      </c>
      <c r="R50" s="28">
        <f t="shared" si="2"/>
        <v>29</v>
      </c>
      <c r="S50" s="28">
        <f t="shared" si="2"/>
        <v>1</v>
      </c>
      <c r="T50" s="28">
        <f t="shared" si="2"/>
        <v>2</v>
      </c>
      <c r="U50" s="28">
        <f t="shared" si="2"/>
        <v>1</v>
      </c>
      <c r="V50" s="28">
        <f t="shared" si="2"/>
        <v>3</v>
      </c>
      <c r="W50" s="28">
        <f t="shared" si="2"/>
        <v>0</v>
      </c>
      <c r="X50" s="28">
        <f t="shared" si="2"/>
        <v>3</v>
      </c>
      <c r="Y50" s="29">
        <f>(G50+O50+S50)/D50</f>
        <v>0.32</v>
      </c>
      <c r="Z50" s="29">
        <f>(G50+O50+S50+AF50)/D50</f>
        <v>0.39</v>
      </c>
      <c r="AA50" s="27">
        <f>(I50+(2*J50)+(3*K50)+(4*L50))/E50</f>
        <v>0.3595505618</v>
      </c>
      <c r="AB50" s="29">
        <f>sum(Y50,AA50)</f>
        <v>0.6795505618</v>
      </c>
      <c r="AC50" s="29">
        <f>((1.8*Y50)+AA50)/4</f>
        <v>0.2338876404</v>
      </c>
      <c r="AD50" s="29">
        <f>(E50-R50)/E50</f>
        <v>0.6741573034</v>
      </c>
      <c r="AE50" s="27">
        <f>(E50-R50)/D50</f>
        <v>0.6</v>
      </c>
      <c r="AF50" s="30">
        <f t="shared" ref="AF50:AJ50" si="3">sum(AF14:AF49)</f>
        <v>7</v>
      </c>
      <c r="AG50" s="30">
        <f t="shared" si="3"/>
        <v>3</v>
      </c>
      <c r="AH50" s="30">
        <f t="shared" si="3"/>
        <v>0</v>
      </c>
      <c r="AI50" s="30">
        <f t="shared" si="3"/>
        <v>34</v>
      </c>
      <c r="AJ50" s="30">
        <f t="shared" si="3"/>
        <v>11</v>
      </c>
      <c r="AK50" s="27">
        <f>AJ50/AI50</f>
        <v>0.3235294118</v>
      </c>
      <c r="AL50" s="28">
        <f>sum(AL14:AL49)</f>
        <v>39</v>
      </c>
      <c r="AM50" s="31">
        <f>(AL50/D50)*100</f>
        <v>39</v>
      </c>
      <c r="AN50" s="28">
        <f t="shared" ref="AN50:AQ50" si="4">sum(AN14:AN49)</f>
        <v>4</v>
      </c>
      <c r="AO50" s="28">
        <f t="shared" si="4"/>
        <v>20</v>
      </c>
      <c r="AP50" s="28">
        <f t="shared" si="4"/>
        <v>0</v>
      </c>
      <c r="AQ50" s="28">
        <f t="shared" si="4"/>
        <v>0</v>
      </c>
      <c r="AR50" s="32">
        <f t="shared" ref="AR50:AV50" si="5">((((AR14*$AW$14)/100)+((AR15*$AW$15)/100)+((AR16*$AW$16)/100)+((AR17*$AW$17)/100)+((AR18*$AW$18)/100)+((AR19*$AW$19)/100)+((AR20*$AW$20)/100)+((AR21*$AW$21)/100)+((AR22*$AW$22)/100)+((AR23*$AW$23)/100)+((AR24*$AW$24)/100)+((AR25*$AW$25)/100)+((AR26*$AW$26)/100)+((AR27*$AW$27)/100)+((AR28*$AW$28)/100)+((AR29*$AW$29)/100)+((AR30*$AW$30)/100)+((AR31*$AW$31)/100)+((AR32*$AW$32)/100)+((AR33*$AW$33)/100)+((AR34*$AW$34)/100)+((AR35*$AW$35)/100)+((AR36*$AW$36)/100)+((AR37*$AW$37)/100)+((AR38*$AW$38)/100)+((AR39*$AW$39)/100)+((AR40*$AW$40)/100)+((AR41*$AW$41)/100)+((AR42*$AW$42)/100)+((AR43*$AW$43)/100)+((AR44*$AW$44)/100)+((AR45*$AW$45)/100)+((AR46*$AW$46)/100)+((AR47*$AW$47)/100)+((AR48*$AW$48)/100)+((AR49*$AW$49)/100))/$AW$50)*100</f>
        <v>44.44126984</v>
      </c>
      <c r="AS50" s="32">
        <f t="shared" si="5"/>
        <v>11.10952381</v>
      </c>
      <c r="AT50" s="32">
        <f t="shared" si="5"/>
        <v>17.46190476</v>
      </c>
      <c r="AU50" s="32">
        <f t="shared" si="5"/>
        <v>25.3952381</v>
      </c>
      <c r="AV50" s="32">
        <f t="shared" si="5"/>
        <v>9.525396825</v>
      </c>
      <c r="AW50" s="33">
        <f>SUM(AW14:AW49)</f>
        <v>63</v>
      </c>
      <c r="AX50" s="34">
        <f t="shared" ref="AX50:AY50" si="6">AVERAGE(AX14,AX16:AX37,AX39:AX49)</f>
        <v>14.60882353</v>
      </c>
      <c r="AY50" s="34">
        <f t="shared" si="6"/>
        <v>48.77647059</v>
      </c>
      <c r="AZ50" s="33">
        <f>SUM(AZ14:AZ49)</f>
        <v>3</v>
      </c>
      <c r="BA50" s="34">
        <f>AVERAGE(BA14,BA16:BA37,BA39:BA49)</f>
        <v>11.27352941</v>
      </c>
      <c r="BB50" s="34">
        <f>G50/AW50</f>
        <v>0.380952381</v>
      </c>
    </row>
    <row r="51">
      <c r="C51" s="20"/>
    </row>
    <row r="52">
      <c r="C52" s="20"/>
    </row>
  </sheetData>
  <mergeCells count="3">
    <mergeCell ref="A1:C5"/>
    <mergeCell ref="E7:I7"/>
    <mergeCell ref="J7:N7"/>
  </mergeCells>
  <printOptions gridLines="1" horizontalCentered="1"/>
  <pageMargins bottom="0.75" footer="0.0" header="0.0" left="0.7" right="0.7" top="0.75"/>
  <pageSetup scale="45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3.0" topLeftCell="D14" activePane="bottomRight" state="frozen"/>
      <selection activeCell="D1" sqref="D1" pane="topRight"/>
      <selection activeCell="A14" sqref="A14" pane="bottomLeft"/>
      <selection activeCell="D14" sqref="D14" pane="bottomRight"/>
    </sheetView>
  </sheetViews>
  <sheetFormatPr customHeight="1" defaultColWidth="12.63" defaultRowHeight="15.75"/>
  <sheetData>
    <row r="1">
      <c r="A1" s="2" t="s">
        <v>163</v>
      </c>
      <c r="D1" s="2"/>
      <c r="E1" s="2"/>
    </row>
    <row r="2">
      <c r="D2" s="2"/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X2" s="5"/>
      <c r="Y2" s="5"/>
      <c r="Z2" s="5"/>
      <c r="AA2" s="5"/>
    </row>
    <row r="3">
      <c r="D3" s="2"/>
      <c r="E3" s="6">
        <f>N50</f>
        <v>0.3295454545</v>
      </c>
      <c r="F3" s="6">
        <f>AB50</f>
        <v>0.8124437444</v>
      </c>
      <c r="G3" s="6">
        <f>AK50</f>
        <v>0.3333333333</v>
      </c>
      <c r="H3" s="7">
        <f>AM50</f>
        <v>50.4950495</v>
      </c>
      <c r="I3" s="8">
        <f>((0.69*O50) + (0.72*S50) + (0.88*I50) + (1.247*J50) + (1.578*K50) + (2.031*L50))/(E50+O50+S50+X50)</f>
        <v>0.3377029703</v>
      </c>
      <c r="J3" s="7">
        <f>AV50</f>
        <v>11.39113924</v>
      </c>
      <c r="K3" s="3">
        <f>13+4+2+3+1+5+4+2</f>
        <v>34</v>
      </c>
      <c r="L3" s="3">
        <f>2+2+1+1+2</f>
        <v>8</v>
      </c>
      <c r="M3" s="6">
        <f>L3/K5</f>
        <v>0.2580645161</v>
      </c>
      <c r="N3" s="3">
        <f>1+1</f>
        <v>2</v>
      </c>
      <c r="O3" s="6">
        <f>(N3+L3+1)/K3</f>
        <v>0.3235294118</v>
      </c>
      <c r="P3" s="47">
        <f>5+1+1+3+2+1+2+1+1</f>
        <v>17</v>
      </c>
      <c r="Q3" s="47">
        <f>5+1+1+2+1+1+1</f>
        <v>12</v>
      </c>
      <c r="R3" s="47">
        <f>1+1</f>
        <v>2</v>
      </c>
      <c r="S3" s="6">
        <f>R3/P3</f>
        <v>0.1176470588</v>
      </c>
      <c r="T3" s="6">
        <f>R3/Q3</f>
        <v>0.1666666667</v>
      </c>
      <c r="U3" s="47">
        <f>2+1+1+1+2+1</f>
        <v>8</v>
      </c>
    </row>
    <row r="4">
      <c r="E4" s="3" t="s">
        <v>19</v>
      </c>
      <c r="F4" s="3" t="s">
        <v>20</v>
      </c>
      <c r="G4" s="3" t="s">
        <v>21</v>
      </c>
      <c r="H4" s="3" t="s">
        <v>22</v>
      </c>
      <c r="I4" s="3" t="s">
        <v>23</v>
      </c>
      <c r="J4" s="3" t="s">
        <v>24</v>
      </c>
      <c r="K4" s="3" t="s">
        <v>25</v>
      </c>
      <c r="L4" s="3" t="s">
        <v>26</v>
      </c>
      <c r="M4" s="3" t="s">
        <v>27</v>
      </c>
      <c r="N4" s="3" t="s">
        <v>28</v>
      </c>
      <c r="O4" s="3" t="s">
        <v>29</v>
      </c>
      <c r="P4" s="3" t="s">
        <v>30</v>
      </c>
      <c r="Q4" s="3" t="s">
        <v>31</v>
      </c>
      <c r="R4" s="3" t="s">
        <v>32</v>
      </c>
      <c r="S4" s="3" t="s">
        <v>33</v>
      </c>
      <c r="T4" s="3" t="s">
        <v>34</v>
      </c>
      <c r="U4" s="3" t="s">
        <v>35</v>
      </c>
    </row>
    <row r="5">
      <c r="E5" s="6">
        <f>AA50-N50</f>
        <v>0.1363636364</v>
      </c>
      <c r="F5" s="6">
        <f>AC50</f>
        <v>0.2724178668</v>
      </c>
      <c r="G5" s="11">
        <f>(2+1+1+1+1+1)/(20+4+3+6+4+3+8+3)</f>
        <v>0.137254902</v>
      </c>
      <c r="H5" s="11">
        <f>(11+2+2+5+1+5)/(20+4+3+6+4+3+8+3)</f>
        <v>0.5098039216</v>
      </c>
      <c r="I5" s="11">
        <f>(7+1+1+3+2+2+2)/(20+4+3+6+4+3+8+3)</f>
        <v>0.3529411765</v>
      </c>
      <c r="J5" s="6">
        <f>BB50</f>
        <v>0.3670886076</v>
      </c>
      <c r="K5" s="3">
        <f>13+3+2+3+1+4+4+1</f>
        <v>31</v>
      </c>
      <c r="L5" s="3">
        <f>8+2+3+1+3+2</f>
        <v>19</v>
      </c>
      <c r="M5" s="6">
        <f>L3/L5</f>
        <v>0.4210526316</v>
      </c>
      <c r="N5" s="6">
        <f>(3+2+2+1+2)/K5</f>
        <v>0.3225806452</v>
      </c>
      <c r="O5" s="6">
        <f>N5+O3</f>
        <v>0.6461100569</v>
      </c>
      <c r="P5" s="3">
        <f>3+1+1+2+1</f>
        <v>8</v>
      </c>
      <c r="Q5" s="3">
        <f>3+1+2</f>
        <v>6</v>
      </c>
      <c r="R5" s="3">
        <f>0</f>
        <v>0</v>
      </c>
      <c r="S5" s="6">
        <f>R5/P5</f>
        <v>0</v>
      </c>
      <c r="T5" s="6">
        <f>R5/Q5</f>
        <v>0</v>
      </c>
      <c r="U5" s="7">
        <f>(U3/(5+1+1+3+2+1+3+1+1+1))*100</f>
        <v>42.10526316</v>
      </c>
    </row>
    <row r="7">
      <c r="E7" s="3" t="s">
        <v>36</v>
      </c>
      <c r="I7" s="14"/>
      <c r="J7" s="3" t="s">
        <v>37</v>
      </c>
    </row>
    <row r="8">
      <c r="E8" s="49" t="s">
        <v>2</v>
      </c>
      <c r="F8" s="49" t="s">
        <v>38</v>
      </c>
      <c r="G8" s="49" t="s">
        <v>39</v>
      </c>
      <c r="H8" s="49" t="s">
        <v>3</v>
      </c>
      <c r="I8" s="50" t="s">
        <v>4</v>
      </c>
      <c r="J8" s="49" t="s">
        <v>2</v>
      </c>
      <c r="K8" s="49" t="s">
        <v>38</v>
      </c>
      <c r="L8" s="49" t="s">
        <v>39</v>
      </c>
      <c r="M8" s="49" t="s">
        <v>3</v>
      </c>
      <c r="N8" s="49" t="s">
        <v>4</v>
      </c>
    </row>
    <row r="9">
      <c r="E9" s="51">
        <f>sum(G45:G49)/sum(E45:E49)</f>
        <v>0.07142857143</v>
      </c>
      <c r="F9" s="51">
        <f>sum(sum(G45:G49),sum(O45:O49),sum(S45:S49))/sum(D45:D49)</f>
        <v>0.1111111111</v>
      </c>
      <c r="G9" s="51">
        <f>(sum(I45:I49)+(2*sum(J45:J49))+(3*sum(K45:K49))+(4*sum(L45:L49)))/sum(E45:E49)</f>
        <v>0.1428571429</v>
      </c>
      <c r="H9" s="51">
        <f>sum(F9:G9)</f>
        <v>0.253968254</v>
      </c>
      <c r="I9" s="52">
        <f>sum(AJ45:AJ49)/sum(AI45:AI49)</f>
        <v>0</v>
      </c>
      <c r="J9" s="51">
        <f>sum(G40:G49)/sum(E40:E49)</f>
        <v>0.2857142857</v>
      </c>
      <c r="K9" s="51">
        <f>sum(sum(G40:G49),sum(O40:O49),sum(S40:S49))/sum(D40:D49)</f>
        <v>0.3142857143</v>
      </c>
      <c r="L9" s="51">
        <f>(sum(I40:I49)+(2*sum(J40:J49))+(3*sum(K40:K49))+(4*sum(L40:L49)))/sum(E40:E49)</f>
        <v>0.3214285714</v>
      </c>
      <c r="M9" s="51">
        <f>sum(K9:L9)</f>
        <v>0.6357142857</v>
      </c>
      <c r="N9" s="51">
        <f>sum(AJ40:AJ49)/sum(AI40:AI49)</f>
        <v>0.4285714286</v>
      </c>
    </row>
    <row r="10">
      <c r="E10" s="49" t="s">
        <v>24</v>
      </c>
      <c r="F10" s="49" t="s">
        <v>6</v>
      </c>
      <c r="G10" s="49" t="s">
        <v>19</v>
      </c>
      <c r="H10" s="49" t="s">
        <v>7</v>
      </c>
      <c r="I10" s="50" t="s">
        <v>5</v>
      </c>
      <c r="J10" s="49" t="s">
        <v>24</v>
      </c>
      <c r="K10" s="49" t="s">
        <v>6</v>
      </c>
      <c r="L10" s="49" t="s">
        <v>19</v>
      </c>
      <c r="M10" s="49" t="s">
        <v>7</v>
      </c>
      <c r="N10" s="49" t="s">
        <v>5</v>
      </c>
    </row>
    <row r="11">
      <c r="E11" s="51">
        <f>sum(G45:G49)/sum(AW45:AW49)</f>
        <v>0.07142857143</v>
      </c>
      <c r="F11" s="53">
        <f>((0.69*sum(O45:O49)) + (0.72*sum(S45:S49)) + (0.88*sum(I45:I49)) + (1.247*sum(J45:J49)) + (1.578*sum(K45:K49)) + (2.031*sum(L45:L49)))/(sum(E45:E49)+sum(O45:O49)+sum(S45:S49)+sum(X45:X49))</f>
        <v>0.1076111111</v>
      </c>
      <c r="G11" s="51">
        <f>G9-E9</f>
        <v>0.07142857143</v>
      </c>
      <c r="H11" s="53">
        <f>((((AV45*$AW$45)/100)+((AV46*$AW$46)/100)+((AV47*$AW$47)/100)+((AV48*$AW$48)/100)+((AV49*$AW$49)/100))/sum(AW45:AW49))*100</f>
        <v>7.142857143</v>
      </c>
      <c r="I11" s="52">
        <f>(sum(AL45:AL49)/sum(D45:D49))*100</f>
        <v>44.44444444</v>
      </c>
      <c r="J11" s="51">
        <f>sum(G40:G49)/sum(AW40:AW49)</f>
        <v>0.2962962963</v>
      </c>
      <c r="K11" s="53">
        <f>((0.69*sum(O40:O49)) + (0.72*sum(S40:S49)) + (0.88*sum(I40:I49)) + (1.247*sum(J40:J49)) + (1.578*sum(K40:K49)) + (2.031*sum(L40:L49)))/(sum(E40:E49)+sum(O40:O49)+sum(S40:S49)+sum(X40:X49))</f>
        <v>0.2707714286</v>
      </c>
      <c r="L11" s="51">
        <f>L9-J9</f>
        <v>0.03571428571</v>
      </c>
      <c r="M11" s="53">
        <f>((((AV40*$AW$40)/100)+((AV41*$AW$41)/100)+((AV42*$AW$42)/100)+((AV43*$AW$43)/100)+((AV44*$AW$44)/100)+((AV45*$AW$45)/100)+((AV46*$AW$46)/100)+((AV47*$AW$47)/100)+((AV48*$AW$48)/100)+((AV49*$AW$49)/100))/sum(AW40:AW49)*100)</f>
        <v>7.403703704</v>
      </c>
      <c r="N11" s="51">
        <f>(sum(AL40:AL49)/sum(D40:D49))*100</f>
        <v>54.28571429</v>
      </c>
    </row>
    <row r="13">
      <c r="C13" s="19" t="s">
        <v>40</v>
      </c>
      <c r="D13" s="19" t="s">
        <v>41</v>
      </c>
      <c r="E13" s="19" t="s">
        <v>42</v>
      </c>
      <c r="F13" s="19" t="s">
        <v>43</v>
      </c>
      <c r="G13" s="19" t="s">
        <v>44</v>
      </c>
      <c r="H13" s="19" t="s">
        <v>45</v>
      </c>
      <c r="I13" s="19" t="s">
        <v>46</v>
      </c>
      <c r="J13" s="19" t="s">
        <v>47</v>
      </c>
      <c r="K13" s="19" t="s">
        <v>48</v>
      </c>
      <c r="L13" s="19" t="s">
        <v>49</v>
      </c>
      <c r="M13" s="19" t="s">
        <v>50</v>
      </c>
      <c r="N13" s="19" t="s">
        <v>51</v>
      </c>
      <c r="O13" s="19" t="s">
        <v>52</v>
      </c>
      <c r="P13" s="19" t="s">
        <v>53</v>
      </c>
      <c r="Q13" s="19" t="s">
        <v>54</v>
      </c>
      <c r="R13" s="19" t="s">
        <v>55</v>
      </c>
      <c r="S13" s="19" t="s">
        <v>56</v>
      </c>
      <c r="T13" s="19" t="s">
        <v>57</v>
      </c>
      <c r="U13" s="19" t="s">
        <v>58</v>
      </c>
      <c r="V13" s="19" t="s">
        <v>59</v>
      </c>
      <c r="W13" s="19" t="s">
        <v>60</v>
      </c>
      <c r="X13" s="19" t="s">
        <v>61</v>
      </c>
      <c r="Y13" s="19" t="s">
        <v>62</v>
      </c>
      <c r="Z13" s="19" t="s">
        <v>63</v>
      </c>
      <c r="AA13" s="19" t="s">
        <v>39</v>
      </c>
      <c r="AB13" s="19" t="s">
        <v>3</v>
      </c>
      <c r="AC13" s="19" t="s">
        <v>20</v>
      </c>
      <c r="AD13" s="19" t="s">
        <v>64</v>
      </c>
      <c r="AE13" s="19" t="s">
        <v>65</v>
      </c>
      <c r="AF13" s="19" t="s">
        <v>66</v>
      </c>
      <c r="AG13" s="19" t="s">
        <v>67</v>
      </c>
      <c r="AH13" s="19" t="s">
        <v>68</v>
      </c>
      <c r="AI13" s="19" t="s">
        <v>69</v>
      </c>
      <c r="AJ13" s="19" t="s">
        <v>70</v>
      </c>
      <c r="AK13" s="19" t="s">
        <v>4</v>
      </c>
      <c r="AL13" s="19" t="s">
        <v>71</v>
      </c>
      <c r="AM13" s="19" t="s">
        <v>5</v>
      </c>
      <c r="AN13" s="19" t="s">
        <v>72</v>
      </c>
      <c r="AO13" s="19" t="s">
        <v>73</v>
      </c>
      <c r="AP13" s="19" t="s">
        <v>74</v>
      </c>
      <c r="AQ13" s="19" t="s">
        <v>75</v>
      </c>
      <c r="AR13" s="19" t="s">
        <v>76</v>
      </c>
      <c r="AS13" s="19" t="s">
        <v>77</v>
      </c>
      <c r="AT13" s="19" t="s">
        <v>78</v>
      </c>
      <c r="AU13" s="19" t="s">
        <v>79</v>
      </c>
      <c r="AV13" s="19" t="s">
        <v>7</v>
      </c>
      <c r="AW13" s="19" t="s">
        <v>80</v>
      </c>
      <c r="AX13" s="19" t="s">
        <v>81</v>
      </c>
      <c r="AY13" s="19" t="s">
        <v>82</v>
      </c>
      <c r="AZ13" s="19" t="s">
        <v>83</v>
      </c>
      <c r="BA13" s="19" t="s">
        <v>84</v>
      </c>
      <c r="BB13" s="19" t="s">
        <v>24</v>
      </c>
    </row>
    <row r="14">
      <c r="C14" s="20" t="s">
        <v>85</v>
      </c>
      <c r="D14" s="25">
        <v>0.0</v>
      </c>
      <c r="E14" s="25">
        <v>0.0</v>
      </c>
      <c r="F14" s="25">
        <v>0.0</v>
      </c>
      <c r="G14" s="25">
        <v>0.0</v>
      </c>
      <c r="H14" s="25">
        <v>0.0</v>
      </c>
      <c r="I14" s="25">
        <v>0.0</v>
      </c>
      <c r="J14" s="25">
        <v>0.0</v>
      </c>
      <c r="K14" s="25">
        <v>0.0</v>
      </c>
      <c r="L14" s="25">
        <v>0.0</v>
      </c>
      <c r="M14" s="25">
        <v>0.0</v>
      </c>
      <c r="N14" s="25">
        <v>0.0</v>
      </c>
      <c r="O14" s="25">
        <v>0.0</v>
      </c>
      <c r="P14" s="25">
        <v>0.0</v>
      </c>
      <c r="Q14" s="25">
        <v>0.0</v>
      </c>
      <c r="R14" s="25">
        <v>0.0</v>
      </c>
      <c r="S14" s="25">
        <v>0.0</v>
      </c>
      <c r="T14" s="25">
        <v>0.0</v>
      </c>
      <c r="U14" s="25">
        <v>0.0</v>
      </c>
      <c r="V14" s="25">
        <v>0.0</v>
      </c>
      <c r="W14" s="25">
        <v>0.0</v>
      </c>
      <c r="X14" s="25">
        <v>0.0</v>
      </c>
      <c r="Y14" s="25">
        <v>0.0</v>
      </c>
      <c r="Z14" s="25">
        <v>0.0</v>
      </c>
      <c r="AA14" s="25">
        <v>0.0</v>
      </c>
      <c r="AB14" s="25">
        <v>0.0</v>
      </c>
      <c r="AC14" s="25">
        <v>0.0</v>
      </c>
      <c r="AD14" s="25">
        <v>0.0</v>
      </c>
      <c r="AE14" s="25">
        <v>0.0</v>
      </c>
      <c r="AF14" s="25">
        <v>0.0</v>
      </c>
      <c r="AG14" s="25">
        <v>0.0</v>
      </c>
      <c r="AH14" s="25">
        <v>0.0</v>
      </c>
      <c r="AI14" s="25">
        <v>0.0</v>
      </c>
      <c r="AJ14" s="25">
        <v>0.0</v>
      </c>
      <c r="AK14" s="25">
        <v>0.0</v>
      </c>
      <c r="AL14" s="25">
        <v>0.0</v>
      </c>
      <c r="AM14" s="25">
        <v>0.0</v>
      </c>
      <c r="AN14" s="25">
        <v>0.0</v>
      </c>
      <c r="AO14" s="25">
        <v>0.0</v>
      </c>
      <c r="AP14" s="25">
        <v>0.0</v>
      </c>
      <c r="AQ14" s="25">
        <v>0.0</v>
      </c>
      <c r="AR14" s="25">
        <v>0.0</v>
      </c>
      <c r="AS14" s="25">
        <v>0.0</v>
      </c>
      <c r="AT14" s="25">
        <v>0.0</v>
      </c>
      <c r="AU14" s="25">
        <v>0.0</v>
      </c>
      <c r="AV14" s="25">
        <v>0.0</v>
      </c>
      <c r="AW14" s="25">
        <v>0.0</v>
      </c>
      <c r="AX14" s="25">
        <v>0.0</v>
      </c>
      <c r="AY14" s="25">
        <v>0.0</v>
      </c>
      <c r="AZ14" s="25">
        <v>0.0</v>
      </c>
      <c r="BA14" s="25">
        <v>0.0</v>
      </c>
      <c r="BB14" s="25">
        <v>0.0</v>
      </c>
    </row>
    <row r="15">
      <c r="C15" s="20" t="s">
        <v>85</v>
      </c>
      <c r="D15" s="25">
        <v>4.0</v>
      </c>
      <c r="E15" s="25">
        <v>4.0</v>
      </c>
      <c r="F15" s="25">
        <v>1.0</v>
      </c>
      <c r="G15" s="25">
        <v>3.0</v>
      </c>
      <c r="H15" s="25">
        <v>0.0</v>
      </c>
      <c r="I15" s="25">
        <v>2.0</v>
      </c>
      <c r="J15" s="25">
        <v>1.0</v>
      </c>
      <c r="K15" s="25">
        <v>0.0</v>
      </c>
      <c r="L15" s="25">
        <v>0.0</v>
      </c>
      <c r="M15" s="25">
        <v>2.0</v>
      </c>
      <c r="N15" s="25">
        <v>0.75</v>
      </c>
      <c r="O15" s="25">
        <v>0.0</v>
      </c>
      <c r="P15" s="25">
        <v>0.0</v>
      </c>
      <c r="Q15" s="25">
        <v>0.0</v>
      </c>
      <c r="R15" s="25">
        <v>0.0</v>
      </c>
      <c r="S15" s="25">
        <v>0.0</v>
      </c>
      <c r="T15" s="25">
        <v>2.0</v>
      </c>
      <c r="U15" s="25">
        <v>0.0</v>
      </c>
      <c r="V15" s="25">
        <v>0.0</v>
      </c>
      <c r="W15" s="25">
        <v>0.0</v>
      </c>
      <c r="X15" s="25">
        <v>0.0</v>
      </c>
      <c r="Y15" s="25">
        <v>0.75</v>
      </c>
      <c r="Z15" s="25">
        <v>0.75</v>
      </c>
      <c r="AA15" s="25">
        <v>1.0</v>
      </c>
      <c r="AB15" s="25">
        <v>1.75</v>
      </c>
      <c r="AC15" s="25">
        <v>0.588</v>
      </c>
      <c r="AD15" s="25">
        <v>1.0</v>
      </c>
      <c r="AE15" s="25">
        <v>1.0</v>
      </c>
      <c r="AF15" s="25">
        <v>0.0</v>
      </c>
      <c r="AG15" s="25">
        <v>1.0</v>
      </c>
      <c r="AH15" s="25">
        <v>0.0</v>
      </c>
      <c r="AI15" s="25">
        <v>1.0</v>
      </c>
      <c r="AJ15" s="25">
        <v>1.0</v>
      </c>
      <c r="AK15" s="25">
        <v>1.0</v>
      </c>
      <c r="AL15" s="25">
        <v>3.0</v>
      </c>
      <c r="AM15" s="25">
        <v>75.0</v>
      </c>
      <c r="AN15" s="25">
        <v>0.0</v>
      </c>
      <c r="AO15" s="25">
        <v>3.0</v>
      </c>
      <c r="AP15" s="25">
        <v>0.0</v>
      </c>
      <c r="AQ15" s="25">
        <v>0.0</v>
      </c>
      <c r="AR15" s="25">
        <v>25.0</v>
      </c>
      <c r="AS15" s="25">
        <v>50.0</v>
      </c>
      <c r="AT15" s="25">
        <v>0.0</v>
      </c>
      <c r="AU15" s="25">
        <v>25.0</v>
      </c>
      <c r="AV15" s="25">
        <v>0.0</v>
      </c>
      <c r="AW15" s="25">
        <v>4.0</v>
      </c>
      <c r="AX15" s="25">
        <v>0.0</v>
      </c>
      <c r="AY15" s="25">
        <v>25.0</v>
      </c>
      <c r="AZ15" s="25">
        <v>0.0</v>
      </c>
      <c r="BA15" s="25">
        <v>0.0</v>
      </c>
      <c r="BB15" s="25">
        <v>0.75</v>
      </c>
    </row>
    <row r="16">
      <c r="C16" s="20" t="s">
        <v>86</v>
      </c>
      <c r="D16" s="25">
        <v>4.0</v>
      </c>
      <c r="E16" s="25">
        <v>4.0</v>
      </c>
      <c r="F16" s="25">
        <v>0.0</v>
      </c>
      <c r="G16" s="25">
        <v>1.0</v>
      </c>
      <c r="H16" s="25">
        <v>0.0</v>
      </c>
      <c r="I16" s="25">
        <v>1.0</v>
      </c>
      <c r="J16" s="25">
        <v>0.0</v>
      </c>
      <c r="K16" s="25">
        <v>0.0</v>
      </c>
      <c r="L16" s="25">
        <v>0.0</v>
      </c>
      <c r="M16" s="25">
        <v>0.0</v>
      </c>
      <c r="N16" s="25">
        <v>0.25</v>
      </c>
      <c r="O16" s="25">
        <v>0.0</v>
      </c>
      <c r="P16" s="25">
        <v>0.0</v>
      </c>
      <c r="Q16" s="25">
        <v>0.0</v>
      </c>
      <c r="R16" s="25">
        <v>0.0</v>
      </c>
      <c r="S16" s="25">
        <v>0.0</v>
      </c>
      <c r="T16" s="25">
        <v>0.0</v>
      </c>
      <c r="U16" s="25">
        <v>0.0</v>
      </c>
      <c r="V16" s="25">
        <v>0.0</v>
      </c>
      <c r="W16" s="25">
        <v>0.0</v>
      </c>
      <c r="X16" s="25">
        <v>0.0</v>
      </c>
      <c r="Y16" s="25">
        <v>0.25</v>
      </c>
      <c r="Z16" s="25">
        <v>0.25</v>
      </c>
      <c r="AA16" s="25">
        <v>0.25</v>
      </c>
      <c r="AB16" s="25">
        <v>0.5</v>
      </c>
      <c r="AC16" s="25">
        <v>0.175</v>
      </c>
      <c r="AD16" s="25">
        <v>1.0</v>
      </c>
      <c r="AE16" s="25">
        <v>1.0</v>
      </c>
      <c r="AF16" s="25">
        <v>0.0</v>
      </c>
      <c r="AG16" s="25">
        <v>0.0</v>
      </c>
      <c r="AH16" s="25">
        <v>0.0</v>
      </c>
      <c r="AI16" s="25">
        <v>3.0</v>
      </c>
      <c r="AJ16" s="25">
        <v>1.0</v>
      </c>
      <c r="AK16" s="25">
        <v>0.333</v>
      </c>
      <c r="AL16" s="25">
        <v>1.0</v>
      </c>
      <c r="AM16" s="25">
        <v>25.0</v>
      </c>
      <c r="AN16" s="25">
        <v>0.0</v>
      </c>
      <c r="AO16" s="25">
        <v>1.0</v>
      </c>
      <c r="AP16" s="25">
        <v>0.0</v>
      </c>
      <c r="AQ16" s="25">
        <v>0.0</v>
      </c>
      <c r="AR16" s="25">
        <v>50.0</v>
      </c>
      <c r="AS16" s="25">
        <v>25.0</v>
      </c>
      <c r="AT16" s="25">
        <v>25.0</v>
      </c>
      <c r="AU16" s="25">
        <v>0.0</v>
      </c>
      <c r="AV16" s="25">
        <v>0.0</v>
      </c>
      <c r="AW16" s="25">
        <v>4.0</v>
      </c>
      <c r="AX16" s="25">
        <v>0.0</v>
      </c>
      <c r="AY16" s="25">
        <v>0.0</v>
      </c>
      <c r="AZ16" s="25">
        <v>0.0</v>
      </c>
      <c r="BA16" s="25">
        <v>0.0</v>
      </c>
      <c r="BB16" s="25">
        <v>0.25</v>
      </c>
    </row>
    <row r="17">
      <c r="C17" s="20" t="s">
        <v>87</v>
      </c>
      <c r="D17" s="25">
        <v>4.0</v>
      </c>
      <c r="E17" s="25">
        <v>4.0</v>
      </c>
      <c r="F17" s="25">
        <v>0.0</v>
      </c>
      <c r="G17" s="25">
        <v>1.0</v>
      </c>
      <c r="H17" s="25">
        <v>0.0</v>
      </c>
      <c r="I17" s="25">
        <v>1.0</v>
      </c>
      <c r="J17" s="25">
        <v>0.0</v>
      </c>
      <c r="K17" s="25">
        <v>0.0</v>
      </c>
      <c r="L17" s="25">
        <v>0.0</v>
      </c>
      <c r="M17" s="25">
        <v>0.0</v>
      </c>
      <c r="N17" s="25">
        <v>0.25</v>
      </c>
      <c r="O17" s="25">
        <v>0.0</v>
      </c>
      <c r="P17" s="25">
        <v>0.0</v>
      </c>
      <c r="Q17" s="25">
        <v>2.0</v>
      </c>
      <c r="R17" s="25">
        <v>2.0</v>
      </c>
      <c r="S17" s="25">
        <v>0.0</v>
      </c>
      <c r="T17" s="25">
        <v>1.0</v>
      </c>
      <c r="U17" s="25">
        <v>0.0</v>
      </c>
      <c r="V17" s="25">
        <v>0.0</v>
      </c>
      <c r="W17" s="25">
        <v>0.0</v>
      </c>
      <c r="X17" s="25">
        <v>0.0</v>
      </c>
      <c r="Y17" s="25">
        <v>0.25</v>
      </c>
      <c r="Z17" s="25">
        <v>0.5</v>
      </c>
      <c r="AA17" s="25">
        <v>0.25</v>
      </c>
      <c r="AB17" s="25">
        <v>0.5</v>
      </c>
      <c r="AC17" s="25">
        <v>0.175</v>
      </c>
      <c r="AD17" s="25">
        <v>0.5</v>
      </c>
      <c r="AE17" s="25">
        <v>0.5</v>
      </c>
      <c r="AF17" s="25">
        <v>1.0</v>
      </c>
      <c r="AG17" s="25">
        <v>0.0</v>
      </c>
      <c r="AH17" s="25">
        <v>0.0</v>
      </c>
      <c r="AI17" s="25">
        <v>0.0</v>
      </c>
      <c r="AJ17" s="25">
        <v>0.0</v>
      </c>
      <c r="AK17" s="25">
        <v>0.0</v>
      </c>
      <c r="AL17" s="25">
        <v>1.0</v>
      </c>
      <c r="AM17" s="25">
        <v>25.0</v>
      </c>
      <c r="AN17" s="25">
        <v>0.0</v>
      </c>
      <c r="AO17" s="25">
        <v>2.0</v>
      </c>
      <c r="AP17" s="25">
        <v>0.0</v>
      </c>
      <c r="AQ17" s="25">
        <v>0.0</v>
      </c>
      <c r="AR17" s="25">
        <v>50.0</v>
      </c>
      <c r="AS17" s="25">
        <v>50.0</v>
      </c>
      <c r="AT17" s="25">
        <v>0.0</v>
      </c>
      <c r="AU17" s="25">
        <v>0.0</v>
      </c>
      <c r="AV17" s="25">
        <v>0.0</v>
      </c>
      <c r="AW17" s="25">
        <v>2.0</v>
      </c>
      <c r="AX17" s="25">
        <v>30.0</v>
      </c>
      <c r="AY17" s="25">
        <v>50.0</v>
      </c>
      <c r="AZ17" s="25">
        <v>1.0</v>
      </c>
      <c r="BA17" s="25">
        <v>50.0</v>
      </c>
      <c r="BB17" s="25">
        <v>0.5</v>
      </c>
    </row>
    <row r="18">
      <c r="C18" s="20" t="s">
        <v>88</v>
      </c>
      <c r="D18" s="25">
        <v>3.0</v>
      </c>
      <c r="E18" s="25">
        <v>3.0</v>
      </c>
      <c r="F18" s="25">
        <v>1.0</v>
      </c>
      <c r="G18" s="25">
        <v>0.0</v>
      </c>
      <c r="H18" s="25">
        <v>0.0</v>
      </c>
      <c r="I18" s="25">
        <v>0.0</v>
      </c>
      <c r="J18" s="25">
        <v>0.0</v>
      </c>
      <c r="K18" s="25">
        <v>0.0</v>
      </c>
      <c r="L18" s="25">
        <v>0.0</v>
      </c>
      <c r="M18" s="25">
        <v>0.0</v>
      </c>
      <c r="N18" s="25">
        <v>0.0</v>
      </c>
      <c r="O18" s="25">
        <v>0.0</v>
      </c>
      <c r="P18" s="25">
        <v>0.0</v>
      </c>
      <c r="Q18" s="25">
        <v>0.0</v>
      </c>
      <c r="R18" s="25">
        <v>0.0</v>
      </c>
      <c r="S18" s="25">
        <v>0.0</v>
      </c>
      <c r="T18" s="25">
        <v>0.0</v>
      </c>
      <c r="U18" s="25">
        <v>0.0</v>
      </c>
      <c r="V18" s="25">
        <v>0.0</v>
      </c>
      <c r="W18" s="25">
        <v>0.0</v>
      </c>
      <c r="X18" s="25">
        <v>0.0</v>
      </c>
      <c r="Y18" s="25">
        <v>0.0</v>
      </c>
      <c r="Z18" s="25">
        <v>0.0</v>
      </c>
      <c r="AA18" s="25">
        <v>0.0</v>
      </c>
      <c r="AB18" s="25">
        <v>0.0</v>
      </c>
      <c r="AC18" s="25">
        <v>0.0</v>
      </c>
      <c r="AD18" s="25">
        <v>1.0</v>
      </c>
      <c r="AE18" s="25">
        <v>1.0</v>
      </c>
      <c r="AF18" s="25">
        <v>0.0</v>
      </c>
      <c r="AG18" s="25">
        <v>1.0</v>
      </c>
      <c r="AH18" s="25">
        <v>0.0</v>
      </c>
      <c r="AI18" s="25">
        <v>2.0</v>
      </c>
      <c r="AJ18" s="25">
        <v>0.0</v>
      </c>
      <c r="AK18" s="25">
        <v>0.0</v>
      </c>
      <c r="AL18" s="25">
        <v>1.0</v>
      </c>
      <c r="AM18" s="25">
        <v>33.3</v>
      </c>
      <c r="AN18" s="25">
        <v>0.0</v>
      </c>
      <c r="AO18" s="25">
        <v>0.0</v>
      </c>
      <c r="AP18" s="25">
        <v>0.0</v>
      </c>
      <c r="AQ18" s="25">
        <v>0.0</v>
      </c>
      <c r="AR18" s="25">
        <v>100.0</v>
      </c>
      <c r="AS18" s="25">
        <v>0.0</v>
      </c>
      <c r="AT18" s="25">
        <v>0.0</v>
      </c>
      <c r="AU18" s="25">
        <v>0.0</v>
      </c>
      <c r="AV18" s="25">
        <v>0.0</v>
      </c>
      <c r="AW18" s="25">
        <v>3.0</v>
      </c>
      <c r="AX18" s="25">
        <v>0.0</v>
      </c>
      <c r="AY18" s="25">
        <v>33.3</v>
      </c>
      <c r="AZ18" s="25">
        <v>0.0</v>
      </c>
      <c r="BA18" s="25">
        <v>0.0</v>
      </c>
      <c r="BB18" s="25">
        <v>0.0</v>
      </c>
    </row>
    <row r="19">
      <c r="C19" s="20" t="s">
        <v>89</v>
      </c>
      <c r="D19" s="25">
        <v>4.0</v>
      </c>
      <c r="E19" s="25">
        <v>4.0</v>
      </c>
      <c r="F19" s="25">
        <v>1.0</v>
      </c>
      <c r="G19" s="25">
        <v>1.0</v>
      </c>
      <c r="H19" s="25">
        <v>0.0</v>
      </c>
      <c r="I19" s="25">
        <v>0.0</v>
      </c>
      <c r="J19" s="25">
        <v>1.0</v>
      </c>
      <c r="K19" s="25">
        <v>0.0</v>
      </c>
      <c r="L19" s="25">
        <v>0.0</v>
      </c>
      <c r="M19" s="25">
        <v>0.0</v>
      </c>
      <c r="N19" s="25">
        <v>0.25</v>
      </c>
      <c r="O19" s="25">
        <v>0.0</v>
      </c>
      <c r="P19" s="25">
        <v>1.0</v>
      </c>
      <c r="Q19" s="25">
        <v>0.0</v>
      </c>
      <c r="R19" s="25">
        <v>1.0</v>
      </c>
      <c r="S19" s="25">
        <v>0.0</v>
      </c>
      <c r="T19" s="25">
        <v>1.0</v>
      </c>
      <c r="U19" s="25">
        <v>0.0</v>
      </c>
      <c r="V19" s="25">
        <v>0.0</v>
      </c>
      <c r="W19" s="25">
        <v>0.0</v>
      </c>
      <c r="X19" s="25">
        <v>0.0</v>
      </c>
      <c r="Y19" s="25">
        <v>0.25</v>
      </c>
      <c r="Z19" s="25">
        <v>0.25</v>
      </c>
      <c r="AA19" s="25">
        <v>0.5</v>
      </c>
      <c r="AB19" s="25">
        <v>0.75</v>
      </c>
      <c r="AC19" s="25">
        <v>0.238</v>
      </c>
      <c r="AD19" s="25">
        <v>0.75</v>
      </c>
      <c r="AE19" s="25">
        <v>0.75</v>
      </c>
      <c r="AF19" s="25">
        <v>0.0</v>
      </c>
      <c r="AG19" s="25">
        <v>0.0</v>
      </c>
      <c r="AH19" s="25">
        <v>0.0</v>
      </c>
      <c r="AI19" s="25">
        <v>0.0</v>
      </c>
      <c r="AJ19" s="25">
        <v>0.0</v>
      </c>
      <c r="AK19" s="25">
        <v>0.0</v>
      </c>
      <c r="AL19" s="25">
        <v>1.0</v>
      </c>
      <c r="AM19" s="25">
        <v>25.0</v>
      </c>
      <c r="AN19" s="25">
        <v>0.0</v>
      </c>
      <c r="AO19" s="25">
        <v>0.0</v>
      </c>
      <c r="AP19" s="25">
        <v>0.0</v>
      </c>
      <c r="AQ19" s="25">
        <v>0.0</v>
      </c>
      <c r="AR19" s="25">
        <v>0.0</v>
      </c>
      <c r="AS19" s="25">
        <v>33.3</v>
      </c>
      <c r="AT19" s="25">
        <v>33.3</v>
      </c>
      <c r="AU19" s="25">
        <v>0.0</v>
      </c>
      <c r="AV19" s="25">
        <v>33.3</v>
      </c>
      <c r="AW19" s="25">
        <v>3.0</v>
      </c>
      <c r="AX19" s="25">
        <v>0.0</v>
      </c>
      <c r="AY19" s="25">
        <v>40.0</v>
      </c>
      <c r="AZ19" s="25">
        <v>0.0</v>
      </c>
      <c r="BA19" s="25">
        <v>0.0</v>
      </c>
      <c r="BB19" s="25">
        <v>0.333</v>
      </c>
    </row>
    <row r="20">
      <c r="C20" s="20" t="s">
        <v>90</v>
      </c>
      <c r="D20" s="25">
        <v>3.0</v>
      </c>
      <c r="E20" s="25">
        <v>3.0</v>
      </c>
      <c r="F20" s="25">
        <v>1.0</v>
      </c>
      <c r="G20" s="25">
        <v>0.0</v>
      </c>
      <c r="H20" s="25">
        <v>0.0</v>
      </c>
      <c r="I20" s="25">
        <v>0.0</v>
      </c>
      <c r="J20" s="25">
        <v>0.0</v>
      </c>
      <c r="K20" s="25">
        <v>0.0</v>
      </c>
      <c r="L20" s="25">
        <v>0.0</v>
      </c>
      <c r="M20" s="25">
        <v>0.0</v>
      </c>
      <c r="N20" s="25">
        <v>0.0</v>
      </c>
      <c r="O20" s="25">
        <v>0.0</v>
      </c>
      <c r="P20" s="25">
        <v>0.0</v>
      </c>
      <c r="Q20" s="25">
        <v>0.0</v>
      </c>
      <c r="R20" s="25">
        <v>0.0</v>
      </c>
      <c r="S20" s="25">
        <v>0.0</v>
      </c>
      <c r="T20" s="25">
        <v>0.0</v>
      </c>
      <c r="U20" s="25">
        <v>0.0</v>
      </c>
      <c r="V20" s="25">
        <v>0.0</v>
      </c>
      <c r="W20" s="25">
        <v>0.0</v>
      </c>
      <c r="X20" s="25">
        <v>0.0</v>
      </c>
      <c r="Y20" s="25">
        <v>0.0</v>
      </c>
      <c r="Z20" s="25">
        <v>0.333</v>
      </c>
      <c r="AA20" s="25">
        <v>0.0</v>
      </c>
      <c r="AB20" s="25">
        <v>0.0</v>
      </c>
      <c r="AC20" s="25">
        <v>0.0</v>
      </c>
      <c r="AD20" s="25">
        <v>1.0</v>
      </c>
      <c r="AE20" s="25">
        <v>1.0</v>
      </c>
      <c r="AF20" s="25">
        <v>1.0</v>
      </c>
      <c r="AG20" s="25">
        <v>0.0</v>
      </c>
      <c r="AH20" s="25">
        <v>0.0</v>
      </c>
      <c r="AI20" s="25">
        <v>1.0</v>
      </c>
      <c r="AJ20" s="25">
        <v>0.0</v>
      </c>
      <c r="AK20" s="25">
        <v>0.0</v>
      </c>
      <c r="AL20" s="25">
        <v>0.0</v>
      </c>
      <c r="AM20" s="25">
        <v>0.0</v>
      </c>
      <c r="AN20" s="25">
        <v>0.0</v>
      </c>
      <c r="AO20" s="25">
        <v>0.0</v>
      </c>
      <c r="AP20" s="25">
        <v>0.0</v>
      </c>
      <c r="AQ20" s="25">
        <v>0.0</v>
      </c>
      <c r="AR20" s="25">
        <v>100.0</v>
      </c>
      <c r="AS20" s="25">
        <v>0.0</v>
      </c>
      <c r="AT20" s="25">
        <v>0.0</v>
      </c>
      <c r="AU20" s="25">
        <v>0.0</v>
      </c>
      <c r="AV20" s="25">
        <v>0.0</v>
      </c>
      <c r="AW20" s="25">
        <v>3.0</v>
      </c>
      <c r="AX20" s="25">
        <v>0.0</v>
      </c>
      <c r="AY20" s="25">
        <v>0.0</v>
      </c>
      <c r="AZ20" s="25">
        <v>0.0</v>
      </c>
      <c r="BA20" s="25">
        <v>0.0</v>
      </c>
      <c r="BB20" s="25">
        <v>0.0</v>
      </c>
    </row>
    <row r="21">
      <c r="C21" s="20" t="s">
        <v>91</v>
      </c>
      <c r="D21" s="25">
        <v>1.0</v>
      </c>
      <c r="E21" s="25">
        <v>1.0</v>
      </c>
      <c r="F21" s="25">
        <v>0.0</v>
      </c>
      <c r="G21" s="25">
        <v>0.0</v>
      </c>
      <c r="H21" s="25">
        <v>0.0</v>
      </c>
      <c r="I21" s="25">
        <v>0.0</v>
      </c>
      <c r="J21" s="25">
        <v>0.0</v>
      </c>
      <c r="K21" s="25">
        <v>0.0</v>
      </c>
      <c r="L21" s="25">
        <v>0.0</v>
      </c>
      <c r="M21" s="25">
        <v>0.0</v>
      </c>
      <c r="N21" s="25">
        <v>0.0</v>
      </c>
      <c r="O21" s="25">
        <v>0.0</v>
      </c>
      <c r="P21" s="25">
        <v>1.0</v>
      </c>
      <c r="Q21" s="25">
        <v>0.0</v>
      </c>
      <c r="R21" s="25">
        <v>1.0</v>
      </c>
      <c r="S21" s="25">
        <v>0.0</v>
      </c>
      <c r="T21" s="25">
        <v>0.0</v>
      </c>
      <c r="U21" s="25">
        <v>0.0</v>
      </c>
      <c r="V21" s="25">
        <v>0.0</v>
      </c>
      <c r="W21" s="25">
        <v>0.0</v>
      </c>
      <c r="X21" s="25">
        <v>0.0</v>
      </c>
      <c r="Y21" s="25">
        <v>0.0</v>
      </c>
      <c r="Z21" s="25">
        <v>0.0</v>
      </c>
      <c r="AA21" s="25">
        <v>0.0</v>
      </c>
      <c r="AB21" s="25">
        <v>0.0</v>
      </c>
      <c r="AC21" s="25">
        <v>0.0</v>
      </c>
      <c r="AD21" s="25">
        <v>0.0</v>
      </c>
      <c r="AE21" s="25">
        <v>0.0</v>
      </c>
      <c r="AF21" s="25">
        <v>0.0</v>
      </c>
      <c r="AG21" s="25">
        <v>0.0</v>
      </c>
      <c r="AH21" s="25">
        <v>0.0</v>
      </c>
      <c r="AI21" s="25">
        <v>0.0</v>
      </c>
      <c r="AJ21" s="25">
        <v>0.0</v>
      </c>
      <c r="AK21" s="25">
        <v>0.0</v>
      </c>
      <c r="AL21" s="25">
        <v>0.0</v>
      </c>
      <c r="AM21" s="25">
        <v>0.0</v>
      </c>
      <c r="AN21" s="25">
        <v>0.0</v>
      </c>
      <c r="AO21" s="25">
        <v>0.0</v>
      </c>
      <c r="AP21" s="25">
        <v>0.0</v>
      </c>
      <c r="AQ21" s="25">
        <v>0.0</v>
      </c>
      <c r="AR21" s="25">
        <v>0.0</v>
      </c>
      <c r="AS21" s="25">
        <v>0.0</v>
      </c>
      <c r="AT21" s="25">
        <v>0.0</v>
      </c>
      <c r="AU21" s="25">
        <v>0.0</v>
      </c>
      <c r="AV21" s="25">
        <v>0.0</v>
      </c>
      <c r="AW21" s="25">
        <v>0.0</v>
      </c>
      <c r="AX21" s="25">
        <v>16.7</v>
      </c>
      <c r="AY21" s="25">
        <v>0.0</v>
      </c>
      <c r="AZ21" s="25">
        <v>0.0</v>
      </c>
      <c r="BA21" s="25">
        <v>0.0</v>
      </c>
      <c r="BB21" s="25">
        <v>0.0</v>
      </c>
    </row>
    <row r="22">
      <c r="C22" s="20" t="s">
        <v>92</v>
      </c>
      <c r="D22" s="25">
        <v>0.0</v>
      </c>
      <c r="E22" s="25">
        <v>0.0</v>
      </c>
      <c r="F22" s="25">
        <v>0.0</v>
      </c>
      <c r="G22" s="25">
        <v>0.0</v>
      </c>
      <c r="H22" s="25">
        <v>0.0</v>
      </c>
      <c r="I22" s="25">
        <v>0.0</v>
      </c>
      <c r="J22" s="25">
        <v>0.0</v>
      </c>
      <c r="K22" s="25">
        <v>0.0</v>
      </c>
      <c r="L22" s="25">
        <v>0.0</v>
      </c>
      <c r="M22" s="25">
        <v>0.0</v>
      </c>
      <c r="N22" s="25">
        <v>0.0</v>
      </c>
      <c r="O22" s="25">
        <v>0.0</v>
      </c>
      <c r="P22" s="25">
        <v>0.0</v>
      </c>
      <c r="Q22" s="25">
        <v>0.0</v>
      </c>
      <c r="R22" s="25">
        <v>0.0</v>
      </c>
      <c r="S22" s="25">
        <v>0.0</v>
      </c>
      <c r="T22" s="25">
        <v>0.0</v>
      </c>
      <c r="U22" s="25">
        <v>0.0</v>
      </c>
      <c r="V22" s="25">
        <v>0.0</v>
      </c>
      <c r="W22" s="25">
        <v>0.0</v>
      </c>
      <c r="X22" s="25">
        <v>0.0</v>
      </c>
      <c r="Y22" s="25">
        <v>0.0</v>
      </c>
      <c r="Z22" s="25">
        <v>0.0</v>
      </c>
      <c r="AA22" s="25">
        <v>0.0</v>
      </c>
      <c r="AB22" s="25">
        <v>0.0</v>
      </c>
      <c r="AC22" s="25">
        <v>0.0</v>
      </c>
      <c r="AD22" s="25">
        <v>0.0</v>
      </c>
      <c r="AE22" s="25">
        <v>0.0</v>
      </c>
      <c r="AF22" s="25">
        <v>0.0</v>
      </c>
      <c r="AG22" s="25">
        <v>0.0</v>
      </c>
      <c r="AH22" s="25">
        <v>0.0</v>
      </c>
      <c r="AI22" s="25">
        <v>0.0</v>
      </c>
      <c r="AJ22" s="25">
        <v>0.0</v>
      </c>
      <c r="AK22" s="25">
        <v>0.0</v>
      </c>
      <c r="AL22" s="25">
        <v>0.0</v>
      </c>
      <c r="AM22" s="25">
        <v>0.0</v>
      </c>
      <c r="AN22" s="25">
        <v>0.0</v>
      </c>
      <c r="AO22" s="25">
        <v>0.0</v>
      </c>
      <c r="AP22" s="25">
        <v>0.0</v>
      </c>
      <c r="AQ22" s="25">
        <v>0.0</v>
      </c>
      <c r="AR22" s="25">
        <v>0.0</v>
      </c>
      <c r="AS22" s="25">
        <v>0.0</v>
      </c>
      <c r="AT22" s="25">
        <v>0.0</v>
      </c>
      <c r="AU22" s="25">
        <v>0.0</v>
      </c>
      <c r="AV22" s="25">
        <v>0.0</v>
      </c>
      <c r="AW22" s="25">
        <v>0.0</v>
      </c>
      <c r="AX22" s="25">
        <v>0.0</v>
      </c>
      <c r="AY22" s="25">
        <v>0.0</v>
      </c>
      <c r="AZ22" s="25">
        <v>0.0</v>
      </c>
      <c r="BA22" s="25">
        <v>0.0</v>
      </c>
      <c r="BB22" s="25">
        <v>0.0</v>
      </c>
    </row>
    <row r="23">
      <c r="C23" s="20" t="s">
        <v>93</v>
      </c>
      <c r="D23" s="25">
        <v>3.0</v>
      </c>
      <c r="E23" s="25">
        <v>3.0</v>
      </c>
      <c r="F23" s="25">
        <v>0.0</v>
      </c>
      <c r="G23" s="25">
        <v>0.0</v>
      </c>
      <c r="H23" s="25">
        <v>0.0</v>
      </c>
      <c r="I23" s="25">
        <v>0.0</v>
      </c>
      <c r="J23" s="25">
        <v>0.0</v>
      </c>
      <c r="K23" s="25">
        <v>0.0</v>
      </c>
      <c r="L23" s="25">
        <v>0.0</v>
      </c>
      <c r="M23" s="25">
        <v>0.0</v>
      </c>
      <c r="N23" s="25">
        <v>0.0</v>
      </c>
      <c r="O23" s="25">
        <v>0.0</v>
      </c>
      <c r="P23" s="25">
        <v>0.0</v>
      </c>
      <c r="Q23" s="25">
        <v>1.0</v>
      </c>
      <c r="R23" s="25">
        <v>1.0</v>
      </c>
      <c r="S23" s="25">
        <v>0.0</v>
      </c>
      <c r="T23" s="25">
        <v>0.0</v>
      </c>
      <c r="U23" s="25">
        <v>0.0</v>
      </c>
      <c r="V23" s="25">
        <v>0.0</v>
      </c>
      <c r="W23" s="25">
        <v>0.0</v>
      </c>
      <c r="X23" s="25">
        <v>0.0</v>
      </c>
      <c r="Y23" s="25">
        <v>0.0</v>
      </c>
      <c r="Z23" s="25">
        <v>0.0</v>
      </c>
      <c r="AA23" s="25">
        <v>0.0</v>
      </c>
      <c r="AB23" s="25">
        <v>0.0</v>
      </c>
      <c r="AC23" s="25">
        <v>0.0</v>
      </c>
      <c r="AD23" s="25">
        <v>0.667</v>
      </c>
      <c r="AE23" s="25">
        <v>0.667</v>
      </c>
      <c r="AF23" s="25">
        <v>0.0</v>
      </c>
      <c r="AG23" s="25">
        <v>0.0</v>
      </c>
      <c r="AH23" s="25">
        <v>0.0</v>
      </c>
      <c r="AI23" s="25">
        <v>2.0</v>
      </c>
      <c r="AJ23" s="25">
        <v>0.0</v>
      </c>
      <c r="AK23" s="25">
        <v>0.0</v>
      </c>
      <c r="AL23" s="25">
        <v>0.0</v>
      </c>
      <c r="AM23" s="25">
        <v>0.0</v>
      </c>
      <c r="AN23" s="25">
        <v>0.0</v>
      </c>
      <c r="AO23" s="25">
        <v>0.0</v>
      </c>
      <c r="AP23" s="25">
        <v>0.0</v>
      </c>
      <c r="AQ23" s="25">
        <v>0.0</v>
      </c>
      <c r="AR23" s="25">
        <v>50.0</v>
      </c>
      <c r="AS23" s="25">
        <v>0.0</v>
      </c>
      <c r="AT23" s="25">
        <v>0.0</v>
      </c>
      <c r="AU23" s="25">
        <v>50.0</v>
      </c>
      <c r="AV23" s="25">
        <v>0.0</v>
      </c>
      <c r="AW23" s="25">
        <v>2.0</v>
      </c>
      <c r="AX23" s="25">
        <v>10.5</v>
      </c>
      <c r="AY23" s="25">
        <v>0.0</v>
      </c>
      <c r="AZ23" s="25">
        <v>0.0</v>
      </c>
      <c r="BA23" s="25">
        <v>0.0</v>
      </c>
      <c r="BB23" s="25">
        <v>0.0</v>
      </c>
    </row>
    <row r="24">
      <c r="C24" s="20" t="s">
        <v>94</v>
      </c>
      <c r="D24" s="25">
        <v>3.0</v>
      </c>
      <c r="E24" s="25">
        <v>3.0</v>
      </c>
      <c r="F24" s="25">
        <v>2.0</v>
      </c>
      <c r="G24" s="25">
        <v>1.0</v>
      </c>
      <c r="H24" s="25">
        <v>0.0</v>
      </c>
      <c r="I24" s="25">
        <v>0.0</v>
      </c>
      <c r="J24" s="25">
        <v>1.0</v>
      </c>
      <c r="K24" s="25">
        <v>0.0</v>
      </c>
      <c r="L24" s="25">
        <v>0.0</v>
      </c>
      <c r="M24" s="25">
        <v>0.0</v>
      </c>
      <c r="N24" s="25">
        <v>0.333</v>
      </c>
      <c r="O24" s="25">
        <v>0.0</v>
      </c>
      <c r="P24" s="25">
        <v>0.0</v>
      </c>
      <c r="Q24" s="25">
        <v>1.0</v>
      </c>
      <c r="R24" s="25">
        <v>1.0</v>
      </c>
      <c r="S24" s="25">
        <v>0.0</v>
      </c>
      <c r="T24" s="25">
        <v>0.0</v>
      </c>
      <c r="U24" s="25">
        <v>0.0</v>
      </c>
      <c r="V24" s="25">
        <v>0.0</v>
      </c>
      <c r="W24" s="25">
        <v>0.0</v>
      </c>
      <c r="X24" s="25">
        <v>0.0</v>
      </c>
      <c r="Y24" s="25">
        <v>0.333</v>
      </c>
      <c r="Z24" s="25">
        <v>0.667</v>
      </c>
      <c r="AA24" s="25">
        <v>0.667</v>
      </c>
      <c r="AB24" s="25">
        <v>1.0</v>
      </c>
      <c r="AC24" s="25">
        <v>0.317</v>
      </c>
      <c r="AD24" s="25">
        <v>0.667</v>
      </c>
      <c r="AE24" s="25">
        <v>0.667</v>
      </c>
      <c r="AF24" s="25">
        <v>1.0</v>
      </c>
      <c r="AG24" s="25">
        <v>0.0</v>
      </c>
      <c r="AH24" s="25">
        <v>0.0</v>
      </c>
      <c r="AI24" s="25">
        <v>0.0</v>
      </c>
      <c r="AJ24" s="25">
        <v>0.0</v>
      </c>
      <c r="AK24" s="25">
        <v>0.0</v>
      </c>
      <c r="AL24" s="25">
        <v>2.0</v>
      </c>
      <c r="AM24" s="25">
        <v>66.7</v>
      </c>
      <c r="AN24" s="25">
        <v>0.0</v>
      </c>
      <c r="AO24" s="25">
        <v>0.0</v>
      </c>
      <c r="AP24" s="25">
        <v>0.0</v>
      </c>
      <c r="AQ24" s="25">
        <v>0.0</v>
      </c>
      <c r="AR24" s="25">
        <v>50.0</v>
      </c>
      <c r="AS24" s="25">
        <v>50.0</v>
      </c>
      <c r="AT24" s="25">
        <v>0.0</v>
      </c>
      <c r="AU24" s="25">
        <v>0.0</v>
      </c>
      <c r="AV24" s="25">
        <v>0.0</v>
      </c>
      <c r="AW24" s="25">
        <v>2.0</v>
      </c>
      <c r="AX24" s="25">
        <v>16.7</v>
      </c>
      <c r="AY24" s="25">
        <v>66.7</v>
      </c>
      <c r="AZ24" s="25">
        <v>0.0</v>
      </c>
      <c r="BA24" s="25">
        <v>0.0</v>
      </c>
      <c r="BB24" s="25">
        <v>0.5</v>
      </c>
    </row>
    <row r="25">
      <c r="C25" s="20" t="s">
        <v>95</v>
      </c>
      <c r="D25" s="25">
        <v>3.0</v>
      </c>
      <c r="E25" s="25">
        <v>2.0</v>
      </c>
      <c r="F25" s="25">
        <v>1.0</v>
      </c>
      <c r="G25" s="25">
        <v>2.0</v>
      </c>
      <c r="H25" s="25">
        <v>0.0</v>
      </c>
      <c r="I25" s="25">
        <v>2.0</v>
      </c>
      <c r="J25" s="25">
        <v>0.0</v>
      </c>
      <c r="K25" s="25">
        <v>0.0</v>
      </c>
      <c r="L25" s="25">
        <v>0.0</v>
      </c>
      <c r="M25" s="25">
        <v>0.0</v>
      </c>
      <c r="N25" s="25">
        <v>1.0</v>
      </c>
      <c r="O25" s="25">
        <v>1.0</v>
      </c>
      <c r="P25" s="25">
        <v>0.0</v>
      </c>
      <c r="Q25" s="25">
        <v>0.0</v>
      </c>
      <c r="R25" s="25">
        <v>0.0</v>
      </c>
      <c r="S25" s="25">
        <v>0.0</v>
      </c>
      <c r="T25" s="25">
        <v>2.0</v>
      </c>
      <c r="U25" s="25">
        <v>0.0</v>
      </c>
      <c r="V25" s="25">
        <v>0.0</v>
      </c>
      <c r="W25" s="25">
        <v>0.0</v>
      </c>
      <c r="X25" s="25">
        <v>0.0</v>
      </c>
      <c r="Y25" s="25">
        <v>1.0</v>
      </c>
      <c r="Z25" s="25">
        <v>1.0</v>
      </c>
      <c r="AA25" s="25">
        <v>1.0</v>
      </c>
      <c r="AB25" s="25">
        <v>2.0</v>
      </c>
      <c r="AC25" s="25">
        <v>0.7</v>
      </c>
      <c r="AD25" s="25">
        <v>1.0</v>
      </c>
      <c r="AE25" s="25">
        <v>0.667</v>
      </c>
      <c r="AF25" s="25">
        <v>0.0</v>
      </c>
      <c r="AG25" s="25">
        <v>0.0</v>
      </c>
      <c r="AH25" s="25">
        <v>0.0</v>
      </c>
      <c r="AI25" s="25">
        <v>1.0</v>
      </c>
      <c r="AJ25" s="25">
        <v>1.0</v>
      </c>
      <c r="AK25" s="25">
        <v>1.0</v>
      </c>
      <c r="AL25" s="25">
        <v>3.0</v>
      </c>
      <c r="AM25" s="25">
        <v>100.0</v>
      </c>
      <c r="AN25" s="25">
        <v>0.0</v>
      </c>
      <c r="AO25" s="25">
        <v>3.0</v>
      </c>
      <c r="AP25" s="25">
        <v>0.0</v>
      </c>
      <c r="AQ25" s="25">
        <v>0.0</v>
      </c>
      <c r="AR25" s="25">
        <v>50.0</v>
      </c>
      <c r="AS25" s="25">
        <v>0.0</v>
      </c>
      <c r="AT25" s="25">
        <v>50.0</v>
      </c>
      <c r="AU25" s="25">
        <v>0.0</v>
      </c>
      <c r="AV25" s="25">
        <v>50.0</v>
      </c>
      <c r="AW25" s="25">
        <v>2.0</v>
      </c>
      <c r="AX25" s="25">
        <v>0.0</v>
      </c>
      <c r="AY25" s="25">
        <v>33.3</v>
      </c>
      <c r="AZ25" s="25">
        <v>0.0</v>
      </c>
      <c r="BA25" s="25">
        <v>0.0</v>
      </c>
      <c r="BB25" s="25">
        <v>1.0</v>
      </c>
    </row>
    <row r="26">
      <c r="C26" s="20" t="s">
        <v>96</v>
      </c>
      <c r="D26" s="25">
        <v>3.0</v>
      </c>
      <c r="E26" s="25">
        <v>1.0</v>
      </c>
      <c r="F26" s="25">
        <v>0.0</v>
      </c>
      <c r="G26" s="25">
        <v>0.0</v>
      </c>
      <c r="H26" s="25">
        <v>0.0</v>
      </c>
      <c r="I26" s="25">
        <v>0.0</v>
      </c>
      <c r="J26" s="25">
        <v>0.0</v>
      </c>
      <c r="K26" s="25">
        <v>0.0</v>
      </c>
      <c r="L26" s="25">
        <v>0.0</v>
      </c>
      <c r="M26" s="25">
        <v>0.0</v>
      </c>
      <c r="N26" s="25">
        <v>0.0</v>
      </c>
      <c r="O26" s="25">
        <v>0.0</v>
      </c>
      <c r="P26" s="25">
        <v>0.0</v>
      </c>
      <c r="Q26" s="25">
        <v>0.0</v>
      </c>
      <c r="R26" s="25">
        <v>0.0</v>
      </c>
      <c r="S26" s="25">
        <v>0.0</v>
      </c>
      <c r="T26" s="25">
        <v>0.0</v>
      </c>
      <c r="U26" s="25">
        <v>0.0</v>
      </c>
      <c r="V26" s="25">
        <v>2.0</v>
      </c>
      <c r="W26" s="25">
        <v>0.0</v>
      </c>
      <c r="X26" s="25">
        <v>2.0</v>
      </c>
      <c r="Y26" s="25">
        <v>0.0</v>
      </c>
      <c r="Z26" s="25">
        <v>0.0</v>
      </c>
      <c r="AA26" s="25">
        <v>0.0</v>
      </c>
      <c r="AB26" s="25">
        <v>0.0</v>
      </c>
      <c r="AC26" s="25">
        <v>0.0</v>
      </c>
      <c r="AD26" s="25">
        <v>1.0</v>
      </c>
      <c r="AE26" s="25">
        <v>0.333</v>
      </c>
      <c r="AF26" s="25">
        <v>0.0</v>
      </c>
      <c r="AG26" s="25">
        <v>0.0</v>
      </c>
      <c r="AH26" s="25">
        <v>0.0</v>
      </c>
      <c r="AI26" s="25">
        <v>0.0</v>
      </c>
      <c r="AJ26" s="25">
        <v>0.0</v>
      </c>
      <c r="AK26" s="25">
        <v>0.0</v>
      </c>
      <c r="AL26" s="25">
        <v>3.0</v>
      </c>
      <c r="AM26" s="25">
        <v>100.0</v>
      </c>
      <c r="AN26" s="25">
        <v>0.0</v>
      </c>
      <c r="AO26" s="25">
        <v>0.0</v>
      </c>
      <c r="AP26" s="25">
        <v>0.0</v>
      </c>
      <c r="AQ26" s="25">
        <v>0.0</v>
      </c>
      <c r="AR26" s="25">
        <v>66.7</v>
      </c>
      <c r="AS26" s="25">
        <v>33.3</v>
      </c>
      <c r="AT26" s="25">
        <v>0.0</v>
      </c>
      <c r="AU26" s="25">
        <v>0.0</v>
      </c>
      <c r="AV26" s="25">
        <v>0.0</v>
      </c>
      <c r="AW26" s="25">
        <v>3.0</v>
      </c>
      <c r="AX26" s="25">
        <v>0.0</v>
      </c>
      <c r="AY26" s="25">
        <v>66.7</v>
      </c>
      <c r="AZ26" s="25">
        <v>0.0</v>
      </c>
      <c r="BA26" s="25">
        <v>50.0</v>
      </c>
      <c r="BB26" s="25">
        <v>0.0</v>
      </c>
    </row>
    <row r="27">
      <c r="C27" s="20" t="s">
        <v>97</v>
      </c>
      <c r="D27" s="25">
        <v>2.0</v>
      </c>
      <c r="E27" s="25">
        <v>2.0</v>
      </c>
      <c r="F27" s="25">
        <v>0.0</v>
      </c>
      <c r="G27" s="25">
        <v>0.0</v>
      </c>
      <c r="H27" s="25">
        <v>0.0</v>
      </c>
      <c r="I27" s="25">
        <v>0.0</v>
      </c>
      <c r="J27" s="25">
        <v>0.0</v>
      </c>
      <c r="K27" s="25">
        <v>0.0</v>
      </c>
      <c r="L27" s="25">
        <v>0.0</v>
      </c>
      <c r="M27" s="25">
        <v>0.0</v>
      </c>
      <c r="N27" s="25">
        <v>0.0</v>
      </c>
      <c r="O27" s="25">
        <v>0.0</v>
      </c>
      <c r="P27" s="25">
        <v>1.0</v>
      </c>
      <c r="Q27" s="25">
        <v>1.0</v>
      </c>
      <c r="R27" s="25">
        <v>2.0</v>
      </c>
      <c r="S27" s="25">
        <v>0.0</v>
      </c>
      <c r="T27" s="25">
        <v>0.0</v>
      </c>
      <c r="U27" s="25">
        <v>0.0</v>
      </c>
      <c r="V27" s="25">
        <v>0.0</v>
      </c>
      <c r="W27" s="25">
        <v>0.0</v>
      </c>
      <c r="X27" s="25">
        <v>0.0</v>
      </c>
      <c r="Y27" s="25">
        <v>0.0</v>
      </c>
      <c r="Z27" s="25">
        <v>0.0</v>
      </c>
      <c r="AA27" s="25">
        <v>0.0</v>
      </c>
      <c r="AB27" s="25">
        <v>0.0</v>
      </c>
      <c r="AC27" s="25">
        <v>0.0</v>
      </c>
      <c r="AD27" s="25">
        <v>0.0</v>
      </c>
      <c r="AE27" s="25">
        <v>0.0</v>
      </c>
      <c r="AF27" s="25">
        <v>0.0</v>
      </c>
      <c r="AG27" s="25">
        <v>0.0</v>
      </c>
      <c r="AH27" s="25">
        <v>0.0</v>
      </c>
      <c r="AI27" s="25">
        <v>0.0</v>
      </c>
      <c r="AJ27" s="25">
        <v>0.0</v>
      </c>
      <c r="AK27" s="25">
        <v>0.0</v>
      </c>
      <c r="AL27" s="25">
        <v>0.0</v>
      </c>
      <c r="AM27" s="25">
        <v>0.0</v>
      </c>
      <c r="AN27" s="25">
        <v>0.0</v>
      </c>
      <c r="AO27" s="25">
        <v>0.0</v>
      </c>
      <c r="AP27" s="25">
        <v>0.0</v>
      </c>
      <c r="AQ27" s="25">
        <v>0.0</v>
      </c>
      <c r="AR27" s="25">
        <v>0.0</v>
      </c>
      <c r="AS27" s="25">
        <v>0.0</v>
      </c>
      <c r="AT27" s="25">
        <v>0.0</v>
      </c>
      <c r="AU27" s="25">
        <v>0.0</v>
      </c>
      <c r="AV27" s="25">
        <v>0.0</v>
      </c>
      <c r="AW27" s="25">
        <v>0.0</v>
      </c>
      <c r="AX27" s="25">
        <v>22.2</v>
      </c>
      <c r="AY27" s="25">
        <v>50.0</v>
      </c>
      <c r="AZ27" s="25">
        <v>0.0</v>
      </c>
      <c r="BA27" s="25">
        <v>0.0</v>
      </c>
      <c r="BB27" s="25">
        <v>0.0</v>
      </c>
    </row>
    <row r="28">
      <c r="C28" s="20" t="s">
        <v>98</v>
      </c>
      <c r="D28" s="25">
        <v>3.0</v>
      </c>
      <c r="E28" s="25">
        <v>3.0</v>
      </c>
      <c r="F28" s="25">
        <v>1.0</v>
      </c>
      <c r="G28" s="25">
        <v>1.0</v>
      </c>
      <c r="H28" s="25">
        <v>0.0</v>
      </c>
      <c r="I28" s="25">
        <v>1.0</v>
      </c>
      <c r="J28" s="25">
        <v>0.0</v>
      </c>
      <c r="K28" s="25">
        <v>0.0</v>
      </c>
      <c r="L28" s="25">
        <v>0.0</v>
      </c>
      <c r="M28" s="25">
        <v>0.0</v>
      </c>
      <c r="N28" s="25">
        <v>0.333</v>
      </c>
      <c r="O28" s="25">
        <v>0.0</v>
      </c>
      <c r="P28" s="25">
        <v>0.0</v>
      </c>
      <c r="Q28" s="25">
        <v>0.0</v>
      </c>
      <c r="R28" s="25">
        <v>0.0</v>
      </c>
      <c r="S28" s="25">
        <v>0.0</v>
      </c>
      <c r="T28" s="25">
        <v>1.0</v>
      </c>
      <c r="U28" s="25">
        <v>0.0</v>
      </c>
      <c r="V28" s="25">
        <v>0.0</v>
      </c>
      <c r="W28" s="25">
        <v>0.0</v>
      </c>
      <c r="X28" s="25">
        <v>0.0</v>
      </c>
      <c r="Y28" s="25">
        <v>0.333</v>
      </c>
      <c r="Z28" s="25">
        <v>0.333</v>
      </c>
      <c r="AA28" s="25">
        <v>0.333</v>
      </c>
      <c r="AB28" s="25">
        <v>0.667</v>
      </c>
      <c r="AC28" s="25">
        <v>0.233</v>
      </c>
      <c r="AD28" s="25">
        <v>1.0</v>
      </c>
      <c r="AE28" s="25">
        <v>1.0</v>
      </c>
      <c r="AF28" s="25">
        <v>0.0</v>
      </c>
      <c r="AG28" s="25">
        <v>1.0</v>
      </c>
      <c r="AH28" s="25">
        <v>0.0</v>
      </c>
      <c r="AI28" s="25">
        <v>2.0</v>
      </c>
      <c r="AJ28" s="25">
        <v>0.0</v>
      </c>
      <c r="AK28" s="25">
        <v>0.0</v>
      </c>
      <c r="AL28" s="25">
        <v>2.0</v>
      </c>
      <c r="AM28" s="25">
        <v>66.7</v>
      </c>
      <c r="AN28" s="25">
        <v>0.0</v>
      </c>
      <c r="AO28" s="25">
        <v>1.0</v>
      </c>
      <c r="AP28" s="25">
        <v>0.0</v>
      </c>
      <c r="AQ28" s="25">
        <v>0.0</v>
      </c>
      <c r="AR28" s="25">
        <v>100.0</v>
      </c>
      <c r="AS28" s="25">
        <v>0.0</v>
      </c>
      <c r="AT28" s="25">
        <v>0.0</v>
      </c>
      <c r="AU28" s="25">
        <v>0.0</v>
      </c>
      <c r="AV28" s="25">
        <v>0.0</v>
      </c>
      <c r="AW28" s="25">
        <v>3.0</v>
      </c>
      <c r="AX28" s="25">
        <v>0.0</v>
      </c>
      <c r="AY28" s="25">
        <v>0.0</v>
      </c>
      <c r="AZ28" s="25">
        <v>0.0</v>
      </c>
      <c r="BA28" s="25">
        <v>0.0</v>
      </c>
      <c r="BB28" s="25">
        <v>0.333</v>
      </c>
    </row>
    <row r="29">
      <c r="C29" s="20" t="s">
        <v>98</v>
      </c>
      <c r="D29" s="25">
        <v>3.0</v>
      </c>
      <c r="E29" s="25">
        <v>3.0</v>
      </c>
      <c r="F29" s="25">
        <v>2.0</v>
      </c>
      <c r="G29" s="25">
        <v>2.0</v>
      </c>
      <c r="H29" s="25">
        <v>0.0</v>
      </c>
      <c r="I29" s="25">
        <v>0.0</v>
      </c>
      <c r="J29" s="25">
        <v>1.0</v>
      </c>
      <c r="K29" s="25">
        <v>0.0</v>
      </c>
      <c r="L29" s="25">
        <v>1.0</v>
      </c>
      <c r="M29" s="25">
        <v>3.0</v>
      </c>
      <c r="N29" s="25">
        <v>0.667</v>
      </c>
      <c r="O29" s="25">
        <v>0.0</v>
      </c>
      <c r="P29" s="25">
        <v>0.0</v>
      </c>
      <c r="Q29" s="25">
        <v>0.0</v>
      </c>
      <c r="R29" s="25">
        <v>0.0</v>
      </c>
      <c r="S29" s="25">
        <v>0.0</v>
      </c>
      <c r="T29" s="25">
        <v>1.0</v>
      </c>
      <c r="U29" s="25">
        <v>0.0</v>
      </c>
      <c r="V29" s="25">
        <v>0.0</v>
      </c>
      <c r="W29" s="25">
        <v>0.0</v>
      </c>
      <c r="X29" s="25">
        <v>0.0</v>
      </c>
      <c r="Y29" s="25">
        <v>0.667</v>
      </c>
      <c r="Z29" s="25">
        <v>0.667</v>
      </c>
      <c r="AA29" s="25">
        <v>2.0</v>
      </c>
      <c r="AB29" s="25">
        <v>2.667</v>
      </c>
      <c r="AC29" s="25">
        <v>0.8</v>
      </c>
      <c r="AD29" s="25">
        <v>1.0</v>
      </c>
      <c r="AE29" s="25">
        <v>1.0</v>
      </c>
      <c r="AF29" s="25">
        <v>0.0</v>
      </c>
      <c r="AG29" s="25">
        <v>0.0</v>
      </c>
      <c r="AH29" s="25">
        <v>0.0</v>
      </c>
      <c r="AI29" s="25">
        <v>2.0</v>
      </c>
      <c r="AJ29" s="25">
        <v>1.0</v>
      </c>
      <c r="AK29" s="25">
        <v>0.5</v>
      </c>
      <c r="AL29" s="25">
        <v>3.0</v>
      </c>
      <c r="AM29" s="25">
        <v>100.0</v>
      </c>
      <c r="AN29" s="25">
        <v>0.0</v>
      </c>
      <c r="AO29" s="25">
        <v>0.0</v>
      </c>
      <c r="AP29" s="25">
        <v>0.0</v>
      </c>
      <c r="AQ29" s="25">
        <v>0.0</v>
      </c>
      <c r="AR29" s="25">
        <v>33.3</v>
      </c>
      <c r="AS29" s="25">
        <v>0.0</v>
      </c>
      <c r="AT29" s="25">
        <v>0.0</v>
      </c>
      <c r="AU29" s="25">
        <v>66.7</v>
      </c>
      <c r="AV29" s="25">
        <v>100.0</v>
      </c>
      <c r="AW29" s="25">
        <v>3.0</v>
      </c>
      <c r="AX29" s="25">
        <v>7.1</v>
      </c>
      <c r="AY29" s="25">
        <v>0.0</v>
      </c>
      <c r="AZ29" s="25">
        <v>0.0</v>
      </c>
      <c r="BA29" s="25">
        <v>0.0</v>
      </c>
      <c r="BB29" s="25">
        <v>0.5</v>
      </c>
    </row>
    <row r="30">
      <c r="C30" s="20" t="s">
        <v>99</v>
      </c>
      <c r="D30" s="25">
        <v>2.0</v>
      </c>
      <c r="E30" s="25">
        <v>2.0</v>
      </c>
      <c r="F30" s="25">
        <v>0.0</v>
      </c>
      <c r="G30" s="25">
        <v>1.0</v>
      </c>
      <c r="H30" s="25">
        <v>0.0</v>
      </c>
      <c r="I30" s="25">
        <v>1.0</v>
      </c>
      <c r="J30" s="25">
        <v>0.0</v>
      </c>
      <c r="K30" s="25">
        <v>0.0</v>
      </c>
      <c r="L30" s="25">
        <v>0.0</v>
      </c>
      <c r="M30" s="25">
        <v>0.0</v>
      </c>
      <c r="N30" s="25">
        <v>0.5</v>
      </c>
      <c r="O30" s="25">
        <v>0.0</v>
      </c>
      <c r="P30" s="25">
        <v>0.0</v>
      </c>
      <c r="Q30" s="25">
        <v>0.0</v>
      </c>
      <c r="R30" s="25">
        <v>0.0</v>
      </c>
      <c r="S30" s="25">
        <v>0.0</v>
      </c>
      <c r="T30" s="25">
        <v>1.0</v>
      </c>
      <c r="U30" s="25">
        <v>0.0</v>
      </c>
      <c r="V30" s="25">
        <v>0.0</v>
      </c>
      <c r="W30" s="25">
        <v>0.0</v>
      </c>
      <c r="X30" s="25">
        <v>0.0</v>
      </c>
      <c r="Y30" s="25">
        <v>0.5</v>
      </c>
      <c r="Z30" s="25">
        <v>1.0</v>
      </c>
      <c r="AA30" s="25">
        <v>0.5</v>
      </c>
      <c r="AB30" s="25">
        <v>1.0</v>
      </c>
      <c r="AC30" s="25">
        <v>0.35</v>
      </c>
      <c r="AD30" s="25">
        <v>1.0</v>
      </c>
      <c r="AE30" s="25">
        <v>1.0</v>
      </c>
      <c r="AF30" s="25">
        <v>1.0</v>
      </c>
      <c r="AG30" s="25">
        <v>0.0</v>
      </c>
      <c r="AH30" s="25">
        <v>0.0</v>
      </c>
      <c r="AI30" s="25">
        <v>0.0</v>
      </c>
      <c r="AJ30" s="25">
        <v>0.0</v>
      </c>
      <c r="AK30" s="25">
        <v>0.0</v>
      </c>
      <c r="AL30" s="25">
        <v>1.0</v>
      </c>
      <c r="AM30" s="25">
        <v>50.0</v>
      </c>
      <c r="AN30" s="25">
        <v>0.0</v>
      </c>
      <c r="AO30" s="25">
        <v>1.0</v>
      </c>
      <c r="AP30" s="25">
        <v>0.0</v>
      </c>
      <c r="AQ30" s="25">
        <v>0.0</v>
      </c>
      <c r="AR30" s="25">
        <v>100.0</v>
      </c>
      <c r="AS30" s="25">
        <v>0.0</v>
      </c>
      <c r="AT30" s="25">
        <v>0.0</v>
      </c>
      <c r="AU30" s="25">
        <v>0.0</v>
      </c>
      <c r="AV30" s="25">
        <v>0.0</v>
      </c>
      <c r="AW30" s="25">
        <v>2.0</v>
      </c>
      <c r="AX30" s="25">
        <v>0.0</v>
      </c>
      <c r="AY30" s="25">
        <v>0.0</v>
      </c>
      <c r="AZ30" s="25">
        <v>0.0</v>
      </c>
      <c r="BA30" s="25">
        <v>0.0</v>
      </c>
      <c r="BB30" s="25">
        <v>0.5</v>
      </c>
    </row>
    <row r="31">
      <c r="C31" s="20" t="s">
        <v>99</v>
      </c>
      <c r="D31" s="25">
        <v>3.0</v>
      </c>
      <c r="E31" s="25">
        <v>2.0</v>
      </c>
      <c r="F31" s="25">
        <v>0.0</v>
      </c>
      <c r="G31" s="25">
        <v>0.0</v>
      </c>
      <c r="H31" s="25">
        <v>0.0</v>
      </c>
      <c r="I31" s="25">
        <v>0.0</v>
      </c>
      <c r="J31" s="25">
        <v>0.0</v>
      </c>
      <c r="K31" s="25">
        <v>0.0</v>
      </c>
      <c r="L31" s="25">
        <v>0.0</v>
      </c>
      <c r="M31" s="25">
        <v>0.0</v>
      </c>
      <c r="N31" s="25">
        <v>0.0</v>
      </c>
      <c r="O31" s="25">
        <v>1.0</v>
      </c>
      <c r="P31" s="25">
        <v>1.0</v>
      </c>
      <c r="Q31" s="25">
        <v>0.0</v>
      </c>
      <c r="R31" s="25">
        <v>1.0</v>
      </c>
      <c r="S31" s="25">
        <v>0.0</v>
      </c>
      <c r="T31" s="25">
        <v>0.0</v>
      </c>
      <c r="U31" s="25">
        <v>0.0</v>
      </c>
      <c r="V31" s="25">
        <v>0.0</v>
      </c>
      <c r="W31" s="25">
        <v>0.0</v>
      </c>
      <c r="X31" s="25">
        <v>0.0</v>
      </c>
      <c r="Y31" s="25">
        <v>0.333</v>
      </c>
      <c r="Z31" s="25">
        <v>0.333</v>
      </c>
      <c r="AA31" s="25">
        <v>0.0</v>
      </c>
      <c r="AB31" s="25">
        <v>0.333</v>
      </c>
      <c r="AC31" s="25">
        <v>0.15</v>
      </c>
      <c r="AD31" s="25">
        <v>0.5</v>
      </c>
      <c r="AE31" s="25">
        <v>0.333</v>
      </c>
      <c r="AF31" s="25">
        <v>0.0</v>
      </c>
      <c r="AG31" s="25">
        <v>0.0</v>
      </c>
      <c r="AH31" s="25">
        <v>0.0</v>
      </c>
      <c r="AI31" s="25">
        <v>1.0</v>
      </c>
      <c r="AJ31" s="25">
        <v>0.0</v>
      </c>
      <c r="AK31" s="25">
        <v>0.0</v>
      </c>
      <c r="AL31" s="25">
        <v>1.0</v>
      </c>
      <c r="AM31" s="25">
        <v>33.3</v>
      </c>
      <c r="AN31" s="25">
        <v>0.0</v>
      </c>
      <c r="AO31" s="25">
        <v>1.0</v>
      </c>
      <c r="AP31" s="25">
        <v>0.0</v>
      </c>
      <c r="AQ31" s="25">
        <v>0.0</v>
      </c>
      <c r="AR31" s="25">
        <v>0.0</v>
      </c>
      <c r="AS31" s="25">
        <v>0.0</v>
      </c>
      <c r="AT31" s="25">
        <v>100.0</v>
      </c>
      <c r="AU31" s="25">
        <v>0.0</v>
      </c>
      <c r="AV31" s="25">
        <v>0.0</v>
      </c>
      <c r="AW31" s="25">
        <v>1.0</v>
      </c>
      <c r="AX31" s="25">
        <v>11.8</v>
      </c>
      <c r="AY31" s="25">
        <v>0.0</v>
      </c>
      <c r="AZ31" s="25">
        <v>0.0</v>
      </c>
      <c r="BA31" s="25">
        <v>0.0</v>
      </c>
      <c r="BB31" s="25">
        <v>0.0</v>
      </c>
    </row>
    <row r="32">
      <c r="C32" s="20" t="s">
        <v>100</v>
      </c>
      <c r="D32" s="25">
        <v>2.0</v>
      </c>
      <c r="E32" s="25">
        <v>2.0</v>
      </c>
      <c r="F32" s="25">
        <v>0.0</v>
      </c>
      <c r="G32" s="25">
        <v>0.0</v>
      </c>
      <c r="H32" s="25">
        <v>0.0</v>
      </c>
      <c r="I32" s="25">
        <v>0.0</v>
      </c>
      <c r="J32" s="25">
        <v>0.0</v>
      </c>
      <c r="K32" s="25">
        <v>0.0</v>
      </c>
      <c r="L32" s="25">
        <v>0.0</v>
      </c>
      <c r="M32" s="25">
        <v>0.0</v>
      </c>
      <c r="N32" s="25">
        <v>0.0</v>
      </c>
      <c r="O32" s="25">
        <v>0.0</v>
      </c>
      <c r="P32" s="25">
        <v>0.0</v>
      </c>
      <c r="Q32" s="25">
        <v>0.0</v>
      </c>
      <c r="R32" s="25">
        <v>0.0</v>
      </c>
      <c r="S32" s="25">
        <v>0.0</v>
      </c>
      <c r="T32" s="25">
        <v>0.0</v>
      </c>
      <c r="U32" s="25">
        <v>0.0</v>
      </c>
      <c r="V32" s="25">
        <v>0.0</v>
      </c>
      <c r="W32" s="25">
        <v>0.0</v>
      </c>
      <c r="X32" s="25">
        <v>0.0</v>
      </c>
      <c r="Y32" s="25">
        <v>0.0</v>
      </c>
      <c r="Z32" s="25">
        <v>0.0</v>
      </c>
      <c r="AA32" s="25">
        <v>0.0</v>
      </c>
      <c r="AB32" s="25">
        <v>0.0</v>
      </c>
      <c r="AC32" s="25">
        <v>0.0</v>
      </c>
      <c r="AD32" s="25">
        <v>1.0</v>
      </c>
      <c r="AE32" s="25">
        <v>1.0</v>
      </c>
      <c r="AF32" s="25">
        <v>0.0</v>
      </c>
      <c r="AG32" s="25">
        <v>0.0</v>
      </c>
      <c r="AH32" s="25">
        <v>0.0</v>
      </c>
      <c r="AI32" s="25">
        <v>0.0</v>
      </c>
      <c r="AJ32" s="25">
        <v>0.0</v>
      </c>
      <c r="AK32" s="25">
        <v>0.0</v>
      </c>
      <c r="AL32" s="25">
        <v>0.0</v>
      </c>
      <c r="AM32" s="25">
        <v>0.0</v>
      </c>
      <c r="AN32" s="25">
        <v>0.0</v>
      </c>
      <c r="AO32" s="25">
        <v>0.0</v>
      </c>
      <c r="AP32" s="25">
        <v>0.0</v>
      </c>
      <c r="AQ32" s="25">
        <v>0.0</v>
      </c>
      <c r="AR32" s="25">
        <v>50.0</v>
      </c>
      <c r="AS32" s="25">
        <v>0.0</v>
      </c>
      <c r="AT32" s="25">
        <v>50.0</v>
      </c>
      <c r="AU32" s="25">
        <v>0.0</v>
      </c>
      <c r="AV32" s="25">
        <v>0.0</v>
      </c>
      <c r="AW32" s="25">
        <v>2.0</v>
      </c>
      <c r="AX32" s="25">
        <v>0.0</v>
      </c>
      <c r="AY32" s="25">
        <v>0.0</v>
      </c>
      <c r="AZ32" s="25">
        <v>0.0</v>
      </c>
      <c r="BA32" s="25">
        <v>0.0</v>
      </c>
      <c r="BB32" s="25">
        <v>0.0</v>
      </c>
    </row>
    <row r="33">
      <c r="C33" s="20" t="s">
        <v>100</v>
      </c>
      <c r="D33" s="25">
        <v>2.0</v>
      </c>
      <c r="E33" s="25">
        <v>2.0</v>
      </c>
      <c r="F33" s="25">
        <v>0.0</v>
      </c>
      <c r="G33" s="25">
        <v>1.0</v>
      </c>
      <c r="H33" s="25">
        <v>0.0</v>
      </c>
      <c r="I33" s="25">
        <v>1.0</v>
      </c>
      <c r="J33" s="25">
        <v>0.0</v>
      </c>
      <c r="K33" s="25">
        <v>0.0</v>
      </c>
      <c r="L33" s="25">
        <v>0.0</v>
      </c>
      <c r="M33" s="25">
        <v>0.0</v>
      </c>
      <c r="N33" s="25">
        <v>0.5</v>
      </c>
      <c r="O33" s="25">
        <v>0.0</v>
      </c>
      <c r="P33" s="25">
        <v>0.0</v>
      </c>
      <c r="Q33" s="25">
        <v>0.0</v>
      </c>
      <c r="R33" s="25">
        <v>0.0</v>
      </c>
      <c r="S33" s="25">
        <v>0.0</v>
      </c>
      <c r="T33" s="25">
        <v>0.0</v>
      </c>
      <c r="U33" s="25">
        <v>0.0</v>
      </c>
      <c r="V33" s="25">
        <v>0.0</v>
      </c>
      <c r="W33" s="25">
        <v>0.0</v>
      </c>
      <c r="X33" s="25">
        <v>0.0</v>
      </c>
      <c r="Y33" s="25">
        <v>0.5</v>
      </c>
      <c r="Z33" s="25">
        <v>0.5</v>
      </c>
      <c r="AA33" s="25">
        <v>0.5</v>
      </c>
      <c r="AB33" s="25">
        <v>1.0</v>
      </c>
      <c r="AC33" s="25">
        <v>0.35</v>
      </c>
      <c r="AD33" s="25">
        <v>1.0</v>
      </c>
      <c r="AE33" s="25">
        <v>1.0</v>
      </c>
      <c r="AF33" s="25">
        <v>0.0</v>
      </c>
      <c r="AG33" s="25">
        <v>0.0</v>
      </c>
      <c r="AH33" s="25">
        <v>0.0</v>
      </c>
      <c r="AI33" s="25">
        <v>0.0</v>
      </c>
      <c r="AJ33" s="25">
        <v>0.0</v>
      </c>
      <c r="AK33" s="25">
        <v>0.0</v>
      </c>
      <c r="AL33" s="25">
        <v>1.0</v>
      </c>
      <c r="AM33" s="25">
        <v>50.0</v>
      </c>
      <c r="AN33" s="25">
        <v>0.0</v>
      </c>
      <c r="AO33" s="25">
        <v>1.0</v>
      </c>
      <c r="AP33" s="25">
        <v>0.0</v>
      </c>
      <c r="AQ33" s="25">
        <v>0.0</v>
      </c>
      <c r="AR33" s="25">
        <v>50.0</v>
      </c>
      <c r="AS33" s="25">
        <v>0.0</v>
      </c>
      <c r="AT33" s="25">
        <v>50.0</v>
      </c>
      <c r="AU33" s="25">
        <v>0.0</v>
      </c>
      <c r="AV33" s="25">
        <v>0.0</v>
      </c>
      <c r="AW33" s="25">
        <v>2.0</v>
      </c>
      <c r="AX33" s="25">
        <v>0.0</v>
      </c>
      <c r="AY33" s="25">
        <v>50.0</v>
      </c>
      <c r="AZ33" s="25">
        <v>1.0</v>
      </c>
      <c r="BA33" s="25">
        <v>100.0</v>
      </c>
      <c r="BB33" s="25">
        <v>0.5</v>
      </c>
    </row>
    <row r="34">
      <c r="C34" s="20" t="s">
        <v>101</v>
      </c>
      <c r="D34" s="25">
        <v>2.0</v>
      </c>
      <c r="E34" s="25">
        <v>2.0</v>
      </c>
      <c r="F34" s="25">
        <v>0.0</v>
      </c>
      <c r="G34" s="25">
        <v>1.0</v>
      </c>
      <c r="H34" s="25">
        <v>0.0</v>
      </c>
      <c r="I34" s="25">
        <v>1.0</v>
      </c>
      <c r="J34" s="25">
        <v>0.0</v>
      </c>
      <c r="K34" s="25">
        <v>0.0</v>
      </c>
      <c r="L34" s="25">
        <v>0.0</v>
      </c>
      <c r="M34" s="25">
        <v>0.0</v>
      </c>
      <c r="N34" s="25">
        <v>0.5</v>
      </c>
      <c r="O34" s="25">
        <v>0.0</v>
      </c>
      <c r="P34" s="25">
        <v>0.0</v>
      </c>
      <c r="Q34" s="25">
        <v>0.0</v>
      </c>
      <c r="R34" s="25">
        <v>0.0</v>
      </c>
      <c r="S34" s="25">
        <v>0.0</v>
      </c>
      <c r="T34" s="25">
        <v>0.0</v>
      </c>
      <c r="U34" s="25">
        <v>0.0</v>
      </c>
      <c r="V34" s="25">
        <v>0.0</v>
      </c>
      <c r="W34" s="25">
        <v>0.0</v>
      </c>
      <c r="X34" s="25">
        <v>0.0</v>
      </c>
      <c r="Y34" s="25">
        <v>0.5</v>
      </c>
      <c r="Z34" s="25">
        <v>0.5</v>
      </c>
      <c r="AA34" s="25">
        <v>0.5</v>
      </c>
      <c r="AB34" s="25">
        <v>1.0</v>
      </c>
      <c r="AC34" s="25">
        <v>0.35</v>
      </c>
      <c r="AD34" s="25">
        <v>1.0</v>
      </c>
      <c r="AE34" s="25">
        <v>1.0</v>
      </c>
      <c r="AF34" s="25">
        <v>0.0</v>
      </c>
      <c r="AG34" s="25">
        <v>0.0</v>
      </c>
      <c r="AH34" s="25">
        <v>0.0</v>
      </c>
      <c r="AI34" s="25">
        <v>0.0</v>
      </c>
      <c r="AJ34" s="25">
        <v>0.0</v>
      </c>
      <c r="AK34" s="25">
        <v>0.0</v>
      </c>
      <c r="AL34" s="25">
        <v>1.0</v>
      </c>
      <c r="AM34" s="25">
        <v>50.0</v>
      </c>
      <c r="AN34" s="25">
        <v>0.0</v>
      </c>
      <c r="AO34" s="25">
        <v>1.0</v>
      </c>
      <c r="AP34" s="25">
        <v>0.0</v>
      </c>
      <c r="AQ34" s="25">
        <v>0.0</v>
      </c>
      <c r="AR34" s="25">
        <v>0.0</v>
      </c>
      <c r="AS34" s="25">
        <v>50.0</v>
      </c>
      <c r="AT34" s="25">
        <v>50.0</v>
      </c>
      <c r="AU34" s="25">
        <v>0.0</v>
      </c>
      <c r="AV34" s="25">
        <v>0.0</v>
      </c>
      <c r="AW34" s="25">
        <v>2.0</v>
      </c>
      <c r="AX34" s="25">
        <v>0.0</v>
      </c>
      <c r="AY34" s="25">
        <v>50.0</v>
      </c>
      <c r="AZ34" s="25">
        <v>0.0</v>
      </c>
      <c r="BA34" s="25">
        <v>0.0</v>
      </c>
      <c r="BB34" s="25">
        <v>0.5</v>
      </c>
    </row>
    <row r="35">
      <c r="C35" s="20" t="s">
        <v>101</v>
      </c>
      <c r="D35" s="25">
        <v>0.0</v>
      </c>
      <c r="E35" s="25">
        <v>0.0</v>
      </c>
      <c r="F35" s="25">
        <v>0.0</v>
      </c>
      <c r="G35" s="25">
        <v>0.0</v>
      </c>
      <c r="H35" s="25">
        <v>0.0</v>
      </c>
      <c r="I35" s="25">
        <v>0.0</v>
      </c>
      <c r="J35" s="25">
        <v>0.0</v>
      </c>
      <c r="K35" s="25">
        <v>0.0</v>
      </c>
      <c r="L35" s="25">
        <v>0.0</v>
      </c>
      <c r="M35" s="25">
        <v>0.0</v>
      </c>
      <c r="N35" s="25">
        <v>0.0</v>
      </c>
      <c r="O35" s="25">
        <v>0.0</v>
      </c>
      <c r="P35" s="25">
        <v>0.0</v>
      </c>
      <c r="Q35" s="25">
        <v>0.0</v>
      </c>
      <c r="R35" s="25">
        <v>0.0</v>
      </c>
      <c r="S35" s="25">
        <v>0.0</v>
      </c>
      <c r="T35" s="25">
        <v>0.0</v>
      </c>
      <c r="U35" s="25">
        <v>0.0</v>
      </c>
      <c r="V35" s="25">
        <v>0.0</v>
      </c>
      <c r="W35" s="25">
        <v>0.0</v>
      </c>
      <c r="X35" s="25">
        <v>0.0</v>
      </c>
      <c r="Y35" s="25">
        <v>0.0</v>
      </c>
      <c r="Z35" s="25">
        <v>0.0</v>
      </c>
      <c r="AA35" s="25">
        <v>0.0</v>
      </c>
      <c r="AB35" s="25">
        <v>0.0</v>
      </c>
      <c r="AC35" s="25">
        <v>0.0</v>
      </c>
      <c r="AD35" s="25">
        <v>0.0</v>
      </c>
      <c r="AE35" s="25">
        <v>0.0</v>
      </c>
      <c r="AF35" s="25">
        <v>0.0</v>
      </c>
      <c r="AG35" s="25">
        <v>0.0</v>
      </c>
      <c r="AH35" s="25">
        <v>0.0</v>
      </c>
      <c r="AI35" s="25">
        <v>0.0</v>
      </c>
      <c r="AJ35" s="25">
        <v>0.0</v>
      </c>
      <c r="AK35" s="25">
        <v>0.0</v>
      </c>
      <c r="AL35" s="25">
        <v>0.0</v>
      </c>
      <c r="AM35" s="25">
        <v>0.0</v>
      </c>
      <c r="AN35" s="25">
        <v>0.0</v>
      </c>
      <c r="AO35" s="25">
        <v>0.0</v>
      </c>
      <c r="AP35" s="25">
        <v>0.0</v>
      </c>
      <c r="AQ35" s="25">
        <v>0.0</v>
      </c>
      <c r="AR35" s="25">
        <v>0.0</v>
      </c>
      <c r="AS35" s="25">
        <v>0.0</v>
      </c>
      <c r="AT35" s="25">
        <v>0.0</v>
      </c>
      <c r="AU35" s="25">
        <v>0.0</v>
      </c>
      <c r="AV35" s="25">
        <v>0.0</v>
      </c>
      <c r="AW35" s="25">
        <v>0.0</v>
      </c>
      <c r="AX35" s="25">
        <v>0.0</v>
      </c>
      <c r="AY35" s="25">
        <v>0.0</v>
      </c>
      <c r="AZ35" s="25">
        <v>0.0</v>
      </c>
      <c r="BA35" s="25">
        <v>0.0</v>
      </c>
      <c r="BB35" s="25">
        <v>0.0</v>
      </c>
    </row>
    <row r="36">
      <c r="C36" s="20" t="s">
        <v>102</v>
      </c>
      <c r="D36" s="25">
        <v>4.0</v>
      </c>
      <c r="E36" s="25">
        <v>3.0</v>
      </c>
      <c r="F36" s="25">
        <v>0.0</v>
      </c>
      <c r="G36" s="25">
        <v>1.0</v>
      </c>
      <c r="H36" s="25">
        <v>0.0</v>
      </c>
      <c r="I36" s="25">
        <v>1.0</v>
      </c>
      <c r="J36" s="25">
        <v>0.0</v>
      </c>
      <c r="K36" s="25">
        <v>0.0</v>
      </c>
      <c r="L36" s="25">
        <v>0.0</v>
      </c>
      <c r="M36" s="25">
        <v>0.0</v>
      </c>
      <c r="N36" s="25">
        <v>0.333</v>
      </c>
      <c r="O36" s="25">
        <v>0.0</v>
      </c>
      <c r="P36" s="25">
        <v>0.0</v>
      </c>
      <c r="Q36" s="25">
        <v>1.0</v>
      </c>
      <c r="R36" s="25">
        <v>1.0</v>
      </c>
      <c r="S36" s="25">
        <v>0.0</v>
      </c>
      <c r="T36" s="25">
        <v>1.0</v>
      </c>
      <c r="U36" s="25">
        <v>0.0</v>
      </c>
      <c r="V36" s="25">
        <v>1.0</v>
      </c>
      <c r="W36" s="25">
        <v>0.0</v>
      </c>
      <c r="X36" s="25">
        <v>1.0</v>
      </c>
      <c r="Y36" s="25">
        <v>0.333</v>
      </c>
      <c r="Z36" s="25">
        <v>0.667</v>
      </c>
      <c r="AA36" s="25">
        <v>0.333</v>
      </c>
      <c r="AB36" s="25">
        <v>0.667</v>
      </c>
      <c r="AC36" s="25">
        <v>0.233</v>
      </c>
      <c r="AD36" s="25">
        <v>0.667</v>
      </c>
      <c r="AE36" s="25">
        <v>0.5</v>
      </c>
      <c r="AF36" s="25">
        <v>1.0</v>
      </c>
      <c r="AG36" s="25">
        <v>0.0</v>
      </c>
      <c r="AH36" s="25">
        <v>0.0</v>
      </c>
      <c r="AI36" s="25">
        <v>1.0</v>
      </c>
      <c r="AJ36" s="25">
        <v>0.0</v>
      </c>
      <c r="AK36" s="25">
        <v>0.0</v>
      </c>
      <c r="AL36" s="25">
        <v>2.0</v>
      </c>
      <c r="AM36" s="25">
        <v>50.0</v>
      </c>
      <c r="AN36" s="25">
        <v>0.0</v>
      </c>
      <c r="AO36" s="25">
        <v>1.0</v>
      </c>
      <c r="AP36" s="25">
        <v>1.0</v>
      </c>
      <c r="AQ36" s="25">
        <v>0.0</v>
      </c>
      <c r="AR36" s="25">
        <v>100.0</v>
      </c>
      <c r="AS36" s="25">
        <v>0.0</v>
      </c>
      <c r="AT36" s="25">
        <v>0.0</v>
      </c>
      <c r="AU36" s="25">
        <v>0.0</v>
      </c>
      <c r="AV36" s="25">
        <v>0.0</v>
      </c>
      <c r="AW36" s="25">
        <v>3.0</v>
      </c>
      <c r="AX36" s="25">
        <v>15.4</v>
      </c>
      <c r="AY36" s="25">
        <v>75.0</v>
      </c>
      <c r="AZ36" s="25">
        <v>0.0</v>
      </c>
      <c r="BA36" s="25">
        <v>33.3</v>
      </c>
      <c r="BB36" s="25">
        <v>0.5</v>
      </c>
    </row>
    <row r="37">
      <c r="C37" s="20" t="s">
        <v>102</v>
      </c>
      <c r="D37" s="25">
        <v>3.0</v>
      </c>
      <c r="E37" s="25">
        <v>3.0</v>
      </c>
      <c r="F37" s="25">
        <v>1.0</v>
      </c>
      <c r="G37" s="25">
        <v>3.0</v>
      </c>
      <c r="H37" s="25">
        <v>0.0</v>
      </c>
      <c r="I37" s="25">
        <v>1.0</v>
      </c>
      <c r="J37" s="25">
        <v>1.0</v>
      </c>
      <c r="K37" s="25">
        <v>1.0</v>
      </c>
      <c r="L37" s="25">
        <v>0.0</v>
      </c>
      <c r="M37" s="25">
        <v>3.0</v>
      </c>
      <c r="N37" s="25">
        <v>1.0</v>
      </c>
      <c r="O37" s="25">
        <v>0.0</v>
      </c>
      <c r="P37" s="25">
        <v>0.0</v>
      </c>
      <c r="Q37" s="25">
        <v>0.0</v>
      </c>
      <c r="R37" s="25">
        <v>0.0</v>
      </c>
      <c r="S37" s="25">
        <v>0.0</v>
      </c>
      <c r="T37" s="25">
        <v>1.0</v>
      </c>
      <c r="U37" s="25">
        <v>0.0</v>
      </c>
      <c r="V37" s="25">
        <v>0.0</v>
      </c>
      <c r="W37" s="25">
        <v>0.0</v>
      </c>
      <c r="X37" s="25">
        <v>0.0</v>
      </c>
      <c r="Y37" s="25">
        <v>1.0</v>
      </c>
      <c r="Z37" s="25">
        <v>1.0</v>
      </c>
      <c r="AA37" s="25">
        <v>2.0</v>
      </c>
      <c r="AB37" s="25">
        <v>3.0</v>
      </c>
      <c r="AC37" s="25">
        <v>0.95</v>
      </c>
      <c r="AD37" s="25">
        <v>1.0</v>
      </c>
      <c r="AE37" s="25">
        <v>1.0</v>
      </c>
      <c r="AF37" s="25">
        <v>0.0</v>
      </c>
      <c r="AG37" s="25">
        <v>0.0</v>
      </c>
      <c r="AH37" s="25">
        <v>0.0</v>
      </c>
      <c r="AI37" s="25">
        <v>1.0</v>
      </c>
      <c r="AJ37" s="25">
        <v>1.0</v>
      </c>
      <c r="AK37" s="25">
        <v>1.0</v>
      </c>
      <c r="AL37" s="25">
        <v>3.0</v>
      </c>
      <c r="AM37" s="25">
        <v>100.0</v>
      </c>
      <c r="AN37" s="25">
        <v>0.0</v>
      </c>
      <c r="AO37" s="25">
        <v>1.0</v>
      </c>
      <c r="AP37" s="25">
        <v>0.0</v>
      </c>
      <c r="AQ37" s="25">
        <v>0.0</v>
      </c>
      <c r="AR37" s="25">
        <v>0.0</v>
      </c>
      <c r="AS37" s="25">
        <v>33.3</v>
      </c>
      <c r="AT37" s="25">
        <v>33.3</v>
      </c>
      <c r="AU37" s="25">
        <v>33.3</v>
      </c>
      <c r="AV37" s="25">
        <v>66.7</v>
      </c>
      <c r="AW37" s="25">
        <v>3.0</v>
      </c>
      <c r="AX37" s="25">
        <v>0.0</v>
      </c>
      <c r="AY37" s="25">
        <v>0.0</v>
      </c>
      <c r="AZ37" s="25">
        <v>0.0</v>
      </c>
      <c r="BA37" s="25">
        <v>0.0</v>
      </c>
      <c r="BB37" s="25">
        <v>1.0</v>
      </c>
    </row>
    <row r="38">
      <c r="C38" s="20" t="s">
        <v>103</v>
      </c>
      <c r="D38" s="25">
        <v>2.0</v>
      </c>
      <c r="E38" s="25">
        <v>2.0</v>
      </c>
      <c r="F38" s="25">
        <v>1.0</v>
      </c>
      <c r="G38" s="25">
        <v>1.0</v>
      </c>
      <c r="H38" s="25">
        <v>0.0</v>
      </c>
      <c r="I38" s="25">
        <v>0.0</v>
      </c>
      <c r="J38" s="25">
        <v>1.0</v>
      </c>
      <c r="K38" s="25">
        <v>0.0</v>
      </c>
      <c r="L38" s="25">
        <v>0.0</v>
      </c>
      <c r="M38" s="25">
        <v>0.0</v>
      </c>
      <c r="N38" s="25">
        <v>0.5</v>
      </c>
      <c r="O38" s="25">
        <v>0.0</v>
      </c>
      <c r="P38" s="25">
        <v>1.0</v>
      </c>
      <c r="Q38" s="25">
        <v>0.0</v>
      </c>
      <c r="R38" s="25">
        <v>1.0</v>
      </c>
      <c r="S38" s="25">
        <v>0.0</v>
      </c>
      <c r="T38" s="25">
        <v>0.0</v>
      </c>
      <c r="U38" s="25">
        <v>0.0</v>
      </c>
      <c r="V38" s="25">
        <v>0.0</v>
      </c>
      <c r="W38" s="25">
        <v>0.0</v>
      </c>
      <c r="X38" s="25">
        <v>0.0</v>
      </c>
      <c r="Y38" s="25">
        <v>0.5</v>
      </c>
      <c r="Z38" s="25">
        <v>0.5</v>
      </c>
      <c r="AA38" s="25">
        <v>1.0</v>
      </c>
      <c r="AB38" s="25">
        <v>1.5</v>
      </c>
      <c r="AC38" s="25">
        <v>0.475</v>
      </c>
      <c r="AD38" s="25">
        <v>0.5</v>
      </c>
      <c r="AE38" s="25">
        <v>0.5</v>
      </c>
      <c r="AF38" s="25">
        <v>0.0</v>
      </c>
      <c r="AG38" s="25">
        <v>0.0</v>
      </c>
      <c r="AH38" s="25">
        <v>0.0</v>
      </c>
      <c r="AI38" s="25">
        <v>0.0</v>
      </c>
      <c r="AJ38" s="25">
        <v>0.0</v>
      </c>
      <c r="AK38" s="25">
        <v>0.0</v>
      </c>
      <c r="AL38" s="25">
        <v>1.0</v>
      </c>
      <c r="AM38" s="25">
        <v>50.0</v>
      </c>
      <c r="AN38" s="25">
        <v>0.0</v>
      </c>
      <c r="AO38" s="25">
        <v>0.0</v>
      </c>
      <c r="AP38" s="25">
        <v>0.0</v>
      </c>
      <c r="AQ38" s="25">
        <v>0.0</v>
      </c>
      <c r="AR38" s="25">
        <v>0.0</v>
      </c>
      <c r="AS38" s="25">
        <v>100.0</v>
      </c>
      <c r="AT38" s="25">
        <v>0.0</v>
      </c>
      <c r="AU38" s="25">
        <v>0.0</v>
      </c>
      <c r="AV38" s="25">
        <v>0.0</v>
      </c>
      <c r="AW38" s="25">
        <v>1.0</v>
      </c>
      <c r="AX38" s="25">
        <v>20.0</v>
      </c>
      <c r="AY38" s="25">
        <v>50.0</v>
      </c>
      <c r="AZ38" s="25">
        <v>1.0</v>
      </c>
      <c r="BA38" s="25">
        <v>100.0</v>
      </c>
      <c r="BB38" s="25">
        <v>1.0</v>
      </c>
    </row>
    <row r="39">
      <c r="C39" s="20" t="s">
        <v>103</v>
      </c>
      <c r="D39" s="25">
        <v>3.0</v>
      </c>
      <c r="E39" s="25">
        <v>2.0</v>
      </c>
      <c r="F39" s="25">
        <v>0.0</v>
      </c>
      <c r="G39" s="25">
        <v>1.0</v>
      </c>
      <c r="H39" s="25">
        <v>0.0</v>
      </c>
      <c r="I39" s="25">
        <v>1.0</v>
      </c>
      <c r="J39" s="25">
        <v>0.0</v>
      </c>
      <c r="K39" s="25">
        <v>0.0</v>
      </c>
      <c r="L39" s="25">
        <v>0.0</v>
      </c>
      <c r="M39" s="25">
        <v>0.0</v>
      </c>
      <c r="N39" s="25">
        <v>0.5</v>
      </c>
      <c r="O39" s="25">
        <v>0.0</v>
      </c>
      <c r="P39" s="25">
        <v>0.0</v>
      </c>
      <c r="Q39" s="25">
        <v>0.0</v>
      </c>
      <c r="R39" s="25">
        <v>0.0</v>
      </c>
      <c r="S39" s="25">
        <v>1.0</v>
      </c>
      <c r="T39" s="25">
        <v>1.0</v>
      </c>
      <c r="U39" s="25">
        <v>0.0</v>
      </c>
      <c r="V39" s="25">
        <v>0.0</v>
      </c>
      <c r="W39" s="25">
        <v>0.0</v>
      </c>
      <c r="X39" s="25">
        <v>0.0</v>
      </c>
      <c r="Y39" s="25">
        <v>0.667</v>
      </c>
      <c r="Z39" s="25">
        <v>0.667</v>
      </c>
      <c r="AA39" s="25">
        <v>0.5</v>
      </c>
      <c r="AB39" s="25">
        <v>1.167</v>
      </c>
      <c r="AC39" s="25">
        <v>0.425</v>
      </c>
      <c r="AD39" s="25">
        <v>1.0</v>
      </c>
      <c r="AE39" s="25">
        <v>0.667</v>
      </c>
      <c r="AF39" s="25">
        <v>0.0</v>
      </c>
      <c r="AG39" s="25">
        <v>1.0</v>
      </c>
      <c r="AH39" s="25">
        <v>0.0</v>
      </c>
      <c r="AI39" s="25">
        <v>0.0</v>
      </c>
      <c r="AJ39" s="25">
        <v>0.0</v>
      </c>
      <c r="AK39" s="25">
        <v>0.0</v>
      </c>
      <c r="AL39" s="25">
        <v>2.0</v>
      </c>
      <c r="AM39" s="25">
        <v>66.7</v>
      </c>
      <c r="AN39" s="25">
        <v>0.0</v>
      </c>
      <c r="AO39" s="25">
        <v>3.0</v>
      </c>
      <c r="AP39" s="25">
        <v>0.0</v>
      </c>
      <c r="AQ39" s="25">
        <v>0.0</v>
      </c>
      <c r="AR39" s="25">
        <v>100.0</v>
      </c>
      <c r="AS39" s="25">
        <v>0.0</v>
      </c>
      <c r="AT39" s="25">
        <v>0.0</v>
      </c>
      <c r="AU39" s="25">
        <v>0.0</v>
      </c>
      <c r="AV39" s="25">
        <v>0.0</v>
      </c>
      <c r="AW39" s="25">
        <v>2.0</v>
      </c>
      <c r="AX39" s="25">
        <v>0.0</v>
      </c>
      <c r="AY39" s="25">
        <v>100.0</v>
      </c>
      <c r="AZ39" s="25">
        <v>1.0</v>
      </c>
      <c r="BA39" s="25">
        <v>33.3</v>
      </c>
      <c r="BB39" s="25">
        <v>0.5</v>
      </c>
    </row>
    <row r="40">
      <c r="C40" s="20" t="s">
        <v>104</v>
      </c>
      <c r="D40" s="25">
        <v>3.0</v>
      </c>
      <c r="E40" s="25">
        <v>2.0</v>
      </c>
      <c r="F40" s="25">
        <v>1.0</v>
      </c>
      <c r="G40" s="25">
        <v>1.0</v>
      </c>
      <c r="H40" s="25">
        <v>0.0</v>
      </c>
      <c r="I40" s="25">
        <v>1.0</v>
      </c>
      <c r="J40" s="25">
        <v>0.0</v>
      </c>
      <c r="K40" s="25">
        <v>0.0</v>
      </c>
      <c r="L40" s="25">
        <v>0.0</v>
      </c>
      <c r="M40" s="25">
        <v>0.0</v>
      </c>
      <c r="N40" s="25">
        <v>0.5</v>
      </c>
      <c r="O40" s="25">
        <v>0.0</v>
      </c>
      <c r="P40" s="25">
        <v>0.0</v>
      </c>
      <c r="Q40" s="25">
        <v>0.0</v>
      </c>
      <c r="R40" s="25">
        <v>0.0</v>
      </c>
      <c r="S40" s="25">
        <v>0.0</v>
      </c>
      <c r="T40" s="25">
        <v>0.0</v>
      </c>
      <c r="U40" s="25">
        <v>0.0</v>
      </c>
      <c r="V40" s="25">
        <v>1.0</v>
      </c>
      <c r="W40" s="25">
        <v>0.0</v>
      </c>
      <c r="X40" s="25">
        <v>1.0</v>
      </c>
      <c r="Y40" s="25">
        <v>0.5</v>
      </c>
      <c r="Z40" s="25">
        <v>0.5</v>
      </c>
      <c r="AA40" s="25">
        <v>0.5</v>
      </c>
      <c r="AB40" s="25">
        <v>1.0</v>
      </c>
      <c r="AC40" s="25">
        <v>0.35</v>
      </c>
      <c r="AD40" s="25">
        <v>1.0</v>
      </c>
      <c r="AE40" s="25">
        <v>0.667</v>
      </c>
      <c r="AF40" s="25">
        <v>0.0</v>
      </c>
      <c r="AG40" s="25">
        <v>0.0</v>
      </c>
      <c r="AH40" s="25">
        <v>0.0</v>
      </c>
      <c r="AI40" s="25">
        <v>0.0</v>
      </c>
      <c r="AJ40" s="25">
        <v>0.0</v>
      </c>
      <c r="AK40" s="25">
        <v>0.0</v>
      </c>
      <c r="AL40" s="25">
        <v>2.0</v>
      </c>
      <c r="AM40" s="25">
        <v>66.7</v>
      </c>
      <c r="AN40" s="25">
        <v>0.0</v>
      </c>
      <c r="AO40" s="25">
        <v>0.0</v>
      </c>
      <c r="AP40" s="25">
        <v>0.0</v>
      </c>
      <c r="AQ40" s="25">
        <v>0.0</v>
      </c>
      <c r="AR40" s="25">
        <v>100.0</v>
      </c>
      <c r="AS40" s="25">
        <v>0.0</v>
      </c>
      <c r="AT40" s="25">
        <v>0.0</v>
      </c>
      <c r="AU40" s="25">
        <v>0.0</v>
      </c>
      <c r="AV40" s="25">
        <v>33.3</v>
      </c>
      <c r="AW40" s="25">
        <v>3.0</v>
      </c>
      <c r="AX40" s="25">
        <v>0.0</v>
      </c>
      <c r="AY40" s="25">
        <v>66.7</v>
      </c>
      <c r="AZ40" s="25">
        <v>1.0</v>
      </c>
      <c r="BA40" s="25">
        <v>100.0</v>
      </c>
      <c r="BB40" s="25">
        <v>0.5</v>
      </c>
    </row>
    <row r="41">
      <c r="C41" s="20" t="s">
        <v>104</v>
      </c>
      <c r="D41" s="25">
        <v>4.0</v>
      </c>
      <c r="E41" s="25">
        <v>4.0</v>
      </c>
      <c r="F41" s="25">
        <v>0.0</v>
      </c>
      <c r="G41" s="25">
        <v>2.0</v>
      </c>
      <c r="H41" s="25">
        <v>0.0</v>
      </c>
      <c r="I41" s="25">
        <v>2.0</v>
      </c>
      <c r="J41" s="25">
        <v>0.0</v>
      </c>
      <c r="K41" s="25">
        <v>0.0</v>
      </c>
      <c r="L41" s="25">
        <v>0.0</v>
      </c>
      <c r="M41" s="25">
        <v>2.0</v>
      </c>
      <c r="N41" s="25">
        <v>0.5</v>
      </c>
      <c r="O41" s="25">
        <v>0.0</v>
      </c>
      <c r="P41" s="25">
        <v>0.0</v>
      </c>
      <c r="Q41" s="25">
        <v>1.0</v>
      </c>
      <c r="R41" s="25">
        <v>1.0</v>
      </c>
      <c r="S41" s="25">
        <v>0.0</v>
      </c>
      <c r="T41" s="25">
        <v>1.0</v>
      </c>
      <c r="U41" s="25">
        <v>0.0</v>
      </c>
      <c r="V41" s="25">
        <v>0.0</v>
      </c>
      <c r="W41" s="25">
        <v>0.0</v>
      </c>
      <c r="X41" s="25">
        <v>0.0</v>
      </c>
      <c r="Y41" s="25">
        <v>0.5</v>
      </c>
      <c r="Z41" s="25">
        <v>0.5</v>
      </c>
      <c r="AA41" s="25">
        <v>0.5</v>
      </c>
      <c r="AB41" s="25">
        <v>1.0</v>
      </c>
      <c r="AC41" s="25">
        <v>0.35</v>
      </c>
      <c r="AD41" s="25">
        <v>0.75</v>
      </c>
      <c r="AE41" s="25">
        <v>0.75</v>
      </c>
      <c r="AF41" s="25">
        <v>0.0</v>
      </c>
      <c r="AG41" s="25">
        <v>0.0</v>
      </c>
      <c r="AH41" s="25">
        <v>0.0</v>
      </c>
      <c r="AI41" s="25">
        <v>1.0</v>
      </c>
      <c r="AJ41" s="25">
        <v>1.0</v>
      </c>
      <c r="AK41" s="25">
        <v>1.0</v>
      </c>
      <c r="AL41" s="25">
        <v>2.0</v>
      </c>
      <c r="AM41" s="25">
        <v>50.0</v>
      </c>
      <c r="AN41" s="25">
        <v>0.0</v>
      </c>
      <c r="AO41" s="25">
        <v>2.0</v>
      </c>
      <c r="AP41" s="25">
        <v>0.0</v>
      </c>
      <c r="AQ41" s="25">
        <v>0.0</v>
      </c>
      <c r="AR41" s="25">
        <v>0.0</v>
      </c>
      <c r="AS41" s="25">
        <v>66.7</v>
      </c>
      <c r="AT41" s="25">
        <v>33.3</v>
      </c>
      <c r="AU41" s="25">
        <v>0.0</v>
      </c>
      <c r="AV41" s="25">
        <v>0.0</v>
      </c>
      <c r="AW41" s="25">
        <v>3.0</v>
      </c>
      <c r="AX41" s="25">
        <v>22.2</v>
      </c>
      <c r="AY41" s="25">
        <v>25.0</v>
      </c>
      <c r="AZ41" s="25">
        <v>0.0</v>
      </c>
      <c r="BA41" s="25">
        <v>0.0</v>
      </c>
      <c r="BB41" s="25">
        <v>0.667</v>
      </c>
    </row>
    <row r="42">
      <c r="C42" s="20" t="s">
        <v>105</v>
      </c>
      <c r="D42" s="25">
        <v>4.0</v>
      </c>
      <c r="E42" s="25">
        <v>2.0</v>
      </c>
      <c r="F42" s="25">
        <v>2.0</v>
      </c>
      <c r="G42" s="25">
        <v>1.0</v>
      </c>
      <c r="H42" s="25">
        <v>0.0</v>
      </c>
      <c r="I42" s="25">
        <v>1.0</v>
      </c>
      <c r="J42" s="25">
        <v>0.0</v>
      </c>
      <c r="K42" s="25">
        <v>0.0</v>
      </c>
      <c r="L42" s="25">
        <v>0.0</v>
      </c>
      <c r="M42" s="25">
        <v>0.0</v>
      </c>
      <c r="N42" s="25">
        <v>0.5</v>
      </c>
      <c r="O42" s="25">
        <v>2.0</v>
      </c>
      <c r="P42" s="25">
        <v>0.0</v>
      </c>
      <c r="Q42" s="25">
        <v>1.0</v>
      </c>
      <c r="R42" s="25">
        <v>1.0</v>
      </c>
      <c r="S42" s="25">
        <v>0.0</v>
      </c>
      <c r="T42" s="25">
        <v>0.0</v>
      </c>
      <c r="U42" s="25">
        <v>0.0</v>
      </c>
      <c r="V42" s="25">
        <v>0.0</v>
      </c>
      <c r="W42" s="25">
        <v>0.0</v>
      </c>
      <c r="X42" s="25">
        <v>0.0</v>
      </c>
      <c r="Y42" s="25">
        <v>0.75</v>
      </c>
      <c r="Z42" s="25">
        <v>0.75</v>
      </c>
      <c r="AA42" s="25">
        <v>0.5</v>
      </c>
      <c r="AB42" s="25">
        <v>1.25</v>
      </c>
      <c r="AC42" s="25">
        <v>0.463</v>
      </c>
      <c r="AD42" s="25">
        <v>0.5</v>
      </c>
      <c r="AE42" s="25">
        <v>0.25</v>
      </c>
      <c r="AF42" s="25">
        <v>0.0</v>
      </c>
      <c r="AG42" s="25">
        <v>0.0</v>
      </c>
      <c r="AH42" s="25">
        <v>0.0</v>
      </c>
      <c r="AI42" s="25">
        <v>0.0</v>
      </c>
      <c r="AJ42" s="25">
        <v>0.0</v>
      </c>
      <c r="AK42" s="25">
        <v>0.0</v>
      </c>
      <c r="AL42" s="25">
        <v>3.0</v>
      </c>
      <c r="AM42" s="25">
        <v>75.0</v>
      </c>
      <c r="AN42" s="25">
        <v>1.0</v>
      </c>
      <c r="AO42" s="25">
        <v>1.0</v>
      </c>
      <c r="AP42" s="25">
        <v>0.0</v>
      </c>
      <c r="AQ42" s="25">
        <v>0.0</v>
      </c>
      <c r="AR42" s="25">
        <v>100.0</v>
      </c>
      <c r="AS42" s="25">
        <v>0.0</v>
      </c>
      <c r="AT42" s="25">
        <v>0.0</v>
      </c>
      <c r="AU42" s="25">
        <v>0.0</v>
      </c>
      <c r="AV42" s="25">
        <v>0.0</v>
      </c>
      <c r="AW42" s="25">
        <v>1.0</v>
      </c>
      <c r="AX42" s="25">
        <v>5.9</v>
      </c>
      <c r="AY42" s="25">
        <v>25.0</v>
      </c>
      <c r="AZ42" s="25">
        <v>1.0</v>
      </c>
      <c r="BA42" s="25">
        <v>100.0</v>
      </c>
      <c r="BB42" s="25">
        <v>1.0</v>
      </c>
    </row>
    <row r="43">
      <c r="C43" s="20" t="s">
        <v>105</v>
      </c>
      <c r="D43" s="25">
        <v>3.0</v>
      </c>
      <c r="E43" s="25">
        <v>3.0</v>
      </c>
      <c r="F43" s="25">
        <v>1.0</v>
      </c>
      <c r="G43" s="25">
        <v>3.0</v>
      </c>
      <c r="H43" s="25">
        <v>0.0</v>
      </c>
      <c r="I43" s="25">
        <v>3.0</v>
      </c>
      <c r="J43" s="25">
        <v>0.0</v>
      </c>
      <c r="K43" s="25">
        <v>0.0</v>
      </c>
      <c r="L43" s="25">
        <v>0.0</v>
      </c>
      <c r="M43" s="25">
        <v>1.0</v>
      </c>
      <c r="N43" s="25">
        <v>1.0</v>
      </c>
      <c r="O43" s="25">
        <v>0.0</v>
      </c>
      <c r="P43" s="25">
        <v>0.0</v>
      </c>
      <c r="Q43" s="25">
        <v>0.0</v>
      </c>
      <c r="R43" s="25">
        <v>0.0</v>
      </c>
      <c r="S43" s="25">
        <v>0.0</v>
      </c>
      <c r="T43" s="25">
        <v>1.0</v>
      </c>
      <c r="U43" s="25">
        <v>0.0</v>
      </c>
      <c r="V43" s="25">
        <v>0.0</v>
      </c>
      <c r="W43" s="25">
        <v>0.0</v>
      </c>
      <c r="X43" s="25">
        <v>0.0</v>
      </c>
      <c r="Y43" s="25">
        <v>1.0</v>
      </c>
      <c r="Z43" s="25">
        <v>1.0</v>
      </c>
      <c r="AA43" s="25">
        <v>1.0</v>
      </c>
      <c r="AB43" s="25">
        <v>2.0</v>
      </c>
      <c r="AC43" s="25">
        <v>0.7</v>
      </c>
      <c r="AD43" s="25">
        <v>1.0</v>
      </c>
      <c r="AE43" s="25">
        <v>1.0</v>
      </c>
      <c r="AF43" s="25">
        <v>0.0</v>
      </c>
      <c r="AG43" s="25">
        <v>0.0</v>
      </c>
      <c r="AH43" s="25">
        <v>0.0</v>
      </c>
      <c r="AI43" s="25">
        <v>2.0</v>
      </c>
      <c r="AJ43" s="25">
        <v>2.0</v>
      </c>
      <c r="AK43" s="25">
        <v>1.0</v>
      </c>
      <c r="AL43" s="25">
        <v>3.0</v>
      </c>
      <c r="AM43" s="25">
        <v>100.0</v>
      </c>
      <c r="AN43" s="25">
        <v>0.0</v>
      </c>
      <c r="AO43" s="25">
        <v>1.0</v>
      </c>
      <c r="AP43" s="25">
        <v>0.0</v>
      </c>
      <c r="AQ43" s="25">
        <v>0.0</v>
      </c>
      <c r="AR43" s="25">
        <v>0.0</v>
      </c>
      <c r="AS43" s="25">
        <v>66.7</v>
      </c>
      <c r="AT43" s="25">
        <v>0.0</v>
      </c>
      <c r="AU43" s="25">
        <v>33.3</v>
      </c>
      <c r="AV43" s="25">
        <v>0.0</v>
      </c>
      <c r="AW43" s="25">
        <v>3.0</v>
      </c>
      <c r="AX43" s="25">
        <v>0.0</v>
      </c>
      <c r="AY43" s="25">
        <v>100.0</v>
      </c>
      <c r="AZ43" s="25">
        <v>2.0</v>
      </c>
      <c r="BA43" s="25">
        <v>66.7</v>
      </c>
      <c r="BB43" s="25">
        <v>1.0</v>
      </c>
    </row>
    <row r="44">
      <c r="C44" s="20" t="s">
        <v>106</v>
      </c>
      <c r="D44" s="25">
        <v>3.0</v>
      </c>
      <c r="E44" s="25">
        <v>3.0</v>
      </c>
      <c r="F44" s="25">
        <v>0.0</v>
      </c>
      <c r="G44" s="25">
        <v>0.0</v>
      </c>
      <c r="H44" s="25">
        <v>0.0</v>
      </c>
      <c r="I44" s="25">
        <v>0.0</v>
      </c>
      <c r="J44" s="25">
        <v>0.0</v>
      </c>
      <c r="K44" s="25">
        <v>0.0</v>
      </c>
      <c r="L44" s="25">
        <v>0.0</v>
      </c>
      <c r="M44" s="25">
        <v>0.0</v>
      </c>
      <c r="N44" s="25">
        <v>0.0</v>
      </c>
      <c r="O44" s="25">
        <v>0.0</v>
      </c>
      <c r="P44" s="25">
        <v>0.0</v>
      </c>
      <c r="Q44" s="25">
        <v>0.0</v>
      </c>
      <c r="R44" s="25">
        <v>0.0</v>
      </c>
      <c r="S44" s="25">
        <v>0.0</v>
      </c>
      <c r="T44" s="25">
        <v>0.0</v>
      </c>
      <c r="U44" s="25">
        <v>0.0</v>
      </c>
      <c r="V44" s="25">
        <v>0.0</v>
      </c>
      <c r="W44" s="25">
        <v>0.0</v>
      </c>
      <c r="X44" s="25">
        <v>0.0</v>
      </c>
      <c r="Y44" s="25">
        <v>0.0</v>
      </c>
      <c r="Z44" s="25">
        <v>0.0</v>
      </c>
      <c r="AA44" s="25">
        <v>0.0</v>
      </c>
      <c r="AB44" s="25">
        <v>0.0</v>
      </c>
      <c r="AC44" s="25">
        <v>0.0</v>
      </c>
      <c r="AD44" s="25">
        <v>1.0</v>
      </c>
      <c r="AE44" s="25">
        <v>1.0</v>
      </c>
      <c r="AF44" s="25">
        <v>0.0</v>
      </c>
      <c r="AG44" s="25">
        <v>1.0</v>
      </c>
      <c r="AH44" s="25">
        <v>0.0</v>
      </c>
      <c r="AI44" s="25">
        <v>2.0</v>
      </c>
      <c r="AJ44" s="25">
        <v>0.0</v>
      </c>
      <c r="AK44" s="25">
        <v>0.0</v>
      </c>
      <c r="AL44" s="25">
        <v>1.0</v>
      </c>
      <c r="AM44" s="25">
        <v>33.3</v>
      </c>
      <c r="AN44" s="25">
        <v>0.0</v>
      </c>
      <c r="AO44" s="25">
        <v>1.0</v>
      </c>
      <c r="AP44" s="25">
        <v>0.0</v>
      </c>
      <c r="AQ44" s="25">
        <v>0.0</v>
      </c>
      <c r="AR44" s="25">
        <v>66.7</v>
      </c>
      <c r="AS44" s="25">
        <v>33.3</v>
      </c>
      <c r="AT44" s="25">
        <v>0.0</v>
      </c>
      <c r="AU44" s="25">
        <v>0.0</v>
      </c>
      <c r="AV44" s="25">
        <v>0.0</v>
      </c>
      <c r="AW44" s="25">
        <v>3.0</v>
      </c>
      <c r="AX44" s="25">
        <v>0.0</v>
      </c>
      <c r="AY44" s="25">
        <v>66.7</v>
      </c>
      <c r="AZ44" s="25">
        <v>0.0</v>
      </c>
      <c r="BA44" s="25">
        <v>0.0</v>
      </c>
      <c r="BB44" s="25">
        <v>0.0</v>
      </c>
    </row>
    <row r="45">
      <c r="C45" s="20" t="s">
        <v>106</v>
      </c>
      <c r="D45" s="25">
        <v>4.0</v>
      </c>
      <c r="E45" s="25">
        <v>2.0</v>
      </c>
      <c r="F45" s="25">
        <v>2.0</v>
      </c>
      <c r="G45" s="25">
        <v>0.0</v>
      </c>
      <c r="H45" s="25">
        <v>0.0</v>
      </c>
      <c r="I45" s="25">
        <v>0.0</v>
      </c>
      <c r="J45" s="25">
        <v>0.0</v>
      </c>
      <c r="K45" s="25">
        <v>0.0</v>
      </c>
      <c r="L45" s="25">
        <v>0.0</v>
      </c>
      <c r="M45" s="25">
        <v>0.0</v>
      </c>
      <c r="N45" s="25">
        <v>0.0</v>
      </c>
      <c r="O45" s="25">
        <v>1.0</v>
      </c>
      <c r="P45" s="25">
        <v>0.0</v>
      </c>
      <c r="Q45" s="25">
        <v>1.0</v>
      </c>
      <c r="R45" s="25">
        <v>1.0</v>
      </c>
      <c r="S45" s="25">
        <v>0.0</v>
      </c>
      <c r="T45" s="25">
        <v>0.0</v>
      </c>
      <c r="U45" s="25">
        <v>0.0</v>
      </c>
      <c r="V45" s="25">
        <v>1.0</v>
      </c>
      <c r="W45" s="25">
        <v>0.0</v>
      </c>
      <c r="X45" s="25">
        <v>1.0</v>
      </c>
      <c r="Y45" s="25">
        <v>0.333</v>
      </c>
      <c r="Z45" s="25">
        <v>0.333</v>
      </c>
      <c r="AA45" s="25">
        <v>0.0</v>
      </c>
      <c r="AB45" s="25">
        <v>0.333</v>
      </c>
      <c r="AC45" s="25">
        <v>0.15</v>
      </c>
      <c r="AD45" s="25">
        <v>0.5</v>
      </c>
      <c r="AE45" s="25">
        <v>0.25</v>
      </c>
      <c r="AF45" s="25">
        <v>0.0</v>
      </c>
      <c r="AG45" s="25">
        <v>1.0</v>
      </c>
      <c r="AH45" s="25">
        <v>0.0</v>
      </c>
      <c r="AI45" s="25">
        <v>1.0</v>
      </c>
      <c r="AJ45" s="25">
        <v>0.0</v>
      </c>
      <c r="AK45" s="25">
        <v>0.0</v>
      </c>
      <c r="AL45" s="25">
        <v>3.0</v>
      </c>
      <c r="AM45" s="25">
        <v>75.0</v>
      </c>
      <c r="AN45" s="25">
        <v>0.0</v>
      </c>
      <c r="AO45" s="25">
        <v>0.0</v>
      </c>
      <c r="AP45" s="25">
        <v>0.0</v>
      </c>
      <c r="AQ45" s="25">
        <v>0.0</v>
      </c>
      <c r="AR45" s="25">
        <v>100.0</v>
      </c>
      <c r="AS45" s="25">
        <v>0.0</v>
      </c>
      <c r="AT45" s="25">
        <v>0.0</v>
      </c>
      <c r="AU45" s="25">
        <v>0.0</v>
      </c>
      <c r="AV45" s="25">
        <v>0.0</v>
      </c>
      <c r="AW45" s="25">
        <v>2.0</v>
      </c>
      <c r="AX45" s="25">
        <v>7.1</v>
      </c>
      <c r="AY45" s="25">
        <v>75.0</v>
      </c>
      <c r="AZ45" s="25">
        <v>0.0</v>
      </c>
      <c r="BA45" s="25">
        <v>33.3</v>
      </c>
      <c r="BB45" s="25">
        <v>0.0</v>
      </c>
    </row>
    <row r="46">
      <c r="C46" s="20" t="s">
        <v>107</v>
      </c>
      <c r="D46" s="25">
        <v>4.0</v>
      </c>
      <c r="E46" s="25">
        <v>3.0</v>
      </c>
      <c r="F46" s="25">
        <v>0.0</v>
      </c>
      <c r="G46" s="25">
        <v>0.0</v>
      </c>
      <c r="H46" s="25">
        <v>0.0</v>
      </c>
      <c r="I46" s="25">
        <v>0.0</v>
      </c>
      <c r="J46" s="25">
        <v>0.0</v>
      </c>
      <c r="K46" s="25">
        <v>0.0</v>
      </c>
      <c r="L46" s="25">
        <v>0.0</v>
      </c>
      <c r="M46" s="25">
        <v>0.0</v>
      </c>
      <c r="N46" s="25">
        <v>0.0</v>
      </c>
      <c r="O46" s="25">
        <v>0.0</v>
      </c>
      <c r="P46" s="25">
        <v>0.0</v>
      </c>
      <c r="Q46" s="25">
        <v>0.0</v>
      </c>
      <c r="R46" s="25">
        <v>0.0</v>
      </c>
      <c r="S46" s="25">
        <v>0.0</v>
      </c>
      <c r="T46" s="25">
        <v>0.0</v>
      </c>
      <c r="U46" s="25">
        <v>0.0</v>
      </c>
      <c r="V46" s="25">
        <v>1.0</v>
      </c>
      <c r="W46" s="25">
        <v>0.0</v>
      </c>
      <c r="X46" s="25">
        <v>1.0</v>
      </c>
      <c r="Y46" s="25">
        <v>0.0</v>
      </c>
      <c r="Z46" s="25">
        <v>0.0</v>
      </c>
      <c r="AA46" s="25">
        <v>0.0</v>
      </c>
      <c r="AB46" s="25">
        <v>0.0</v>
      </c>
      <c r="AC46" s="25">
        <v>0.0</v>
      </c>
      <c r="AD46" s="25">
        <v>1.0</v>
      </c>
      <c r="AE46" s="25">
        <v>0.75</v>
      </c>
      <c r="AF46" s="25">
        <v>0.0</v>
      </c>
      <c r="AG46" s="25">
        <v>0.0</v>
      </c>
      <c r="AH46" s="25">
        <v>0.0</v>
      </c>
      <c r="AI46" s="25">
        <v>0.0</v>
      </c>
      <c r="AJ46" s="25">
        <v>0.0</v>
      </c>
      <c r="AK46" s="25">
        <v>0.0</v>
      </c>
      <c r="AL46" s="25">
        <v>2.0</v>
      </c>
      <c r="AM46" s="25">
        <v>50.0</v>
      </c>
      <c r="AN46" s="25">
        <v>0.0</v>
      </c>
      <c r="AO46" s="25">
        <v>0.0</v>
      </c>
      <c r="AP46" s="25">
        <v>0.0</v>
      </c>
      <c r="AQ46" s="25">
        <v>0.0</v>
      </c>
      <c r="AR46" s="25">
        <v>50.0</v>
      </c>
      <c r="AS46" s="25">
        <v>25.0</v>
      </c>
      <c r="AT46" s="25">
        <v>25.0</v>
      </c>
      <c r="AU46" s="25">
        <v>0.0</v>
      </c>
      <c r="AV46" s="25">
        <v>0.0</v>
      </c>
      <c r="AW46" s="25">
        <v>4.0</v>
      </c>
      <c r="AX46" s="25">
        <v>0.0</v>
      </c>
      <c r="AY46" s="25">
        <v>75.0</v>
      </c>
      <c r="AZ46" s="25">
        <v>0.0</v>
      </c>
      <c r="BA46" s="25">
        <v>33.3</v>
      </c>
      <c r="BB46" s="25">
        <v>0.0</v>
      </c>
    </row>
    <row r="47">
      <c r="C47" s="20" t="s">
        <v>107</v>
      </c>
      <c r="D47" s="25">
        <v>3.0</v>
      </c>
      <c r="E47" s="25">
        <v>2.0</v>
      </c>
      <c r="F47" s="25">
        <v>0.0</v>
      </c>
      <c r="G47" s="25">
        <v>0.0</v>
      </c>
      <c r="H47" s="25">
        <v>0.0</v>
      </c>
      <c r="I47" s="25">
        <v>0.0</v>
      </c>
      <c r="J47" s="25">
        <v>0.0</v>
      </c>
      <c r="K47" s="25">
        <v>0.0</v>
      </c>
      <c r="L47" s="25">
        <v>0.0</v>
      </c>
      <c r="M47" s="25">
        <v>1.0</v>
      </c>
      <c r="N47" s="25">
        <v>0.0</v>
      </c>
      <c r="O47" s="25">
        <v>0.0</v>
      </c>
      <c r="P47" s="25">
        <v>0.0</v>
      </c>
      <c r="Q47" s="25">
        <v>0.0</v>
      </c>
      <c r="R47" s="25">
        <v>0.0</v>
      </c>
      <c r="S47" s="25">
        <v>0.0</v>
      </c>
      <c r="T47" s="25">
        <v>1.0</v>
      </c>
      <c r="U47" s="25">
        <v>0.0</v>
      </c>
      <c r="V47" s="25">
        <v>0.0</v>
      </c>
      <c r="W47" s="25">
        <v>1.0</v>
      </c>
      <c r="X47" s="25">
        <v>1.0</v>
      </c>
      <c r="Y47" s="25">
        <v>0.0</v>
      </c>
      <c r="Z47" s="25">
        <v>0.333</v>
      </c>
      <c r="AA47" s="25">
        <v>0.0</v>
      </c>
      <c r="AB47" s="25">
        <v>0.0</v>
      </c>
      <c r="AC47" s="25">
        <v>0.0</v>
      </c>
      <c r="AD47" s="25">
        <v>1.0</v>
      </c>
      <c r="AE47" s="25">
        <v>0.667</v>
      </c>
      <c r="AF47" s="25">
        <v>1.0</v>
      </c>
      <c r="AG47" s="25">
        <v>0.0</v>
      </c>
      <c r="AH47" s="25">
        <v>0.0</v>
      </c>
      <c r="AI47" s="25">
        <v>1.0</v>
      </c>
      <c r="AJ47" s="25">
        <v>0.0</v>
      </c>
      <c r="AK47" s="25">
        <v>0.0</v>
      </c>
      <c r="AL47" s="25">
        <v>1.0</v>
      </c>
      <c r="AM47" s="25">
        <v>33.3</v>
      </c>
      <c r="AN47" s="25">
        <v>0.0</v>
      </c>
      <c r="AO47" s="25">
        <v>1.0</v>
      </c>
      <c r="AP47" s="25">
        <v>1.0</v>
      </c>
      <c r="AQ47" s="25">
        <v>0.0</v>
      </c>
      <c r="AR47" s="25">
        <v>66.7</v>
      </c>
      <c r="AS47" s="25">
        <v>33.3</v>
      </c>
      <c r="AT47" s="25">
        <v>0.0</v>
      </c>
      <c r="AU47" s="25">
        <v>0.0</v>
      </c>
      <c r="AV47" s="25">
        <v>0.0</v>
      </c>
      <c r="AW47" s="25">
        <v>3.0</v>
      </c>
      <c r="AX47" s="25">
        <v>10.0</v>
      </c>
      <c r="AY47" s="25">
        <v>33.3</v>
      </c>
      <c r="AZ47" s="25">
        <v>0.0</v>
      </c>
      <c r="BA47" s="25">
        <v>100.0</v>
      </c>
      <c r="BB47" s="25">
        <v>0.0</v>
      </c>
    </row>
    <row r="48">
      <c r="C48" s="20" t="s">
        <v>108</v>
      </c>
      <c r="D48" s="25">
        <v>4.0</v>
      </c>
      <c r="E48" s="25">
        <v>4.0</v>
      </c>
      <c r="F48" s="25">
        <v>1.0</v>
      </c>
      <c r="G48" s="25">
        <v>1.0</v>
      </c>
      <c r="H48" s="25">
        <v>0.0</v>
      </c>
      <c r="I48" s="25">
        <v>0.0</v>
      </c>
      <c r="J48" s="25">
        <v>1.0</v>
      </c>
      <c r="K48" s="25">
        <v>0.0</v>
      </c>
      <c r="L48" s="25">
        <v>0.0</v>
      </c>
      <c r="M48" s="25">
        <v>0.0</v>
      </c>
      <c r="N48" s="25">
        <v>0.25</v>
      </c>
      <c r="O48" s="25">
        <v>0.0</v>
      </c>
      <c r="P48" s="25">
        <v>1.0</v>
      </c>
      <c r="Q48" s="25">
        <v>0.0</v>
      </c>
      <c r="R48" s="25">
        <v>1.0</v>
      </c>
      <c r="S48" s="25">
        <v>0.0</v>
      </c>
      <c r="T48" s="25">
        <v>0.0</v>
      </c>
      <c r="U48" s="25">
        <v>0.0</v>
      </c>
      <c r="V48" s="25">
        <v>0.0</v>
      </c>
      <c r="W48" s="25">
        <v>0.0</v>
      </c>
      <c r="X48" s="25">
        <v>0.0</v>
      </c>
      <c r="Y48" s="25">
        <v>0.25</v>
      </c>
      <c r="Z48" s="25">
        <v>0.5</v>
      </c>
      <c r="AA48" s="25">
        <v>0.5</v>
      </c>
      <c r="AB48" s="25">
        <v>0.75</v>
      </c>
      <c r="AC48" s="25">
        <v>0.238</v>
      </c>
      <c r="AD48" s="25">
        <v>0.75</v>
      </c>
      <c r="AE48" s="25">
        <v>0.75</v>
      </c>
      <c r="AF48" s="25">
        <v>1.0</v>
      </c>
      <c r="AG48" s="25">
        <v>0.0</v>
      </c>
      <c r="AH48" s="25">
        <v>0.0</v>
      </c>
      <c r="AI48" s="25">
        <v>0.0</v>
      </c>
      <c r="AJ48" s="25">
        <v>0.0</v>
      </c>
      <c r="AK48" s="25">
        <v>0.0</v>
      </c>
      <c r="AL48" s="25">
        <v>1.0</v>
      </c>
      <c r="AM48" s="25">
        <v>25.0</v>
      </c>
      <c r="AN48" s="25">
        <v>0.0</v>
      </c>
      <c r="AO48" s="25">
        <v>1.0</v>
      </c>
      <c r="AP48" s="25">
        <v>0.0</v>
      </c>
      <c r="AQ48" s="25">
        <v>0.0</v>
      </c>
      <c r="AR48" s="25">
        <v>66.7</v>
      </c>
      <c r="AS48" s="25">
        <v>0.0</v>
      </c>
      <c r="AT48" s="25">
        <v>0.0</v>
      </c>
      <c r="AU48" s="25">
        <v>33.3</v>
      </c>
      <c r="AV48" s="25">
        <v>0.0</v>
      </c>
      <c r="AW48" s="25">
        <v>3.0</v>
      </c>
      <c r="AX48" s="25">
        <v>11.1</v>
      </c>
      <c r="AY48" s="25">
        <v>50.0</v>
      </c>
      <c r="AZ48" s="25">
        <v>1.0</v>
      </c>
      <c r="BA48" s="25">
        <v>50.0</v>
      </c>
      <c r="BB48" s="25">
        <v>0.333</v>
      </c>
    </row>
    <row r="49">
      <c r="C49" s="20" t="s">
        <v>108</v>
      </c>
      <c r="D49" s="25">
        <v>3.0</v>
      </c>
      <c r="E49" s="25">
        <v>3.0</v>
      </c>
      <c r="F49" s="25">
        <v>0.0</v>
      </c>
      <c r="G49" s="25">
        <v>0.0</v>
      </c>
      <c r="H49" s="25">
        <v>0.0</v>
      </c>
      <c r="I49" s="25">
        <v>0.0</v>
      </c>
      <c r="J49" s="25">
        <v>0.0</v>
      </c>
      <c r="K49" s="25">
        <v>0.0</v>
      </c>
      <c r="L49" s="25">
        <v>0.0</v>
      </c>
      <c r="M49" s="25">
        <v>0.0</v>
      </c>
      <c r="N49" s="25">
        <v>0.0</v>
      </c>
      <c r="O49" s="25">
        <v>0.0</v>
      </c>
      <c r="P49" s="25">
        <v>1.0</v>
      </c>
      <c r="Q49" s="25">
        <v>0.0</v>
      </c>
      <c r="R49" s="25">
        <v>1.0</v>
      </c>
      <c r="S49" s="25">
        <v>0.0</v>
      </c>
      <c r="T49" s="25">
        <v>0.0</v>
      </c>
      <c r="U49" s="25">
        <v>0.0</v>
      </c>
      <c r="V49" s="25">
        <v>0.0</v>
      </c>
      <c r="W49" s="25">
        <v>0.0</v>
      </c>
      <c r="X49" s="25">
        <v>0.0</v>
      </c>
      <c r="Y49" s="25">
        <v>0.0</v>
      </c>
      <c r="Z49" s="25">
        <v>0.0</v>
      </c>
      <c r="AA49" s="25">
        <v>0.0</v>
      </c>
      <c r="AB49" s="25">
        <v>0.0</v>
      </c>
      <c r="AC49" s="25">
        <v>0.0</v>
      </c>
      <c r="AD49" s="25">
        <v>0.667</v>
      </c>
      <c r="AE49" s="25">
        <v>0.667</v>
      </c>
      <c r="AF49" s="25">
        <v>0.0</v>
      </c>
      <c r="AG49" s="25">
        <v>0.0</v>
      </c>
      <c r="AH49" s="25">
        <v>0.0</v>
      </c>
      <c r="AI49" s="25">
        <v>0.0</v>
      </c>
      <c r="AJ49" s="25">
        <v>0.0</v>
      </c>
      <c r="AK49" s="25">
        <v>0.0</v>
      </c>
      <c r="AL49" s="25">
        <v>1.0</v>
      </c>
      <c r="AM49" s="25">
        <v>33.3</v>
      </c>
      <c r="AN49" s="25">
        <v>0.0</v>
      </c>
      <c r="AO49" s="25">
        <v>0.0</v>
      </c>
      <c r="AP49" s="25">
        <v>0.0</v>
      </c>
      <c r="AQ49" s="25">
        <v>0.0</v>
      </c>
      <c r="AR49" s="25">
        <v>50.0</v>
      </c>
      <c r="AS49" s="25">
        <v>50.0</v>
      </c>
      <c r="AT49" s="25">
        <v>0.0</v>
      </c>
      <c r="AU49" s="25">
        <v>0.0</v>
      </c>
      <c r="AV49" s="25">
        <v>50.0</v>
      </c>
      <c r="AW49" s="25">
        <v>2.0</v>
      </c>
      <c r="AX49" s="25">
        <v>0.0</v>
      </c>
      <c r="AY49" s="25">
        <v>33.3</v>
      </c>
      <c r="AZ49" s="25">
        <v>0.0</v>
      </c>
      <c r="BA49" s="25">
        <v>0.0</v>
      </c>
      <c r="BB49" s="25">
        <v>0.0</v>
      </c>
    </row>
    <row r="50">
      <c r="C50" s="20" t="s">
        <v>109</v>
      </c>
      <c r="D50" s="26">
        <f t="shared" ref="D50:M50" si="1">sum(D14:D49)</f>
        <v>101</v>
      </c>
      <c r="E50" s="26">
        <f t="shared" si="1"/>
        <v>88</v>
      </c>
      <c r="F50" s="26">
        <f t="shared" si="1"/>
        <v>19</v>
      </c>
      <c r="G50" s="26">
        <f t="shared" si="1"/>
        <v>29</v>
      </c>
      <c r="H50" s="26">
        <f t="shared" si="1"/>
        <v>0</v>
      </c>
      <c r="I50" s="26">
        <f t="shared" si="1"/>
        <v>20</v>
      </c>
      <c r="J50" s="26">
        <f t="shared" si="1"/>
        <v>7</v>
      </c>
      <c r="K50" s="26">
        <f t="shared" si="1"/>
        <v>1</v>
      </c>
      <c r="L50" s="26">
        <f t="shared" si="1"/>
        <v>1</v>
      </c>
      <c r="M50" s="26">
        <f t="shared" si="1"/>
        <v>12</v>
      </c>
      <c r="N50" s="27">
        <f>G50/E50</f>
        <v>0.3295454545</v>
      </c>
      <c r="O50" s="28">
        <f t="shared" ref="O50:X50" si="2">sum(O14:O49)</f>
        <v>5</v>
      </c>
      <c r="P50" s="28">
        <f t="shared" si="2"/>
        <v>7</v>
      </c>
      <c r="Q50" s="28">
        <f t="shared" si="2"/>
        <v>9</v>
      </c>
      <c r="R50" s="28">
        <f t="shared" si="2"/>
        <v>16</v>
      </c>
      <c r="S50" s="28">
        <f t="shared" si="2"/>
        <v>1</v>
      </c>
      <c r="T50" s="28">
        <f t="shared" si="2"/>
        <v>15</v>
      </c>
      <c r="U50" s="28">
        <f t="shared" si="2"/>
        <v>0</v>
      </c>
      <c r="V50" s="28">
        <f t="shared" si="2"/>
        <v>6</v>
      </c>
      <c r="W50" s="28">
        <f t="shared" si="2"/>
        <v>1</v>
      </c>
      <c r="X50" s="28">
        <f t="shared" si="2"/>
        <v>7</v>
      </c>
      <c r="Y50" s="29">
        <f>(G50+O50+S50)/D50</f>
        <v>0.3465346535</v>
      </c>
      <c r="Z50" s="29">
        <f>(G50+O50+S50+AF50)/D50</f>
        <v>0.4158415842</v>
      </c>
      <c r="AA50" s="27">
        <f>(I50+(2*J50)+(3*K50)+(4*L50))/E50</f>
        <v>0.4659090909</v>
      </c>
      <c r="AB50" s="29">
        <f>sum(Y50,AA50)</f>
        <v>0.8124437444</v>
      </c>
      <c r="AC50" s="29">
        <f>((1.8*Y50)+AA50)/4</f>
        <v>0.2724178668</v>
      </c>
      <c r="AD50" s="29">
        <f>(E50-R50)/E50</f>
        <v>0.8181818182</v>
      </c>
      <c r="AE50" s="27">
        <f>(E50-R50)/D50</f>
        <v>0.7128712871</v>
      </c>
      <c r="AF50" s="30">
        <f t="shared" ref="AF50:AJ50" si="3">sum(AF14:AF49)</f>
        <v>7</v>
      </c>
      <c r="AG50" s="30">
        <f t="shared" si="3"/>
        <v>6</v>
      </c>
      <c r="AH50" s="30">
        <f t="shared" si="3"/>
        <v>0</v>
      </c>
      <c r="AI50" s="30">
        <f t="shared" si="3"/>
        <v>24</v>
      </c>
      <c r="AJ50" s="30">
        <f t="shared" si="3"/>
        <v>8</v>
      </c>
      <c r="AK50" s="27">
        <f>AJ50/AI50</f>
        <v>0.3333333333</v>
      </c>
      <c r="AL50" s="28">
        <f>sum(AL14:AL49)</f>
        <v>51</v>
      </c>
      <c r="AM50" s="31">
        <f>(AL50/D50)*100</f>
        <v>50.4950495</v>
      </c>
      <c r="AN50" s="28">
        <f t="shared" ref="AN50:AQ50" si="4">sum(AN14:AN49)</f>
        <v>1</v>
      </c>
      <c r="AO50" s="28">
        <f t="shared" si="4"/>
        <v>26</v>
      </c>
      <c r="AP50" s="28">
        <f t="shared" si="4"/>
        <v>2</v>
      </c>
      <c r="AQ50" s="28">
        <f t="shared" si="4"/>
        <v>0</v>
      </c>
      <c r="AR50" s="32">
        <f t="shared" ref="AR50:AV50" si="5">((((AR14*$AW$14)/100)+((AR15*$AW$15)/100)+((AR16*$AW$16)/100)+((AR17*$AW$17)/100)+((AR18*$AW$18)/100)+((AR19*$AW$19)/100)+((AR20*$AW$20)/100)+((AR21*$AW$21)/100)+((AR22*$AW$22)/100)+((AR23*$AW$23)/100)+((AR24*$AW$24)/100)+((AR25*$AW$25)/100)+((AR26*$AW$26)/100)+((AR27*$AW$27)/100)+((AR28*$AW$28)/100)+((AR29*$AW$29)/100)+((AR30*$AW$30)/100)+((AR31*$AW$31)/100)+((AR32*$AW$32)/100)+((AR33*$AW$33)/100)+((AR34*$AW$34)/100)+((AR35*$AW$35)/100)+((AR36*$AW$36)/100)+((AR37*$AW$37)/100)+((AR38*$AW$38)/100)+((AR39*$AW$39)/100)+((AR40*$AW$40)/100)+((AR41*$AW$41)/100)+((AR42*$AW$42)/100)+((AR43*$AW$43)/100)+((AR44*$AW$44)/100)+((AR45*$AW$45)/100)+((AR46*$AW$46)/100)+((AR47*$AW$47)/100)+((AR48*$AW$48)/100)+((AR49*$AW$49)/100))/$AW$50)*100</f>
        <v>54.43417722</v>
      </c>
      <c r="AS50" s="32">
        <f t="shared" si="5"/>
        <v>22.78101266</v>
      </c>
      <c r="AT50" s="32">
        <f t="shared" si="5"/>
        <v>12.65443038</v>
      </c>
      <c r="AU50" s="32">
        <f t="shared" si="5"/>
        <v>8.858227848</v>
      </c>
      <c r="AV50" s="32">
        <f t="shared" si="5"/>
        <v>11.39113924</v>
      </c>
      <c r="AW50" s="33">
        <f>SUM(AW14:AW49)</f>
        <v>79</v>
      </c>
      <c r="AX50" s="34">
        <f t="shared" ref="AX50:AY50" si="6">AVERAGE(AX15:AX21,AX23:AX34,AX36:AX49)</f>
        <v>6.263636364</v>
      </c>
      <c r="AY50" s="34">
        <f t="shared" si="6"/>
        <v>37.57575758</v>
      </c>
      <c r="AZ50" s="33">
        <f>SUM(AZ14:AZ49)</f>
        <v>9</v>
      </c>
      <c r="BA50" s="34">
        <f>AVERAGE(BA15:BA21,BA23:BA34,BA36:BA49)</f>
        <v>25.75454545</v>
      </c>
      <c r="BB50" s="34">
        <f>G50/AW50</f>
        <v>0.3670886076</v>
      </c>
    </row>
    <row r="51">
      <c r="C51" s="20"/>
    </row>
    <row r="52">
      <c r="C52" s="20"/>
    </row>
  </sheetData>
  <mergeCells count="3">
    <mergeCell ref="A1:C3"/>
    <mergeCell ref="E7:I7"/>
    <mergeCell ref="J7:N7"/>
  </mergeCells>
  <printOptions gridLines="1" horizontalCentered="1"/>
  <pageMargins bottom="0.75" footer="0.0" header="0.0" left="0.7" right="0.7" top="0.75"/>
  <pageSetup scale="45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3.0" topLeftCell="D14" activePane="bottomRight" state="frozen"/>
      <selection activeCell="D1" sqref="D1" pane="topRight"/>
      <selection activeCell="A14" sqref="A14" pane="bottomLeft"/>
      <selection activeCell="D14" sqref="D14" pane="bottomRight"/>
    </sheetView>
  </sheetViews>
  <sheetFormatPr customHeight="1" defaultColWidth="12.63" defaultRowHeight="15.75"/>
  <cols>
    <col customWidth="1" min="2" max="2" width="12.63"/>
  </cols>
  <sheetData>
    <row r="1">
      <c r="A1" s="1" t="s">
        <v>164</v>
      </c>
      <c r="D1" s="2"/>
      <c r="E1" s="2"/>
    </row>
    <row r="2">
      <c r="D2" s="2"/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X2" s="5"/>
      <c r="Y2" s="5"/>
      <c r="Z2" s="5"/>
      <c r="AA2" s="5"/>
    </row>
    <row r="3">
      <c r="D3" s="2"/>
      <c r="E3" s="6">
        <f>N50</f>
        <v>0.2325581395</v>
      </c>
      <c r="F3" s="6">
        <f>AB50</f>
        <v>0.6139534884</v>
      </c>
      <c r="G3" s="6">
        <f>AK50</f>
        <v>0.2058823529</v>
      </c>
      <c r="H3" s="7">
        <f>AM50</f>
        <v>44</v>
      </c>
      <c r="I3" s="8">
        <f>((0.69*O50) + (0.72*S50) + (0.88*I50) + (1.247*J50) + (1.578*K50) + (2.031*L50))/(E50+O50+S50+X50)</f>
        <v>0.27063</v>
      </c>
      <c r="J3" s="7">
        <f>AV50</f>
        <v>11.58695652</v>
      </c>
      <c r="K3" s="3">
        <f>17+2+3+2+5+3+4+2</f>
        <v>38</v>
      </c>
      <c r="L3" s="3">
        <f>3+1+1</f>
        <v>5</v>
      </c>
      <c r="M3" s="6">
        <f>L3/K5</f>
        <v>0.1515151515</v>
      </c>
      <c r="N3" s="3">
        <f>2+1+1+1</f>
        <v>5</v>
      </c>
      <c r="O3" s="6">
        <f>(N3+L3)/K3</f>
        <v>0.2631578947</v>
      </c>
      <c r="P3" s="47">
        <f>2+2+1+2+3+3+3+1+1+3</f>
        <v>21</v>
      </c>
      <c r="Q3" s="47">
        <f>2+1+1+2+2+3+2+1+2</f>
        <v>16</v>
      </c>
      <c r="R3" s="47">
        <f>1+1+1</f>
        <v>3</v>
      </c>
      <c r="S3" s="6">
        <f>R3/P3</f>
        <v>0.1428571429</v>
      </c>
      <c r="T3" s="6">
        <f>R3/Q3</f>
        <v>0.1875</v>
      </c>
      <c r="U3" s="47">
        <f>2+3+1+2+1</f>
        <v>9</v>
      </c>
    </row>
    <row r="4">
      <c r="E4" s="3" t="s">
        <v>19</v>
      </c>
      <c r="F4" s="3" t="s">
        <v>20</v>
      </c>
      <c r="G4" s="3" t="s">
        <v>21</v>
      </c>
      <c r="H4" s="3" t="s">
        <v>22</v>
      </c>
      <c r="I4" s="3" t="s">
        <v>23</v>
      </c>
      <c r="J4" s="3" t="s">
        <v>24</v>
      </c>
      <c r="K4" s="3" t="s">
        <v>25</v>
      </c>
      <c r="L4" s="3" t="s">
        <v>26</v>
      </c>
      <c r="M4" s="3" t="s">
        <v>27</v>
      </c>
      <c r="N4" s="3" t="s">
        <v>28</v>
      </c>
      <c r="O4" s="3" t="s">
        <v>29</v>
      </c>
      <c r="P4" s="3" t="s">
        <v>30</v>
      </c>
      <c r="Q4" s="3" t="s">
        <v>31</v>
      </c>
      <c r="R4" s="3" t="s">
        <v>32</v>
      </c>
      <c r="S4" s="3" t="s">
        <v>33</v>
      </c>
      <c r="T4" s="3" t="s">
        <v>34</v>
      </c>
      <c r="U4" s="3" t="s">
        <v>35</v>
      </c>
    </row>
    <row r="5">
      <c r="E5" s="6">
        <f>AA50-N50</f>
        <v>0.08139534884</v>
      </c>
      <c r="F5" s="6">
        <f>AC50</f>
        <v>0.2134883721</v>
      </c>
      <c r="G5" s="11">
        <f>(9+2+1+1+1+1)/(22+5+5+2+3+5+6+4)</f>
        <v>0.2884615385</v>
      </c>
      <c r="H5" s="11">
        <f>(7+4+2+1+4+2+2)/(22+5+5+2+3+5+6+4)</f>
        <v>0.4230769231</v>
      </c>
      <c r="I5" s="11">
        <f>(6+1+1+1+1+1+3+1)/(22+5+5+2+3+5+6+4)</f>
        <v>0.2884615385</v>
      </c>
      <c r="J5" s="6">
        <f>BB50</f>
        <v>0.2898550725</v>
      </c>
      <c r="K5" s="3">
        <f>15+2+3+2+4+2+3+2</f>
        <v>33</v>
      </c>
      <c r="L5" s="3">
        <f>11+1+2+3+1+1+1</f>
        <v>20</v>
      </c>
      <c r="M5" s="6">
        <f>L3/L5</f>
        <v>0.25</v>
      </c>
      <c r="N5" s="6">
        <f>(3+2+2+1)/K5</f>
        <v>0.2424242424</v>
      </c>
      <c r="O5" s="6">
        <f>N5+O3</f>
        <v>0.5055821372</v>
      </c>
      <c r="P5" s="3">
        <f>1+1+1+2+2+1</f>
        <v>8</v>
      </c>
      <c r="Q5" s="3">
        <f>1+1+1+2+1</f>
        <v>6</v>
      </c>
      <c r="R5" s="3">
        <v>1.0</v>
      </c>
      <c r="S5" s="6">
        <f>R5/P5</f>
        <v>0.125</v>
      </c>
      <c r="T5" s="6">
        <f>R5/Q5</f>
        <v>0.1666666667</v>
      </c>
      <c r="U5" s="7">
        <f>(U3/(3+3+1+2+3+3+4+1+1+3)*100)</f>
        <v>37.5</v>
      </c>
    </row>
    <row r="7">
      <c r="E7" s="3" t="s">
        <v>36</v>
      </c>
      <c r="I7" s="14"/>
      <c r="J7" s="3" t="s">
        <v>37</v>
      </c>
    </row>
    <row r="8">
      <c r="E8" s="49" t="s">
        <v>2</v>
      </c>
      <c r="F8" s="49" t="s">
        <v>38</v>
      </c>
      <c r="G8" s="49" t="s">
        <v>39</v>
      </c>
      <c r="H8" s="49" t="s">
        <v>3</v>
      </c>
      <c r="I8" s="50" t="s">
        <v>4</v>
      </c>
      <c r="J8" s="49" t="s">
        <v>2</v>
      </c>
      <c r="K8" s="49" t="s">
        <v>38</v>
      </c>
      <c r="L8" s="49" t="s">
        <v>39</v>
      </c>
      <c r="M8" s="49" t="s">
        <v>3</v>
      </c>
      <c r="N8" s="49" t="s">
        <v>4</v>
      </c>
    </row>
    <row r="9">
      <c r="E9" s="51">
        <f>sum(G45:G49)/sum(E45:E49)</f>
        <v>0.25</v>
      </c>
      <c r="F9" s="51">
        <f>sum(sum(G45:G49),sum(O45:O49),sum(S45:S49))/sum(D45:D49)</f>
        <v>0.25</v>
      </c>
      <c r="G9" s="51">
        <f>(sum(I45:I49)+(2*sum(J45:J49))+(3*sum(K45:K49))+(4*sum(L45:L49)))/sum(E45:E49)</f>
        <v>0.3125</v>
      </c>
      <c r="H9" s="51">
        <f>sum(F9:G9)</f>
        <v>0.5625</v>
      </c>
      <c r="I9" s="52">
        <f>sum(AJ45:AJ49)/sum(AI45:AI49)</f>
        <v>0.2222222222</v>
      </c>
      <c r="J9" s="51">
        <f>sum(G40:G49)/sum(E40:E49)</f>
        <v>0.2608695652</v>
      </c>
      <c r="K9" s="51">
        <f>sum(sum(G40:G49),sum(O40:O49),sum(S40:S49))/sum(D40:D49)</f>
        <v>0.2916666667</v>
      </c>
      <c r="L9" s="51">
        <f>(sum(I40:I49)+(2*sum(J40:J49))+(3*sum(K40:K49))+(4*sum(L40:L49)))/sum(E40:E49)</f>
        <v>0.347826087</v>
      </c>
      <c r="M9" s="51">
        <f>sum(K9:L9)</f>
        <v>0.6394927536</v>
      </c>
      <c r="N9" s="51">
        <f>sum(AJ40:AJ49)/sum(AI40:AI49)</f>
        <v>0.2142857143</v>
      </c>
    </row>
    <row r="10">
      <c r="E10" s="49" t="s">
        <v>24</v>
      </c>
      <c r="F10" s="49" t="s">
        <v>6</v>
      </c>
      <c r="G10" s="49" t="s">
        <v>19</v>
      </c>
      <c r="H10" s="49" t="s">
        <v>7</v>
      </c>
      <c r="I10" s="50" t="s">
        <v>5</v>
      </c>
      <c r="J10" s="49" t="s">
        <v>24</v>
      </c>
      <c r="K10" s="49" t="s">
        <v>6</v>
      </c>
      <c r="L10" s="49" t="s">
        <v>19</v>
      </c>
      <c r="M10" s="49" t="s">
        <v>7</v>
      </c>
      <c r="N10" s="49" t="s">
        <v>5</v>
      </c>
    </row>
    <row r="11">
      <c r="E11" s="51">
        <f>sum(G45:G49)/sum(AW45:AW49)</f>
        <v>0.4444444444</v>
      </c>
      <c r="F11" s="53">
        <f>((0.69*sum(O45:O49)) + (0.72*sum(S45:S49)) + (0.88*sum(I45:I49)) + (1.247*sum(J45:J49)) + (1.578*sum(K45:K49)) + (2.031*sum(L45:L49)))/(sum(E45:E49)+sum(O45:O49)+sum(S45:S49)+sum(X45:X49))</f>
        <v>0.2429375</v>
      </c>
      <c r="G11" s="51">
        <f>G9-E9</f>
        <v>0.0625</v>
      </c>
      <c r="H11" s="53">
        <f>((((AV45*$AW$45)/100)+((AV46*$AW$46)/100)+((AV47*$AW$47)/100)+((AV48*$AW$48)/100)+((AV49*$AW$49)/100))/sum(AW45:AW49))*100</f>
        <v>11.1</v>
      </c>
      <c r="I11" s="52">
        <f>(sum(AL45:AL49)/sum(D45:D49))*100</f>
        <v>25</v>
      </c>
      <c r="J11" s="51">
        <f>sum(G40:G49)/sum(AW40:AW49)</f>
        <v>0.4</v>
      </c>
      <c r="K11" s="53">
        <f>((0.69*sum(O40:O49)) + (0.72*sum(S40:S49)) + (0.88*sum(I40:I49)) + (1.247*sum(J40:J49)) + (1.578*sum(K40:K49)) + (2.031*sum(L40:L49)))/(sum(E40:E49)+sum(O40:O49)+sum(S40:S49)+sum(X40:X49))</f>
        <v>0.2793333333</v>
      </c>
      <c r="L11" s="51">
        <f>L9-J9</f>
        <v>0.08695652174</v>
      </c>
      <c r="M11" s="53">
        <f>((((AV40*$AW$40)/100)+((AV41*$AW$41)/100)+((AV42*$AW$42)/100)+((AV43*$AW$43)/100)+((AV44*$AW$44)/100)+((AV45*$AW$45)/100)+((AV46*$AW$46)/100)+((AV47*$AW$47)/100)+((AV48*$AW$48)/100)+((AV49*$AW$49)/100))/sum(AW40:AW49)*100)</f>
        <v>19.98666667</v>
      </c>
      <c r="N11" s="51">
        <f>(sum(AL40:AL49)/sum(D40:D49))*100</f>
        <v>37.5</v>
      </c>
    </row>
    <row r="13">
      <c r="C13" s="19" t="s">
        <v>40</v>
      </c>
      <c r="D13" s="19" t="s">
        <v>41</v>
      </c>
      <c r="E13" s="19" t="s">
        <v>42</v>
      </c>
      <c r="F13" s="19" t="s">
        <v>43</v>
      </c>
      <c r="G13" s="19" t="s">
        <v>44</v>
      </c>
      <c r="H13" s="19" t="s">
        <v>45</v>
      </c>
      <c r="I13" s="19" t="s">
        <v>46</v>
      </c>
      <c r="J13" s="19" t="s">
        <v>47</v>
      </c>
      <c r="K13" s="19" t="s">
        <v>48</v>
      </c>
      <c r="L13" s="19" t="s">
        <v>49</v>
      </c>
      <c r="M13" s="19" t="s">
        <v>50</v>
      </c>
      <c r="N13" s="19" t="s">
        <v>51</v>
      </c>
      <c r="O13" s="19" t="s">
        <v>52</v>
      </c>
      <c r="P13" s="19" t="s">
        <v>53</v>
      </c>
      <c r="Q13" s="19" t="s">
        <v>54</v>
      </c>
      <c r="R13" s="19" t="s">
        <v>55</v>
      </c>
      <c r="S13" s="19" t="s">
        <v>56</v>
      </c>
      <c r="T13" s="19" t="s">
        <v>57</v>
      </c>
      <c r="U13" s="19" t="s">
        <v>58</v>
      </c>
      <c r="V13" s="19" t="s">
        <v>59</v>
      </c>
      <c r="W13" s="19" t="s">
        <v>60</v>
      </c>
      <c r="X13" s="19" t="s">
        <v>61</v>
      </c>
      <c r="Y13" s="19" t="s">
        <v>62</v>
      </c>
      <c r="Z13" s="19" t="s">
        <v>63</v>
      </c>
      <c r="AA13" s="19" t="s">
        <v>39</v>
      </c>
      <c r="AB13" s="19" t="s">
        <v>3</v>
      </c>
      <c r="AC13" s="19" t="s">
        <v>20</v>
      </c>
      <c r="AD13" s="19" t="s">
        <v>64</v>
      </c>
      <c r="AE13" s="19" t="s">
        <v>65</v>
      </c>
      <c r="AF13" s="19" t="s">
        <v>66</v>
      </c>
      <c r="AG13" s="19" t="s">
        <v>67</v>
      </c>
      <c r="AH13" s="19" t="s">
        <v>68</v>
      </c>
      <c r="AI13" s="19" t="s">
        <v>69</v>
      </c>
      <c r="AJ13" s="19" t="s">
        <v>70</v>
      </c>
      <c r="AK13" s="19" t="s">
        <v>4</v>
      </c>
      <c r="AL13" s="19" t="s">
        <v>71</v>
      </c>
      <c r="AM13" s="19" t="s">
        <v>5</v>
      </c>
      <c r="AN13" s="19" t="s">
        <v>72</v>
      </c>
      <c r="AO13" s="19" t="s">
        <v>73</v>
      </c>
      <c r="AP13" s="19" t="s">
        <v>74</v>
      </c>
      <c r="AQ13" s="19" t="s">
        <v>75</v>
      </c>
      <c r="AR13" s="19" t="s">
        <v>76</v>
      </c>
      <c r="AS13" s="19" t="s">
        <v>77</v>
      </c>
      <c r="AT13" s="19" t="s">
        <v>78</v>
      </c>
      <c r="AU13" s="19" t="s">
        <v>79</v>
      </c>
      <c r="AV13" s="19" t="s">
        <v>7</v>
      </c>
      <c r="AW13" s="19" t="s">
        <v>80</v>
      </c>
      <c r="AX13" s="19" t="s">
        <v>81</v>
      </c>
      <c r="AY13" s="19" t="s">
        <v>82</v>
      </c>
      <c r="AZ13" s="19" t="s">
        <v>83</v>
      </c>
      <c r="BA13" s="19" t="s">
        <v>84</v>
      </c>
      <c r="BB13" s="19" t="s">
        <v>24</v>
      </c>
    </row>
    <row r="14">
      <c r="C14" s="20" t="s">
        <v>85</v>
      </c>
      <c r="D14" s="25">
        <v>0.0</v>
      </c>
      <c r="E14" s="25">
        <v>0.0</v>
      </c>
      <c r="F14" s="25">
        <v>0.0</v>
      </c>
      <c r="G14" s="25">
        <v>0.0</v>
      </c>
      <c r="H14" s="25">
        <v>0.0</v>
      </c>
      <c r="I14" s="25">
        <v>0.0</v>
      </c>
      <c r="J14" s="25">
        <v>0.0</v>
      </c>
      <c r="K14" s="25">
        <v>0.0</v>
      </c>
      <c r="L14" s="25">
        <v>0.0</v>
      </c>
      <c r="M14" s="25">
        <v>0.0</v>
      </c>
      <c r="N14" s="25">
        <v>0.0</v>
      </c>
      <c r="O14" s="25">
        <v>0.0</v>
      </c>
      <c r="P14" s="25">
        <v>0.0</v>
      </c>
      <c r="Q14" s="25">
        <v>0.0</v>
      </c>
      <c r="R14" s="25">
        <v>0.0</v>
      </c>
      <c r="S14" s="25">
        <v>0.0</v>
      </c>
      <c r="T14" s="25">
        <v>0.0</v>
      </c>
      <c r="U14" s="25">
        <v>0.0</v>
      </c>
      <c r="V14" s="25">
        <v>0.0</v>
      </c>
      <c r="W14" s="25">
        <v>0.0</v>
      </c>
      <c r="X14" s="25">
        <v>0.0</v>
      </c>
      <c r="Y14" s="25">
        <v>0.0</v>
      </c>
      <c r="Z14" s="25">
        <v>0.0</v>
      </c>
      <c r="AA14" s="25">
        <v>0.0</v>
      </c>
      <c r="AB14" s="25">
        <v>0.0</v>
      </c>
      <c r="AC14" s="25">
        <v>0.0</v>
      </c>
      <c r="AD14" s="25">
        <v>0.0</v>
      </c>
      <c r="AE14" s="25">
        <v>0.0</v>
      </c>
      <c r="AF14" s="25">
        <v>0.0</v>
      </c>
      <c r="AG14" s="25">
        <v>0.0</v>
      </c>
      <c r="AH14" s="25">
        <v>0.0</v>
      </c>
      <c r="AI14" s="25">
        <v>0.0</v>
      </c>
      <c r="AJ14" s="25">
        <v>0.0</v>
      </c>
      <c r="AK14" s="25">
        <v>0.0</v>
      </c>
      <c r="AL14" s="25">
        <v>0.0</v>
      </c>
      <c r="AM14" s="25">
        <v>0.0</v>
      </c>
      <c r="AN14" s="25">
        <v>0.0</v>
      </c>
      <c r="AO14" s="25">
        <v>0.0</v>
      </c>
      <c r="AP14" s="25">
        <v>0.0</v>
      </c>
      <c r="AQ14" s="25">
        <v>0.0</v>
      </c>
      <c r="AR14" s="25">
        <v>0.0</v>
      </c>
      <c r="AS14" s="25">
        <v>0.0</v>
      </c>
      <c r="AT14" s="25">
        <v>0.0</v>
      </c>
      <c r="AU14" s="25">
        <v>0.0</v>
      </c>
      <c r="AV14" s="25">
        <v>0.0</v>
      </c>
      <c r="AW14" s="25">
        <v>0.0</v>
      </c>
      <c r="AX14" s="25">
        <v>0.0</v>
      </c>
      <c r="AY14" s="25">
        <v>0.0</v>
      </c>
      <c r="AZ14" s="25">
        <v>0.0</v>
      </c>
      <c r="BA14" s="25">
        <v>0.0</v>
      </c>
      <c r="BB14" s="25">
        <v>0.0</v>
      </c>
    </row>
    <row r="15">
      <c r="C15" s="20" t="s">
        <v>85</v>
      </c>
      <c r="D15" s="25">
        <v>4.0</v>
      </c>
      <c r="E15" s="25">
        <v>4.0</v>
      </c>
      <c r="F15" s="25">
        <v>2.0</v>
      </c>
      <c r="G15" s="25">
        <v>1.0</v>
      </c>
      <c r="H15" s="25">
        <v>0.0</v>
      </c>
      <c r="I15" s="25">
        <v>0.0</v>
      </c>
      <c r="J15" s="25">
        <v>1.0</v>
      </c>
      <c r="K15" s="25">
        <v>0.0</v>
      </c>
      <c r="L15" s="25">
        <v>0.0</v>
      </c>
      <c r="M15" s="25">
        <v>0.0</v>
      </c>
      <c r="N15" s="25">
        <v>0.25</v>
      </c>
      <c r="O15" s="25">
        <v>0.0</v>
      </c>
      <c r="P15" s="25">
        <v>0.0</v>
      </c>
      <c r="Q15" s="25">
        <v>0.0</v>
      </c>
      <c r="R15" s="25">
        <v>0.0</v>
      </c>
      <c r="S15" s="25">
        <v>0.0</v>
      </c>
      <c r="T15" s="25">
        <v>2.0</v>
      </c>
      <c r="U15" s="25">
        <v>0.0</v>
      </c>
      <c r="V15" s="25">
        <v>0.0</v>
      </c>
      <c r="W15" s="25">
        <v>0.0</v>
      </c>
      <c r="X15" s="25">
        <v>0.0</v>
      </c>
      <c r="Y15" s="25">
        <v>0.25</v>
      </c>
      <c r="Z15" s="25">
        <v>0.5</v>
      </c>
      <c r="AA15" s="25">
        <v>0.5</v>
      </c>
      <c r="AB15" s="25">
        <v>0.75</v>
      </c>
      <c r="AC15" s="25">
        <v>0.238</v>
      </c>
      <c r="AD15" s="25">
        <v>1.0</v>
      </c>
      <c r="AE15" s="25">
        <v>1.0</v>
      </c>
      <c r="AF15" s="25">
        <v>1.0</v>
      </c>
      <c r="AG15" s="25">
        <v>1.0</v>
      </c>
      <c r="AH15" s="25">
        <v>0.0</v>
      </c>
      <c r="AI15" s="25">
        <v>3.0</v>
      </c>
      <c r="AJ15" s="25">
        <v>0.0</v>
      </c>
      <c r="AK15" s="25">
        <v>0.0</v>
      </c>
      <c r="AL15" s="25">
        <v>3.0</v>
      </c>
      <c r="AM15" s="25">
        <v>75.0</v>
      </c>
      <c r="AN15" s="25">
        <v>0.0</v>
      </c>
      <c r="AO15" s="25">
        <v>1.0</v>
      </c>
      <c r="AP15" s="25">
        <v>0.0</v>
      </c>
      <c r="AQ15" s="25">
        <v>0.0</v>
      </c>
      <c r="AR15" s="25">
        <v>75.0</v>
      </c>
      <c r="AS15" s="25">
        <v>25.0</v>
      </c>
      <c r="AT15" s="25">
        <v>0.0</v>
      </c>
      <c r="AU15" s="25">
        <v>0.0</v>
      </c>
      <c r="AV15" s="25">
        <v>25.0</v>
      </c>
      <c r="AW15" s="25">
        <v>4.0</v>
      </c>
      <c r="AX15" s="25">
        <v>0.0</v>
      </c>
      <c r="AY15" s="25">
        <v>100.0</v>
      </c>
      <c r="AZ15" s="25">
        <v>0.0</v>
      </c>
      <c r="BA15" s="25">
        <v>0.0</v>
      </c>
      <c r="BB15" s="25">
        <v>0.25</v>
      </c>
    </row>
    <row r="16">
      <c r="C16" s="20" t="s">
        <v>86</v>
      </c>
      <c r="D16" s="25">
        <v>4.0</v>
      </c>
      <c r="E16" s="25">
        <v>2.0</v>
      </c>
      <c r="F16" s="25">
        <v>1.0</v>
      </c>
      <c r="G16" s="25">
        <v>1.0</v>
      </c>
      <c r="H16" s="25">
        <v>0.0</v>
      </c>
      <c r="I16" s="25">
        <v>1.0</v>
      </c>
      <c r="J16" s="25">
        <v>0.0</v>
      </c>
      <c r="K16" s="25">
        <v>0.0</v>
      </c>
      <c r="L16" s="25">
        <v>0.0</v>
      </c>
      <c r="M16" s="25">
        <v>0.0</v>
      </c>
      <c r="N16" s="25">
        <v>0.5</v>
      </c>
      <c r="O16" s="25">
        <v>2.0</v>
      </c>
      <c r="P16" s="25">
        <v>0.0</v>
      </c>
      <c r="Q16" s="25">
        <v>0.0</v>
      </c>
      <c r="R16" s="25">
        <v>0.0</v>
      </c>
      <c r="S16" s="25">
        <v>0.0</v>
      </c>
      <c r="T16" s="25">
        <v>0.0</v>
      </c>
      <c r="U16" s="25">
        <v>0.0</v>
      </c>
      <c r="V16" s="25">
        <v>0.0</v>
      </c>
      <c r="W16" s="25">
        <v>0.0</v>
      </c>
      <c r="X16" s="25">
        <v>0.0</v>
      </c>
      <c r="Y16" s="25">
        <v>0.75</v>
      </c>
      <c r="Z16" s="25">
        <v>0.75</v>
      </c>
      <c r="AA16" s="25">
        <v>0.5</v>
      </c>
      <c r="AB16" s="25">
        <v>1.25</v>
      </c>
      <c r="AC16" s="25">
        <v>0.463</v>
      </c>
      <c r="AD16" s="25">
        <v>1.0</v>
      </c>
      <c r="AE16" s="25">
        <v>0.5</v>
      </c>
      <c r="AF16" s="25">
        <v>0.0</v>
      </c>
      <c r="AG16" s="25">
        <v>0.0</v>
      </c>
      <c r="AH16" s="25">
        <v>0.0</v>
      </c>
      <c r="AI16" s="25">
        <v>1.0</v>
      </c>
      <c r="AJ16" s="25">
        <v>1.0</v>
      </c>
      <c r="AK16" s="25">
        <v>1.0</v>
      </c>
      <c r="AL16" s="25">
        <v>4.0</v>
      </c>
      <c r="AM16" s="25">
        <v>100.0</v>
      </c>
      <c r="AN16" s="25">
        <v>2.0</v>
      </c>
      <c r="AO16" s="25">
        <v>1.0</v>
      </c>
      <c r="AP16" s="25">
        <v>0.0</v>
      </c>
      <c r="AQ16" s="25">
        <v>0.0</v>
      </c>
      <c r="AR16" s="25">
        <v>50.0</v>
      </c>
      <c r="AS16" s="25">
        <v>0.0</v>
      </c>
      <c r="AT16" s="25">
        <v>50.0</v>
      </c>
      <c r="AU16" s="25">
        <v>0.0</v>
      </c>
      <c r="AV16" s="25">
        <v>50.0</v>
      </c>
      <c r="AW16" s="25">
        <v>2.0</v>
      </c>
      <c r="AX16" s="25">
        <v>9.1</v>
      </c>
      <c r="AY16" s="25">
        <v>0.0</v>
      </c>
      <c r="AZ16" s="25">
        <v>0.0</v>
      </c>
      <c r="BA16" s="25">
        <v>0.0</v>
      </c>
      <c r="BB16" s="25">
        <v>0.5</v>
      </c>
    </row>
    <row r="17">
      <c r="C17" s="20" t="s">
        <v>87</v>
      </c>
      <c r="D17" s="25">
        <v>3.0</v>
      </c>
      <c r="E17" s="25">
        <v>2.0</v>
      </c>
      <c r="F17" s="25">
        <v>0.0</v>
      </c>
      <c r="G17" s="25">
        <v>0.0</v>
      </c>
      <c r="H17" s="25">
        <v>0.0</v>
      </c>
      <c r="I17" s="25">
        <v>0.0</v>
      </c>
      <c r="J17" s="25">
        <v>0.0</v>
      </c>
      <c r="K17" s="25">
        <v>0.0</v>
      </c>
      <c r="L17" s="25">
        <v>0.0</v>
      </c>
      <c r="M17" s="25">
        <v>0.0</v>
      </c>
      <c r="N17" s="25">
        <v>0.0</v>
      </c>
      <c r="O17" s="25">
        <v>0.0</v>
      </c>
      <c r="P17" s="25">
        <v>0.0</v>
      </c>
      <c r="Q17" s="25">
        <v>0.0</v>
      </c>
      <c r="R17" s="25">
        <v>0.0</v>
      </c>
      <c r="S17" s="25">
        <v>0.0</v>
      </c>
      <c r="T17" s="25">
        <v>0.0</v>
      </c>
      <c r="U17" s="25">
        <v>0.0</v>
      </c>
      <c r="V17" s="25">
        <v>1.0</v>
      </c>
      <c r="W17" s="25">
        <v>0.0</v>
      </c>
      <c r="X17" s="25">
        <v>1.0</v>
      </c>
      <c r="Y17" s="25">
        <v>0.0</v>
      </c>
      <c r="Z17" s="25">
        <v>0.0</v>
      </c>
      <c r="AA17" s="25">
        <v>0.0</v>
      </c>
      <c r="AB17" s="25">
        <v>0.0</v>
      </c>
      <c r="AC17" s="25">
        <v>0.0</v>
      </c>
      <c r="AD17" s="25">
        <v>1.0</v>
      </c>
      <c r="AE17" s="25">
        <v>0.667</v>
      </c>
      <c r="AF17" s="25">
        <v>0.0</v>
      </c>
      <c r="AG17" s="25">
        <v>1.0</v>
      </c>
      <c r="AH17" s="25">
        <v>0.0</v>
      </c>
      <c r="AI17" s="25">
        <v>0.0</v>
      </c>
      <c r="AJ17" s="25">
        <v>0.0</v>
      </c>
      <c r="AK17" s="25">
        <v>0.0</v>
      </c>
      <c r="AL17" s="25">
        <v>1.0</v>
      </c>
      <c r="AM17" s="25">
        <v>33.3</v>
      </c>
      <c r="AN17" s="25">
        <v>0.0</v>
      </c>
      <c r="AO17" s="25">
        <v>1.0</v>
      </c>
      <c r="AP17" s="25">
        <v>0.0</v>
      </c>
      <c r="AQ17" s="25">
        <v>0.0</v>
      </c>
      <c r="AR17" s="25">
        <v>100.0</v>
      </c>
      <c r="AS17" s="25">
        <v>0.0</v>
      </c>
      <c r="AT17" s="25">
        <v>0.0</v>
      </c>
      <c r="AU17" s="25">
        <v>0.0</v>
      </c>
      <c r="AV17" s="25">
        <v>0.0</v>
      </c>
      <c r="AW17" s="25">
        <v>3.0</v>
      </c>
      <c r="AX17" s="25">
        <v>0.0</v>
      </c>
      <c r="AY17" s="25">
        <v>100.0</v>
      </c>
      <c r="AZ17" s="25">
        <v>0.0</v>
      </c>
      <c r="BA17" s="25">
        <v>33.3</v>
      </c>
      <c r="BB17" s="25">
        <v>0.0</v>
      </c>
    </row>
    <row r="18">
      <c r="C18" s="20" t="s">
        <v>88</v>
      </c>
      <c r="D18" s="25">
        <v>4.0</v>
      </c>
      <c r="E18" s="25">
        <v>4.0</v>
      </c>
      <c r="F18" s="25">
        <v>1.0</v>
      </c>
      <c r="G18" s="25">
        <v>2.0</v>
      </c>
      <c r="H18" s="25">
        <v>0.0</v>
      </c>
      <c r="I18" s="25">
        <v>1.0</v>
      </c>
      <c r="J18" s="25">
        <v>0.0</v>
      </c>
      <c r="K18" s="25">
        <v>1.0</v>
      </c>
      <c r="L18" s="25">
        <v>0.0</v>
      </c>
      <c r="M18" s="25">
        <v>2.0</v>
      </c>
      <c r="N18" s="25">
        <v>0.5</v>
      </c>
      <c r="O18" s="25">
        <v>0.0</v>
      </c>
      <c r="P18" s="25">
        <v>0.0</v>
      </c>
      <c r="Q18" s="25">
        <v>0.0</v>
      </c>
      <c r="R18" s="25">
        <v>0.0</v>
      </c>
      <c r="S18" s="25">
        <v>0.0</v>
      </c>
      <c r="T18" s="25">
        <v>0.0</v>
      </c>
      <c r="U18" s="25">
        <v>0.0</v>
      </c>
      <c r="V18" s="25">
        <v>0.0</v>
      </c>
      <c r="W18" s="25">
        <v>0.0</v>
      </c>
      <c r="X18" s="25">
        <v>0.0</v>
      </c>
      <c r="Y18" s="25">
        <v>0.5</v>
      </c>
      <c r="Z18" s="25">
        <v>0.5</v>
      </c>
      <c r="AA18" s="25">
        <v>1.0</v>
      </c>
      <c r="AB18" s="25">
        <v>1.5</v>
      </c>
      <c r="AC18" s="25">
        <v>0.475</v>
      </c>
      <c r="AD18" s="25">
        <v>1.0</v>
      </c>
      <c r="AE18" s="25">
        <v>1.0</v>
      </c>
      <c r="AF18" s="25">
        <v>0.0</v>
      </c>
      <c r="AG18" s="25">
        <v>1.0</v>
      </c>
      <c r="AH18" s="25">
        <v>0.0</v>
      </c>
      <c r="AI18" s="25">
        <v>3.0</v>
      </c>
      <c r="AJ18" s="25">
        <v>2.0</v>
      </c>
      <c r="AK18" s="25">
        <v>0.667</v>
      </c>
      <c r="AL18" s="25">
        <v>3.0</v>
      </c>
      <c r="AM18" s="25">
        <v>75.0</v>
      </c>
      <c r="AN18" s="25">
        <v>0.0</v>
      </c>
      <c r="AO18" s="25">
        <v>0.0</v>
      </c>
      <c r="AP18" s="25">
        <v>0.0</v>
      </c>
      <c r="AQ18" s="25">
        <v>0.0</v>
      </c>
      <c r="AR18" s="25">
        <v>50.0</v>
      </c>
      <c r="AS18" s="25">
        <v>50.0</v>
      </c>
      <c r="AT18" s="25">
        <v>0.0</v>
      </c>
      <c r="AU18" s="25">
        <v>0.0</v>
      </c>
      <c r="AV18" s="25">
        <v>0.0</v>
      </c>
      <c r="AW18" s="25">
        <v>4.0</v>
      </c>
      <c r="AX18" s="25">
        <v>0.0</v>
      </c>
      <c r="AY18" s="25">
        <v>25.0</v>
      </c>
      <c r="AZ18" s="25">
        <v>0.0</v>
      </c>
      <c r="BA18" s="25">
        <v>0.0</v>
      </c>
      <c r="BB18" s="25">
        <v>0.5</v>
      </c>
    </row>
    <row r="19">
      <c r="C19" s="20" t="s">
        <v>89</v>
      </c>
      <c r="D19" s="25">
        <v>3.0</v>
      </c>
      <c r="E19" s="25">
        <v>3.0</v>
      </c>
      <c r="F19" s="25">
        <v>0.0</v>
      </c>
      <c r="G19" s="25">
        <v>1.0</v>
      </c>
      <c r="H19" s="25">
        <v>0.0</v>
      </c>
      <c r="I19" s="25">
        <v>1.0</v>
      </c>
      <c r="J19" s="25">
        <v>0.0</v>
      </c>
      <c r="K19" s="25">
        <v>0.0</v>
      </c>
      <c r="L19" s="25">
        <v>0.0</v>
      </c>
      <c r="M19" s="25">
        <v>0.0</v>
      </c>
      <c r="N19" s="25">
        <v>0.333</v>
      </c>
      <c r="O19" s="25">
        <v>0.0</v>
      </c>
      <c r="P19" s="25">
        <v>0.0</v>
      </c>
      <c r="Q19" s="25">
        <v>0.0</v>
      </c>
      <c r="R19" s="25">
        <v>0.0</v>
      </c>
      <c r="S19" s="25">
        <v>0.0</v>
      </c>
      <c r="T19" s="25">
        <v>0.0</v>
      </c>
      <c r="U19" s="25">
        <v>0.0</v>
      </c>
      <c r="V19" s="25">
        <v>0.0</v>
      </c>
      <c r="W19" s="25">
        <v>0.0</v>
      </c>
      <c r="X19" s="25">
        <v>0.0</v>
      </c>
      <c r="Y19" s="25">
        <v>0.333</v>
      </c>
      <c r="Z19" s="25">
        <v>0.333</v>
      </c>
      <c r="AA19" s="25">
        <v>0.333</v>
      </c>
      <c r="AB19" s="25">
        <v>0.667</v>
      </c>
      <c r="AC19" s="25">
        <v>0.233</v>
      </c>
      <c r="AD19" s="25">
        <v>1.0</v>
      </c>
      <c r="AE19" s="25">
        <v>1.0</v>
      </c>
      <c r="AF19" s="25">
        <v>0.0</v>
      </c>
      <c r="AG19" s="25">
        <v>0.0</v>
      </c>
      <c r="AH19" s="25">
        <v>0.0</v>
      </c>
      <c r="AI19" s="25">
        <v>0.0</v>
      </c>
      <c r="AJ19" s="25">
        <v>0.0</v>
      </c>
      <c r="AK19" s="25">
        <v>0.0</v>
      </c>
      <c r="AL19" s="25">
        <v>1.0</v>
      </c>
      <c r="AM19" s="25">
        <v>33.3</v>
      </c>
      <c r="AN19" s="25">
        <v>0.0</v>
      </c>
      <c r="AO19" s="25">
        <v>1.0</v>
      </c>
      <c r="AP19" s="25">
        <v>0.0</v>
      </c>
      <c r="AQ19" s="25">
        <v>0.0</v>
      </c>
      <c r="AR19" s="25">
        <v>66.7</v>
      </c>
      <c r="AS19" s="25">
        <v>0.0</v>
      </c>
      <c r="AT19" s="25">
        <v>0.0</v>
      </c>
      <c r="AU19" s="25">
        <v>0.0</v>
      </c>
      <c r="AV19" s="25">
        <v>33.3</v>
      </c>
      <c r="AW19" s="25">
        <v>3.0</v>
      </c>
      <c r="AX19" s="25">
        <v>0.0</v>
      </c>
      <c r="AY19" s="25">
        <v>66.7</v>
      </c>
      <c r="AZ19" s="25">
        <v>1.0</v>
      </c>
      <c r="BA19" s="25">
        <v>50.0</v>
      </c>
      <c r="BB19" s="25">
        <v>0.333</v>
      </c>
    </row>
    <row r="20">
      <c r="C20" s="20" t="s">
        <v>90</v>
      </c>
      <c r="D20" s="25">
        <v>4.0</v>
      </c>
      <c r="E20" s="25">
        <v>4.0</v>
      </c>
      <c r="F20" s="25">
        <v>0.0</v>
      </c>
      <c r="G20" s="25">
        <v>2.0</v>
      </c>
      <c r="H20" s="25">
        <v>0.0</v>
      </c>
      <c r="I20" s="25">
        <v>2.0</v>
      </c>
      <c r="J20" s="25">
        <v>0.0</v>
      </c>
      <c r="K20" s="25">
        <v>0.0</v>
      </c>
      <c r="L20" s="25">
        <v>0.0</v>
      </c>
      <c r="M20" s="25">
        <v>0.0</v>
      </c>
      <c r="N20" s="25">
        <v>0.5</v>
      </c>
      <c r="O20" s="25">
        <v>0.0</v>
      </c>
      <c r="P20" s="25">
        <v>1.0</v>
      </c>
      <c r="Q20" s="25">
        <v>0.0</v>
      </c>
      <c r="R20" s="25">
        <v>1.0</v>
      </c>
      <c r="S20" s="25">
        <v>0.0</v>
      </c>
      <c r="T20" s="25">
        <v>0.0</v>
      </c>
      <c r="U20" s="25">
        <v>0.0</v>
      </c>
      <c r="V20" s="25">
        <v>0.0</v>
      </c>
      <c r="W20" s="25">
        <v>0.0</v>
      </c>
      <c r="X20" s="25">
        <v>0.0</v>
      </c>
      <c r="Y20" s="25">
        <v>0.5</v>
      </c>
      <c r="Z20" s="25">
        <v>0.5</v>
      </c>
      <c r="AA20" s="25">
        <v>0.5</v>
      </c>
      <c r="AB20" s="25">
        <v>1.0</v>
      </c>
      <c r="AC20" s="25">
        <v>0.35</v>
      </c>
      <c r="AD20" s="25">
        <v>0.75</v>
      </c>
      <c r="AE20" s="25">
        <v>0.75</v>
      </c>
      <c r="AF20" s="25">
        <v>0.0</v>
      </c>
      <c r="AG20" s="25">
        <v>0.0</v>
      </c>
      <c r="AH20" s="25">
        <v>0.0</v>
      </c>
      <c r="AI20" s="25">
        <v>2.0</v>
      </c>
      <c r="AJ20" s="25">
        <v>0.0</v>
      </c>
      <c r="AK20" s="25">
        <v>0.0</v>
      </c>
      <c r="AL20" s="25">
        <v>3.0</v>
      </c>
      <c r="AM20" s="25">
        <v>75.0</v>
      </c>
      <c r="AN20" s="25">
        <v>0.0</v>
      </c>
      <c r="AO20" s="25">
        <v>2.0</v>
      </c>
      <c r="AP20" s="25">
        <v>0.0</v>
      </c>
      <c r="AQ20" s="25">
        <v>0.0</v>
      </c>
      <c r="AR20" s="25">
        <v>66.7</v>
      </c>
      <c r="AS20" s="25">
        <v>33.3</v>
      </c>
      <c r="AT20" s="25">
        <v>0.0</v>
      </c>
      <c r="AU20" s="25">
        <v>0.0</v>
      </c>
      <c r="AV20" s="25">
        <v>0.0</v>
      </c>
      <c r="AW20" s="25">
        <v>3.0</v>
      </c>
      <c r="AX20" s="25">
        <v>0.0</v>
      </c>
      <c r="AY20" s="25">
        <v>50.0</v>
      </c>
      <c r="AZ20" s="25">
        <v>1.0</v>
      </c>
      <c r="BA20" s="25">
        <v>50.0</v>
      </c>
      <c r="BB20" s="25">
        <v>0.667</v>
      </c>
    </row>
    <row r="21">
      <c r="C21" s="20" t="s">
        <v>91</v>
      </c>
      <c r="D21" s="25">
        <v>4.0</v>
      </c>
      <c r="E21" s="25">
        <v>3.0</v>
      </c>
      <c r="F21" s="25">
        <v>1.0</v>
      </c>
      <c r="G21" s="25">
        <v>1.0</v>
      </c>
      <c r="H21" s="25">
        <v>0.0</v>
      </c>
      <c r="I21" s="25">
        <v>1.0</v>
      </c>
      <c r="J21" s="25">
        <v>0.0</v>
      </c>
      <c r="K21" s="25">
        <v>0.0</v>
      </c>
      <c r="L21" s="25">
        <v>0.0</v>
      </c>
      <c r="M21" s="25">
        <v>0.0</v>
      </c>
      <c r="N21" s="25">
        <v>0.333</v>
      </c>
      <c r="O21" s="25">
        <v>1.0</v>
      </c>
      <c r="P21" s="25">
        <v>0.0</v>
      </c>
      <c r="Q21" s="25">
        <v>0.0</v>
      </c>
      <c r="R21" s="25">
        <v>0.0</v>
      </c>
      <c r="S21" s="25">
        <v>0.0</v>
      </c>
      <c r="T21" s="25">
        <v>0.0</v>
      </c>
      <c r="U21" s="25">
        <v>0.0</v>
      </c>
      <c r="V21" s="25">
        <v>0.0</v>
      </c>
      <c r="W21" s="25">
        <v>0.0</v>
      </c>
      <c r="X21" s="25">
        <v>0.0</v>
      </c>
      <c r="Y21" s="25">
        <v>0.5</v>
      </c>
      <c r="Z21" s="25">
        <v>0.5</v>
      </c>
      <c r="AA21" s="25">
        <v>0.333</v>
      </c>
      <c r="AB21" s="25">
        <v>0.833</v>
      </c>
      <c r="AC21" s="25">
        <v>0.308</v>
      </c>
      <c r="AD21" s="25">
        <v>1.0</v>
      </c>
      <c r="AE21" s="25">
        <v>0.75</v>
      </c>
      <c r="AF21" s="25">
        <v>0.0</v>
      </c>
      <c r="AG21" s="25">
        <v>0.0</v>
      </c>
      <c r="AH21" s="25">
        <v>0.0</v>
      </c>
      <c r="AI21" s="25">
        <v>2.0</v>
      </c>
      <c r="AJ21" s="25">
        <v>1.0</v>
      </c>
      <c r="AK21" s="25">
        <v>0.5</v>
      </c>
      <c r="AL21" s="25">
        <v>2.0</v>
      </c>
      <c r="AM21" s="25">
        <v>50.0</v>
      </c>
      <c r="AN21" s="25">
        <v>0.0</v>
      </c>
      <c r="AO21" s="25">
        <v>1.0</v>
      </c>
      <c r="AP21" s="25">
        <v>0.0</v>
      </c>
      <c r="AQ21" s="25">
        <v>0.0</v>
      </c>
      <c r="AR21" s="25">
        <v>33.3</v>
      </c>
      <c r="AS21" s="25">
        <v>33.3</v>
      </c>
      <c r="AT21" s="25">
        <v>33.3</v>
      </c>
      <c r="AU21" s="25">
        <v>0.0</v>
      </c>
      <c r="AV21" s="25">
        <v>0.0</v>
      </c>
      <c r="AW21" s="25">
        <v>3.0</v>
      </c>
      <c r="AX21" s="25">
        <v>0.0</v>
      </c>
      <c r="AY21" s="25">
        <v>50.0</v>
      </c>
      <c r="AZ21" s="25">
        <v>0.0</v>
      </c>
      <c r="BA21" s="25">
        <v>0.0</v>
      </c>
      <c r="BB21" s="25">
        <v>0.333</v>
      </c>
    </row>
    <row r="22">
      <c r="C22" s="20" t="s">
        <v>92</v>
      </c>
      <c r="D22" s="25">
        <v>3.0</v>
      </c>
      <c r="E22" s="25">
        <v>3.0</v>
      </c>
      <c r="F22" s="25">
        <v>0.0</v>
      </c>
      <c r="G22" s="25">
        <v>0.0</v>
      </c>
      <c r="H22" s="25">
        <v>0.0</v>
      </c>
      <c r="I22" s="25">
        <v>0.0</v>
      </c>
      <c r="J22" s="25">
        <v>0.0</v>
      </c>
      <c r="K22" s="25">
        <v>0.0</v>
      </c>
      <c r="L22" s="25">
        <v>0.0</v>
      </c>
      <c r="M22" s="25">
        <v>0.0</v>
      </c>
      <c r="N22" s="25">
        <v>0.0</v>
      </c>
      <c r="O22" s="25">
        <v>0.0</v>
      </c>
      <c r="P22" s="25">
        <v>1.0</v>
      </c>
      <c r="Q22" s="25">
        <v>2.0</v>
      </c>
      <c r="R22" s="25">
        <v>3.0</v>
      </c>
      <c r="S22" s="25">
        <v>0.0</v>
      </c>
      <c r="T22" s="25">
        <v>0.0</v>
      </c>
      <c r="U22" s="25">
        <v>0.0</v>
      </c>
      <c r="V22" s="25">
        <v>0.0</v>
      </c>
      <c r="W22" s="25">
        <v>0.0</v>
      </c>
      <c r="X22" s="25">
        <v>0.0</v>
      </c>
      <c r="Y22" s="25">
        <v>0.0</v>
      </c>
      <c r="Z22" s="25">
        <v>0.0</v>
      </c>
      <c r="AA22" s="25">
        <v>0.0</v>
      </c>
      <c r="AB22" s="25">
        <v>0.0</v>
      </c>
      <c r="AC22" s="25">
        <v>0.0</v>
      </c>
      <c r="AD22" s="25">
        <v>0.0</v>
      </c>
      <c r="AE22" s="25">
        <v>0.0</v>
      </c>
      <c r="AF22" s="25">
        <v>0.0</v>
      </c>
      <c r="AG22" s="25">
        <v>0.0</v>
      </c>
      <c r="AH22" s="25">
        <v>0.0</v>
      </c>
      <c r="AI22" s="25">
        <v>0.0</v>
      </c>
      <c r="AJ22" s="25">
        <v>0.0</v>
      </c>
      <c r="AK22" s="25">
        <v>0.0</v>
      </c>
      <c r="AL22" s="25">
        <v>0.0</v>
      </c>
      <c r="AM22" s="25">
        <v>0.0</v>
      </c>
      <c r="AN22" s="25">
        <v>0.0</v>
      </c>
      <c r="AO22" s="25">
        <v>0.0</v>
      </c>
      <c r="AP22" s="25">
        <v>0.0</v>
      </c>
      <c r="AQ22" s="25">
        <v>0.0</v>
      </c>
      <c r="AR22" s="25">
        <v>0.0</v>
      </c>
      <c r="AS22" s="25">
        <v>0.0</v>
      </c>
      <c r="AT22" s="25">
        <v>0.0</v>
      </c>
      <c r="AU22" s="25">
        <v>0.0</v>
      </c>
      <c r="AV22" s="25">
        <v>0.0</v>
      </c>
      <c r="AW22" s="25">
        <v>0.0</v>
      </c>
      <c r="AX22" s="25">
        <v>20.0</v>
      </c>
      <c r="AY22" s="25">
        <v>33.3</v>
      </c>
      <c r="AZ22" s="25">
        <v>0.0</v>
      </c>
      <c r="BA22" s="25">
        <v>0.0</v>
      </c>
      <c r="BB22" s="25">
        <v>0.0</v>
      </c>
    </row>
    <row r="23">
      <c r="C23" s="20" t="s">
        <v>93</v>
      </c>
      <c r="D23" s="25">
        <v>1.0</v>
      </c>
      <c r="E23" s="25">
        <v>1.0</v>
      </c>
      <c r="F23" s="25">
        <v>0.0</v>
      </c>
      <c r="G23" s="25">
        <v>0.0</v>
      </c>
      <c r="H23" s="25">
        <v>0.0</v>
      </c>
      <c r="I23" s="25">
        <v>0.0</v>
      </c>
      <c r="J23" s="25">
        <v>0.0</v>
      </c>
      <c r="K23" s="25">
        <v>0.0</v>
      </c>
      <c r="L23" s="25">
        <v>0.0</v>
      </c>
      <c r="M23" s="25">
        <v>0.0</v>
      </c>
      <c r="N23" s="25">
        <v>0.0</v>
      </c>
      <c r="O23" s="25">
        <v>0.0</v>
      </c>
      <c r="P23" s="25">
        <v>0.0</v>
      </c>
      <c r="Q23" s="25">
        <v>0.0</v>
      </c>
      <c r="R23" s="25">
        <v>0.0</v>
      </c>
      <c r="S23" s="25">
        <v>0.0</v>
      </c>
      <c r="T23" s="25">
        <v>0.0</v>
      </c>
      <c r="U23" s="25">
        <v>0.0</v>
      </c>
      <c r="V23" s="25">
        <v>0.0</v>
      </c>
      <c r="W23" s="25">
        <v>0.0</v>
      </c>
      <c r="X23" s="25">
        <v>0.0</v>
      </c>
      <c r="Y23" s="25">
        <v>0.0</v>
      </c>
      <c r="Z23" s="25">
        <v>0.0</v>
      </c>
      <c r="AA23" s="25">
        <v>0.0</v>
      </c>
      <c r="AB23" s="25">
        <v>0.0</v>
      </c>
      <c r="AC23" s="25">
        <v>0.0</v>
      </c>
      <c r="AD23" s="25">
        <v>1.0</v>
      </c>
      <c r="AE23" s="25">
        <v>1.0</v>
      </c>
      <c r="AF23" s="25">
        <v>0.0</v>
      </c>
      <c r="AG23" s="25">
        <v>0.0</v>
      </c>
      <c r="AH23" s="25">
        <v>0.0</v>
      </c>
      <c r="AI23" s="25">
        <v>0.0</v>
      </c>
      <c r="AJ23" s="25">
        <v>0.0</v>
      </c>
      <c r="AK23" s="25">
        <v>0.0</v>
      </c>
      <c r="AL23" s="25">
        <v>0.0</v>
      </c>
      <c r="AM23" s="25">
        <v>0.0</v>
      </c>
      <c r="AN23" s="25">
        <v>0.0</v>
      </c>
      <c r="AO23" s="25">
        <v>0.0</v>
      </c>
      <c r="AP23" s="25">
        <v>0.0</v>
      </c>
      <c r="AQ23" s="25">
        <v>0.0</v>
      </c>
      <c r="AR23" s="25">
        <v>100.0</v>
      </c>
      <c r="AS23" s="25">
        <v>0.0</v>
      </c>
      <c r="AT23" s="25">
        <v>0.0</v>
      </c>
      <c r="AU23" s="25">
        <v>0.0</v>
      </c>
      <c r="AV23" s="25">
        <v>0.0</v>
      </c>
      <c r="AW23" s="25">
        <v>1.0</v>
      </c>
      <c r="AX23" s="25">
        <v>0.0</v>
      </c>
      <c r="AY23" s="25">
        <v>0.0</v>
      </c>
      <c r="AZ23" s="25">
        <v>0.0</v>
      </c>
      <c r="BA23" s="25">
        <v>0.0</v>
      </c>
      <c r="BB23" s="25">
        <v>0.0</v>
      </c>
    </row>
    <row r="24">
      <c r="C24" s="20" t="s">
        <v>94</v>
      </c>
      <c r="D24" s="25">
        <v>4.0</v>
      </c>
      <c r="E24" s="25">
        <v>3.0</v>
      </c>
      <c r="F24" s="25">
        <v>1.0</v>
      </c>
      <c r="G24" s="25">
        <v>0.0</v>
      </c>
      <c r="H24" s="25">
        <v>0.0</v>
      </c>
      <c r="I24" s="25">
        <v>0.0</v>
      </c>
      <c r="J24" s="25">
        <v>0.0</v>
      </c>
      <c r="K24" s="25">
        <v>0.0</v>
      </c>
      <c r="L24" s="25">
        <v>0.0</v>
      </c>
      <c r="M24" s="25">
        <v>0.0</v>
      </c>
      <c r="N24" s="25">
        <v>0.0</v>
      </c>
      <c r="O24" s="25">
        <v>0.0</v>
      </c>
      <c r="P24" s="25">
        <v>0.0</v>
      </c>
      <c r="Q24" s="25">
        <v>0.0</v>
      </c>
      <c r="R24" s="25">
        <v>0.0</v>
      </c>
      <c r="S24" s="25">
        <v>0.0</v>
      </c>
      <c r="T24" s="25">
        <v>0.0</v>
      </c>
      <c r="U24" s="25">
        <v>0.0</v>
      </c>
      <c r="V24" s="25">
        <v>1.0</v>
      </c>
      <c r="W24" s="25">
        <v>0.0</v>
      </c>
      <c r="X24" s="25">
        <v>1.0</v>
      </c>
      <c r="Y24" s="25">
        <v>0.0</v>
      </c>
      <c r="Z24" s="25">
        <v>0.333</v>
      </c>
      <c r="AA24" s="25">
        <v>0.0</v>
      </c>
      <c r="AB24" s="25">
        <v>0.0</v>
      </c>
      <c r="AC24" s="25">
        <v>0.0</v>
      </c>
      <c r="AD24" s="25">
        <v>1.0</v>
      </c>
      <c r="AE24" s="25">
        <v>0.75</v>
      </c>
      <c r="AF24" s="25">
        <v>1.0</v>
      </c>
      <c r="AG24" s="25">
        <v>0.0</v>
      </c>
      <c r="AH24" s="25">
        <v>0.0</v>
      </c>
      <c r="AI24" s="25">
        <v>1.0</v>
      </c>
      <c r="AJ24" s="25">
        <v>0.0</v>
      </c>
      <c r="AK24" s="25">
        <v>0.0</v>
      </c>
      <c r="AL24" s="25">
        <v>2.0</v>
      </c>
      <c r="AM24" s="25">
        <v>50.0</v>
      </c>
      <c r="AN24" s="25">
        <v>0.0</v>
      </c>
      <c r="AO24" s="25">
        <v>0.0</v>
      </c>
      <c r="AP24" s="25">
        <v>0.0</v>
      </c>
      <c r="AQ24" s="25">
        <v>0.0</v>
      </c>
      <c r="AR24" s="25">
        <v>50.0</v>
      </c>
      <c r="AS24" s="25">
        <v>25.0</v>
      </c>
      <c r="AT24" s="25">
        <v>0.0</v>
      </c>
      <c r="AU24" s="25">
        <v>25.0</v>
      </c>
      <c r="AV24" s="25">
        <v>0.0</v>
      </c>
      <c r="AW24" s="25">
        <v>4.0</v>
      </c>
      <c r="AX24" s="25">
        <v>0.0</v>
      </c>
      <c r="AY24" s="25">
        <v>75.0</v>
      </c>
      <c r="AZ24" s="25">
        <v>0.0</v>
      </c>
      <c r="BA24" s="25">
        <v>0.0</v>
      </c>
      <c r="BB24" s="25">
        <v>0.0</v>
      </c>
    </row>
    <row r="25">
      <c r="C25" s="20" t="s">
        <v>95</v>
      </c>
      <c r="D25" s="25">
        <v>3.0</v>
      </c>
      <c r="E25" s="25">
        <v>2.0</v>
      </c>
      <c r="F25" s="25">
        <v>0.0</v>
      </c>
      <c r="G25" s="25">
        <v>0.0</v>
      </c>
      <c r="H25" s="25">
        <v>0.0</v>
      </c>
      <c r="I25" s="25">
        <v>0.0</v>
      </c>
      <c r="J25" s="25">
        <v>0.0</v>
      </c>
      <c r="K25" s="25">
        <v>0.0</v>
      </c>
      <c r="L25" s="25">
        <v>0.0</v>
      </c>
      <c r="M25" s="25">
        <v>0.0</v>
      </c>
      <c r="N25" s="25">
        <v>0.0</v>
      </c>
      <c r="O25" s="25">
        <v>0.0</v>
      </c>
      <c r="P25" s="25">
        <v>0.0</v>
      </c>
      <c r="Q25" s="25">
        <v>1.0</v>
      </c>
      <c r="R25" s="25">
        <v>1.0</v>
      </c>
      <c r="S25" s="25">
        <v>1.0</v>
      </c>
      <c r="T25" s="25">
        <v>0.0</v>
      </c>
      <c r="U25" s="25">
        <v>0.0</v>
      </c>
      <c r="V25" s="25">
        <v>0.0</v>
      </c>
      <c r="W25" s="25">
        <v>0.0</v>
      </c>
      <c r="X25" s="25">
        <v>0.0</v>
      </c>
      <c r="Y25" s="25">
        <v>0.333</v>
      </c>
      <c r="Z25" s="25">
        <v>0.333</v>
      </c>
      <c r="AA25" s="25">
        <v>0.0</v>
      </c>
      <c r="AB25" s="25">
        <v>0.333</v>
      </c>
      <c r="AC25" s="25">
        <v>0.15</v>
      </c>
      <c r="AD25" s="25">
        <v>0.5</v>
      </c>
      <c r="AE25" s="25">
        <v>0.333</v>
      </c>
      <c r="AF25" s="25">
        <v>0.0</v>
      </c>
      <c r="AG25" s="25">
        <v>0.0</v>
      </c>
      <c r="AH25" s="25">
        <v>0.0</v>
      </c>
      <c r="AI25" s="25">
        <v>0.0</v>
      </c>
      <c r="AJ25" s="25">
        <v>0.0</v>
      </c>
      <c r="AK25" s="25">
        <v>0.0</v>
      </c>
      <c r="AL25" s="25">
        <v>1.0</v>
      </c>
      <c r="AM25" s="25">
        <v>33.3</v>
      </c>
      <c r="AN25" s="25">
        <v>0.0</v>
      </c>
      <c r="AO25" s="25">
        <v>1.0</v>
      </c>
      <c r="AP25" s="25">
        <v>0.0</v>
      </c>
      <c r="AQ25" s="25">
        <v>0.0</v>
      </c>
      <c r="AR25" s="25">
        <v>100.0</v>
      </c>
      <c r="AS25" s="25">
        <v>0.0</v>
      </c>
      <c r="AT25" s="25">
        <v>0.0</v>
      </c>
      <c r="AU25" s="25">
        <v>0.0</v>
      </c>
      <c r="AV25" s="25">
        <v>0.0</v>
      </c>
      <c r="AW25" s="25">
        <v>1.0</v>
      </c>
      <c r="AX25" s="25">
        <v>14.3</v>
      </c>
      <c r="AY25" s="25">
        <v>66.7</v>
      </c>
      <c r="AZ25" s="25">
        <v>0.0</v>
      </c>
      <c r="BA25" s="25">
        <v>0.0</v>
      </c>
      <c r="BB25" s="25">
        <v>0.0</v>
      </c>
    </row>
    <row r="26">
      <c r="C26" s="20" t="s">
        <v>96</v>
      </c>
      <c r="D26" s="25">
        <v>4.0</v>
      </c>
      <c r="E26" s="25">
        <v>3.0</v>
      </c>
      <c r="F26" s="25">
        <v>1.0</v>
      </c>
      <c r="G26" s="25">
        <v>1.0</v>
      </c>
      <c r="H26" s="25">
        <v>0.0</v>
      </c>
      <c r="I26" s="25">
        <v>0.0</v>
      </c>
      <c r="J26" s="25">
        <v>1.0</v>
      </c>
      <c r="K26" s="25">
        <v>0.0</v>
      </c>
      <c r="L26" s="25">
        <v>0.0</v>
      </c>
      <c r="M26" s="25">
        <v>0.0</v>
      </c>
      <c r="N26" s="25">
        <v>0.333</v>
      </c>
      <c r="O26" s="25">
        <v>0.0</v>
      </c>
      <c r="P26" s="25">
        <v>1.0</v>
      </c>
      <c r="Q26" s="25">
        <v>0.0</v>
      </c>
      <c r="R26" s="25">
        <v>1.0</v>
      </c>
      <c r="S26" s="25">
        <v>0.0</v>
      </c>
      <c r="T26" s="25">
        <v>0.0</v>
      </c>
      <c r="U26" s="25">
        <v>0.0</v>
      </c>
      <c r="V26" s="25">
        <v>1.0</v>
      </c>
      <c r="W26" s="25">
        <v>0.0</v>
      </c>
      <c r="X26" s="25">
        <v>1.0</v>
      </c>
      <c r="Y26" s="25">
        <v>0.333</v>
      </c>
      <c r="Z26" s="25">
        <v>0.333</v>
      </c>
      <c r="AA26" s="25">
        <v>0.667</v>
      </c>
      <c r="AB26" s="25">
        <v>1.0</v>
      </c>
      <c r="AC26" s="25">
        <v>0.317</v>
      </c>
      <c r="AD26" s="25">
        <v>0.667</v>
      </c>
      <c r="AE26" s="25">
        <v>0.5</v>
      </c>
      <c r="AF26" s="25">
        <v>0.0</v>
      </c>
      <c r="AG26" s="25">
        <v>1.0</v>
      </c>
      <c r="AH26" s="25">
        <v>0.0</v>
      </c>
      <c r="AI26" s="25">
        <v>0.0</v>
      </c>
      <c r="AJ26" s="25">
        <v>0.0</v>
      </c>
      <c r="AK26" s="25">
        <v>0.0</v>
      </c>
      <c r="AL26" s="25">
        <v>2.0</v>
      </c>
      <c r="AM26" s="25">
        <v>50.0</v>
      </c>
      <c r="AN26" s="25">
        <v>0.0</v>
      </c>
      <c r="AO26" s="25">
        <v>1.0</v>
      </c>
      <c r="AP26" s="25">
        <v>0.0</v>
      </c>
      <c r="AQ26" s="25">
        <v>0.0</v>
      </c>
      <c r="AR26" s="25">
        <v>66.7</v>
      </c>
      <c r="AS26" s="25">
        <v>0.0</v>
      </c>
      <c r="AT26" s="25">
        <v>0.0</v>
      </c>
      <c r="AU26" s="25">
        <v>33.3</v>
      </c>
      <c r="AV26" s="25">
        <v>33.3</v>
      </c>
      <c r="AW26" s="25">
        <v>3.0</v>
      </c>
      <c r="AX26" s="25">
        <v>0.0</v>
      </c>
      <c r="AY26" s="25">
        <v>25.0</v>
      </c>
      <c r="AZ26" s="25">
        <v>0.0</v>
      </c>
      <c r="BA26" s="25">
        <v>100.0</v>
      </c>
      <c r="BB26" s="25">
        <v>0.5</v>
      </c>
    </row>
    <row r="27">
      <c r="C27" s="20" t="s">
        <v>97</v>
      </c>
      <c r="D27" s="25">
        <v>3.0</v>
      </c>
      <c r="E27" s="25">
        <v>3.0</v>
      </c>
      <c r="F27" s="25">
        <v>0.0</v>
      </c>
      <c r="G27" s="25">
        <v>0.0</v>
      </c>
      <c r="H27" s="25">
        <v>0.0</v>
      </c>
      <c r="I27" s="25">
        <v>0.0</v>
      </c>
      <c r="J27" s="25">
        <v>0.0</v>
      </c>
      <c r="K27" s="25">
        <v>0.0</v>
      </c>
      <c r="L27" s="25">
        <v>0.0</v>
      </c>
      <c r="M27" s="25">
        <v>0.0</v>
      </c>
      <c r="N27" s="25">
        <v>0.0</v>
      </c>
      <c r="O27" s="25">
        <v>0.0</v>
      </c>
      <c r="P27" s="25">
        <v>0.0</v>
      </c>
      <c r="Q27" s="25">
        <v>0.0</v>
      </c>
      <c r="R27" s="25">
        <v>0.0</v>
      </c>
      <c r="S27" s="25">
        <v>0.0</v>
      </c>
      <c r="T27" s="25">
        <v>0.0</v>
      </c>
      <c r="U27" s="25">
        <v>0.0</v>
      </c>
      <c r="V27" s="25">
        <v>0.0</v>
      </c>
      <c r="W27" s="25">
        <v>0.0</v>
      </c>
      <c r="X27" s="25">
        <v>0.0</v>
      </c>
      <c r="Y27" s="25">
        <v>0.0</v>
      </c>
      <c r="Z27" s="25">
        <v>0.0</v>
      </c>
      <c r="AA27" s="25">
        <v>0.0</v>
      </c>
      <c r="AB27" s="25">
        <v>0.0</v>
      </c>
      <c r="AC27" s="25">
        <v>0.0</v>
      </c>
      <c r="AD27" s="25">
        <v>1.0</v>
      </c>
      <c r="AE27" s="25">
        <v>1.0</v>
      </c>
      <c r="AF27" s="25">
        <v>0.0</v>
      </c>
      <c r="AG27" s="25">
        <v>2.0</v>
      </c>
      <c r="AH27" s="25">
        <v>0.0</v>
      </c>
      <c r="AI27" s="25">
        <v>1.0</v>
      </c>
      <c r="AJ27" s="25">
        <v>0.0</v>
      </c>
      <c r="AK27" s="25">
        <v>0.0</v>
      </c>
      <c r="AL27" s="25">
        <v>0.0</v>
      </c>
      <c r="AM27" s="25">
        <v>0.0</v>
      </c>
      <c r="AN27" s="25">
        <v>0.0</v>
      </c>
      <c r="AO27" s="25">
        <v>2.0</v>
      </c>
      <c r="AP27" s="25">
        <v>0.0</v>
      </c>
      <c r="AQ27" s="25">
        <v>0.0</v>
      </c>
      <c r="AR27" s="25">
        <v>100.0</v>
      </c>
      <c r="AS27" s="25">
        <v>0.0</v>
      </c>
      <c r="AT27" s="25">
        <v>0.0</v>
      </c>
      <c r="AU27" s="25">
        <v>0.0</v>
      </c>
      <c r="AV27" s="25">
        <v>0.0</v>
      </c>
      <c r="AW27" s="25">
        <v>3.0</v>
      </c>
      <c r="AX27" s="25">
        <v>9.1</v>
      </c>
      <c r="AY27" s="25">
        <v>100.0</v>
      </c>
      <c r="AZ27" s="25">
        <v>0.0</v>
      </c>
      <c r="BA27" s="25">
        <v>0.0</v>
      </c>
      <c r="BB27" s="25">
        <v>0.0</v>
      </c>
    </row>
    <row r="28">
      <c r="C28" s="20" t="s">
        <v>98</v>
      </c>
      <c r="D28" s="25">
        <v>4.0</v>
      </c>
      <c r="E28" s="25">
        <v>4.0</v>
      </c>
      <c r="F28" s="25">
        <v>0.0</v>
      </c>
      <c r="G28" s="25">
        <v>0.0</v>
      </c>
      <c r="H28" s="25">
        <v>0.0</v>
      </c>
      <c r="I28" s="25">
        <v>0.0</v>
      </c>
      <c r="J28" s="25">
        <v>0.0</v>
      </c>
      <c r="K28" s="25">
        <v>0.0</v>
      </c>
      <c r="L28" s="25">
        <v>0.0</v>
      </c>
      <c r="M28" s="25">
        <v>0.0</v>
      </c>
      <c r="N28" s="25">
        <v>0.0</v>
      </c>
      <c r="O28" s="25">
        <v>0.0</v>
      </c>
      <c r="P28" s="25">
        <v>1.0</v>
      </c>
      <c r="Q28" s="25">
        <v>1.0</v>
      </c>
      <c r="R28" s="25">
        <v>2.0</v>
      </c>
      <c r="S28" s="25">
        <v>0.0</v>
      </c>
      <c r="T28" s="25">
        <v>0.0</v>
      </c>
      <c r="U28" s="25">
        <v>0.0</v>
      </c>
      <c r="V28" s="25">
        <v>0.0</v>
      </c>
      <c r="W28" s="25">
        <v>0.0</v>
      </c>
      <c r="X28" s="25">
        <v>0.0</v>
      </c>
      <c r="Y28" s="25">
        <v>0.0</v>
      </c>
      <c r="Z28" s="25">
        <v>0.25</v>
      </c>
      <c r="AA28" s="25">
        <v>0.0</v>
      </c>
      <c r="AB28" s="25">
        <v>0.0</v>
      </c>
      <c r="AC28" s="25">
        <v>0.0</v>
      </c>
      <c r="AD28" s="25">
        <v>0.5</v>
      </c>
      <c r="AE28" s="25">
        <v>0.5</v>
      </c>
      <c r="AF28" s="25">
        <v>1.0</v>
      </c>
      <c r="AG28" s="25">
        <v>0.0</v>
      </c>
      <c r="AH28" s="25">
        <v>0.0</v>
      </c>
      <c r="AI28" s="25">
        <v>2.0</v>
      </c>
      <c r="AJ28" s="25">
        <v>0.0</v>
      </c>
      <c r="AK28" s="25">
        <v>0.0</v>
      </c>
      <c r="AL28" s="25">
        <v>0.0</v>
      </c>
      <c r="AM28" s="25">
        <v>0.0</v>
      </c>
      <c r="AN28" s="25">
        <v>0.0</v>
      </c>
      <c r="AO28" s="25">
        <v>1.0</v>
      </c>
      <c r="AP28" s="25">
        <v>0.0</v>
      </c>
      <c r="AQ28" s="25">
        <v>0.0</v>
      </c>
      <c r="AR28" s="25">
        <v>100.0</v>
      </c>
      <c r="AS28" s="25">
        <v>0.0</v>
      </c>
      <c r="AT28" s="25">
        <v>0.0</v>
      </c>
      <c r="AU28" s="25">
        <v>0.0</v>
      </c>
      <c r="AV28" s="25">
        <v>0.0</v>
      </c>
      <c r="AW28" s="25">
        <v>2.0</v>
      </c>
      <c r="AX28" s="25">
        <v>8.3</v>
      </c>
      <c r="AY28" s="25">
        <v>25.0</v>
      </c>
      <c r="AZ28" s="25">
        <v>0.0</v>
      </c>
      <c r="BA28" s="25">
        <v>0.0</v>
      </c>
      <c r="BB28" s="25">
        <v>0.0</v>
      </c>
    </row>
    <row r="29">
      <c r="C29" s="20" t="s">
        <v>98</v>
      </c>
      <c r="D29" s="25">
        <v>0.0</v>
      </c>
      <c r="E29" s="25">
        <v>0.0</v>
      </c>
      <c r="F29" s="25">
        <v>0.0</v>
      </c>
      <c r="G29" s="25">
        <v>0.0</v>
      </c>
      <c r="H29" s="25">
        <v>0.0</v>
      </c>
      <c r="I29" s="25">
        <v>0.0</v>
      </c>
      <c r="J29" s="25">
        <v>0.0</v>
      </c>
      <c r="K29" s="25">
        <v>0.0</v>
      </c>
      <c r="L29" s="25">
        <v>0.0</v>
      </c>
      <c r="M29" s="25">
        <v>0.0</v>
      </c>
      <c r="N29" s="25">
        <v>0.0</v>
      </c>
      <c r="O29" s="25">
        <v>0.0</v>
      </c>
      <c r="P29" s="25">
        <v>0.0</v>
      </c>
      <c r="Q29" s="25">
        <v>0.0</v>
      </c>
      <c r="R29" s="25">
        <v>0.0</v>
      </c>
      <c r="S29" s="25">
        <v>0.0</v>
      </c>
      <c r="T29" s="25">
        <v>0.0</v>
      </c>
      <c r="U29" s="25">
        <v>0.0</v>
      </c>
      <c r="V29" s="25">
        <v>0.0</v>
      </c>
      <c r="W29" s="25">
        <v>0.0</v>
      </c>
      <c r="X29" s="25">
        <v>0.0</v>
      </c>
      <c r="Y29" s="25">
        <v>0.0</v>
      </c>
      <c r="Z29" s="25">
        <v>0.0</v>
      </c>
      <c r="AA29" s="25">
        <v>0.0</v>
      </c>
      <c r="AB29" s="25">
        <v>0.0</v>
      </c>
      <c r="AC29" s="25">
        <v>0.0</v>
      </c>
      <c r="AD29" s="25">
        <v>0.0</v>
      </c>
      <c r="AE29" s="25">
        <v>0.0</v>
      </c>
      <c r="AF29" s="25">
        <v>0.0</v>
      </c>
      <c r="AG29" s="25">
        <v>0.0</v>
      </c>
      <c r="AH29" s="25">
        <v>0.0</v>
      </c>
      <c r="AI29" s="25">
        <v>0.0</v>
      </c>
      <c r="AJ29" s="25">
        <v>0.0</v>
      </c>
      <c r="AK29" s="25">
        <v>0.0</v>
      </c>
      <c r="AL29" s="25">
        <v>0.0</v>
      </c>
      <c r="AM29" s="25">
        <v>0.0</v>
      </c>
      <c r="AN29" s="25">
        <v>0.0</v>
      </c>
      <c r="AO29" s="25">
        <v>1.0</v>
      </c>
      <c r="AP29" s="25">
        <v>0.0</v>
      </c>
      <c r="AQ29" s="25">
        <v>0.0</v>
      </c>
      <c r="AR29" s="25">
        <v>0.0</v>
      </c>
      <c r="AS29" s="25">
        <v>0.0</v>
      </c>
      <c r="AT29" s="25">
        <v>0.0</v>
      </c>
      <c r="AU29" s="25">
        <v>0.0</v>
      </c>
      <c r="AV29" s="25">
        <v>0.0</v>
      </c>
      <c r="AW29" s="25">
        <v>0.0</v>
      </c>
      <c r="AX29" s="25">
        <v>0.0</v>
      </c>
      <c r="AY29" s="25">
        <v>0.0</v>
      </c>
      <c r="AZ29" s="25">
        <v>0.0</v>
      </c>
      <c r="BA29" s="25">
        <v>0.0</v>
      </c>
      <c r="BB29" s="25">
        <v>0.0</v>
      </c>
    </row>
    <row r="30">
      <c r="C30" s="20" t="s">
        <v>99</v>
      </c>
      <c r="D30" s="25">
        <v>3.0</v>
      </c>
      <c r="E30" s="25">
        <v>3.0</v>
      </c>
      <c r="F30" s="25">
        <v>0.0</v>
      </c>
      <c r="G30" s="25">
        <v>0.0</v>
      </c>
      <c r="H30" s="25">
        <v>0.0</v>
      </c>
      <c r="I30" s="25">
        <v>0.0</v>
      </c>
      <c r="J30" s="25">
        <v>0.0</v>
      </c>
      <c r="K30" s="25">
        <v>0.0</v>
      </c>
      <c r="L30" s="25">
        <v>0.0</v>
      </c>
      <c r="M30" s="25">
        <v>0.0</v>
      </c>
      <c r="N30" s="25">
        <v>0.0</v>
      </c>
      <c r="O30" s="25">
        <v>0.0</v>
      </c>
      <c r="P30" s="25">
        <v>0.0</v>
      </c>
      <c r="Q30" s="25">
        <v>1.0</v>
      </c>
      <c r="R30" s="25">
        <v>1.0</v>
      </c>
      <c r="S30" s="25">
        <v>0.0</v>
      </c>
      <c r="T30" s="25">
        <v>0.0</v>
      </c>
      <c r="U30" s="25">
        <v>0.0</v>
      </c>
      <c r="V30" s="25">
        <v>0.0</v>
      </c>
      <c r="W30" s="25">
        <v>0.0</v>
      </c>
      <c r="X30" s="25">
        <v>0.0</v>
      </c>
      <c r="Y30" s="25">
        <v>0.0</v>
      </c>
      <c r="Z30" s="25">
        <v>0.0</v>
      </c>
      <c r="AA30" s="25">
        <v>0.0</v>
      </c>
      <c r="AB30" s="25">
        <v>0.0</v>
      </c>
      <c r="AC30" s="25">
        <v>0.0</v>
      </c>
      <c r="AD30" s="25">
        <v>0.667</v>
      </c>
      <c r="AE30" s="25">
        <v>0.667</v>
      </c>
      <c r="AF30" s="25">
        <v>0.0</v>
      </c>
      <c r="AG30" s="25">
        <v>0.0</v>
      </c>
      <c r="AH30" s="25">
        <v>0.0</v>
      </c>
      <c r="AI30" s="25">
        <v>1.0</v>
      </c>
      <c r="AJ30" s="25">
        <v>0.0</v>
      </c>
      <c r="AK30" s="25">
        <v>0.0</v>
      </c>
      <c r="AL30" s="25">
        <v>1.0</v>
      </c>
      <c r="AM30" s="25">
        <v>33.3</v>
      </c>
      <c r="AN30" s="25">
        <v>0.0</v>
      </c>
      <c r="AO30" s="25">
        <v>0.0</v>
      </c>
      <c r="AP30" s="25">
        <v>0.0</v>
      </c>
      <c r="AQ30" s="25">
        <v>0.0</v>
      </c>
      <c r="AR30" s="25">
        <v>50.0</v>
      </c>
      <c r="AS30" s="25">
        <v>50.0</v>
      </c>
      <c r="AT30" s="25">
        <v>0.0</v>
      </c>
      <c r="AU30" s="25">
        <v>0.0</v>
      </c>
      <c r="AV30" s="25">
        <v>0.0</v>
      </c>
      <c r="AW30" s="25">
        <v>2.0</v>
      </c>
      <c r="AX30" s="25">
        <v>11.1</v>
      </c>
      <c r="AY30" s="25">
        <v>33.3</v>
      </c>
      <c r="AZ30" s="25">
        <v>0.0</v>
      </c>
      <c r="BA30" s="25">
        <v>0.0</v>
      </c>
      <c r="BB30" s="25">
        <v>0.0</v>
      </c>
    </row>
    <row r="31">
      <c r="C31" s="20" t="s">
        <v>99</v>
      </c>
      <c r="D31" s="25">
        <v>4.0</v>
      </c>
      <c r="E31" s="25">
        <v>3.0</v>
      </c>
      <c r="F31" s="25">
        <v>1.0</v>
      </c>
      <c r="G31" s="25">
        <v>2.0</v>
      </c>
      <c r="H31" s="25">
        <v>0.0</v>
      </c>
      <c r="I31" s="25">
        <v>1.0</v>
      </c>
      <c r="J31" s="25">
        <v>1.0</v>
      </c>
      <c r="K31" s="25">
        <v>0.0</v>
      </c>
      <c r="L31" s="25">
        <v>0.0</v>
      </c>
      <c r="M31" s="25">
        <v>0.0</v>
      </c>
      <c r="N31" s="25">
        <v>0.667</v>
      </c>
      <c r="O31" s="25">
        <v>1.0</v>
      </c>
      <c r="P31" s="25">
        <v>0.0</v>
      </c>
      <c r="Q31" s="25">
        <v>0.0</v>
      </c>
      <c r="R31" s="25">
        <v>0.0</v>
      </c>
      <c r="S31" s="25">
        <v>0.0</v>
      </c>
      <c r="T31" s="25">
        <v>0.0</v>
      </c>
      <c r="U31" s="25">
        <v>0.0</v>
      </c>
      <c r="V31" s="25">
        <v>0.0</v>
      </c>
      <c r="W31" s="25">
        <v>0.0</v>
      </c>
      <c r="X31" s="25">
        <v>0.0</v>
      </c>
      <c r="Y31" s="25">
        <v>0.75</v>
      </c>
      <c r="Z31" s="25">
        <v>1.0</v>
      </c>
      <c r="AA31" s="25">
        <v>1.0</v>
      </c>
      <c r="AB31" s="25">
        <v>1.75</v>
      </c>
      <c r="AC31" s="25">
        <v>0.588</v>
      </c>
      <c r="AD31" s="25">
        <v>1.0</v>
      </c>
      <c r="AE31" s="25">
        <v>0.75</v>
      </c>
      <c r="AF31" s="25">
        <v>1.0</v>
      </c>
      <c r="AG31" s="25">
        <v>0.0</v>
      </c>
      <c r="AH31" s="25">
        <v>0.0</v>
      </c>
      <c r="AI31" s="25">
        <v>0.0</v>
      </c>
      <c r="AJ31" s="25">
        <v>0.0</v>
      </c>
      <c r="AK31" s="25">
        <v>0.0</v>
      </c>
      <c r="AL31" s="25">
        <v>4.0</v>
      </c>
      <c r="AM31" s="25">
        <v>100.0</v>
      </c>
      <c r="AN31" s="25">
        <v>0.0</v>
      </c>
      <c r="AO31" s="25">
        <v>3.0</v>
      </c>
      <c r="AP31" s="25">
        <v>0.0</v>
      </c>
      <c r="AQ31" s="25">
        <v>0.0</v>
      </c>
      <c r="AR31" s="25">
        <v>33.3</v>
      </c>
      <c r="AS31" s="25">
        <v>33.3</v>
      </c>
      <c r="AT31" s="25">
        <v>33.3</v>
      </c>
      <c r="AU31" s="25">
        <v>0.0</v>
      </c>
      <c r="AV31" s="25">
        <v>33.3</v>
      </c>
      <c r="AW31" s="25">
        <v>3.0</v>
      </c>
      <c r="AX31" s="25">
        <v>5.9</v>
      </c>
      <c r="AY31" s="25">
        <v>50.0</v>
      </c>
      <c r="AZ31" s="25">
        <v>0.0</v>
      </c>
      <c r="BA31" s="25">
        <v>0.0</v>
      </c>
      <c r="BB31" s="25">
        <v>0.667</v>
      </c>
    </row>
    <row r="32">
      <c r="C32" s="20" t="s">
        <v>100</v>
      </c>
      <c r="D32" s="25">
        <v>2.0</v>
      </c>
      <c r="E32" s="25">
        <v>1.0</v>
      </c>
      <c r="F32" s="25">
        <v>0.0</v>
      </c>
      <c r="G32" s="25">
        <v>0.0</v>
      </c>
      <c r="H32" s="25">
        <v>0.0</v>
      </c>
      <c r="I32" s="25">
        <v>0.0</v>
      </c>
      <c r="J32" s="25">
        <v>0.0</v>
      </c>
      <c r="K32" s="25">
        <v>0.0</v>
      </c>
      <c r="L32" s="25">
        <v>0.0</v>
      </c>
      <c r="M32" s="25">
        <v>0.0</v>
      </c>
      <c r="N32" s="25">
        <v>0.0</v>
      </c>
      <c r="O32" s="25">
        <v>1.0</v>
      </c>
      <c r="P32" s="25">
        <v>0.0</v>
      </c>
      <c r="Q32" s="25">
        <v>0.0</v>
      </c>
      <c r="R32" s="25">
        <v>0.0</v>
      </c>
      <c r="S32" s="25">
        <v>0.0</v>
      </c>
      <c r="T32" s="25">
        <v>0.0</v>
      </c>
      <c r="U32" s="25">
        <v>0.0</v>
      </c>
      <c r="V32" s="25">
        <v>0.0</v>
      </c>
      <c r="W32" s="25">
        <v>0.0</v>
      </c>
      <c r="X32" s="25">
        <v>0.0</v>
      </c>
      <c r="Y32" s="25">
        <v>0.5</v>
      </c>
      <c r="Z32" s="25">
        <v>0.5</v>
      </c>
      <c r="AA32" s="25">
        <v>0.0</v>
      </c>
      <c r="AB32" s="25">
        <v>0.5</v>
      </c>
      <c r="AC32" s="25">
        <v>0.225</v>
      </c>
      <c r="AD32" s="25">
        <v>1.0</v>
      </c>
      <c r="AE32" s="25">
        <v>0.5</v>
      </c>
      <c r="AF32" s="25">
        <v>0.0</v>
      </c>
      <c r="AG32" s="25">
        <v>0.0</v>
      </c>
      <c r="AH32" s="25">
        <v>0.0</v>
      </c>
      <c r="AI32" s="25">
        <v>0.0</v>
      </c>
      <c r="AJ32" s="25">
        <v>0.0</v>
      </c>
      <c r="AK32" s="25">
        <v>0.0</v>
      </c>
      <c r="AL32" s="25">
        <v>1.0</v>
      </c>
      <c r="AM32" s="25">
        <v>50.0</v>
      </c>
      <c r="AN32" s="25">
        <v>0.0</v>
      </c>
      <c r="AO32" s="25">
        <v>1.0</v>
      </c>
      <c r="AP32" s="25">
        <v>0.0</v>
      </c>
      <c r="AQ32" s="25">
        <v>0.0</v>
      </c>
      <c r="AR32" s="25">
        <v>100.0</v>
      </c>
      <c r="AS32" s="25">
        <v>0.0</v>
      </c>
      <c r="AT32" s="25">
        <v>0.0</v>
      </c>
      <c r="AU32" s="25">
        <v>0.0</v>
      </c>
      <c r="AV32" s="25">
        <v>0.0</v>
      </c>
      <c r="AW32" s="25">
        <v>1.0</v>
      </c>
      <c r="AX32" s="25">
        <v>0.0</v>
      </c>
      <c r="AY32" s="25">
        <v>0.0</v>
      </c>
      <c r="AZ32" s="25">
        <v>0.0</v>
      </c>
      <c r="BA32" s="25">
        <v>0.0</v>
      </c>
      <c r="BB32" s="25">
        <v>0.0</v>
      </c>
    </row>
    <row r="33">
      <c r="C33" s="20" t="s">
        <v>100</v>
      </c>
      <c r="D33" s="25">
        <v>3.0</v>
      </c>
      <c r="E33" s="25">
        <v>3.0</v>
      </c>
      <c r="F33" s="25">
        <v>0.0</v>
      </c>
      <c r="G33" s="25">
        <v>0.0</v>
      </c>
      <c r="H33" s="25">
        <v>0.0</v>
      </c>
      <c r="I33" s="25">
        <v>0.0</v>
      </c>
      <c r="J33" s="25">
        <v>0.0</v>
      </c>
      <c r="K33" s="25">
        <v>0.0</v>
      </c>
      <c r="L33" s="25">
        <v>0.0</v>
      </c>
      <c r="M33" s="25">
        <v>0.0</v>
      </c>
      <c r="N33" s="25">
        <v>0.0</v>
      </c>
      <c r="O33" s="25">
        <v>0.0</v>
      </c>
      <c r="P33" s="25">
        <v>0.0</v>
      </c>
      <c r="Q33" s="25">
        <v>1.0</v>
      </c>
      <c r="R33" s="25">
        <v>1.0</v>
      </c>
      <c r="S33" s="25">
        <v>0.0</v>
      </c>
      <c r="T33" s="25">
        <v>0.0</v>
      </c>
      <c r="U33" s="25">
        <v>0.0</v>
      </c>
      <c r="V33" s="25">
        <v>0.0</v>
      </c>
      <c r="W33" s="25">
        <v>0.0</v>
      </c>
      <c r="X33" s="25">
        <v>0.0</v>
      </c>
      <c r="Y33" s="25">
        <v>0.0</v>
      </c>
      <c r="Z33" s="25">
        <v>0.0</v>
      </c>
      <c r="AA33" s="25">
        <v>0.0</v>
      </c>
      <c r="AB33" s="25">
        <v>0.0</v>
      </c>
      <c r="AC33" s="25">
        <v>0.0</v>
      </c>
      <c r="AD33" s="25">
        <v>0.667</v>
      </c>
      <c r="AE33" s="25">
        <v>0.667</v>
      </c>
      <c r="AF33" s="25">
        <v>0.0</v>
      </c>
      <c r="AG33" s="25">
        <v>0.0</v>
      </c>
      <c r="AH33" s="25">
        <v>0.0</v>
      </c>
      <c r="AI33" s="25">
        <v>3.0</v>
      </c>
      <c r="AJ33" s="25">
        <v>0.0</v>
      </c>
      <c r="AK33" s="25">
        <v>0.0</v>
      </c>
      <c r="AL33" s="25">
        <v>0.0</v>
      </c>
      <c r="AM33" s="25">
        <v>0.0</v>
      </c>
      <c r="AN33" s="25">
        <v>0.0</v>
      </c>
      <c r="AO33" s="25">
        <v>0.0</v>
      </c>
      <c r="AP33" s="25">
        <v>0.0</v>
      </c>
      <c r="AQ33" s="25">
        <v>0.0</v>
      </c>
      <c r="AR33" s="25">
        <v>100.0</v>
      </c>
      <c r="AS33" s="25">
        <v>0.0</v>
      </c>
      <c r="AT33" s="25">
        <v>0.0</v>
      </c>
      <c r="AU33" s="25">
        <v>0.0</v>
      </c>
      <c r="AV33" s="25">
        <v>0.0</v>
      </c>
      <c r="AW33" s="25">
        <v>2.0</v>
      </c>
      <c r="AX33" s="25">
        <v>5.9</v>
      </c>
      <c r="AY33" s="25">
        <v>33.3</v>
      </c>
      <c r="AZ33" s="25">
        <v>0.0</v>
      </c>
      <c r="BA33" s="25">
        <v>0.0</v>
      </c>
      <c r="BB33" s="25">
        <v>0.0</v>
      </c>
    </row>
    <row r="34">
      <c r="C34" s="20" t="s">
        <v>101</v>
      </c>
      <c r="D34" s="25">
        <v>0.0</v>
      </c>
      <c r="E34" s="25">
        <v>0.0</v>
      </c>
      <c r="F34" s="25">
        <v>0.0</v>
      </c>
      <c r="G34" s="25">
        <v>0.0</v>
      </c>
      <c r="H34" s="25">
        <v>0.0</v>
      </c>
      <c r="I34" s="25">
        <v>0.0</v>
      </c>
      <c r="J34" s="25">
        <v>0.0</v>
      </c>
      <c r="K34" s="25">
        <v>0.0</v>
      </c>
      <c r="L34" s="25">
        <v>0.0</v>
      </c>
      <c r="M34" s="25">
        <v>0.0</v>
      </c>
      <c r="N34" s="25">
        <v>0.0</v>
      </c>
      <c r="O34" s="25">
        <v>0.0</v>
      </c>
      <c r="P34" s="25">
        <v>0.0</v>
      </c>
      <c r="Q34" s="25">
        <v>0.0</v>
      </c>
      <c r="R34" s="25">
        <v>0.0</v>
      </c>
      <c r="S34" s="25">
        <v>0.0</v>
      </c>
      <c r="T34" s="25">
        <v>0.0</v>
      </c>
      <c r="U34" s="25">
        <v>0.0</v>
      </c>
      <c r="V34" s="25">
        <v>0.0</v>
      </c>
      <c r="W34" s="25">
        <v>0.0</v>
      </c>
      <c r="X34" s="25">
        <v>0.0</v>
      </c>
      <c r="Y34" s="25">
        <v>0.0</v>
      </c>
      <c r="Z34" s="25">
        <v>0.0</v>
      </c>
      <c r="AA34" s="25">
        <v>0.0</v>
      </c>
      <c r="AB34" s="25">
        <v>0.0</v>
      </c>
      <c r="AC34" s="25">
        <v>0.0</v>
      </c>
      <c r="AD34" s="25">
        <v>0.0</v>
      </c>
      <c r="AE34" s="25">
        <v>0.0</v>
      </c>
      <c r="AF34" s="25">
        <v>0.0</v>
      </c>
      <c r="AG34" s="25">
        <v>0.0</v>
      </c>
      <c r="AH34" s="25">
        <v>0.0</v>
      </c>
      <c r="AI34" s="25">
        <v>0.0</v>
      </c>
      <c r="AJ34" s="25">
        <v>0.0</v>
      </c>
      <c r="AK34" s="25">
        <v>0.0</v>
      </c>
      <c r="AL34" s="25">
        <v>0.0</v>
      </c>
      <c r="AM34" s="25">
        <v>0.0</v>
      </c>
      <c r="AN34" s="25">
        <v>0.0</v>
      </c>
      <c r="AO34" s="25">
        <v>0.0</v>
      </c>
      <c r="AP34" s="25">
        <v>0.0</v>
      </c>
      <c r="AQ34" s="25">
        <v>0.0</v>
      </c>
      <c r="AR34" s="25">
        <v>0.0</v>
      </c>
      <c r="AS34" s="25">
        <v>0.0</v>
      </c>
      <c r="AT34" s="25">
        <v>0.0</v>
      </c>
      <c r="AU34" s="25">
        <v>0.0</v>
      </c>
      <c r="AV34" s="25">
        <v>0.0</v>
      </c>
      <c r="AW34" s="25">
        <v>0.0</v>
      </c>
      <c r="AX34" s="25">
        <v>0.0</v>
      </c>
      <c r="AY34" s="25">
        <v>0.0</v>
      </c>
      <c r="AZ34" s="25">
        <v>0.0</v>
      </c>
      <c r="BA34" s="25">
        <v>0.0</v>
      </c>
      <c r="BB34" s="25">
        <v>0.0</v>
      </c>
    </row>
    <row r="35">
      <c r="C35" s="20" t="s">
        <v>101</v>
      </c>
      <c r="D35" s="25">
        <v>3.0</v>
      </c>
      <c r="E35" s="25">
        <v>3.0</v>
      </c>
      <c r="F35" s="25">
        <v>0.0</v>
      </c>
      <c r="G35" s="25">
        <v>1.0</v>
      </c>
      <c r="H35" s="25">
        <v>0.0</v>
      </c>
      <c r="I35" s="25">
        <v>1.0</v>
      </c>
      <c r="J35" s="25">
        <v>0.0</v>
      </c>
      <c r="K35" s="25">
        <v>0.0</v>
      </c>
      <c r="L35" s="25">
        <v>0.0</v>
      </c>
      <c r="M35" s="25">
        <v>0.0</v>
      </c>
      <c r="N35" s="25">
        <v>0.333</v>
      </c>
      <c r="O35" s="25">
        <v>0.0</v>
      </c>
      <c r="P35" s="25">
        <v>0.0</v>
      </c>
      <c r="Q35" s="25">
        <v>0.0</v>
      </c>
      <c r="R35" s="25">
        <v>0.0</v>
      </c>
      <c r="S35" s="25">
        <v>0.0</v>
      </c>
      <c r="T35" s="25">
        <v>0.0</v>
      </c>
      <c r="U35" s="25">
        <v>0.0</v>
      </c>
      <c r="V35" s="25">
        <v>0.0</v>
      </c>
      <c r="W35" s="25">
        <v>0.0</v>
      </c>
      <c r="X35" s="25">
        <v>0.0</v>
      </c>
      <c r="Y35" s="25">
        <v>0.333</v>
      </c>
      <c r="Z35" s="25">
        <v>0.333</v>
      </c>
      <c r="AA35" s="25">
        <v>0.333</v>
      </c>
      <c r="AB35" s="25">
        <v>0.667</v>
      </c>
      <c r="AC35" s="25">
        <v>0.233</v>
      </c>
      <c r="AD35" s="25">
        <v>1.0</v>
      </c>
      <c r="AE35" s="25">
        <v>1.0</v>
      </c>
      <c r="AF35" s="25">
        <v>0.0</v>
      </c>
      <c r="AG35" s="25">
        <v>0.0</v>
      </c>
      <c r="AH35" s="25">
        <v>0.0</v>
      </c>
      <c r="AI35" s="25">
        <v>0.0</v>
      </c>
      <c r="AJ35" s="25">
        <v>0.0</v>
      </c>
      <c r="AK35" s="25">
        <v>0.0</v>
      </c>
      <c r="AL35" s="25">
        <v>1.0</v>
      </c>
      <c r="AM35" s="25">
        <v>33.3</v>
      </c>
      <c r="AN35" s="25">
        <v>0.0</v>
      </c>
      <c r="AO35" s="25">
        <v>0.0</v>
      </c>
      <c r="AP35" s="25">
        <v>0.0</v>
      </c>
      <c r="AQ35" s="25">
        <v>0.0</v>
      </c>
      <c r="AR35" s="25">
        <v>66.7</v>
      </c>
      <c r="AS35" s="25">
        <v>0.0</v>
      </c>
      <c r="AT35" s="25">
        <v>0.0</v>
      </c>
      <c r="AU35" s="25">
        <v>33.3</v>
      </c>
      <c r="AV35" s="25">
        <v>0.0</v>
      </c>
      <c r="AW35" s="25">
        <v>3.0</v>
      </c>
      <c r="AX35" s="25">
        <v>22.2</v>
      </c>
      <c r="AY35" s="25">
        <v>66.7</v>
      </c>
      <c r="AZ35" s="25">
        <v>0.0</v>
      </c>
      <c r="BA35" s="25">
        <v>0.0</v>
      </c>
      <c r="BB35" s="25">
        <v>0.333</v>
      </c>
    </row>
    <row r="36">
      <c r="C36" s="20" t="s">
        <v>102</v>
      </c>
      <c r="D36" s="25">
        <v>4.0</v>
      </c>
      <c r="E36" s="25">
        <v>3.0</v>
      </c>
      <c r="F36" s="25">
        <v>0.0</v>
      </c>
      <c r="G36" s="25">
        <v>1.0</v>
      </c>
      <c r="H36" s="25">
        <v>0.0</v>
      </c>
      <c r="I36" s="25">
        <v>1.0</v>
      </c>
      <c r="J36" s="25">
        <v>0.0</v>
      </c>
      <c r="K36" s="25">
        <v>0.0</v>
      </c>
      <c r="L36" s="25">
        <v>0.0</v>
      </c>
      <c r="M36" s="25">
        <v>0.0</v>
      </c>
      <c r="N36" s="25">
        <v>0.333</v>
      </c>
      <c r="O36" s="25">
        <v>1.0</v>
      </c>
      <c r="P36" s="25">
        <v>0.0</v>
      </c>
      <c r="Q36" s="25">
        <v>2.0</v>
      </c>
      <c r="R36" s="25">
        <v>2.0</v>
      </c>
      <c r="S36" s="25">
        <v>0.0</v>
      </c>
      <c r="T36" s="25">
        <v>0.0</v>
      </c>
      <c r="U36" s="25">
        <v>0.0</v>
      </c>
      <c r="V36" s="25">
        <v>0.0</v>
      </c>
      <c r="W36" s="25">
        <v>0.0</v>
      </c>
      <c r="X36" s="25">
        <v>0.0</v>
      </c>
      <c r="Y36" s="25">
        <v>0.5</v>
      </c>
      <c r="Z36" s="25">
        <v>0.5</v>
      </c>
      <c r="AA36" s="25">
        <v>0.333</v>
      </c>
      <c r="AB36" s="25">
        <v>0.833</v>
      </c>
      <c r="AC36" s="25">
        <v>0.308</v>
      </c>
      <c r="AD36" s="25">
        <v>0.333</v>
      </c>
      <c r="AE36" s="25">
        <v>0.25</v>
      </c>
      <c r="AF36" s="25">
        <v>0.0</v>
      </c>
      <c r="AG36" s="25">
        <v>0.0</v>
      </c>
      <c r="AH36" s="25">
        <v>0.0</v>
      </c>
      <c r="AI36" s="25">
        <v>0.0</v>
      </c>
      <c r="AJ36" s="25">
        <v>0.0</v>
      </c>
      <c r="AK36" s="25">
        <v>0.0</v>
      </c>
      <c r="AL36" s="25">
        <v>2.0</v>
      </c>
      <c r="AM36" s="25">
        <v>50.0</v>
      </c>
      <c r="AN36" s="25">
        <v>0.0</v>
      </c>
      <c r="AO36" s="25">
        <v>1.0</v>
      </c>
      <c r="AP36" s="25">
        <v>0.0</v>
      </c>
      <c r="AQ36" s="25">
        <v>0.0</v>
      </c>
      <c r="AR36" s="25">
        <v>0.0</v>
      </c>
      <c r="AS36" s="25">
        <v>0.0</v>
      </c>
      <c r="AT36" s="25">
        <v>100.0</v>
      </c>
      <c r="AU36" s="25">
        <v>0.0</v>
      </c>
      <c r="AV36" s="25">
        <v>0.0</v>
      </c>
      <c r="AW36" s="25">
        <v>1.0</v>
      </c>
      <c r="AX36" s="25">
        <v>17.6</v>
      </c>
      <c r="AY36" s="25">
        <v>25.0</v>
      </c>
      <c r="AZ36" s="25">
        <v>0.0</v>
      </c>
      <c r="BA36" s="25">
        <v>0.0</v>
      </c>
      <c r="BB36" s="25">
        <v>1.0</v>
      </c>
    </row>
    <row r="37">
      <c r="C37" s="20" t="s">
        <v>102</v>
      </c>
      <c r="D37" s="25">
        <v>3.0</v>
      </c>
      <c r="E37" s="25">
        <v>1.0</v>
      </c>
      <c r="F37" s="25">
        <v>1.0</v>
      </c>
      <c r="G37" s="25">
        <v>0.0</v>
      </c>
      <c r="H37" s="25">
        <v>0.0</v>
      </c>
      <c r="I37" s="25">
        <v>0.0</v>
      </c>
      <c r="J37" s="25">
        <v>0.0</v>
      </c>
      <c r="K37" s="25">
        <v>0.0</v>
      </c>
      <c r="L37" s="25">
        <v>0.0</v>
      </c>
      <c r="M37" s="25">
        <v>0.0</v>
      </c>
      <c r="N37" s="25">
        <v>0.0</v>
      </c>
      <c r="O37" s="25">
        <v>1.0</v>
      </c>
      <c r="P37" s="25">
        <v>0.0</v>
      </c>
      <c r="Q37" s="25">
        <v>0.0</v>
      </c>
      <c r="R37" s="25">
        <v>0.0</v>
      </c>
      <c r="S37" s="25">
        <v>0.0</v>
      </c>
      <c r="T37" s="25">
        <v>0.0</v>
      </c>
      <c r="U37" s="25">
        <v>0.0</v>
      </c>
      <c r="V37" s="25">
        <v>1.0</v>
      </c>
      <c r="W37" s="25">
        <v>0.0</v>
      </c>
      <c r="X37" s="25">
        <v>1.0</v>
      </c>
      <c r="Y37" s="25">
        <v>0.5</v>
      </c>
      <c r="Z37" s="25">
        <v>0.5</v>
      </c>
      <c r="AA37" s="25">
        <v>0.0</v>
      </c>
      <c r="AB37" s="25">
        <v>0.5</v>
      </c>
      <c r="AC37" s="25">
        <v>0.225</v>
      </c>
      <c r="AD37" s="25">
        <v>1.0</v>
      </c>
      <c r="AE37" s="25">
        <v>0.333</v>
      </c>
      <c r="AF37" s="25">
        <v>0.0</v>
      </c>
      <c r="AG37" s="25">
        <v>0.0</v>
      </c>
      <c r="AH37" s="25">
        <v>0.0</v>
      </c>
      <c r="AI37" s="25">
        <v>1.0</v>
      </c>
      <c r="AJ37" s="25">
        <v>0.0</v>
      </c>
      <c r="AK37" s="25">
        <v>0.0</v>
      </c>
      <c r="AL37" s="25">
        <v>2.0</v>
      </c>
      <c r="AM37" s="25">
        <v>66.7</v>
      </c>
      <c r="AN37" s="25">
        <v>1.0</v>
      </c>
      <c r="AO37" s="25">
        <v>0.0</v>
      </c>
      <c r="AP37" s="25">
        <v>0.0</v>
      </c>
      <c r="AQ37" s="25">
        <v>0.0</v>
      </c>
      <c r="AR37" s="25">
        <v>100.0</v>
      </c>
      <c r="AS37" s="25">
        <v>0.0</v>
      </c>
      <c r="AT37" s="25">
        <v>0.0</v>
      </c>
      <c r="AU37" s="25">
        <v>0.0</v>
      </c>
      <c r="AV37" s="25">
        <v>0.0</v>
      </c>
      <c r="AW37" s="25">
        <v>2.0</v>
      </c>
      <c r="AX37" s="25">
        <v>0.0</v>
      </c>
      <c r="AY37" s="25">
        <v>33.3</v>
      </c>
      <c r="AZ37" s="25">
        <v>0.0</v>
      </c>
      <c r="BA37" s="25">
        <v>0.0</v>
      </c>
      <c r="BB37" s="25">
        <v>0.0</v>
      </c>
    </row>
    <row r="38">
      <c r="C38" s="20" t="s">
        <v>103</v>
      </c>
      <c r="D38" s="25">
        <v>3.0</v>
      </c>
      <c r="E38" s="25">
        <v>3.0</v>
      </c>
      <c r="F38" s="25">
        <v>0.0</v>
      </c>
      <c r="G38" s="25">
        <v>1.0</v>
      </c>
      <c r="H38" s="25">
        <v>0.0</v>
      </c>
      <c r="I38" s="25">
        <v>1.0</v>
      </c>
      <c r="J38" s="25">
        <v>0.0</v>
      </c>
      <c r="K38" s="25">
        <v>0.0</v>
      </c>
      <c r="L38" s="25">
        <v>0.0</v>
      </c>
      <c r="M38" s="25">
        <v>0.0</v>
      </c>
      <c r="N38" s="25">
        <v>0.333</v>
      </c>
      <c r="O38" s="25">
        <v>0.0</v>
      </c>
      <c r="P38" s="25">
        <v>0.0</v>
      </c>
      <c r="Q38" s="25">
        <v>1.0</v>
      </c>
      <c r="R38" s="25">
        <v>1.0</v>
      </c>
      <c r="S38" s="25">
        <v>0.0</v>
      </c>
      <c r="T38" s="25">
        <v>0.0</v>
      </c>
      <c r="U38" s="25">
        <v>0.0</v>
      </c>
      <c r="V38" s="25">
        <v>0.0</v>
      </c>
      <c r="W38" s="25">
        <v>0.0</v>
      </c>
      <c r="X38" s="25">
        <v>0.0</v>
      </c>
      <c r="Y38" s="25">
        <v>0.333</v>
      </c>
      <c r="Z38" s="25">
        <v>0.667</v>
      </c>
      <c r="AA38" s="25">
        <v>0.333</v>
      </c>
      <c r="AB38" s="25">
        <v>0.667</v>
      </c>
      <c r="AC38" s="25">
        <v>0.233</v>
      </c>
      <c r="AD38" s="25">
        <v>0.667</v>
      </c>
      <c r="AE38" s="25">
        <v>0.667</v>
      </c>
      <c r="AF38" s="25">
        <v>1.0</v>
      </c>
      <c r="AG38" s="25">
        <v>0.0</v>
      </c>
      <c r="AH38" s="25">
        <v>0.0</v>
      </c>
      <c r="AI38" s="25">
        <v>0.0</v>
      </c>
      <c r="AJ38" s="25">
        <v>0.0</v>
      </c>
      <c r="AK38" s="25">
        <v>0.0</v>
      </c>
      <c r="AL38" s="25">
        <v>1.0</v>
      </c>
      <c r="AM38" s="25">
        <v>33.3</v>
      </c>
      <c r="AN38" s="25">
        <v>0.0</v>
      </c>
      <c r="AO38" s="25">
        <v>2.0</v>
      </c>
      <c r="AP38" s="25">
        <v>0.0</v>
      </c>
      <c r="AQ38" s="25">
        <v>0.0</v>
      </c>
      <c r="AR38" s="25">
        <v>50.0</v>
      </c>
      <c r="AS38" s="25">
        <v>50.0</v>
      </c>
      <c r="AT38" s="25">
        <v>0.0</v>
      </c>
      <c r="AU38" s="25">
        <v>0.0</v>
      </c>
      <c r="AV38" s="25">
        <v>0.0</v>
      </c>
      <c r="AW38" s="25">
        <v>2.0</v>
      </c>
      <c r="AX38" s="25">
        <v>12.5</v>
      </c>
      <c r="AY38" s="25">
        <v>33.3</v>
      </c>
      <c r="AZ38" s="25">
        <v>0.0</v>
      </c>
      <c r="BA38" s="25">
        <v>0.0</v>
      </c>
      <c r="BB38" s="25">
        <v>0.5</v>
      </c>
    </row>
    <row r="39">
      <c r="C39" s="20" t="s">
        <v>103</v>
      </c>
      <c r="D39" s="25">
        <v>3.0</v>
      </c>
      <c r="E39" s="25">
        <v>2.0</v>
      </c>
      <c r="F39" s="25">
        <v>0.0</v>
      </c>
      <c r="G39" s="25">
        <v>0.0</v>
      </c>
      <c r="H39" s="25">
        <v>0.0</v>
      </c>
      <c r="I39" s="25">
        <v>0.0</v>
      </c>
      <c r="J39" s="25">
        <v>0.0</v>
      </c>
      <c r="K39" s="25">
        <v>0.0</v>
      </c>
      <c r="L39" s="25">
        <v>0.0</v>
      </c>
      <c r="M39" s="25">
        <v>0.0</v>
      </c>
      <c r="N39" s="25">
        <v>0.0</v>
      </c>
      <c r="O39" s="25">
        <v>1.0</v>
      </c>
      <c r="P39" s="25">
        <v>0.0</v>
      </c>
      <c r="Q39" s="25">
        <v>0.0</v>
      </c>
      <c r="R39" s="25">
        <v>0.0</v>
      </c>
      <c r="S39" s="25">
        <v>0.0</v>
      </c>
      <c r="T39" s="25">
        <v>0.0</v>
      </c>
      <c r="U39" s="25">
        <v>0.0</v>
      </c>
      <c r="V39" s="25">
        <v>0.0</v>
      </c>
      <c r="W39" s="25">
        <v>0.0</v>
      </c>
      <c r="X39" s="25">
        <v>0.0</v>
      </c>
      <c r="Y39" s="25">
        <v>0.333</v>
      </c>
      <c r="Z39" s="25">
        <v>0.333</v>
      </c>
      <c r="AA39" s="25">
        <v>0.0</v>
      </c>
      <c r="AB39" s="25">
        <v>0.333</v>
      </c>
      <c r="AC39" s="25">
        <v>0.15</v>
      </c>
      <c r="AD39" s="25">
        <v>1.0</v>
      </c>
      <c r="AE39" s="25">
        <v>0.667</v>
      </c>
      <c r="AF39" s="25">
        <v>0.0</v>
      </c>
      <c r="AG39" s="25">
        <v>0.0</v>
      </c>
      <c r="AH39" s="25">
        <v>0.0</v>
      </c>
      <c r="AI39" s="25">
        <v>0.0</v>
      </c>
      <c r="AJ39" s="25">
        <v>0.0</v>
      </c>
      <c r="AK39" s="25">
        <v>0.0</v>
      </c>
      <c r="AL39" s="25">
        <v>1.0</v>
      </c>
      <c r="AM39" s="25">
        <v>33.3</v>
      </c>
      <c r="AN39" s="25">
        <v>0.0</v>
      </c>
      <c r="AO39" s="25">
        <v>1.0</v>
      </c>
      <c r="AP39" s="25">
        <v>0.0</v>
      </c>
      <c r="AQ39" s="25">
        <v>0.0</v>
      </c>
      <c r="AR39" s="25">
        <v>100.0</v>
      </c>
      <c r="AS39" s="25">
        <v>0.0</v>
      </c>
      <c r="AT39" s="25">
        <v>0.0</v>
      </c>
      <c r="AU39" s="25">
        <v>0.0</v>
      </c>
      <c r="AV39" s="25">
        <v>0.0</v>
      </c>
      <c r="AW39" s="25">
        <v>2.0</v>
      </c>
      <c r="AX39" s="25">
        <v>0.0</v>
      </c>
      <c r="AY39" s="25">
        <v>0.0</v>
      </c>
      <c r="AZ39" s="25">
        <v>0.0</v>
      </c>
      <c r="BA39" s="25">
        <v>0.0</v>
      </c>
      <c r="BB39" s="25">
        <v>0.0</v>
      </c>
    </row>
    <row r="40">
      <c r="C40" s="20" t="s">
        <v>104</v>
      </c>
      <c r="D40" s="25">
        <v>1.0</v>
      </c>
      <c r="E40" s="25">
        <v>1.0</v>
      </c>
      <c r="F40" s="25">
        <v>0.0</v>
      </c>
      <c r="G40" s="25">
        <v>0.0</v>
      </c>
      <c r="H40" s="25">
        <v>0.0</v>
      </c>
      <c r="I40" s="25">
        <v>0.0</v>
      </c>
      <c r="J40" s="25">
        <v>0.0</v>
      </c>
      <c r="K40" s="25">
        <v>0.0</v>
      </c>
      <c r="L40" s="25">
        <v>0.0</v>
      </c>
      <c r="M40" s="25">
        <v>0.0</v>
      </c>
      <c r="N40" s="25">
        <v>0.0</v>
      </c>
      <c r="O40" s="25">
        <v>0.0</v>
      </c>
      <c r="P40" s="25">
        <v>0.0</v>
      </c>
      <c r="Q40" s="25">
        <v>0.0</v>
      </c>
      <c r="R40" s="25">
        <v>0.0</v>
      </c>
      <c r="S40" s="25">
        <v>0.0</v>
      </c>
      <c r="T40" s="25">
        <v>0.0</v>
      </c>
      <c r="U40" s="25">
        <v>0.0</v>
      </c>
      <c r="V40" s="25">
        <v>0.0</v>
      </c>
      <c r="W40" s="25">
        <v>0.0</v>
      </c>
      <c r="X40" s="25">
        <v>0.0</v>
      </c>
      <c r="Y40" s="25">
        <v>0.0</v>
      </c>
      <c r="Z40" s="25">
        <v>1.0</v>
      </c>
      <c r="AA40" s="25">
        <v>0.0</v>
      </c>
      <c r="AB40" s="25">
        <v>0.0</v>
      </c>
      <c r="AC40" s="25">
        <v>0.0</v>
      </c>
      <c r="AD40" s="25">
        <v>1.0</v>
      </c>
      <c r="AE40" s="25">
        <v>1.0</v>
      </c>
      <c r="AF40" s="25">
        <v>1.0</v>
      </c>
      <c r="AG40" s="25">
        <v>0.0</v>
      </c>
      <c r="AH40" s="25">
        <v>0.0</v>
      </c>
      <c r="AI40" s="25">
        <v>1.0</v>
      </c>
      <c r="AJ40" s="25">
        <v>0.0</v>
      </c>
      <c r="AK40" s="25">
        <v>0.0</v>
      </c>
      <c r="AL40" s="25">
        <v>0.0</v>
      </c>
      <c r="AM40" s="25">
        <v>0.0</v>
      </c>
      <c r="AN40" s="25">
        <v>0.0</v>
      </c>
      <c r="AO40" s="25">
        <v>1.0</v>
      </c>
      <c r="AP40" s="25">
        <v>0.0</v>
      </c>
      <c r="AQ40" s="25">
        <v>0.0</v>
      </c>
      <c r="AR40" s="25">
        <v>100.0</v>
      </c>
      <c r="AS40" s="25">
        <v>0.0</v>
      </c>
      <c r="AT40" s="25">
        <v>0.0</v>
      </c>
      <c r="AU40" s="25">
        <v>0.0</v>
      </c>
      <c r="AV40" s="25">
        <v>0.0</v>
      </c>
      <c r="AW40" s="25">
        <v>1.0</v>
      </c>
      <c r="AX40" s="25">
        <v>0.0</v>
      </c>
      <c r="AY40" s="25">
        <v>0.0</v>
      </c>
      <c r="AZ40" s="25">
        <v>0.0</v>
      </c>
      <c r="BA40" s="25">
        <v>0.0</v>
      </c>
      <c r="BB40" s="25">
        <v>0.0</v>
      </c>
    </row>
    <row r="41">
      <c r="C41" s="20" t="s">
        <v>104</v>
      </c>
      <c r="D41" s="25">
        <v>4.0</v>
      </c>
      <c r="E41" s="25">
        <v>3.0</v>
      </c>
      <c r="F41" s="25">
        <v>1.0</v>
      </c>
      <c r="G41" s="25">
        <v>1.0</v>
      </c>
      <c r="H41" s="25">
        <v>0.0</v>
      </c>
      <c r="I41" s="25">
        <v>1.0</v>
      </c>
      <c r="J41" s="25">
        <v>0.0</v>
      </c>
      <c r="K41" s="25">
        <v>0.0</v>
      </c>
      <c r="L41" s="25">
        <v>0.0</v>
      </c>
      <c r="M41" s="25">
        <v>0.0</v>
      </c>
      <c r="N41" s="25">
        <v>0.333</v>
      </c>
      <c r="O41" s="25">
        <v>1.0</v>
      </c>
      <c r="P41" s="25">
        <v>0.0</v>
      </c>
      <c r="Q41" s="25">
        <v>0.0</v>
      </c>
      <c r="R41" s="25">
        <v>0.0</v>
      </c>
      <c r="S41" s="25">
        <v>0.0</v>
      </c>
      <c r="T41" s="25">
        <v>0.0</v>
      </c>
      <c r="U41" s="25">
        <v>0.0</v>
      </c>
      <c r="V41" s="25">
        <v>0.0</v>
      </c>
      <c r="W41" s="25">
        <v>0.0</v>
      </c>
      <c r="X41" s="25">
        <v>0.0</v>
      </c>
      <c r="Y41" s="25">
        <v>0.5</v>
      </c>
      <c r="Z41" s="25">
        <v>0.5</v>
      </c>
      <c r="AA41" s="25">
        <v>0.333</v>
      </c>
      <c r="AB41" s="25">
        <v>0.833</v>
      </c>
      <c r="AC41" s="25">
        <v>0.308</v>
      </c>
      <c r="AD41" s="25">
        <v>1.0</v>
      </c>
      <c r="AE41" s="25">
        <v>0.75</v>
      </c>
      <c r="AF41" s="25">
        <v>0.0</v>
      </c>
      <c r="AG41" s="25">
        <v>1.0</v>
      </c>
      <c r="AH41" s="25">
        <v>0.0</v>
      </c>
      <c r="AI41" s="25">
        <v>1.0</v>
      </c>
      <c r="AJ41" s="25">
        <v>0.0</v>
      </c>
      <c r="AK41" s="25">
        <v>0.0</v>
      </c>
      <c r="AL41" s="25">
        <v>3.0</v>
      </c>
      <c r="AM41" s="25">
        <v>75.0</v>
      </c>
      <c r="AN41" s="25">
        <v>1.0</v>
      </c>
      <c r="AO41" s="25">
        <v>2.0</v>
      </c>
      <c r="AP41" s="25">
        <v>0.0</v>
      </c>
      <c r="AQ41" s="25">
        <v>0.0</v>
      </c>
      <c r="AR41" s="25">
        <v>66.7</v>
      </c>
      <c r="AS41" s="25">
        <v>33.3</v>
      </c>
      <c r="AT41" s="25">
        <v>0.0</v>
      </c>
      <c r="AU41" s="25">
        <v>0.0</v>
      </c>
      <c r="AV41" s="25">
        <v>33.3</v>
      </c>
      <c r="AW41" s="25">
        <v>3.0</v>
      </c>
      <c r="AX41" s="25">
        <v>0.0</v>
      </c>
      <c r="AY41" s="25">
        <v>0.0</v>
      </c>
      <c r="AZ41" s="25">
        <v>0.0</v>
      </c>
      <c r="BA41" s="25">
        <v>0.0</v>
      </c>
      <c r="BB41" s="25">
        <v>0.333</v>
      </c>
    </row>
    <row r="42">
      <c r="C42" s="20" t="s">
        <v>105</v>
      </c>
      <c r="D42" s="25">
        <v>3.0</v>
      </c>
      <c r="E42" s="25">
        <v>3.0</v>
      </c>
      <c r="F42" s="25">
        <v>2.0</v>
      </c>
      <c r="G42" s="25">
        <v>1.0</v>
      </c>
      <c r="H42" s="25">
        <v>0.0</v>
      </c>
      <c r="I42" s="25">
        <v>0.0</v>
      </c>
      <c r="J42" s="25">
        <v>1.0</v>
      </c>
      <c r="K42" s="25">
        <v>0.0</v>
      </c>
      <c r="L42" s="25">
        <v>0.0</v>
      </c>
      <c r="M42" s="25">
        <v>2.0</v>
      </c>
      <c r="N42" s="25">
        <v>0.333</v>
      </c>
      <c r="O42" s="25">
        <v>0.0</v>
      </c>
      <c r="P42" s="25">
        <v>1.0</v>
      </c>
      <c r="Q42" s="25">
        <v>0.0</v>
      </c>
      <c r="R42" s="25">
        <v>1.0</v>
      </c>
      <c r="S42" s="25">
        <v>0.0</v>
      </c>
      <c r="T42" s="25">
        <v>0.0</v>
      </c>
      <c r="U42" s="25">
        <v>0.0</v>
      </c>
      <c r="V42" s="25">
        <v>0.0</v>
      </c>
      <c r="W42" s="25">
        <v>0.0</v>
      </c>
      <c r="X42" s="25">
        <v>0.0</v>
      </c>
      <c r="Y42" s="25">
        <v>0.333</v>
      </c>
      <c r="Z42" s="25">
        <v>0.333</v>
      </c>
      <c r="AA42" s="25">
        <v>0.667</v>
      </c>
      <c r="AB42" s="25">
        <v>1.0</v>
      </c>
      <c r="AC42" s="25">
        <v>0.317</v>
      </c>
      <c r="AD42" s="25">
        <v>0.667</v>
      </c>
      <c r="AE42" s="25">
        <v>0.667</v>
      </c>
      <c r="AF42" s="25">
        <v>0.0</v>
      </c>
      <c r="AG42" s="25">
        <v>1.0</v>
      </c>
      <c r="AH42" s="25">
        <v>0.0</v>
      </c>
      <c r="AI42" s="25">
        <v>3.0</v>
      </c>
      <c r="AJ42" s="25">
        <v>1.0</v>
      </c>
      <c r="AK42" s="25">
        <v>0.333</v>
      </c>
      <c r="AL42" s="25">
        <v>2.0</v>
      </c>
      <c r="AM42" s="25">
        <v>66.7</v>
      </c>
      <c r="AN42" s="25">
        <v>0.0</v>
      </c>
      <c r="AO42" s="25">
        <v>0.0</v>
      </c>
      <c r="AP42" s="25">
        <v>0.0</v>
      </c>
      <c r="AQ42" s="25">
        <v>0.0</v>
      </c>
      <c r="AR42" s="25">
        <v>50.0</v>
      </c>
      <c r="AS42" s="25">
        <v>50.0</v>
      </c>
      <c r="AT42" s="25">
        <v>0.0</v>
      </c>
      <c r="AU42" s="25">
        <v>0.0</v>
      </c>
      <c r="AV42" s="25">
        <v>50.0</v>
      </c>
      <c r="AW42" s="25">
        <v>2.0</v>
      </c>
      <c r="AX42" s="25">
        <v>0.0</v>
      </c>
      <c r="AY42" s="25">
        <v>0.0</v>
      </c>
      <c r="AZ42" s="25">
        <v>0.0</v>
      </c>
      <c r="BA42" s="25">
        <v>0.0</v>
      </c>
      <c r="BB42" s="25">
        <v>0.5</v>
      </c>
    </row>
    <row r="43">
      <c r="C43" s="20" t="s">
        <v>105</v>
      </c>
      <c r="D43" s="25">
        <v>0.0</v>
      </c>
      <c r="E43" s="25">
        <v>0.0</v>
      </c>
      <c r="F43" s="25">
        <v>0.0</v>
      </c>
      <c r="G43" s="25">
        <v>0.0</v>
      </c>
      <c r="H43" s="25">
        <v>0.0</v>
      </c>
      <c r="I43" s="25">
        <v>0.0</v>
      </c>
      <c r="J43" s="25">
        <v>0.0</v>
      </c>
      <c r="K43" s="25">
        <v>0.0</v>
      </c>
      <c r="L43" s="25">
        <v>0.0</v>
      </c>
      <c r="M43" s="25">
        <v>0.0</v>
      </c>
      <c r="N43" s="25">
        <v>0.0</v>
      </c>
      <c r="O43" s="25">
        <v>0.0</v>
      </c>
      <c r="P43" s="25">
        <v>0.0</v>
      </c>
      <c r="Q43" s="25">
        <v>0.0</v>
      </c>
      <c r="R43" s="25">
        <v>0.0</v>
      </c>
      <c r="S43" s="25">
        <v>0.0</v>
      </c>
      <c r="T43" s="25">
        <v>0.0</v>
      </c>
      <c r="U43" s="25">
        <v>0.0</v>
      </c>
      <c r="V43" s="25">
        <v>0.0</v>
      </c>
      <c r="W43" s="25">
        <v>0.0</v>
      </c>
      <c r="X43" s="25">
        <v>0.0</v>
      </c>
      <c r="Y43" s="25">
        <v>0.0</v>
      </c>
      <c r="Z43" s="25">
        <v>0.0</v>
      </c>
      <c r="AA43" s="25">
        <v>0.0</v>
      </c>
      <c r="AB43" s="25">
        <v>0.0</v>
      </c>
      <c r="AC43" s="25">
        <v>0.0</v>
      </c>
      <c r="AD43" s="25">
        <v>0.0</v>
      </c>
      <c r="AE43" s="25">
        <v>0.0</v>
      </c>
      <c r="AF43" s="25">
        <v>0.0</v>
      </c>
      <c r="AG43" s="25">
        <v>0.0</v>
      </c>
      <c r="AH43" s="25">
        <v>0.0</v>
      </c>
      <c r="AI43" s="25">
        <v>0.0</v>
      </c>
      <c r="AJ43" s="25">
        <v>0.0</v>
      </c>
      <c r="AK43" s="25">
        <v>0.0</v>
      </c>
      <c r="AL43" s="25">
        <v>0.0</v>
      </c>
      <c r="AM43" s="25">
        <v>0.0</v>
      </c>
      <c r="AN43" s="25">
        <v>0.0</v>
      </c>
      <c r="AO43" s="25">
        <v>0.0</v>
      </c>
      <c r="AP43" s="25">
        <v>0.0</v>
      </c>
      <c r="AQ43" s="25">
        <v>0.0</v>
      </c>
      <c r="AR43" s="25">
        <v>0.0</v>
      </c>
      <c r="AS43" s="25">
        <v>0.0</v>
      </c>
      <c r="AT43" s="25">
        <v>0.0</v>
      </c>
      <c r="AU43" s="25">
        <v>0.0</v>
      </c>
      <c r="AV43" s="25">
        <v>0.0</v>
      </c>
      <c r="AW43" s="25">
        <v>0.0</v>
      </c>
      <c r="AX43" s="25">
        <v>0.0</v>
      </c>
      <c r="AY43" s="25">
        <v>0.0</v>
      </c>
      <c r="AZ43" s="25">
        <v>0.0</v>
      </c>
      <c r="BA43" s="25">
        <v>0.0</v>
      </c>
      <c r="BB43" s="25">
        <v>0.0</v>
      </c>
    </row>
    <row r="44">
      <c r="C44" s="20" t="s">
        <v>106</v>
      </c>
      <c r="D44" s="25">
        <v>0.0</v>
      </c>
      <c r="E44" s="25">
        <v>0.0</v>
      </c>
      <c r="F44" s="25">
        <v>0.0</v>
      </c>
      <c r="G44" s="25">
        <v>0.0</v>
      </c>
      <c r="H44" s="25">
        <v>0.0</v>
      </c>
      <c r="I44" s="25">
        <v>0.0</v>
      </c>
      <c r="J44" s="25">
        <v>0.0</v>
      </c>
      <c r="K44" s="25">
        <v>0.0</v>
      </c>
      <c r="L44" s="25">
        <v>0.0</v>
      </c>
      <c r="M44" s="25">
        <v>0.0</v>
      </c>
      <c r="N44" s="25">
        <v>0.0</v>
      </c>
      <c r="O44" s="25">
        <v>0.0</v>
      </c>
      <c r="P44" s="25">
        <v>0.0</v>
      </c>
      <c r="Q44" s="25">
        <v>0.0</v>
      </c>
      <c r="R44" s="25">
        <v>0.0</v>
      </c>
      <c r="S44" s="25">
        <v>0.0</v>
      </c>
      <c r="T44" s="25">
        <v>0.0</v>
      </c>
      <c r="U44" s="25">
        <v>0.0</v>
      </c>
      <c r="V44" s="25">
        <v>0.0</v>
      </c>
      <c r="W44" s="25">
        <v>0.0</v>
      </c>
      <c r="X44" s="25">
        <v>0.0</v>
      </c>
      <c r="Y44" s="25">
        <v>0.0</v>
      </c>
      <c r="Z44" s="25">
        <v>0.0</v>
      </c>
      <c r="AA44" s="25">
        <v>0.0</v>
      </c>
      <c r="AB44" s="25">
        <v>0.0</v>
      </c>
      <c r="AC44" s="25">
        <v>0.0</v>
      </c>
      <c r="AD44" s="25">
        <v>0.0</v>
      </c>
      <c r="AE44" s="25">
        <v>0.0</v>
      </c>
      <c r="AF44" s="25">
        <v>0.0</v>
      </c>
      <c r="AG44" s="25">
        <v>0.0</v>
      </c>
      <c r="AH44" s="25">
        <v>0.0</v>
      </c>
      <c r="AI44" s="25">
        <v>0.0</v>
      </c>
      <c r="AJ44" s="25">
        <v>0.0</v>
      </c>
      <c r="AK44" s="25">
        <v>0.0</v>
      </c>
      <c r="AL44" s="25">
        <v>0.0</v>
      </c>
      <c r="AM44" s="25">
        <v>0.0</v>
      </c>
      <c r="AN44" s="25">
        <v>0.0</v>
      </c>
      <c r="AO44" s="25">
        <v>0.0</v>
      </c>
      <c r="AP44" s="25">
        <v>0.0</v>
      </c>
      <c r="AQ44" s="25">
        <v>0.0</v>
      </c>
      <c r="AR44" s="25">
        <v>0.0</v>
      </c>
      <c r="AS44" s="25">
        <v>0.0</v>
      </c>
      <c r="AT44" s="25">
        <v>0.0</v>
      </c>
      <c r="AU44" s="25">
        <v>0.0</v>
      </c>
      <c r="AV44" s="25">
        <v>0.0</v>
      </c>
      <c r="AW44" s="25">
        <v>0.0</v>
      </c>
      <c r="AX44" s="25">
        <v>0.0</v>
      </c>
      <c r="AY44" s="25">
        <v>0.0</v>
      </c>
      <c r="AZ44" s="25">
        <v>0.0</v>
      </c>
      <c r="BA44" s="25">
        <v>0.0</v>
      </c>
      <c r="BB44" s="25">
        <v>0.0</v>
      </c>
    </row>
    <row r="45">
      <c r="C45" s="20" t="s">
        <v>106</v>
      </c>
      <c r="D45" s="25">
        <v>4.0</v>
      </c>
      <c r="E45" s="25">
        <v>4.0</v>
      </c>
      <c r="F45" s="25">
        <v>1.0</v>
      </c>
      <c r="G45" s="25">
        <v>2.0</v>
      </c>
      <c r="H45" s="25">
        <v>0.0</v>
      </c>
      <c r="I45" s="25">
        <v>2.0</v>
      </c>
      <c r="J45" s="25">
        <v>0.0</v>
      </c>
      <c r="K45" s="25">
        <v>0.0</v>
      </c>
      <c r="L45" s="25">
        <v>0.0</v>
      </c>
      <c r="M45" s="25">
        <v>0.0</v>
      </c>
      <c r="N45" s="25">
        <v>0.5</v>
      </c>
      <c r="O45" s="25">
        <v>0.0</v>
      </c>
      <c r="P45" s="25">
        <v>2.0</v>
      </c>
      <c r="Q45" s="25">
        <v>0.0</v>
      </c>
      <c r="R45" s="25">
        <v>2.0</v>
      </c>
      <c r="S45" s="25">
        <v>0.0</v>
      </c>
      <c r="T45" s="25">
        <v>0.0</v>
      </c>
      <c r="U45" s="25">
        <v>0.0</v>
      </c>
      <c r="V45" s="25">
        <v>0.0</v>
      </c>
      <c r="W45" s="25">
        <v>0.0</v>
      </c>
      <c r="X45" s="25">
        <v>0.0</v>
      </c>
      <c r="Y45" s="25">
        <v>0.5</v>
      </c>
      <c r="Z45" s="25">
        <v>0.5</v>
      </c>
      <c r="AA45" s="25">
        <v>0.5</v>
      </c>
      <c r="AB45" s="25">
        <v>1.0</v>
      </c>
      <c r="AC45" s="25">
        <v>0.35</v>
      </c>
      <c r="AD45" s="25">
        <v>0.5</v>
      </c>
      <c r="AE45" s="25">
        <v>0.5</v>
      </c>
      <c r="AF45" s="25">
        <v>0.0</v>
      </c>
      <c r="AG45" s="25">
        <v>0.0</v>
      </c>
      <c r="AH45" s="25">
        <v>0.0</v>
      </c>
      <c r="AI45" s="25">
        <v>3.0</v>
      </c>
      <c r="AJ45" s="25">
        <v>1.0</v>
      </c>
      <c r="AK45" s="25">
        <v>0.333</v>
      </c>
      <c r="AL45" s="25">
        <v>2.0</v>
      </c>
      <c r="AM45" s="25">
        <v>50.0</v>
      </c>
      <c r="AN45" s="25">
        <v>0.0</v>
      </c>
      <c r="AO45" s="25">
        <v>0.0</v>
      </c>
      <c r="AP45" s="25">
        <v>0.0</v>
      </c>
      <c r="AQ45" s="25">
        <v>0.0</v>
      </c>
      <c r="AR45" s="25">
        <v>0.0</v>
      </c>
      <c r="AS45" s="25">
        <v>100.0</v>
      </c>
      <c r="AT45" s="25">
        <v>0.0</v>
      </c>
      <c r="AU45" s="25">
        <v>0.0</v>
      </c>
      <c r="AV45" s="25">
        <v>0.0</v>
      </c>
      <c r="AW45" s="25">
        <v>2.0</v>
      </c>
      <c r="AX45" s="25">
        <v>9.5</v>
      </c>
      <c r="AY45" s="25">
        <v>25.0</v>
      </c>
      <c r="AZ45" s="25">
        <v>0.0</v>
      </c>
      <c r="BA45" s="25">
        <v>0.0</v>
      </c>
      <c r="BB45" s="25">
        <v>1.0</v>
      </c>
    </row>
    <row r="46">
      <c r="C46" s="20" t="s">
        <v>107</v>
      </c>
      <c r="D46" s="25">
        <v>4.0</v>
      </c>
      <c r="E46" s="25">
        <v>4.0</v>
      </c>
      <c r="F46" s="25">
        <v>0.0</v>
      </c>
      <c r="G46" s="25">
        <v>1.0</v>
      </c>
      <c r="H46" s="25">
        <v>0.0</v>
      </c>
      <c r="I46" s="25">
        <v>0.0</v>
      </c>
      <c r="J46" s="25">
        <v>1.0</v>
      </c>
      <c r="K46" s="25">
        <v>0.0</v>
      </c>
      <c r="L46" s="25">
        <v>0.0</v>
      </c>
      <c r="M46" s="25">
        <v>0.0</v>
      </c>
      <c r="N46" s="25">
        <v>0.25</v>
      </c>
      <c r="O46" s="25">
        <v>0.0</v>
      </c>
      <c r="P46" s="25">
        <v>0.0</v>
      </c>
      <c r="Q46" s="25">
        <v>1.0</v>
      </c>
      <c r="R46" s="25">
        <v>1.0</v>
      </c>
      <c r="S46" s="25">
        <v>0.0</v>
      </c>
      <c r="T46" s="25">
        <v>0.0</v>
      </c>
      <c r="U46" s="25">
        <v>0.0</v>
      </c>
      <c r="V46" s="25">
        <v>0.0</v>
      </c>
      <c r="W46" s="25">
        <v>0.0</v>
      </c>
      <c r="X46" s="25">
        <v>0.0</v>
      </c>
      <c r="Y46" s="25">
        <v>0.25</v>
      </c>
      <c r="Z46" s="25">
        <v>0.25</v>
      </c>
      <c r="AA46" s="25">
        <v>0.5</v>
      </c>
      <c r="AB46" s="25">
        <v>0.75</v>
      </c>
      <c r="AC46" s="25">
        <v>0.238</v>
      </c>
      <c r="AD46" s="25">
        <v>0.75</v>
      </c>
      <c r="AE46" s="25">
        <v>0.75</v>
      </c>
      <c r="AF46" s="25">
        <v>0.0</v>
      </c>
      <c r="AG46" s="25">
        <v>0.0</v>
      </c>
      <c r="AH46" s="25">
        <v>0.0</v>
      </c>
      <c r="AI46" s="25">
        <v>1.0</v>
      </c>
      <c r="AJ46" s="25">
        <v>0.0</v>
      </c>
      <c r="AK46" s="25">
        <v>0.0</v>
      </c>
      <c r="AL46" s="25">
        <v>1.0</v>
      </c>
      <c r="AM46" s="25">
        <v>25.0</v>
      </c>
      <c r="AN46" s="25">
        <v>0.0</v>
      </c>
      <c r="AO46" s="25">
        <v>0.0</v>
      </c>
      <c r="AP46" s="25">
        <v>0.0</v>
      </c>
      <c r="AQ46" s="25">
        <v>0.0</v>
      </c>
      <c r="AR46" s="25">
        <v>0.0</v>
      </c>
      <c r="AS46" s="25">
        <v>0.0</v>
      </c>
      <c r="AT46" s="25">
        <v>66.7</v>
      </c>
      <c r="AU46" s="25">
        <v>33.3</v>
      </c>
      <c r="AV46" s="25">
        <v>33.3</v>
      </c>
      <c r="AW46" s="25">
        <v>3.0</v>
      </c>
      <c r="AX46" s="25">
        <v>12.5</v>
      </c>
      <c r="AY46" s="25">
        <v>50.0</v>
      </c>
      <c r="AZ46" s="25">
        <v>0.0</v>
      </c>
      <c r="BA46" s="25">
        <v>0.0</v>
      </c>
      <c r="BB46" s="25">
        <v>0.333</v>
      </c>
    </row>
    <row r="47">
      <c r="C47" s="20" t="s">
        <v>107</v>
      </c>
      <c r="D47" s="25">
        <v>3.0</v>
      </c>
      <c r="E47" s="25">
        <v>3.0</v>
      </c>
      <c r="F47" s="25">
        <v>0.0</v>
      </c>
      <c r="G47" s="25">
        <v>0.0</v>
      </c>
      <c r="H47" s="25">
        <v>0.0</v>
      </c>
      <c r="I47" s="25">
        <v>0.0</v>
      </c>
      <c r="J47" s="25">
        <v>0.0</v>
      </c>
      <c r="K47" s="25">
        <v>0.0</v>
      </c>
      <c r="L47" s="25">
        <v>0.0</v>
      </c>
      <c r="M47" s="25">
        <v>0.0</v>
      </c>
      <c r="N47" s="25">
        <v>0.0</v>
      </c>
      <c r="O47" s="25">
        <v>0.0</v>
      </c>
      <c r="P47" s="25">
        <v>0.0</v>
      </c>
      <c r="Q47" s="25">
        <v>1.0</v>
      </c>
      <c r="R47" s="25">
        <v>1.0</v>
      </c>
      <c r="S47" s="25">
        <v>0.0</v>
      </c>
      <c r="T47" s="25">
        <v>0.0</v>
      </c>
      <c r="U47" s="25">
        <v>0.0</v>
      </c>
      <c r="V47" s="25">
        <v>0.0</v>
      </c>
      <c r="W47" s="25">
        <v>0.0</v>
      </c>
      <c r="X47" s="25">
        <v>0.0</v>
      </c>
      <c r="Y47" s="25">
        <v>0.0</v>
      </c>
      <c r="Z47" s="25">
        <v>0.0</v>
      </c>
      <c r="AA47" s="25">
        <v>0.0</v>
      </c>
      <c r="AB47" s="25">
        <v>0.0</v>
      </c>
      <c r="AC47" s="25">
        <v>0.0</v>
      </c>
      <c r="AD47" s="25">
        <v>0.667</v>
      </c>
      <c r="AE47" s="25">
        <v>0.667</v>
      </c>
      <c r="AF47" s="25">
        <v>0.0</v>
      </c>
      <c r="AG47" s="25">
        <v>0.0</v>
      </c>
      <c r="AH47" s="25">
        <v>0.0</v>
      </c>
      <c r="AI47" s="25">
        <v>2.0</v>
      </c>
      <c r="AJ47" s="25">
        <v>0.0</v>
      </c>
      <c r="AK47" s="25">
        <v>0.0</v>
      </c>
      <c r="AL47" s="25">
        <v>0.0</v>
      </c>
      <c r="AM47" s="25">
        <v>0.0</v>
      </c>
      <c r="AN47" s="25">
        <v>0.0</v>
      </c>
      <c r="AO47" s="25">
        <v>0.0</v>
      </c>
      <c r="AP47" s="25">
        <v>0.0</v>
      </c>
      <c r="AQ47" s="25">
        <v>0.0</v>
      </c>
      <c r="AR47" s="25">
        <v>100.0</v>
      </c>
      <c r="AS47" s="25">
        <v>0.0</v>
      </c>
      <c r="AT47" s="25">
        <v>0.0</v>
      </c>
      <c r="AU47" s="25">
        <v>0.0</v>
      </c>
      <c r="AV47" s="25">
        <v>0.0</v>
      </c>
      <c r="AW47" s="25">
        <v>2.0</v>
      </c>
      <c r="AX47" s="25">
        <v>7.1</v>
      </c>
      <c r="AY47" s="25">
        <v>33.3</v>
      </c>
      <c r="AZ47" s="25">
        <v>0.0</v>
      </c>
      <c r="BA47" s="25">
        <v>0.0</v>
      </c>
      <c r="BB47" s="25">
        <v>0.0</v>
      </c>
    </row>
    <row r="48">
      <c r="C48" s="20" t="s">
        <v>108</v>
      </c>
      <c r="D48" s="25">
        <v>4.0</v>
      </c>
      <c r="E48" s="25">
        <v>4.0</v>
      </c>
      <c r="F48" s="25">
        <v>0.0</v>
      </c>
      <c r="G48" s="25">
        <v>1.0</v>
      </c>
      <c r="H48" s="25">
        <v>0.0</v>
      </c>
      <c r="I48" s="25">
        <v>1.0</v>
      </c>
      <c r="J48" s="25">
        <v>0.0</v>
      </c>
      <c r="K48" s="25">
        <v>0.0</v>
      </c>
      <c r="L48" s="25">
        <v>0.0</v>
      </c>
      <c r="M48" s="25">
        <v>0.0</v>
      </c>
      <c r="N48" s="25">
        <v>0.25</v>
      </c>
      <c r="O48" s="25">
        <v>0.0</v>
      </c>
      <c r="P48" s="25">
        <v>0.0</v>
      </c>
      <c r="Q48" s="25">
        <v>2.0</v>
      </c>
      <c r="R48" s="25">
        <v>2.0</v>
      </c>
      <c r="S48" s="25">
        <v>0.0</v>
      </c>
      <c r="T48" s="25">
        <v>0.0</v>
      </c>
      <c r="U48" s="25">
        <v>0.0</v>
      </c>
      <c r="V48" s="25">
        <v>0.0</v>
      </c>
      <c r="W48" s="25">
        <v>0.0</v>
      </c>
      <c r="X48" s="25">
        <v>0.0</v>
      </c>
      <c r="Y48" s="25">
        <v>0.25</v>
      </c>
      <c r="Z48" s="25">
        <v>0.25</v>
      </c>
      <c r="AA48" s="25">
        <v>0.25</v>
      </c>
      <c r="AB48" s="25">
        <v>0.5</v>
      </c>
      <c r="AC48" s="25">
        <v>0.175</v>
      </c>
      <c r="AD48" s="25">
        <v>0.5</v>
      </c>
      <c r="AE48" s="25">
        <v>0.5</v>
      </c>
      <c r="AF48" s="25">
        <v>0.0</v>
      </c>
      <c r="AG48" s="25">
        <v>0.0</v>
      </c>
      <c r="AH48" s="25">
        <v>0.0</v>
      </c>
      <c r="AI48" s="25">
        <v>2.0</v>
      </c>
      <c r="AJ48" s="25">
        <v>1.0</v>
      </c>
      <c r="AK48" s="25">
        <v>0.5</v>
      </c>
      <c r="AL48" s="25">
        <v>1.0</v>
      </c>
      <c r="AM48" s="25">
        <v>25.0</v>
      </c>
      <c r="AN48" s="25">
        <v>0.0</v>
      </c>
      <c r="AO48" s="25">
        <v>1.0</v>
      </c>
      <c r="AP48" s="25">
        <v>0.0</v>
      </c>
      <c r="AQ48" s="25">
        <v>0.0</v>
      </c>
      <c r="AR48" s="25">
        <v>50.0</v>
      </c>
      <c r="AS48" s="25">
        <v>0.0</v>
      </c>
      <c r="AT48" s="25">
        <v>0.0</v>
      </c>
      <c r="AU48" s="25">
        <v>50.0</v>
      </c>
      <c r="AV48" s="25">
        <v>0.0</v>
      </c>
      <c r="AW48" s="25">
        <v>2.0</v>
      </c>
      <c r="AX48" s="25">
        <v>14.3</v>
      </c>
      <c r="AY48" s="25">
        <v>25.0</v>
      </c>
      <c r="AZ48" s="25">
        <v>0.0</v>
      </c>
      <c r="BA48" s="25">
        <v>0.0</v>
      </c>
      <c r="BB48" s="25">
        <v>0.5</v>
      </c>
    </row>
    <row r="49">
      <c r="C49" s="20" t="s">
        <v>108</v>
      </c>
      <c r="D49" s="25">
        <v>1.0</v>
      </c>
      <c r="E49" s="25">
        <v>1.0</v>
      </c>
      <c r="F49" s="25">
        <v>0.0</v>
      </c>
      <c r="G49" s="25">
        <v>0.0</v>
      </c>
      <c r="H49" s="25">
        <v>0.0</v>
      </c>
      <c r="I49" s="25">
        <v>0.0</v>
      </c>
      <c r="J49" s="25">
        <v>0.0</v>
      </c>
      <c r="K49" s="25">
        <v>0.0</v>
      </c>
      <c r="L49" s="25">
        <v>0.0</v>
      </c>
      <c r="M49" s="25">
        <v>0.0</v>
      </c>
      <c r="N49" s="25">
        <v>0.0</v>
      </c>
      <c r="O49" s="25">
        <v>0.0</v>
      </c>
      <c r="P49" s="25">
        <v>1.0</v>
      </c>
      <c r="Q49" s="25">
        <v>0.0</v>
      </c>
      <c r="R49" s="25">
        <v>1.0</v>
      </c>
      <c r="S49" s="25">
        <v>0.0</v>
      </c>
      <c r="T49" s="25">
        <v>0.0</v>
      </c>
      <c r="U49" s="25">
        <v>0.0</v>
      </c>
      <c r="V49" s="25">
        <v>0.0</v>
      </c>
      <c r="W49" s="25">
        <v>0.0</v>
      </c>
      <c r="X49" s="25">
        <v>0.0</v>
      </c>
      <c r="Y49" s="25">
        <v>0.0</v>
      </c>
      <c r="Z49" s="25">
        <v>0.0</v>
      </c>
      <c r="AA49" s="25">
        <v>0.0</v>
      </c>
      <c r="AB49" s="25">
        <v>0.0</v>
      </c>
      <c r="AC49" s="25">
        <v>0.0</v>
      </c>
      <c r="AD49" s="25">
        <v>0.0</v>
      </c>
      <c r="AE49" s="25">
        <v>0.0</v>
      </c>
      <c r="AF49" s="25">
        <v>0.0</v>
      </c>
      <c r="AG49" s="25">
        <v>0.0</v>
      </c>
      <c r="AH49" s="25">
        <v>0.0</v>
      </c>
      <c r="AI49" s="25">
        <v>1.0</v>
      </c>
      <c r="AJ49" s="25">
        <v>0.0</v>
      </c>
      <c r="AK49" s="25">
        <v>0.0</v>
      </c>
      <c r="AL49" s="25">
        <v>0.0</v>
      </c>
      <c r="AM49" s="25">
        <v>0.0</v>
      </c>
      <c r="AN49" s="25">
        <v>0.0</v>
      </c>
      <c r="AO49" s="25">
        <v>0.0</v>
      </c>
      <c r="AP49" s="25">
        <v>0.0</v>
      </c>
      <c r="AQ49" s="25">
        <v>0.0</v>
      </c>
      <c r="AR49" s="25">
        <v>0.0</v>
      </c>
      <c r="AS49" s="25">
        <v>0.0</v>
      </c>
      <c r="AT49" s="25">
        <v>0.0</v>
      </c>
      <c r="AU49" s="25">
        <v>0.0</v>
      </c>
      <c r="AV49" s="25">
        <v>0.0</v>
      </c>
      <c r="AW49" s="25">
        <v>0.0</v>
      </c>
      <c r="AX49" s="25">
        <v>0.0</v>
      </c>
      <c r="AY49" s="25">
        <v>0.0</v>
      </c>
      <c r="AZ49" s="25">
        <v>0.0</v>
      </c>
      <c r="BA49" s="25">
        <v>0.0</v>
      </c>
      <c r="BB49" s="25">
        <v>0.0</v>
      </c>
    </row>
    <row r="50">
      <c r="C50" s="20" t="s">
        <v>109</v>
      </c>
      <c r="D50" s="26">
        <f t="shared" ref="D50:M50" si="1">sum(D14:D49)</f>
        <v>100</v>
      </c>
      <c r="E50" s="26">
        <f t="shared" si="1"/>
        <v>86</v>
      </c>
      <c r="F50" s="26">
        <f t="shared" si="1"/>
        <v>13</v>
      </c>
      <c r="G50" s="26">
        <f t="shared" si="1"/>
        <v>20</v>
      </c>
      <c r="H50" s="26">
        <f t="shared" si="1"/>
        <v>0</v>
      </c>
      <c r="I50" s="26">
        <f t="shared" si="1"/>
        <v>14</v>
      </c>
      <c r="J50" s="26">
        <f t="shared" si="1"/>
        <v>5</v>
      </c>
      <c r="K50" s="26">
        <f t="shared" si="1"/>
        <v>1</v>
      </c>
      <c r="L50" s="26">
        <f t="shared" si="1"/>
        <v>0</v>
      </c>
      <c r="M50" s="26">
        <f t="shared" si="1"/>
        <v>4</v>
      </c>
      <c r="N50" s="27">
        <f>G50/E50</f>
        <v>0.2325581395</v>
      </c>
      <c r="O50" s="28">
        <f t="shared" ref="O50:X50" si="2">sum(O14:O49)</f>
        <v>9</v>
      </c>
      <c r="P50" s="28">
        <f t="shared" si="2"/>
        <v>8</v>
      </c>
      <c r="Q50" s="28">
        <f t="shared" si="2"/>
        <v>13</v>
      </c>
      <c r="R50" s="28">
        <f t="shared" si="2"/>
        <v>21</v>
      </c>
      <c r="S50" s="28">
        <f t="shared" si="2"/>
        <v>1</v>
      </c>
      <c r="T50" s="28">
        <f t="shared" si="2"/>
        <v>2</v>
      </c>
      <c r="U50" s="28">
        <f t="shared" si="2"/>
        <v>0</v>
      </c>
      <c r="V50" s="28">
        <f t="shared" si="2"/>
        <v>4</v>
      </c>
      <c r="W50" s="28">
        <f t="shared" si="2"/>
        <v>0</v>
      </c>
      <c r="X50" s="28">
        <f t="shared" si="2"/>
        <v>4</v>
      </c>
      <c r="Y50" s="29">
        <f>(G50+O50+S50)/D50</f>
        <v>0.3</v>
      </c>
      <c r="Z50" s="29">
        <f>(G50+O50+S50+AF50)/D50</f>
        <v>0.36</v>
      </c>
      <c r="AA50" s="27">
        <f>(I50+(2*J50)+(3*K50)+(4*L50))/E50</f>
        <v>0.3139534884</v>
      </c>
      <c r="AB50" s="29">
        <f>sum(Y50,AA50)</f>
        <v>0.6139534884</v>
      </c>
      <c r="AC50" s="29">
        <f>((1.8*Y50)+AA50)/4</f>
        <v>0.2134883721</v>
      </c>
      <c r="AD50" s="29">
        <f>(E50-R50)/E50</f>
        <v>0.7558139535</v>
      </c>
      <c r="AE50" s="27">
        <f>(E50-R50)/D50</f>
        <v>0.65</v>
      </c>
      <c r="AF50" s="30">
        <f t="shared" ref="AF50:AJ50" si="3">sum(AF14:AF49)</f>
        <v>6</v>
      </c>
      <c r="AG50" s="30">
        <f t="shared" si="3"/>
        <v>8</v>
      </c>
      <c r="AH50" s="30">
        <f t="shared" si="3"/>
        <v>0</v>
      </c>
      <c r="AI50" s="30">
        <f t="shared" si="3"/>
        <v>34</v>
      </c>
      <c r="AJ50" s="30">
        <f t="shared" si="3"/>
        <v>7</v>
      </c>
      <c r="AK50" s="27">
        <f>AJ50/AI50</f>
        <v>0.2058823529</v>
      </c>
      <c r="AL50" s="28">
        <f>sum(AL14:AL49)</f>
        <v>44</v>
      </c>
      <c r="AM50" s="31">
        <f>(AL50/D50)*100</f>
        <v>44</v>
      </c>
      <c r="AN50" s="28">
        <f t="shared" ref="AN50:AQ50" si="4">sum(AN14:AN49)</f>
        <v>4</v>
      </c>
      <c r="AO50" s="28">
        <f t="shared" si="4"/>
        <v>25</v>
      </c>
      <c r="AP50" s="28">
        <f t="shared" si="4"/>
        <v>0</v>
      </c>
      <c r="AQ50" s="28">
        <f t="shared" si="4"/>
        <v>0</v>
      </c>
      <c r="AR50" s="32">
        <f t="shared" ref="AR50:AV50" si="5">((((AR14*$AW$14)/100)+((AR15*$AW$15)/100)+((AR16*$AW$16)/100)+((AR17*$AW$17)/100)+((AR18*$AW$18)/100)+((AR19*$AW$19)/100)+((AR20*$AW$20)/100)+((AR21*$AW$21)/100)+((AR22*$AW$22)/100)+((AR23*$AW$23)/100)+((AR24*$AW$24)/100)+((AR25*$AW$25)/100)+((AR26*$AW$26)/100)+((AR27*$AW$27)/100)+((AR28*$AW$28)/100)+((AR29*$AW$29)/100)+((AR30*$AW$30)/100)+((AR31*$AW$31)/100)+((AR32*$AW$32)/100)+((AR33*$AW$33)/100)+((AR34*$AW$34)/100)+((AR35*$AW$35)/100)+((AR36*$AW$36)/100)+((AR37*$AW$37)/100)+((AR38*$AW$38)/100)+((AR39*$AW$39)/100)+((AR40*$AW$40)/100)+((AR41*$AW$41)/100)+((AR42*$AW$42)/100)+((AR43*$AW$43)/100)+((AR44*$AW$44)/100)+((AR45*$AW$45)/100)+((AR46*$AW$46)/100)+((AR47*$AW$47)/100)+((AR48*$AW$48)/100)+((AR49*$AW$49)/100))/$AW$50)*100</f>
        <v>63.77246377</v>
      </c>
      <c r="AS50" s="32">
        <f t="shared" si="5"/>
        <v>18.83478261</v>
      </c>
      <c r="AT50" s="32">
        <f t="shared" si="5"/>
        <v>8.694202899</v>
      </c>
      <c r="AU50" s="32">
        <f t="shared" si="5"/>
        <v>7.242028986</v>
      </c>
      <c r="AV50" s="32">
        <f t="shared" si="5"/>
        <v>11.58695652</v>
      </c>
      <c r="AW50" s="33">
        <f>SUM(AW14:AW49)</f>
        <v>69</v>
      </c>
      <c r="AX50" s="34">
        <f t="shared" ref="AX50:AY50" si="6">AVERAGE(AX15:AX28,AX30:AX33,AX35:AX42,AX45:AX49)</f>
        <v>5.787096774</v>
      </c>
      <c r="AY50" s="34">
        <f t="shared" si="6"/>
        <v>36.28709677</v>
      </c>
      <c r="AZ50" s="33">
        <f>SUM(AZ14:AZ49)</f>
        <v>2</v>
      </c>
      <c r="BA50" s="34">
        <f>AVERAGE(BA15:BA28,BA30:BA33,BA35:BA42,BA45:BA49)</f>
        <v>7.525806452</v>
      </c>
      <c r="BB50" s="34">
        <f>G50/AW50</f>
        <v>0.2898550725</v>
      </c>
    </row>
    <row r="51">
      <c r="C51" s="20"/>
    </row>
    <row r="52">
      <c r="C52" s="20"/>
    </row>
  </sheetData>
  <mergeCells count="3">
    <mergeCell ref="A1:C5"/>
    <mergeCell ref="E7:I7"/>
    <mergeCell ref="J7:N7"/>
  </mergeCells>
  <conditionalFormatting sqref="B6 B13:B1000">
    <cfRule type="notContainsBlanks" dxfId="0" priority="1">
      <formula>LEN(TRIM(B6))&gt;0</formula>
    </cfRule>
  </conditionalFormatting>
  <printOptions gridLines="1" horizontalCentered="1"/>
  <pageMargins bottom="0.75" footer="0.0" header="0.0" left="0.7" right="0.7" top="0.75"/>
  <pageSetup scale="45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3.0" topLeftCell="D14" activePane="bottomRight" state="frozen"/>
      <selection activeCell="D1" sqref="D1" pane="topRight"/>
      <selection activeCell="A14" sqref="A14" pane="bottomLeft"/>
      <selection activeCell="D14" sqref="D14" pane="bottomRight"/>
    </sheetView>
  </sheetViews>
  <sheetFormatPr customHeight="1" defaultColWidth="12.63" defaultRowHeight="15.75"/>
  <sheetData>
    <row r="1">
      <c r="A1" s="1" t="s">
        <v>165</v>
      </c>
      <c r="D1" s="2"/>
    </row>
    <row r="2">
      <c r="D2" s="2"/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X2" s="5"/>
      <c r="Y2" s="5"/>
      <c r="Z2" s="5"/>
      <c r="AA2" s="5"/>
    </row>
    <row r="3">
      <c r="D3" s="2"/>
      <c r="E3" s="6">
        <f>N50</f>
        <v>0.3831775701</v>
      </c>
      <c r="F3" s="6">
        <f>AB50</f>
        <v>1.04902582</v>
      </c>
      <c r="G3" s="6">
        <f>AK50</f>
        <v>0.3571428571</v>
      </c>
      <c r="H3" s="7">
        <f>AM50</f>
        <v>56.77966102</v>
      </c>
      <c r="I3" s="8">
        <f>((0.69*O50) + (0.72*S50) + (0.88*I50) + (1.247*J50) + (1.578*K50) + (2.031*L50))/(E50+O50+S50+X50)</f>
        <v>0.4427881356</v>
      </c>
      <c r="J3" s="7">
        <f>AV50</f>
        <v>23.5245098</v>
      </c>
      <c r="K3" s="3">
        <f>17+3+4+1+1+1+7</f>
        <v>34</v>
      </c>
      <c r="L3" s="3">
        <f>8+2+1</f>
        <v>11</v>
      </c>
      <c r="M3" s="6">
        <f>L3/K5</f>
        <v>0.34375</v>
      </c>
      <c r="N3" s="3">
        <v>2.0</v>
      </c>
      <c r="O3" s="6">
        <f>(N3+L3)/K3</f>
        <v>0.3823529412</v>
      </c>
      <c r="P3" s="3">
        <f>10+3+3+3+5+2+2+4+2</f>
        <v>34</v>
      </c>
      <c r="Q3" s="3">
        <f>10+3+1+2+5+2+2+2+2</f>
        <v>29</v>
      </c>
      <c r="R3" s="3">
        <f>4+1+3+2+1</f>
        <v>11</v>
      </c>
      <c r="S3" s="6">
        <f>R3/P3</f>
        <v>0.3235294118</v>
      </c>
      <c r="T3" s="6">
        <f>R3/Q3</f>
        <v>0.3793103448</v>
      </c>
      <c r="U3" s="47">
        <f>5+2+1+3+2+1+1</f>
        <v>15</v>
      </c>
    </row>
    <row r="4">
      <c r="E4" s="3" t="s">
        <v>19</v>
      </c>
      <c r="F4" s="3" t="s">
        <v>20</v>
      </c>
      <c r="G4" s="3" t="s">
        <v>21</v>
      </c>
      <c r="H4" s="3" t="s">
        <v>22</v>
      </c>
      <c r="I4" s="3" t="s">
        <v>23</v>
      </c>
      <c r="J4" s="3" t="s">
        <v>24</v>
      </c>
      <c r="K4" s="3" t="s">
        <v>25</v>
      </c>
      <c r="L4" s="3" t="s">
        <v>26</v>
      </c>
      <c r="M4" s="3" t="s">
        <v>27</v>
      </c>
      <c r="N4" s="3" t="s">
        <v>28</v>
      </c>
      <c r="O4" s="3" t="s">
        <v>29</v>
      </c>
      <c r="P4" s="3" t="s">
        <v>30</v>
      </c>
      <c r="Q4" s="3" t="s">
        <v>31</v>
      </c>
      <c r="R4" s="3" t="s">
        <v>32</v>
      </c>
      <c r="S4" s="3" t="s">
        <v>33</v>
      </c>
      <c r="T4" s="3" t="s">
        <v>34</v>
      </c>
      <c r="U4" s="3" t="s">
        <v>35</v>
      </c>
    </row>
    <row r="5">
      <c r="E5" s="6">
        <f>AA50-N50</f>
        <v>0.2336448598</v>
      </c>
      <c r="F5" s="6">
        <f>AC50</f>
        <v>0.3486971329</v>
      </c>
      <c r="G5" s="11">
        <f>(11+3+3+5+2+2+7)/(28+7+7+8+3+6+11)</f>
        <v>0.4714285714</v>
      </c>
      <c r="H5" s="11">
        <f>(16+4+4+2+1+4+4)/(28+7+7+8+3+6+11)</f>
        <v>0.5</v>
      </c>
      <c r="I5" s="11">
        <f>(1+1)/(28+7+7+8+3+6+11)</f>
        <v>0.02857142857</v>
      </c>
      <c r="J5" s="6">
        <f>BB50</f>
        <v>0.4019607843</v>
      </c>
      <c r="K5" s="3">
        <f>15+3+4+1+1+1+7</f>
        <v>32</v>
      </c>
      <c r="L5" s="3">
        <f>13+2+4+1+1+1+5</f>
        <v>27</v>
      </c>
      <c r="M5" s="6">
        <f>L3/L5</f>
        <v>0.4074074074</v>
      </c>
      <c r="N5" s="6">
        <f>(13+2+1)/K5</f>
        <v>0.5</v>
      </c>
      <c r="O5" s="6">
        <f>N5+O3</f>
        <v>0.8823529412</v>
      </c>
      <c r="P5" s="3">
        <f t="shared" ref="P5:Q5" si="1">4+1+2+1+1+1</f>
        <v>10</v>
      </c>
      <c r="Q5" s="3">
        <f t="shared" si="1"/>
        <v>10</v>
      </c>
      <c r="R5" s="3">
        <f>2+2</f>
        <v>4</v>
      </c>
      <c r="S5" s="6">
        <f>R5/P5</f>
        <v>0.4</v>
      </c>
      <c r="T5" s="6">
        <f>R5/Q5</f>
        <v>0.4</v>
      </c>
      <c r="U5" s="7">
        <f>(U3/(11+3+3+3+5+2+3+4+2))*100</f>
        <v>41.66666667</v>
      </c>
    </row>
    <row r="7">
      <c r="E7" s="3" t="s">
        <v>36</v>
      </c>
      <c r="I7" s="14"/>
      <c r="J7" s="3" t="s">
        <v>37</v>
      </c>
    </row>
    <row r="8">
      <c r="E8" s="49" t="s">
        <v>2</v>
      </c>
      <c r="F8" s="49" t="s">
        <v>38</v>
      </c>
      <c r="G8" s="49" t="s">
        <v>39</v>
      </c>
      <c r="H8" s="49" t="s">
        <v>3</v>
      </c>
      <c r="I8" s="50" t="s">
        <v>4</v>
      </c>
      <c r="J8" s="49" t="s">
        <v>2</v>
      </c>
      <c r="K8" s="49" t="s">
        <v>38</v>
      </c>
      <c r="L8" s="49" t="s">
        <v>39</v>
      </c>
      <c r="M8" s="49" t="s">
        <v>3</v>
      </c>
      <c r="N8" s="49" t="s">
        <v>4</v>
      </c>
    </row>
    <row r="9">
      <c r="E9" s="51">
        <f>sum(G45:G49)/sum(E45:E49)</f>
        <v>0.5</v>
      </c>
      <c r="F9" s="51">
        <f>sum(sum(G45:G49),sum(O45:O49),sum(S45:S49))/sum(D45:D49)</f>
        <v>0.5625</v>
      </c>
      <c r="G9" s="51">
        <f>(sum(I45:I49)+(2*sum(J45:J49))+(3*sum(K45:K49))+(4*sum(L45:L49)))/sum(E45:E49)</f>
        <v>0.7857142857</v>
      </c>
      <c r="H9" s="51">
        <f>sum(F9:G9)</f>
        <v>1.348214286</v>
      </c>
      <c r="I9" s="52">
        <f>sum(AJ45:AJ49)/sum(AI45:AI49)</f>
        <v>0.3333333333</v>
      </c>
      <c r="J9" s="51">
        <f>sum(G40:G49)/sum(E40:E49)</f>
        <v>0.5517241379</v>
      </c>
      <c r="K9" s="51">
        <f>sum(sum(G40:G49),sum(O40:O49),sum(S40:S49))/sum(D40:D49)</f>
        <v>0.5625</v>
      </c>
      <c r="L9" s="51">
        <f>(sum(I40:I49)+(2*sum(J40:J49))+(3*sum(K40:K49))+(4*sum(L40:L49)))/sum(E40:E49)</f>
        <v>0.8620689655</v>
      </c>
      <c r="M9" s="51">
        <f>sum(K9:L9)</f>
        <v>1.424568966</v>
      </c>
      <c r="N9" s="51">
        <f>sum(AJ40:AJ49)/sum(AI40:AI49)</f>
        <v>0.5833333333</v>
      </c>
    </row>
    <row r="10">
      <c r="E10" s="49" t="s">
        <v>24</v>
      </c>
      <c r="F10" s="49" t="s">
        <v>6</v>
      </c>
      <c r="G10" s="49" t="s">
        <v>19</v>
      </c>
      <c r="H10" s="49" t="s">
        <v>7</v>
      </c>
      <c r="I10" s="50" t="s">
        <v>5</v>
      </c>
      <c r="J10" s="49" t="s">
        <v>24</v>
      </c>
      <c r="K10" s="49" t="s">
        <v>6</v>
      </c>
      <c r="L10" s="49" t="s">
        <v>19</v>
      </c>
      <c r="M10" s="49" t="s">
        <v>7</v>
      </c>
      <c r="N10" s="49" t="s">
        <v>5</v>
      </c>
    </row>
    <row r="11">
      <c r="E11" s="51">
        <f>sum(G45:G49)/sum(AW45:AW49)</f>
        <v>0.5</v>
      </c>
      <c r="F11" s="53">
        <f>((0.69*sum(O45:O49)) + (0.72*sum(S45:S49)) + (0.88*sum(I45:I49)) + (1.247*sum(J45:J49)) + (1.578*sum(K45:K49)) + (2.031*sum(L45:L49)))/(sum(E45:E49)+sum(O45:O49)+sum(S45:S49)+sum(X45:X49))</f>
        <v>0.566125</v>
      </c>
      <c r="G11" s="51">
        <f>G9-E9</f>
        <v>0.2857142857</v>
      </c>
      <c r="H11" s="53">
        <f>((((AV45*$AW$45)/100)+((AV46*$AW$46)/100)+((AV47*$AW$47)/100)+((AV48*$AW$48)/100)+((AV49*$AW$49)/100))/sum(AW45:AW49))*100</f>
        <v>7.142857143</v>
      </c>
      <c r="I11" s="52">
        <f>(sum(AL45:AL49)/sum(D45:D49))*100</f>
        <v>62.5</v>
      </c>
      <c r="J11" s="51">
        <f>sum(G40:G49)/sum(AW40:AW49)</f>
        <v>0.5517241379</v>
      </c>
      <c r="K11" s="53">
        <f>((0.69*sum(O40:O49)) + (0.72*sum(S40:S49)) + (0.88*sum(I40:I49)) + (1.247*sum(J40:J49)) + (1.578*sum(K40:K49)) + (2.031*sum(L40:L49)))/(sum(E40:E49)+sum(O40:O49)+sum(S40:S49)+sum(X40:X49))</f>
        <v>0.58790625</v>
      </c>
      <c r="L11" s="51">
        <f>L9-J9</f>
        <v>0.3103448276</v>
      </c>
      <c r="M11" s="53">
        <f>((((AV40*$AW$40)/100)+((AV41*$AW$41)/100)+((AV42*$AW$42)/100)+((AV43*$AW$43)/100)+((AV44*$AW$44)/100)+((AV45*$AW$45)/100)+((AV46*$AW$46)/100)+((AV47*$AW$47)/100)+((AV48*$AW$48)/100)+((AV49*$AW$49)/100))/sum(AW40:AW49)*100)</f>
        <v>13.7862069</v>
      </c>
      <c r="N11" s="51">
        <f>(sum(AL40:AL49)/sum(D40:D49))*100</f>
        <v>65.625</v>
      </c>
    </row>
    <row r="13">
      <c r="C13" s="19" t="s">
        <v>40</v>
      </c>
      <c r="D13" s="19" t="s">
        <v>41</v>
      </c>
      <c r="E13" s="19" t="s">
        <v>42</v>
      </c>
      <c r="F13" s="19" t="s">
        <v>43</v>
      </c>
      <c r="G13" s="19" t="s">
        <v>44</v>
      </c>
      <c r="H13" s="19" t="s">
        <v>45</v>
      </c>
      <c r="I13" s="19" t="s">
        <v>46</v>
      </c>
      <c r="J13" s="19" t="s">
        <v>47</v>
      </c>
      <c r="K13" s="19" t="s">
        <v>48</v>
      </c>
      <c r="L13" s="19" t="s">
        <v>49</v>
      </c>
      <c r="M13" s="19" t="s">
        <v>50</v>
      </c>
      <c r="N13" s="19" t="s">
        <v>51</v>
      </c>
      <c r="O13" s="19" t="s">
        <v>52</v>
      </c>
      <c r="P13" s="19" t="s">
        <v>53</v>
      </c>
      <c r="Q13" s="19" t="s">
        <v>54</v>
      </c>
      <c r="R13" s="19" t="s">
        <v>55</v>
      </c>
      <c r="S13" s="19" t="s">
        <v>56</v>
      </c>
      <c r="T13" s="19" t="s">
        <v>57</v>
      </c>
      <c r="U13" s="19" t="s">
        <v>58</v>
      </c>
      <c r="V13" s="19" t="s">
        <v>59</v>
      </c>
      <c r="W13" s="19" t="s">
        <v>60</v>
      </c>
      <c r="X13" s="19" t="s">
        <v>61</v>
      </c>
      <c r="Y13" s="19" t="s">
        <v>62</v>
      </c>
      <c r="Z13" s="19" t="s">
        <v>63</v>
      </c>
      <c r="AA13" s="19" t="s">
        <v>39</v>
      </c>
      <c r="AB13" s="19" t="s">
        <v>3</v>
      </c>
      <c r="AC13" s="19" t="s">
        <v>20</v>
      </c>
      <c r="AD13" s="19" t="s">
        <v>64</v>
      </c>
      <c r="AE13" s="19" t="s">
        <v>65</v>
      </c>
      <c r="AF13" s="19" t="s">
        <v>66</v>
      </c>
      <c r="AG13" s="19" t="s">
        <v>67</v>
      </c>
      <c r="AH13" s="19" t="s">
        <v>68</v>
      </c>
      <c r="AI13" s="19" t="s">
        <v>69</v>
      </c>
      <c r="AJ13" s="19" t="s">
        <v>70</v>
      </c>
      <c r="AK13" s="19" t="s">
        <v>4</v>
      </c>
      <c r="AL13" s="19" t="s">
        <v>71</v>
      </c>
      <c r="AM13" s="19" t="s">
        <v>5</v>
      </c>
      <c r="AN13" s="19" t="s">
        <v>72</v>
      </c>
      <c r="AO13" s="19" t="s">
        <v>73</v>
      </c>
      <c r="AP13" s="19" t="s">
        <v>74</v>
      </c>
      <c r="AQ13" s="19" t="s">
        <v>75</v>
      </c>
      <c r="AR13" s="19" t="s">
        <v>76</v>
      </c>
      <c r="AS13" s="19" t="s">
        <v>77</v>
      </c>
      <c r="AT13" s="19" t="s">
        <v>78</v>
      </c>
      <c r="AU13" s="19" t="s">
        <v>79</v>
      </c>
      <c r="AV13" s="19" t="s">
        <v>7</v>
      </c>
      <c r="AW13" s="19" t="s">
        <v>80</v>
      </c>
      <c r="AX13" s="19" t="s">
        <v>81</v>
      </c>
      <c r="AY13" s="19" t="s">
        <v>82</v>
      </c>
      <c r="AZ13" s="19" t="s">
        <v>83</v>
      </c>
      <c r="BA13" s="19" t="s">
        <v>84</v>
      </c>
      <c r="BB13" s="19" t="s">
        <v>24</v>
      </c>
    </row>
    <row r="14">
      <c r="C14" s="20" t="s">
        <v>85</v>
      </c>
      <c r="D14" s="25">
        <v>3.0</v>
      </c>
      <c r="E14" s="25">
        <v>2.0</v>
      </c>
      <c r="F14" s="25">
        <v>0.0</v>
      </c>
      <c r="G14" s="25">
        <v>0.0</v>
      </c>
      <c r="H14" s="25">
        <v>0.0</v>
      </c>
      <c r="I14" s="25">
        <v>0.0</v>
      </c>
      <c r="J14" s="25">
        <v>0.0</v>
      </c>
      <c r="K14" s="25">
        <v>0.0</v>
      </c>
      <c r="L14" s="25">
        <v>0.0</v>
      </c>
      <c r="M14" s="25">
        <v>0.0</v>
      </c>
      <c r="N14" s="25">
        <v>0.0</v>
      </c>
      <c r="O14" s="25">
        <v>1.0</v>
      </c>
      <c r="P14" s="25">
        <v>0.0</v>
      </c>
      <c r="Q14" s="25">
        <v>0.0</v>
      </c>
      <c r="R14" s="25">
        <v>0.0</v>
      </c>
      <c r="S14" s="25">
        <v>0.0</v>
      </c>
      <c r="T14" s="25">
        <v>0.0</v>
      </c>
      <c r="U14" s="25">
        <v>0.0</v>
      </c>
      <c r="V14" s="25">
        <v>0.0</v>
      </c>
      <c r="W14" s="25">
        <v>0.0</v>
      </c>
      <c r="X14" s="25">
        <v>0.0</v>
      </c>
      <c r="Y14" s="25">
        <v>0.333</v>
      </c>
      <c r="Z14" s="25">
        <v>0.667</v>
      </c>
      <c r="AA14" s="25">
        <v>0.0</v>
      </c>
      <c r="AB14" s="25">
        <v>0.333</v>
      </c>
      <c r="AC14" s="25">
        <v>0.15</v>
      </c>
      <c r="AD14" s="25">
        <v>1.0</v>
      </c>
      <c r="AE14" s="25">
        <v>0.667</v>
      </c>
      <c r="AF14" s="25">
        <v>1.0</v>
      </c>
      <c r="AG14" s="25">
        <v>0.0</v>
      </c>
      <c r="AH14" s="25">
        <v>0.0</v>
      </c>
      <c r="AI14" s="25">
        <v>1.0</v>
      </c>
      <c r="AJ14" s="25">
        <v>0.0</v>
      </c>
      <c r="AK14" s="25">
        <v>0.0</v>
      </c>
      <c r="AL14" s="25">
        <v>1.0</v>
      </c>
      <c r="AM14" s="25">
        <v>33.3</v>
      </c>
      <c r="AN14" s="25">
        <v>0.0</v>
      </c>
      <c r="AO14" s="25">
        <v>2.0</v>
      </c>
      <c r="AP14" s="25">
        <v>0.0</v>
      </c>
      <c r="AQ14" s="25">
        <v>0.0</v>
      </c>
      <c r="AR14" s="25">
        <v>0.0</v>
      </c>
      <c r="AS14" s="25">
        <v>0.0</v>
      </c>
      <c r="AT14" s="25">
        <v>50.0</v>
      </c>
      <c r="AU14" s="25">
        <v>50.0</v>
      </c>
      <c r="AV14" s="25">
        <v>0.0</v>
      </c>
      <c r="AW14" s="25">
        <v>2.0</v>
      </c>
      <c r="AX14" s="25">
        <v>0.0</v>
      </c>
      <c r="AY14" s="25">
        <v>0.0</v>
      </c>
      <c r="AZ14" s="25">
        <v>0.0</v>
      </c>
      <c r="BA14" s="25">
        <v>0.0</v>
      </c>
      <c r="BB14" s="25">
        <v>0.0</v>
      </c>
    </row>
    <row r="15">
      <c r="C15" s="20" t="s">
        <v>85</v>
      </c>
      <c r="D15" s="25">
        <v>3.0</v>
      </c>
      <c r="E15" s="25">
        <v>3.0</v>
      </c>
      <c r="F15" s="25">
        <v>0.0</v>
      </c>
      <c r="G15" s="25">
        <v>0.0</v>
      </c>
      <c r="H15" s="25">
        <v>0.0</v>
      </c>
      <c r="I15" s="25">
        <v>0.0</v>
      </c>
      <c r="J15" s="25">
        <v>0.0</v>
      </c>
      <c r="K15" s="25">
        <v>0.0</v>
      </c>
      <c r="L15" s="25">
        <v>0.0</v>
      </c>
      <c r="M15" s="25">
        <v>0.0</v>
      </c>
      <c r="N15" s="25">
        <v>0.0</v>
      </c>
      <c r="O15" s="25">
        <v>0.0</v>
      </c>
      <c r="P15" s="25">
        <v>0.0</v>
      </c>
      <c r="Q15" s="25">
        <v>0.0</v>
      </c>
      <c r="R15" s="25">
        <v>0.0</v>
      </c>
      <c r="S15" s="25">
        <v>0.0</v>
      </c>
      <c r="T15" s="25">
        <v>0.0</v>
      </c>
      <c r="U15" s="25">
        <v>0.0</v>
      </c>
      <c r="V15" s="25">
        <v>0.0</v>
      </c>
      <c r="W15" s="25">
        <v>0.0</v>
      </c>
      <c r="X15" s="25">
        <v>0.0</v>
      </c>
      <c r="Y15" s="25">
        <v>0.0</v>
      </c>
      <c r="Z15" s="25">
        <v>0.0</v>
      </c>
      <c r="AA15" s="25">
        <v>0.0</v>
      </c>
      <c r="AB15" s="25">
        <v>0.0</v>
      </c>
      <c r="AC15" s="25">
        <v>0.0</v>
      </c>
      <c r="AD15" s="25">
        <v>1.0</v>
      </c>
      <c r="AE15" s="25">
        <v>1.0</v>
      </c>
      <c r="AF15" s="25">
        <v>0.0</v>
      </c>
      <c r="AG15" s="25">
        <v>0.0</v>
      </c>
      <c r="AH15" s="25">
        <v>0.0</v>
      </c>
      <c r="AI15" s="25">
        <v>1.0</v>
      </c>
      <c r="AJ15" s="25">
        <v>0.0</v>
      </c>
      <c r="AK15" s="25">
        <v>0.0</v>
      </c>
      <c r="AL15" s="25">
        <v>1.0</v>
      </c>
      <c r="AM15" s="25">
        <v>33.3</v>
      </c>
      <c r="AN15" s="25">
        <v>0.0</v>
      </c>
      <c r="AO15" s="25">
        <v>0.0</v>
      </c>
      <c r="AP15" s="25">
        <v>0.0</v>
      </c>
      <c r="AQ15" s="25">
        <v>0.0</v>
      </c>
      <c r="AR15" s="25">
        <v>33.3</v>
      </c>
      <c r="AS15" s="25">
        <v>0.0</v>
      </c>
      <c r="AT15" s="25">
        <v>0.0</v>
      </c>
      <c r="AU15" s="25">
        <v>33.3</v>
      </c>
      <c r="AV15" s="25">
        <v>33.3</v>
      </c>
      <c r="AW15" s="25">
        <v>3.0</v>
      </c>
      <c r="AX15" s="25">
        <v>0.0</v>
      </c>
      <c r="AY15" s="25">
        <v>33.3</v>
      </c>
      <c r="AZ15" s="25">
        <v>0.0</v>
      </c>
      <c r="BA15" s="25">
        <v>0.0</v>
      </c>
      <c r="BB15" s="25">
        <v>0.0</v>
      </c>
    </row>
    <row r="16">
      <c r="C16" s="20" t="s">
        <v>86</v>
      </c>
      <c r="D16" s="25">
        <v>4.0</v>
      </c>
      <c r="E16" s="25">
        <v>3.0</v>
      </c>
      <c r="F16" s="25">
        <v>2.0</v>
      </c>
      <c r="G16" s="25">
        <v>2.0</v>
      </c>
      <c r="H16" s="25">
        <v>0.0</v>
      </c>
      <c r="I16" s="25">
        <v>0.0</v>
      </c>
      <c r="J16" s="25">
        <v>2.0</v>
      </c>
      <c r="K16" s="25">
        <v>0.0</v>
      </c>
      <c r="L16" s="25">
        <v>0.0</v>
      </c>
      <c r="M16" s="25">
        <v>0.0</v>
      </c>
      <c r="N16" s="25">
        <v>0.667</v>
      </c>
      <c r="O16" s="25">
        <v>1.0</v>
      </c>
      <c r="P16" s="25">
        <v>0.0</v>
      </c>
      <c r="Q16" s="25">
        <v>0.0</v>
      </c>
      <c r="R16" s="25">
        <v>0.0</v>
      </c>
      <c r="S16" s="25">
        <v>0.0</v>
      </c>
      <c r="T16" s="25">
        <v>1.0</v>
      </c>
      <c r="U16" s="25">
        <v>0.0</v>
      </c>
      <c r="V16" s="25">
        <v>0.0</v>
      </c>
      <c r="W16" s="25">
        <v>0.0</v>
      </c>
      <c r="X16" s="25">
        <v>0.0</v>
      </c>
      <c r="Y16" s="25">
        <v>0.75</v>
      </c>
      <c r="Z16" s="25">
        <v>0.75</v>
      </c>
      <c r="AA16" s="25">
        <v>1.333</v>
      </c>
      <c r="AB16" s="25">
        <v>2.083</v>
      </c>
      <c r="AC16" s="25">
        <v>0.671</v>
      </c>
      <c r="AD16" s="25">
        <v>1.0</v>
      </c>
      <c r="AE16" s="25">
        <v>0.75</v>
      </c>
      <c r="AF16" s="25">
        <v>0.0</v>
      </c>
      <c r="AG16" s="25">
        <v>0.0</v>
      </c>
      <c r="AH16" s="25">
        <v>0.0</v>
      </c>
      <c r="AI16" s="25">
        <v>1.0</v>
      </c>
      <c r="AJ16" s="25">
        <v>0.0</v>
      </c>
      <c r="AK16" s="25">
        <v>0.0</v>
      </c>
      <c r="AL16" s="25">
        <v>3.0</v>
      </c>
      <c r="AM16" s="25">
        <v>75.0</v>
      </c>
      <c r="AN16" s="25">
        <v>0.0</v>
      </c>
      <c r="AO16" s="25">
        <v>1.0</v>
      </c>
      <c r="AP16" s="25">
        <v>0.0</v>
      </c>
      <c r="AQ16" s="25">
        <v>0.0</v>
      </c>
      <c r="AR16" s="25">
        <v>0.0</v>
      </c>
      <c r="AS16" s="25">
        <v>0.0</v>
      </c>
      <c r="AT16" s="25">
        <v>0.0</v>
      </c>
      <c r="AU16" s="25">
        <v>66.7</v>
      </c>
      <c r="AV16" s="25">
        <v>66.7</v>
      </c>
      <c r="AW16" s="25">
        <v>3.0</v>
      </c>
      <c r="AX16" s="25">
        <v>0.0</v>
      </c>
      <c r="AY16" s="25">
        <v>0.0</v>
      </c>
      <c r="AZ16" s="25">
        <v>0.0</v>
      </c>
      <c r="BA16" s="25">
        <v>0.0</v>
      </c>
      <c r="BB16" s="25">
        <v>0.667</v>
      </c>
    </row>
    <row r="17">
      <c r="C17" s="20" t="s">
        <v>87</v>
      </c>
      <c r="D17" s="25">
        <v>4.0</v>
      </c>
      <c r="E17" s="25">
        <v>4.0</v>
      </c>
      <c r="F17" s="25">
        <v>0.0</v>
      </c>
      <c r="G17" s="25">
        <v>2.0</v>
      </c>
      <c r="H17" s="25">
        <v>0.0</v>
      </c>
      <c r="I17" s="25">
        <v>1.0</v>
      </c>
      <c r="J17" s="25">
        <v>1.0</v>
      </c>
      <c r="K17" s="25">
        <v>0.0</v>
      </c>
      <c r="L17" s="25">
        <v>0.0</v>
      </c>
      <c r="M17" s="25">
        <v>0.0</v>
      </c>
      <c r="N17" s="25">
        <v>0.5</v>
      </c>
      <c r="O17" s="25">
        <v>0.0</v>
      </c>
      <c r="P17" s="25">
        <v>0.0</v>
      </c>
      <c r="Q17" s="25">
        <v>0.0</v>
      </c>
      <c r="R17" s="25">
        <v>0.0</v>
      </c>
      <c r="S17" s="25">
        <v>0.0</v>
      </c>
      <c r="T17" s="25">
        <v>0.0</v>
      </c>
      <c r="U17" s="25">
        <v>0.0</v>
      </c>
      <c r="V17" s="25">
        <v>0.0</v>
      </c>
      <c r="W17" s="25">
        <v>0.0</v>
      </c>
      <c r="X17" s="25">
        <v>0.0</v>
      </c>
      <c r="Y17" s="25">
        <v>0.5</v>
      </c>
      <c r="Z17" s="25">
        <v>0.5</v>
      </c>
      <c r="AA17" s="25">
        <v>0.75</v>
      </c>
      <c r="AB17" s="25">
        <v>1.25</v>
      </c>
      <c r="AC17" s="25">
        <v>0.413</v>
      </c>
      <c r="AD17" s="25">
        <v>1.0</v>
      </c>
      <c r="AE17" s="25">
        <v>1.0</v>
      </c>
      <c r="AF17" s="25">
        <v>0.0</v>
      </c>
      <c r="AG17" s="25">
        <v>0.0</v>
      </c>
      <c r="AH17" s="25">
        <v>0.0</v>
      </c>
      <c r="AI17" s="25">
        <v>2.0</v>
      </c>
      <c r="AJ17" s="25">
        <v>1.0</v>
      </c>
      <c r="AK17" s="25">
        <v>0.5</v>
      </c>
      <c r="AL17" s="25">
        <v>3.0</v>
      </c>
      <c r="AM17" s="25">
        <v>75.0</v>
      </c>
      <c r="AN17" s="25">
        <v>0.0</v>
      </c>
      <c r="AO17" s="25">
        <v>2.0</v>
      </c>
      <c r="AP17" s="25">
        <v>0.0</v>
      </c>
      <c r="AQ17" s="25">
        <v>0.0</v>
      </c>
      <c r="AR17" s="25">
        <v>50.0</v>
      </c>
      <c r="AS17" s="25">
        <v>50.0</v>
      </c>
      <c r="AT17" s="25">
        <v>0.0</v>
      </c>
      <c r="AU17" s="25">
        <v>0.0</v>
      </c>
      <c r="AV17" s="25">
        <v>50.0</v>
      </c>
      <c r="AW17" s="25">
        <v>4.0</v>
      </c>
      <c r="AX17" s="25">
        <v>0.0</v>
      </c>
      <c r="AY17" s="25">
        <v>0.0</v>
      </c>
      <c r="AZ17" s="25">
        <v>0.0</v>
      </c>
      <c r="BA17" s="25">
        <v>0.0</v>
      </c>
      <c r="BB17" s="25">
        <v>0.5</v>
      </c>
    </row>
    <row r="18">
      <c r="C18" s="20" t="s">
        <v>88</v>
      </c>
      <c r="D18" s="25">
        <v>3.0</v>
      </c>
      <c r="E18" s="25">
        <v>3.0</v>
      </c>
      <c r="F18" s="25">
        <v>2.0</v>
      </c>
      <c r="G18" s="25">
        <v>2.0</v>
      </c>
      <c r="H18" s="25">
        <v>0.0</v>
      </c>
      <c r="I18" s="25">
        <v>0.0</v>
      </c>
      <c r="J18" s="25">
        <v>2.0</v>
      </c>
      <c r="K18" s="25">
        <v>0.0</v>
      </c>
      <c r="L18" s="25">
        <v>0.0</v>
      </c>
      <c r="M18" s="25">
        <v>1.0</v>
      </c>
      <c r="N18" s="25">
        <v>0.667</v>
      </c>
      <c r="O18" s="25">
        <v>0.0</v>
      </c>
      <c r="P18" s="25">
        <v>0.0</v>
      </c>
      <c r="Q18" s="25">
        <v>0.0</v>
      </c>
      <c r="R18" s="25">
        <v>0.0</v>
      </c>
      <c r="S18" s="25">
        <v>0.0</v>
      </c>
      <c r="T18" s="25">
        <v>0.0</v>
      </c>
      <c r="U18" s="25">
        <v>0.0</v>
      </c>
      <c r="V18" s="25">
        <v>0.0</v>
      </c>
      <c r="W18" s="25">
        <v>0.0</v>
      </c>
      <c r="X18" s="25">
        <v>0.0</v>
      </c>
      <c r="Y18" s="25">
        <v>0.667</v>
      </c>
      <c r="Z18" s="25">
        <v>0.667</v>
      </c>
      <c r="AA18" s="25">
        <v>1.333</v>
      </c>
      <c r="AB18" s="25">
        <v>2.0</v>
      </c>
      <c r="AC18" s="25">
        <v>0.633</v>
      </c>
      <c r="AD18" s="25">
        <v>1.0</v>
      </c>
      <c r="AE18" s="25">
        <v>1.0</v>
      </c>
      <c r="AF18" s="25">
        <v>0.0</v>
      </c>
      <c r="AG18" s="25">
        <v>0.0</v>
      </c>
      <c r="AH18" s="25">
        <v>0.0</v>
      </c>
      <c r="AI18" s="25">
        <v>2.0</v>
      </c>
      <c r="AJ18" s="25">
        <v>1.0</v>
      </c>
      <c r="AK18" s="25">
        <v>0.5</v>
      </c>
      <c r="AL18" s="25">
        <v>2.0</v>
      </c>
      <c r="AM18" s="25">
        <v>66.7</v>
      </c>
      <c r="AN18" s="25">
        <v>0.0</v>
      </c>
      <c r="AO18" s="25">
        <v>0.0</v>
      </c>
      <c r="AP18" s="25">
        <v>0.0</v>
      </c>
      <c r="AQ18" s="25">
        <v>0.0</v>
      </c>
      <c r="AR18" s="25">
        <v>0.0</v>
      </c>
      <c r="AS18" s="25">
        <v>66.7</v>
      </c>
      <c r="AT18" s="25">
        <v>0.0</v>
      </c>
      <c r="AU18" s="25">
        <v>0.0</v>
      </c>
      <c r="AV18" s="25">
        <v>33.3</v>
      </c>
      <c r="AW18" s="25">
        <v>3.0</v>
      </c>
      <c r="AX18" s="25">
        <v>10.0</v>
      </c>
      <c r="AY18" s="25">
        <v>0.0</v>
      </c>
      <c r="AZ18" s="25">
        <v>0.0</v>
      </c>
      <c r="BA18" s="25">
        <v>0.0</v>
      </c>
      <c r="BB18" s="25">
        <v>0.667</v>
      </c>
    </row>
    <row r="19">
      <c r="C19" s="20" t="s">
        <v>89</v>
      </c>
      <c r="D19" s="25">
        <v>4.0</v>
      </c>
      <c r="E19" s="25">
        <v>3.0</v>
      </c>
      <c r="F19" s="25">
        <v>0.0</v>
      </c>
      <c r="G19" s="25">
        <v>1.0</v>
      </c>
      <c r="H19" s="25">
        <v>0.0</v>
      </c>
      <c r="I19" s="25">
        <v>1.0</v>
      </c>
      <c r="J19" s="25">
        <v>0.0</v>
      </c>
      <c r="K19" s="25">
        <v>0.0</v>
      </c>
      <c r="L19" s="25">
        <v>0.0</v>
      </c>
      <c r="M19" s="25">
        <v>1.0</v>
      </c>
      <c r="N19" s="25">
        <v>0.333</v>
      </c>
      <c r="O19" s="25">
        <v>1.0</v>
      </c>
      <c r="P19" s="25">
        <v>0.0</v>
      </c>
      <c r="Q19" s="25">
        <v>0.0</v>
      </c>
      <c r="R19" s="25">
        <v>0.0</v>
      </c>
      <c r="S19" s="25">
        <v>0.0</v>
      </c>
      <c r="T19" s="25">
        <v>0.0</v>
      </c>
      <c r="U19" s="25">
        <v>1.0</v>
      </c>
      <c r="V19" s="25">
        <v>0.0</v>
      </c>
      <c r="W19" s="25">
        <v>0.0</v>
      </c>
      <c r="X19" s="25">
        <v>0.0</v>
      </c>
      <c r="Y19" s="25">
        <v>0.5</v>
      </c>
      <c r="Z19" s="25">
        <v>0.5</v>
      </c>
      <c r="AA19" s="25">
        <v>0.333</v>
      </c>
      <c r="AB19" s="25">
        <v>0.833</v>
      </c>
      <c r="AC19" s="25">
        <v>0.308</v>
      </c>
      <c r="AD19" s="25">
        <v>1.0</v>
      </c>
      <c r="AE19" s="25">
        <v>0.75</v>
      </c>
      <c r="AF19" s="25">
        <v>0.0</v>
      </c>
      <c r="AG19" s="25">
        <v>0.0</v>
      </c>
      <c r="AH19" s="25">
        <v>0.0</v>
      </c>
      <c r="AI19" s="25">
        <v>2.0</v>
      </c>
      <c r="AJ19" s="25">
        <v>1.0</v>
      </c>
      <c r="AK19" s="25">
        <v>0.5</v>
      </c>
      <c r="AL19" s="25">
        <v>2.0</v>
      </c>
      <c r="AM19" s="25">
        <v>50.0</v>
      </c>
      <c r="AN19" s="25">
        <v>0.0</v>
      </c>
      <c r="AO19" s="25">
        <v>1.0</v>
      </c>
      <c r="AP19" s="25">
        <v>0.0</v>
      </c>
      <c r="AQ19" s="25">
        <v>0.0</v>
      </c>
      <c r="AR19" s="25">
        <v>33.3</v>
      </c>
      <c r="AS19" s="25">
        <v>0.0</v>
      </c>
      <c r="AT19" s="25">
        <v>66.7</v>
      </c>
      <c r="AU19" s="25">
        <v>0.0</v>
      </c>
      <c r="AV19" s="25">
        <v>33.3</v>
      </c>
      <c r="AW19" s="25">
        <v>3.0</v>
      </c>
      <c r="AX19" s="25">
        <v>0.0</v>
      </c>
      <c r="AY19" s="25">
        <v>0.0</v>
      </c>
      <c r="AZ19" s="25">
        <v>0.0</v>
      </c>
      <c r="BA19" s="25">
        <v>0.0</v>
      </c>
      <c r="BB19" s="25">
        <v>0.333</v>
      </c>
    </row>
    <row r="20">
      <c r="C20" s="20" t="s">
        <v>90</v>
      </c>
      <c r="D20" s="25">
        <v>4.0</v>
      </c>
      <c r="E20" s="25">
        <v>4.0</v>
      </c>
      <c r="F20" s="25">
        <v>1.0</v>
      </c>
      <c r="G20" s="25">
        <v>2.0</v>
      </c>
      <c r="H20" s="25">
        <v>0.0</v>
      </c>
      <c r="I20" s="25">
        <v>0.0</v>
      </c>
      <c r="J20" s="25">
        <v>2.0</v>
      </c>
      <c r="K20" s="25">
        <v>0.0</v>
      </c>
      <c r="L20" s="25">
        <v>0.0</v>
      </c>
      <c r="M20" s="25">
        <v>2.0</v>
      </c>
      <c r="N20" s="25">
        <v>0.5</v>
      </c>
      <c r="O20" s="25">
        <v>0.0</v>
      </c>
      <c r="P20" s="25">
        <v>0.0</v>
      </c>
      <c r="Q20" s="25">
        <v>1.0</v>
      </c>
      <c r="R20" s="25">
        <v>1.0</v>
      </c>
      <c r="S20" s="25">
        <v>0.0</v>
      </c>
      <c r="T20" s="25">
        <v>0.0</v>
      </c>
      <c r="U20" s="25">
        <v>0.0</v>
      </c>
      <c r="V20" s="25">
        <v>0.0</v>
      </c>
      <c r="W20" s="25">
        <v>0.0</v>
      </c>
      <c r="X20" s="25">
        <v>0.0</v>
      </c>
      <c r="Y20" s="25">
        <v>0.5</v>
      </c>
      <c r="Z20" s="25">
        <v>0.5</v>
      </c>
      <c r="AA20" s="25">
        <v>1.0</v>
      </c>
      <c r="AB20" s="25">
        <v>1.5</v>
      </c>
      <c r="AC20" s="25">
        <v>0.475</v>
      </c>
      <c r="AD20" s="25">
        <v>0.75</v>
      </c>
      <c r="AE20" s="25">
        <v>0.75</v>
      </c>
      <c r="AF20" s="25">
        <v>0.0</v>
      </c>
      <c r="AG20" s="25">
        <v>0.0</v>
      </c>
      <c r="AH20" s="25">
        <v>0.0</v>
      </c>
      <c r="AI20" s="25">
        <v>2.0</v>
      </c>
      <c r="AJ20" s="25">
        <v>1.0</v>
      </c>
      <c r="AK20" s="25">
        <v>0.5</v>
      </c>
      <c r="AL20" s="25">
        <v>2.0</v>
      </c>
      <c r="AM20" s="25">
        <v>50.0</v>
      </c>
      <c r="AN20" s="25">
        <v>0.0</v>
      </c>
      <c r="AO20" s="25">
        <v>1.0</v>
      </c>
      <c r="AP20" s="25">
        <v>0.0</v>
      </c>
      <c r="AQ20" s="25">
        <v>0.0</v>
      </c>
      <c r="AR20" s="25">
        <v>0.0</v>
      </c>
      <c r="AS20" s="25">
        <v>33.3</v>
      </c>
      <c r="AT20" s="25">
        <v>33.3</v>
      </c>
      <c r="AU20" s="25">
        <v>33.3</v>
      </c>
      <c r="AV20" s="25">
        <v>66.7</v>
      </c>
      <c r="AW20" s="25">
        <v>3.0</v>
      </c>
      <c r="AX20" s="25">
        <v>6.3</v>
      </c>
      <c r="AY20" s="25">
        <v>0.0</v>
      </c>
      <c r="AZ20" s="25">
        <v>0.0</v>
      </c>
      <c r="BA20" s="25">
        <v>0.0</v>
      </c>
      <c r="BB20" s="25">
        <v>0.667</v>
      </c>
    </row>
    <row r="21">
      <c r="C21" s="20" t="s">
        <v>91</v>
      </c>
      <c r="D21" s="25">
        <v>4.0</v>
      </c>
      <c r="E21" s="25">
        <v>3.0</v>
      </c>
      <c r="F21" s="25">
        <v>0.0</v>
      </c>
      <c r="G21" s="25">
        <v>1.0</v>
      </c>
      <c r="H21" s="25">
        <v>0.0</v>
      </c>
      <c r="I21" s="25">
        <v>0.0</v>
      </c>
      <c r="J21" s="25">
        <v>1.0</v>
      </c>
      <c r="K21" s="25">
        <v>0.0</v>
      </c>
      <c r="L21" s="25">
        <v>0.0</v>
      </c>
      <c r="M21" s="25">
        <v>1.0</v>
      </c>
      <c r="N21" s="25">
        <v>0.333</v>
      </c>
      <c r="O21" s="25">
        <v>0.0</v>
      </c>
      <c r="P21" s="25">
        <v>0.0</v>
      </c>
      <c r="Q21" s="25">
        <v>0.0</v>
      </c>
      <c r="R21" s="25">
        <v>0.0</v>
      </c>
      <c r="S21" s="25">
        <v>1.0</v>
      </c>
      <c r="T21" s="25">
        <v>0.0</v>
      </c>
      <c r="U21" s="25">
        <v>0.0</v>
      </c>
      <c r="V21" s="25">
        <v>0.0</v>
      </c>
      <c r="W21" s="25">
        <v>0.0</v>
      </c>
      <c r="X21" s="25">
        <v>0.0</v>
      </c>
      <c r="Y21" s="25">
        <v>0.5</v>
      </c>
      <c r="Z21" s="25">
        <v>0.5</v>
      </c>
      <c r="AA21" s="25">
        <v>0.667</v>
      </c>
      <c r="AB21" s="25">
        <v>1.167</v>
      </c>
      <c r="AC21" s="25">
        <v>0.392</v>
      </c>
      <c r="AD21" s="25">
        <v>1.0</v>
      </c>
      <c r="AE21" s="25">
        <v>0.75</v>
      </c>
      <c r="AF21" s="25">
        <v>0.0</v>
      </c>
      <c r="AG21" s="25">
        <v>0.0</v>
      </c>
      <c r="AH21" s="25">
        <v>0.0</v>
      </c>
      <c r="AI21" s="25">
        <v>0.0</v>
      </c>
      <c r="AJ21" s="25">
        <v>0.0</v>
      </c>
      <c r="AK21" s="25">
        <v>0.0</v>
      </c>
      <c r="AL21" s="25">
        <v>2.0</v>
      </c>
      <c r="AM21" s="25">
        <v>50.0</v>
      </c>
      <c r="AN21" s="25">
        <v>0.0</v>
      </c>
      <c r="AO21" s="25">
        <v>2.0</v>
      </c>
      <c r="AP21" s="25">
        <v>0.0</v>
      </c>
      <c r="AQ21" s="25">
        <v>0.0</v>
      </c>
      <c r="AR21" s="25">
        <v>33.3</v>
      </c>
      <c r="AS21" s="25">
        <v>33.3</v>
      </c>
      <c r="AT21" s="25">
        <v>0.0</v>
      </c>
      <c r="AU21" s="25">
        <v>33.3</v>
      </c>
      <c r="AV21" s="25">
        <v>0.0</v>
      </c>
      <c r="AW21" s="25">
        <v>3.0</v>
      </c>
      <c r="AX21" s="25">
        <v>0.0</v>
      </c>
      <c r="AY21" s="25">
        <v>0.0</v>
      </c>
      <c r="AZ21" s="25">
        <v>0.0</v>
      </c>
      <c r="BA21" s="25">
        <v>0.0</v>
      </c>
      <c r="BB21" s="25">
        <v>0.333</v>
      </c>
    </row>
    <row r="22">
      <c r="C22" s="20" t="s">
        <v>92</v>
      </c>
      <c r="D22" s="25">
        <v>4.0</v>
      </c>
      <c r="E22" s="25">
        <v>4.0</v>
      </c>
      <c r="F22" s="25">
        <v>1.0</v>
      </c>
      <c r="G22" s="25">
        <v>1.0</v>
      </c>
      <c r="H22" s="25">
        <v>0.0</v>
      </c>
      <c r="I22" s="25">
        <v>1.0</v>
      </c>
      <c r="J22" s="25">
        <v>0.0</v>
      </c>
      <c r="K22" s="25">
        <v>0.0</v>
      </c>
      <c r="L22" s="25">
        <v>0.0</v>
      </c>
      <c r="M22" s="25">
        <v>0.0</v>
      </c>
      <c r="N22" s="25">
        <v>0.25</v>
      </c>
      <c r="O22" s="25">
        <v>0.0</v>
      </c>
      <c r="P22" s="25">
        <v>0.0</v>
      </c>
      <c r="Q22" s="25">
        <v>1.0</v>
      </c>
      <c r="R22" s="25">
        <v>1.0</v>
      </c>
      <c r="S22" s="25">
        <v>0.0</v>
      </c>
      <c r="T22" s="25">
        <v>0.0</v>
      </c>
      <c r="U22" s="25">
        <v>0.0</v>
      </c>
      <c r="V22" s="25">
        <v>0.0</v>
      </c>
      <c r="W22" s="25">
        <v>0.0</v>
      </c>
      <c r="X22" s="25">
        <v>0.0</v>
      </c>
      <c r="Y22" s="25">
        <v>0.25</v>
      </c>
      <c r="Z22" s="25">
        <v>0.25</v>
      </c>
      <c r="AA22" s="25">
        <v>0.25</v>
      </c>
      <c r="AB22" s="25">
        <v>0.5</v>
      </c>
      <c r="AC22" s="25">
        <v>0.175</v>
      </c>
      <c r="AD22" s="25">
        <v>0.75</v>
      </c>
      <c r="AE22" s="25">
        <v>0.75</v>
      </c>
      <c r="AF22" s="25">
        <v>0.0</v>
      </c>
      <c r="AG22" s="25">
        <v>0.0</v>
      </c>
      <c r="AH22" s="25">
        <v>0.0</v>
      </c>
      <c r="AI22" s="25">
        <v>0.0</v>
      </c>
      <c r="AJ22" s="25">
        <v>0.0</v>
      </c>
      <c r="AK22" s="25">
        <v>0.0</v>
      </c>
      <c r="AL22" s="25">
        <v>1.0</v>
      </c>
      <c r="AM22" s="25">
        <v>25.0</v>
      </c>
      <c r="AN22" s="25">
        <v>0.0</v>
      </c>
      <c r="AO22" s="25">
        <v>0.0</v>
      </c>
      <c r="AP22" s="25">
        <v>0.0</v>
      </c>
      <c r="AQ22" s="25">
        <v>0.0</v>
      </c>
      <c r="AR22" s="25">
        <v>0.0</v>
      </c>
      <c r="AS22" s="25">
        <v>33.3</v>
      </c>
      <c r="AT22" s="25">
        <v>0.0</v>
      </c>
      <c r="AU22" s="25">
        <v>66.7</v>
      </c>
      <c r="AV22" s="25">
        <v>0.0</v>
      </c>
      <c r="AW22" s="25">
        <v>3.0</v>
      </c>
      <c r="AX22" s="25">
        <v>11.8</v>
      </c>
      <c r="AY22" s="25">
        <v>75.0</v>
      </c>
      <c r="AZ22" s="25">
        <v>0.0</v>
      </c>
      <c r="BA22" s="25">
        <v>0.0</v>
      </c>
      <c r="BB22" s="25">
        <v>0.333</v>
      </c>
    </row>
    <row r="23">
      <c r="C23" s="20" t="s">
        <v>93</v>
      </c>
      <c r="D23" s="25">
        <v>4.0</v>
      </c>
      <c r="E23" s="25">
        <v>4.0</v>
      </c>
      <c r="F23" s="25">
        <v>1.0</v>
      </c>
      <c r="G23" s="25">
        <v>1.0</v>
      </c>
      <c r="H23" s="25">
        <v>0.0</v>
      </c>
      <c r="I23" s="25">
        <v>0.0</v>
      </c>
      <c r="J23" s="25">
        <v>1.0</v>
      </c>
      <c r="K23" s="25">
        <v>0.0</v>
      </c>
      <c r="L23" s="25">
        <v>0.0</v>
      </c>
      <c r="M23" s="25">
        <v>0.0</v>
      </c>
      <c r="N23" s="25">
        <v>0.25</v>
      </c>
      <c r="O23" s="25">
        <v>0.0</v>
      </c>
      <c r="P23" s="25">
        <v>0.0</v>
      </c>
      <c r="Q23" s="25">
        <v>0.0</v>
      </c>
      <c r="R23" s="25">
        <v>0.0</v>
      </c>
      <c r="S23" s="25">
        <v>0.0</v>
      </c>
      <c r="T23" s="25">
        <v>0.0</v>
      </c>
      <c r="U23" s="25">
        <v>0.0</v>
      </c>
      <c r="V23" s="25">
        <v>0.0</v>
      </c>
      <c r="W23" s="25">
        <v>0.0</v>
      </c>
      <c r="X23" s="25">
        <v>0.0</v>
      </c>
      <c r="Y23" s="25">
        <v>0.25</v>
      </c>
      <c r="Z23" s="25">
        <v>0.5</v>
      </c>
      <c r="AA23" s="25">
        <v>0.5</v>
      </c>
      <c r="AB23" s="25">
        <v>0.75</v>
      </c>
      <c r="AC23" s="25">
        <v>0.238</v>
      </c>
      <c r="AD23" s="25">
        <v>1.0</v>
      </c>
      <c r="AE23" s="25">
        <v>1.0</v>
      </c>
      <c r="AF23" s="25">
        <v>1.0</v>
      </c>
      <c r="AG23" s="25">
        <v>0.0</v>
      </c>
      <c r="AH23" s="25">
        <v>0.0</v>
      </c>
      <c r="AI23" s="25">
        <v>0.0</v>
      </c>
      <c r="AJ23" s="25">
        <v>0.0</v>
      </c>
      <c r="AK23" s="25">
        <v>0.0</v>
      </c>
      <c r="AL23" s="25">
        <v>1.0</v>
      </c>
      <c r="AM23" s="25">
        <v>25.0</v>
      </c>
      <c r="AN23" s="25">
        <v>0.0</v>
      </c>
      <c r="AO23" s="25">
        <v>1.0</v>
      </c>
      <c r="AP23" s="25">
        <v>0.0</v>
      </c>
      <c r="AQ23" s="25">
        <v>0.0</v>
      </c>
      <c r="AR23" s="25">
        <v>25.0</v>
      </c>
      <c r="AS23" s="25">
        <v>25.0</v>
      </c>
      <c r="AT23" s="25">
        <v>25.0</v>
      </c>
      <c r="AU23" s="25">
        <v>25.0</v>
      </c>
      <c r="AV23" s="25">
        <v>25.0</v>
      </c>
      <c r="AW23" s="25">
        <v>4.0</v>
      </c>
      <c r="AX23" s="25">
        <v>7.1</v>
      </c>
      <c r="AY23" s="25">
        <v>25.0</v>
      </c>
      <c r="AZ23" s="25">
        <v>0.0</v>
      </c>
      <c r="BA23" s="25">
        <v>0.0</v>
      </c>
      <c r="BB23" s="25">
        <v>0.25</v>
      </c>
    </row>
    <row r="24">
      <c r="C24" s="20" t="s">
        <v>94</v>
      </c>
      <c r="D24" s="25">
        <v>4.0</v>
      </c>
      <c r="E24" s="25">
        <v>4.0</v>
      </c>
      <c r="F24" s="25">
        <v>1.0</v>
      </c>
      <c r="G24" s="25">
        <v>1.0</v>
      </c>
      <c r="H24" s="25">
        <v>0.0</v>
      </c>
      <c r="I24" s="25">
        <v>0.0</v>
      </c>
      <c r="J24" s="25">
        <v>1.0</v>
      </c>
      <c r="K24" s="25">
        <v>0.0</v>
      </c>
      <c r="L24" s="25">
        <v>0.0</v>
      </c>
      <c r="M24" s="25">
        <v>1.0</v>
      </c>
      <c r="N24" s="25">
        <v>0.25</v>
      </c>
      <c r="O24" s="25">
        <v>0.0</v>
      </c>
      <c r="P24" s="25">
        <v>0.0</v>
      </c>
      <c r="Q24" s="25">
        <v>0.0</v>
      </c>
      <c r="R24" s="25">
        <v>0.0</v>
      </c>
      <c r="S24" s="25">
        <v>0.0</v>
      </c>
      <c r="T24" s="25">
        <v>1.0</v>
      </c>
      <c r="U24" s="25">
        <v>0.0</v>
      </c>
      <c r="V24" s="25">
        <v>0.0</v>
      </c>
      <c r="W24" s="25">
        <v>0.0</v>
      </c>
      <c r="X24" s="25">
        <v>0.0</v>
      </c>
      <c r="Y24" s="25">
        <v>0.25</v>
      </c>
      <c r="Z24" s="25">
        <v>0.5</v>
      </c>
      <c r="AA24" s="25">
        <v>0.5</v>
      </c>
      <c r="AB24" s="25">
        <v>0.75</v>
      </c>
      <c r="AC24" s="25">
        <v>0.238</v>
      </c>
      <c r="AD24" s="25">
        <v>1.0</v>
      </c>
      <c r="AE24" s="25">
        <v>1.0</v>
      </c>
      <c r="AF24" s="25">
        <v>1.0</v>
      </c>
      <c r="AG24" s="25">
        <v>0.0</v>
      </c>
      <c r="AH24" s="25">
        <v>0.0</v>
      </c>
      <c r="AI24" s="25">
        <v>1.0</v>
      </c>
      <c r="AJ24" s="25">
        <v>1.0</v>
      </c>
      <c r="AK24" s="25">
        <v>1.0</v>
      </c>
      <c r="AL24" s="25">
        <v>3.0</v>
      </c>
      <c r="AM24" s="25">
        <v>75.0</v>
      </c>
      <c r="AN24" s="25">
        <v>0.0</v>
      </c>
      <c r="AO24" s="25">
        <v>0.0</v>
      </c>
      <c r="AP24" s="25">
        <v>0.0</v>
      </c>
      <c r="AQ24" s="25">
        <v>0.0</v>
      </c>
      <c r="AR24" s="25">
        <v>0.0</v>
      </c>
      <c r="AS24" s="25">
        <v>25.0</v>
      </c>
      <c r="AT24" s="25">
        <v>25.0</v>
      </c>
      <c r="AU24" s="25">
        <v>50.0</v>
      </c>
      <c r="AV24" s="25">
        <v>50.0</v>
      </c>
      <c r="AW24" s="25">
        <v>4.0</v>
      </c>
      <c r="AX24" s="25">
        <v>0.0</v>
      </c>
      <c r="AY24" s="25">
        <v>50.0</v>
      </c>
      <c r="AZ24" s="25">
        <v>1.0</v>
      </c>
      <c r="BA24" s="25">
        <v>50.0</v>
      </c>
      <c r="BB24" s="25">
        <v>0.25</v>
      </c>
    </row>
    <row r="25">
      <c r="C25" s="20" t="s">
        <v>95</v>
      </c>
      <c r="D25" s="25">
        <v>4.0</v>
      </c>
      <c r="E25" s="25">
        <v>4.0</v>
      </c>
      <c r="F25" s="25">
        <v>1.0</v>
      </c>
      <c r="G25" s="25">
        <v>1.0</v>
      </c>
      <c r="H25" s="25">
        <v>0.0</v>
      </c>
      <c r="I25" s="25">
        <v>1.0</v>
      </c>
      <c r="J25" s="25">
        <v>0.0</v>
      </c>
      <c r="K25" s="25">
        <v>0.0</v>
      </c>
      <c r="L25" s="25">
        <v>0.0</v>
      </c>
      <c r="M25" s="25">
        <v>0.0</v>
      </c>
      <c r="N25" s="25">
        <v>0.25</v>
      </c>
      <c r="O25" s="25">
        <v>0.0</v>
      </c>
      <c r="P25" s="25">
        <v>0.0</v>
      </c>
      <c r="Q25" s="25">
        <v>1.0</v>
      </c>
      <c r="R25" s="25">
        <v>1.0</v>
      </c>
      <c r="S25" s="25">
        <v>0.0</v>
      </c>
      <c r="T25" s="25">
        <v>0.0</v>
      </c>
      <c r="U25" s="25">
        <v>0.0</v>
      </c>
      <c r="V25" s="25">
        <v>0.0</v>
      </c>
      <c r="W25" s="25">
        <v>0.0</v>
      </c>
      <c r="X25" s="25">
        <v>0.0</v>
      </c>
      <c r="Y25" s="25">
        <v>0.25</v>
      </c>
      <c r="Z25" s="25">
        <v>0.5</v>
      </c>
      <c r="AA25" s="25">
        <v>0.25</v>
      </c>
      <c r="AB25" s="25">
        <v>0.5</v>
      </c>
      <c r="AC25" s="25">
        <v>0.175</v>
      </c>
      <c r="AD25" s="25">
        <v>0.75</v>
      </c>
      <c r="AE25" s="25">
        <v>0.75</v>
      </c>
      <c r="AF25" s="25">
        <v>1.0</v>
      </c>
      <c r="AG25" s="25">
        <v>0.0</v>
      </c>
      <c r="AH25" s="25">
        <v>0.0</v>
      </c>
      <c r="AI25" s="25">
        <v>2.0</v>
      </c>
      <c r="AJ25" s="25">
        <v>0.0</v>
      </c>
      <c r="AK25" s="25">
        <v>0.0</v>
      </c>
      <c r="AL25" s="25">
        <v>1.0</v>
      </c>
      <c r="AM25" s="25">
        <v>25.0</v>
      </c>
      <c r="AN25" s="25">
        <v>0.0</v>
      </c>
      <c r="AO25" s="25">
        <v>1.0</v>
      </c>
      <c r="AP25" s="25">
        <v>0.0</v>
      </c>
      <c r="AQ25" s="25">
        <v>0.0</v>
      </c>
      <c r="AR25" s="25">
        <v>33.3</v>
      </c>
      <c r="AS25" s="25">
        <v>33.3</v>
      </c>
      <c r="AT25" s="25">
        <v>33.3</v>
      </c>
      <c r="AU25" s="25">
        <v>0.0</v>
      </c>
      <c r="AV25" s="25">
        <v>33.3</v>
      </c>
      <c r="AW25" s="25">
        <v>3.0</v>
      </c>
      <c r="AX25" s="25">
        <v>20.0</v>
      </c>
      <c r="AY25" s="25">
        <v>50.0</v>
      </c>
      <c r="AZ25" s="25">
        <v>1.0</v>
      </c>
      <c r="BA25" s="25">
        <v>50.0</v>
      </c>
      <c r="BB25" s="25">
        <v>0.333</v>
      </c>
    </row>
    <row r="26">
      <c r="C26" s="20" t="s">
        <v>96</v>
      </c>
      <c r="D26" s="25">
        <v>4.0</v>
      </c>
      <c r="E26" s="25">
        <v>4.0</v>
      </c>
      <c r="F26" s="25">
        <v>1.0</v>
      </c>
      <c r="G26" s="25">
        <v>3.0</v>
      </c>
      <c r="H26" s="25">
        <v>0.0</v>
      </c>
      <c r="I26" s="25">
        <v>2.0</v>
      </c>
      <c r="J26" s="25">
        <v>1.0</v>
      </c>
      <c r="K26" s="25">
        <v>0.0</v>
      </c>
      <c r="L26" s="25">
        <v>0.0</v>
      </c>
      <c r="M26" s="25">
        <v>2.0</v>
      </c>
      <c r="N26" s="25">
        <v>0.75</v>
      </c>
      <c r="O26" s="25">
        <v>0.0</v>
      </c>
      <c r="P26" s="25">
        <v>0.0</v>
      </c>
      <c r="Q26" s="25">
        <v>0.0</v>
      </c>
      <c r="R26" s="25">
        <v>0.0</v>
      </c>
      <c r="S26" s="25">
        <v>0.0</v>
      </c>
      <c r="T26" s="25">
        <v>0.0</v>
      </c>
      <c r="U26" s="25">
        <v>0.0</v>
      </c>
      <c r="V26" s="25">
        <v>0.0</v>
      </c>
      <c r="W26" s="25">
        <v>0.0</v>
      </c>
      <c r="X26" s="25">
        <v>0.0</v>
      </c>
      <c r="Y26" s="25">
        <v>0.75</v>
      </c>
      <c r="Z26" s="25">
        <v>0.75</v>
      </c>
      <c r="AA26" s="25">
        <v>1.0</v>
      </c>
      <c r="AB26" s="25">
        <v>1.75</v>
      </c>
      <c r="AC26" s="25">
        <v>0.588</v>
      </c>
      <c r="AD26" s="25">
        <v>1.0</v>
      </c>
      <c r="AE26" s="25">
        <v>1.0</v>
      </c>
      <c r="AF26" s="25">
        <v>0.0</v>
      </c>
      <c r="AG26" s="25">
        <v>0.0</v>
      </c>
      <c r="AH26" s="25">
        <v>0.0</v>
      </c>
      <c r="AI26" s="25">
        <v>2.0</v>
      </c>
      <c r="AJ26" s="25">
        <v>2.0</v>
      </c>
      <c r="AK26" s="25">
        <v>1.0</v>
      </c>
      <c r="AL26" s="25">
        <v>3.0</v>
      </c>
      <c r="AM26" s="25">
        <v>75.0</v>
      </c>
      <c r="AN26" s="25">
        <v>0.0</v>
      </c>
      <c r="AO26" s="25">
        <v>2.0</v>
      </c>
      <c r="AP26" s="25">
        <v>0.0</v>
      </c>
      <c r="AQ26" s="25">
        <v>0.0</v>
      </c>
      <c r="AR26" s="25">
        <v>0.0</v>
      </c>
      <c r="AS26" s="25">
        <v>25.0</v>
      </c>
      <c r="AT26" s="25">
        <v>25.0</v>
      </c>
      <c r="AU26" s="25">
        <v>50.0</v>
      </c>
      <c r="AV26" s="25">
        <v>25.0</v>
      </c>
      <c r="AW26" s="25">
        <v>4.0</v>
      </c>
      <c r="AX26" s="25">
        <v>0.0</v>
      </c>
      <c r="AY26" s="25">
        <v>25.0</v>
      </c>
      <c r="AZ26" s="25">
        <v>0.0</v>
      </c>
      <c r="BA26" s="25">
        <v>0.0</v>
      </c>
      <c r="BB26" s="25">
        <v>0.75</v>
      </c>
    </row>
    <row r="27">
      <c r="C27" s="20" t="s">
        <v>97</v>
      </c>
      <c r="D27" s="25">
        <v>3.0</v>
      </c>
      <c r="E27" s="25">
        <v>3.0</v>
      </c>
      <c r="F27" s="25">
        <v>0.0</v>
      </c>
      <c r="G27" s="25">
        <v>0.0</v>
      </c>
      <c r="H27" s="25">
        <v>0.0</v>
      </c>
      <c r="I27" s="25">
        <v>0.0</v>
      </c>
      <c r="J27" s="25">
        <v>0.0</v>
      </c>
      <c r="K27" s="25">
        <v>0.0</v>
      </c>
      <c r="L27" s="25">
        <v>0.0</v>
      </c>
      <c r="M27" s="25">
        <v>0.0</v>
      </c>
      <c r="N27" s="25">
        <v>0.0</v>
      </c>
      <c r="O27" s="25">
        <v>0.0</v>
      </c>
      <c r="P27" s="25">
        <v>0.0</v>
      </c>
      <c r="Q27" s="25">
        <v>0.0</v>
      </c>
      <c r="R27" s="25">
        <v>0.0</v>
      </c>
      <c r="S27" s="25">
        <v>0.0</v>
      </c>
      <c r="T27" s="25">
        <v>0.0</v>
      </c>
      <c r="U27" s="25">
        <v>0.0</v>
      </c>
      <c r="V27" s="25">
        <v>0.0</v>
      </c>
      <c r="W27" s="25">
        <v>0.0</v>
      </c>
      <c r="X27" s="25">
        <v>0.0</v>
      </c>
      <c r="Y27" s="25">
        <v>0.0</v>
      </c>
      <c r="Z27" s="25">
        <v>0.0</v>
      </c>
      <c r="AA27" s="25">
        <v>0.0</v>
      </c>
      <c r="AB27" s="25">
        <v>0.0</v>
      </c>
      <c r="AC27" s="25">
        <v>0.0</v>
      </c>
      <c r="AD27" s="25">
        <v>1.0</v>
      </c>
      <c r="AE27" s="25">
        <v>1.0</v>
      </c>
      <c r="AF27" s="25">
        <v>0.0</v>
      </c>
      <c r="AG27" s="25">
        <v>0.0</v>
      </c>
      <c r="AH27" s="25">
        <v>0.0</v>
      </c>
      <c r="AI27" s="25">
        <v>1.0</v>
      </c>
      <c r="AJ27" s="25">
        <v>0.0</v>
      </c>
      <c r="AK27" s="25">
        <v>0.0</v>
      </c>
      <c r="AL27" s="25">
        <v>1.0</v>
      </c>
      <c r="AM27" s="25">
        <v>33.3</v>
      </c>
      <c r="AN27" s="25">
        <v>0.0</v>
      </c>
      <c r="AO27" s="25">
        <v>0.0</v>
      </c>
      <c r="AP27" s="25">
        <v>0.0</v>
      </c>
      <c r="AQ27" s="25">
        <v>0.0</v>
      </c>
      <c r="AR27" s="25">
        <v>0.0</v>
      </c>
      <c r="AS27" s="25">
        <v>33.3</v>
      </c>
      <c r="AT27" s="25">
        <v>0.0</v>
      </c>
      <c r="AU27" s="25">
        <v>66.7</v>
      </c>
      <c r="AV27" s="25">
        <v>0.0</v>
      </c>
      <c r="AW27" s="25">
        <v>3.0</v>
      </c>
      <c r="AX27" s="25">
        <v>0.0</v>
      </c>
      <c r="AY27" s="25">
        <v>66.7</v>
      </c>
      <c r="AZ27" s="25">
        <v>0.0</v>
      </c>
      <c r="BA27" s="25">
        <v>0.0</v>
      </c>
      <c r="BB27" s="25">
        <v>0.0</v>
      </c>
    </row>
    <row r="28">
      <c r="C28" s="20" t="s">
        <v>98</v>
      </c>
      <c r="D28" s="25">
        <v>4.0</v>
      </c>
      <c r="E28" s="25">
        <v>4.0</v>
      </c>
      <c r="F28" s="25">
        <v>0.0</v>
      </c>
      <c r="G28" s="25">
        <v>1.0</v>
      </c>
      <c r="H28" s="25">
        <v>0.0</v>
      </c>
      <c r="I28" s="25">
        <v>1.0</v>
      </c>
      <c r="J28" s="25">
        <v>0.0</v>
      </c>
      <c r="K28" s="25">
        <v>0.0</v>
      </c>
      <c r="L28" s="25">
        <v>0.0</v>
      </c>
      <c r="M28" s="25">
        <v>0.0</v>
      </c>
      <c r="N28" s="25">
        <v>0.25</v>
      </c>
      <c r="O28" s="25">
        <v>0.0</v>
      </c>
      <c r="P28" s="25">
        <v>0.0</v>
      </c>
      <c r="Q28" s="25">
        <v>0.0</v>
      </c>
      <c r="R28" s="25">
        <v>0.0</v>
      </c>
      <c r="S28" s="25">
        <v>0.0</v>
      </c>
      <c r="T28" s="25">
        <v>0.0</v>
      </c>
      <c r="U28" s="25">
        <v>0.0</v>
      </c>
      <c r="V28" s="25">
        <v>0.0</v>
      </c>
      <c r="W28" s="25">
        <v>0.0</v>
      </c>
      <c r="X28" s="25">
        <v>0.0</v>
      </c>
      <c r="Y28" s="25">
        <v>0.25</v>
      </c>
      <c r="Z28" s="25">
        <v>0.25</v>
      </c>
      <c r="AA28" s="25">
        <v>0.25</v>
      </c>
      <c r="AB28" s="25">
        <v>0.5</v>
      </c>
      <c r="AC28" s="25">
        <v>0.175</v>
      </c>
      <c r="AD28" s="25">
        <v>1.0</v>
      </c>
      <c r="AE28" s="25">
        <v>1.0</v>
      </c>
      <c r="AF28" s="25">
        <v>0.0</v>
      </c>
      <c r="AG28" s="25">
        <v>0.0</v>
      </c>
      <c r="AH28" s="25">
        <v>0.0</v>
      </c>
      <c r="AI28" s="25">
        <v>2.0</v>
      </c>
      <c r="AJ28" s="25">
        <v>0.0</v>
      </c>
      <c r="AK28" s="25">
        <v>0.0</v>
      </c>
      <c r="AL28" s="25">
        <v>2.0</v>
      </c>
      <c r="AM28" s="25">
        <v>50.0</v>
      </c>
      <c r="AN28" s="25">
        <v>0.0</v>
      </c>
      <c r="AO28" s="25">
        <v>1.0</v>
      </c>
      <c r="AP28" s="25">
        <v>0.0</v>
      </c>
      <c r="AQ28" s="25">
        <v>0.0</v>
      </c>
      <c r="AR28" s="25">
        <v>75.0</v>
      </c>
      <c r="AS28" s="25">
        <v>0.0</v>
      </c>
      <c r="AT28" s="25">
        <v>0.0</v>
      </c>
      <c r="AU28" s="25">
        <v>25.0</v>
      </c>
      <c r="AV28" s="25">
        <v>25.0</v>
      </c>
      <c r="AW28" s="25">
        <v>4.0</v>
      </c>
      <c r="AX28" s="25">
        <v>0.0</v>
      </c>
      <c r="AY28" s="25">
        <v>25.0</v>
      </c>
      <c r="AZ28" s="25">
        <v>1.0</v>
      </c>
      <c r="BA28" s="25">
        <v>100.0</v>
      </c>
      <c r="BB28" s="25">
        <v>0.25</v>
      </c>
    </row>
    <row r="29">
      <c r="C29" s="20" t="s">
        <v>98</v>
      </c>
      <c r="D29" s="25">
        <v>4.0</v>
      </c>
      <c r="E29" s="25">
        <v>4.0</v>
      </c>
      <c r="F29" s="25">
        <v>2.0</v>
      </c>
      <c r="G29" s="25">
        <v>3.0</v>
      </c>
      <c r="H29" s="25">
        <v>0.0</v>
      </c>
      <c r="I29" s="25">
        <v>2.0</v>
      </c>
      <c r="J29" s="25">
        <v>0.0</v>
      </c>
      <c r="K29" s="25">
        <v>0.0</v>
      </c>
      <c r="L29" s="25">
        <v>1.0</v>
      </c>
      <c r="M29" s="25">
        <v>2.0</v>
      </c>
      <c r="N29" s="25">
        <v>0.75</v>
      </c>
      <c r="O29" s="25">
        <v>0.0</v>
      </c>
      <c r="P29" s="25">
        <v>0.0</v>
      </c>
      <c r="Q29" s="25">
        <v>0.0</v>
      </c>
      <c r="R29" s="25">
        <v>0.0</v>
      </c>
      <c r="S29" s="25">
        <v>0.0</v>
      </c>
      <c r="T29" s="25">
        <v>1.0</v>
      </c>
      <c r="U29" s="25">
        <v>0.0</v>
      </c>
      <c r="V29" s="25">
        <v>0.0</v>
      </c>
      <c r="W29" s="25">
        <v>0.0</v>
      </c>
      <c r="X29" s="25">
        <v>0.0</v>
      </c>
      <c r="Y29" s="25">
        <v>0.75</v>
      </c>
      <c r="Z29" s="25">
        <v>0.75</v>
      </c>
      <c r="AA29" s="25">
        <v>1.5</v>
      </c>
      <c r="AB29" s="25">
        <v>2.25</v>
      </c>
      <c r="AC29" s="25">
        <v>0.713</v>
      </c>
      <c r="AD29" s="25">
        <v>1.0</v>
      </c>
      <c r="AE29" s="25">
        <v>1.0</v>
      </c>
      <c r="AF29" s="25">
        <v>0.0</v>
      </c>
      <c r="AG29" s="25">
        <v>0.0</v>
      </c>
      <c r="AH29" s="25">
        <v>0.0</v>
      </c>
      <c r="AI29" s="25">
        <v>1.0</v>
      </c>
      <c r="AJ29" s="25">
        <v>1.0</v>
      </c>
      <c r="AK29" s="25">
        <v>1.0</v>
      </c>
      <c r="AL29" s="25">
        <v>4.0</v>
      </c>
      <c r="AM29" s="25">
        <v>100.0</v>
      </c>
      <c r="AN29" s="25">
        <v>0.0</v>
      </c>
      <c r="AO29" s="25">
        <v>1.0</v>
      </c>
      <c r="AP29" s="25">
        <v>0.0</v>
      </c>
      <c r="AQ29" s="25">
        <v>0.0</v>
      </c>
      <c r="AR29" s="25">
        <v>25.0</v>
      </c>
      <c r="AS29" s="25">
        <v>25.0</v>
      </c>
      <c r="AT29" s="25">
        <v>25.0</v>
      </c>
      <c r="AU29" s="25">
        <v>25.0</v>
      </c>
      <c r="AV29" s="25">
        <v>50.0</v>
      </c>
      <c r="AW29" s="25">
        <v>4.0</v>
      </c>
      <c r="AX29" s="25">
        <v>0.0</v>
      </c>
      <c r="AY29" s="25">
        <v>0.0</v>
      </c>
      <c r="AZ29" s="25">
        <v>0.0</v>
      </c>
      <c r="BA29" s="25">
        <v>0.0</v>
      </c>
      <c r="BB29" s="25">
        <v>0.667</v>
      </c>
    </row>
    <row r="30">
      <c r="C30" s="20" t="s">
        <v>99</v>
      </c>
      <c r="D30" s="25">
        <v>3.0</v>
      </c>
      <c r="E30" s="25">
        <v>3.0</v>
      </c>
      <c r="F30" s="25">
        <v>0.0</v>
      </c>
      <c r="G30" s="25">
        <v>1.0</v>
      </c>
      <c r="H30" s="25">
        <v>0.0</v>
      </c>
      <c r="I30" s="25">
        <v>1.0</v>
      </c>
      <c r="J30" s="25">
        <v>0.0</v>
      </c>
      <c r="K30" s="25">
        <v>0.0</v>
      </c>
      <c r="L30" s="25">
        <v>0.0</v>
      </c>
      <c r="M30" s="25">
        <v>0.0</v>
      </c>
      <c r="N30" s="25">
        <v>0.333</v>
      </c>
      <c r="O30" s="25">
        <v>0.0</v>
      </c>
      <c r="P30" s="25">
        <v>0.0</v>
      </c>
      <c r="Q30" s="25">
        <v>0.0</v>
      </c>
      <c r="R30" s="25">
        <v>0.0</v>
      </c>
      <c r="S30" s="25">
        <v>0.0</v>
      </c>
      <c r="T30" s="25">
        <v>0.0</v>
      </c>
      <c r="U30" s="25">
        <v>0.0</v>
      </c>
      <c r="V30" s="25">
        <v>0.0</v>
      </c>
      <c r="W30" s="25">
        <v>0.0</v>
      </c>
      <c r="X30" s="25">
        <v>0.0</v>
      </c>
      <c r="Y30" s="25">
        <v>0.333</v>
      </c>
      <c r="Z30" s="25">
        <v>0.333</v>
      </c>
      <c r="AA30" s="25">
        <v>0.333</v>
      </c>
      <c r="AB30" s="25">
        <v>0.667</v>
      </c>
      <c r="AC30" s="25">
        <v>0.233</v>
      </c>
      <c r="AD30" s="25">
        <v>1.0</v>
      </c>
      <c r="AE30" s="25">
        <v>1.0</v>
      </c>
      <c r="AF30" s="25">
        <v>0.0</v>
      </c>
      <c r="AG30" s="25">
        <v>0.0</v>
      </c>
      <c r="AH30" s="25">
        <v>0.0</v>
      </c>
      <c r="AI30" s="25">
        <v>1.0</v>
      </c>
      <c r="AJ30" s="25">
        <v>0.0</v>
      </c>
      <c r="AK30" s="25">
        <v>0.0</v>
      </c>
      <c r="AL30" s="25">
        <v>2.0</v>
      </c>
      <c r="AM30" s="25">
        <v>66.7</v>
      </c>
      <c r="AN30" s="25">
        <v>0.0</v>
      </c>
      <c r="AO30" s="25">
        <v>1.0</v>
      </c>
      <c r="AP30" s="25">
        <v>0.0</v>
      </c>
      <c r="AQ30" s="25">
        <v>0.0</v>
      </c>
      <c r="AR30" s="25">
        <v>33.3</v>
      </c>
      <c r="AS30" s="25">
        <v>33.3</v>
      </c>
      <c r="AT30" s="25">
        <v>33.3</v>
      </c>
      <c r="AU30" s="25">
        <v>0.0</v>
      </c>
      <c r="AV30" s="25">
        <v>0.0</v>
      </c>
      <c r="AW30" s="25">
        <v>3.0</v>
      </c>
      <c r="AX30" s="25">
        <v>0.0</v>
      </c>
      <c r="AY30" s="25">
        <v>33.3</v>
      </c>
      <c r="AZ30" s="25">
        <v>0.0</v>
      </c>
      <c r="BA30" s="25">
        <v>0.0</v>
      </c>
      <c r="BB30" s="25">
        <v>0.333</v>
      </c>
    </row>
    <row r="31">
      <c r="C31" s="20" t="s">
        <v>99</v>
      </c>
      <c r="D31" s="25">
        <v>4.0</v>
      </c>
      <c r="E31" s="25">
        <v>3.0</v>
      </c>
      <c r="F31" s="25">
        <v>2.0</v>
      </c>
      <c r="G31" s="25">
        <v>1.0</v>
      </c>
      <c r="H31" s="25">
        <v>0.0</v>
      </c>
      <c r="I31" s="25">
        <v>0.0</v>
      </c>
      <c r="J31" s="25">
        <v>0.0</v>
      </c>
      <c r="K31" s="25">
        <v>1.0</v>
      </c>
      <c r="L31" s="25">
        <v>0.0</v>
      </c>
      <c r="M31" s="25">
        <v>0.0</v>
      </c>
      <c r="N31" s="25">
        <v>0.333</v>
      </c>
      <c r="O31" s="25">
        <v>1.0</v>
      </c>
      <c r="P31" s="25">
        <v>0.0</v>
      </c>
      <c r="Q31" s="25">
        <v>0.0</v>
      </c>
      <c r="R31" s="25">
        <v>0.0</v>
      </c>
      <c r="S31" s="25">
        <v>0.0</v>
      </c>
      <c r="T31" s="25">
        <v>1.0</v>
      </c>
      <c r="U31" s="25">
        <v>0.0</v>
      </c>
      <c r="V31" s="25">
        <v>0.0</v>
      </c>
      <c r="W31" s="25">
        <v>0.0</v>
      </c>
      <c r="X31" s="25">
        <v>0.0</v>
      </c>
      <c r="Y31" s="25">
        <v>0.5</v>
      </c>
      <c r="Z31" s="25">
        <v>0.5</v>
      </c>
      <c r="AA31" s="25">
        <v>1.0</v>
      </c>
      <c r="AB31" s="25">
        <v>1.5</v>
      </c>
      <c r="AC31" s="25">
        <v>0.475</v>
      </c>
      <c r="AD31" s="25">
        <v>1.0</v>
      </c>
      <c r="AE31" s="25">
        <v>0.75</v>
      </c>
      <c r="AF31" s="25">
        <v>0.0</v>
      </c>
      <c r="AG31" s="25">
        <v>0.0</v>
      </c>
      <c r="AH31" s="25">
        <v>0.0</v>
      </c>
      <c r="AI31" s="25">
        <v>1.0</v>
      </c>
      <c r="AJ31" s="25">
        <v>0.0</v>
      </c>
      <c r="AK31" s="25">
        <v>0.0</v>
      </c>
      <c r="AL31" s="25">
        <v>2.0</v>
      </c>
      <c r="AM31" s="25">
        <v>50.0</v>
      </c>
      <c r="AN31" s="25">
        <v>0.0</v>
      </c>
      <c r="AO31" s="25">
        <v>0.0</v>
      </c>
      <c r="AP31" s="25">
        <v>0.0</v>
      </c>
      <c r="AQ31" s="25">
        <v>0.0</v>
      </c>
      <c r="AR31" s="25">
        <v>33.3</v>
      </c>
      <c r="AS31" s="25">
        <v>0.0</v>
      </c>
      <c r="AT31" s="25">
        <v>0.0</v>
      </c>
      <c r="AU31" s="25">
        <v>66.7</v>
      </c>
      <c r="AV31" s="25">
        <v>33.3</v>
      </c>
      <c r="AW31" s="25">
        <v>3.0</v>
      </c>
      <c r="AX31" s="25">
        <v>8.3</v>
      </c>
      <c r="AY31" s="25">
        <v>0.0</v>
      </c>
      <c r="AZ31" s="25">
        <v>0.0</v>
      </c>
      <c r="BA31" s="25">
        <v>0.0</v>
      </c>
      <c r="BB31" s="25">
        <v>0.333</v>
      </c>
    </row>
    <row r="32">
      <c r="C32" s="20" t="s">
        <v>100</v>
      </c>
      <c r="D32" s="25">
        <v>2.0</v>
      </c>
      <c r="E32" s="25">
        <v>1.0</v>
      </c>
      <c r="F32" s="25">
        <v>0.0</v>
      </c>
      <c r="G32" s="25">
        <v>0.0</v>
      </c>
      <c r="H32" s="25">
        <v>0.0</v>
      </c>
      <c r="I32" s="25">
        <v>0.0</v>
      </c>
      <c r="J32" s="25">
        <v>0.0</v>
      </c>
      <c r="K32" s="25">
        <v>0.0</v>
      </c>
      <c r="L32" s="25">
        <v>0.0</v>
      </c>
      <c r="M32" s="25">
        <v>0.0</v>
      </c>
      <c r="N32" s="25">
        <v>0.0</v>
      </c>
      <c r="O32" s="25">
        <v>1.0</v>
      </c>
      <c r="P32" s="25">
        <v>0.0</v>
      </c>
      <c r="Q32" s="25">
        <v>0.0</v>
      </c>
      <c r="R32" s="25">
        <v>0.0</v>
      </c>
      <c r="S32" s="25">
        <v>0.0</v>
      </c>
      <c r="T32" s="25">
        <v>0.0</v>
      </c>
      <c r="U32" s="25">
        <v>0.0</v>
      </c>
      <c r="V32" s="25">
        <v>0.0</v>
      </c>
      <c r="W32" s="25">
        <v>0.0</v>
      </c>
      <c r="X32" s="25">
        <v>0.0</v>
      </c>
      <c r="Y32" s="25">
        <v>0.5</v>
      </c>
      <c r="Z32" s="25">
        <v>0.5</v>
      </c>
      <c r="AA32" s="25">
        <v>0.0</v>
      </c>
      <c r="AB32" s="25">
        <v>0.5</v>
      </c>
      <c r="AC32" s="25">
        <v>0.225</v>
      </c>
      <c r="AD32" s="25">
        <v>1.0</v>
      </c>
      <c r="AE32" s="25">
        <v>0.5</v>
      </c>
      <c r="AF32" s="25">
        <v>0.0</v>
      </c>
      <c r="AG32" s="25">
        <v>0.0</v>
      </c>
      <c r="AH32" s="25">
        <v>0.0</v>
      </c>
      <c r="AI32" s="25">
        <v>1.0</v>
      </c>
      <c r="AJ32" s="25">
        <v>0.0</v>
      </c>
      <c r="AK32" s="25">
        <v>0.0</v>
      </c>
      <c r="AL32" s="25">
        <v>2.0</v>
      </c>
      <c r="AM32" s="25">
        <v>100.0</v>
      </c>
      <c r="AN32" s="25">
        <v>0.0</v>
      </c>
      <c r="AO32" s="25">
        <v>0.0</v>
      </c>
      <c r="AP32" s="25">
        <v>0.0</v>
      </c>
      <c r="AQ32" s="25">
        <v>0.0</v>
      </c>
      <c r="AR32" s="25">
        <v>0.0</v>
      </c>
      <c r="AS32" s="25">
        <v>0.0</v>
      </c>
      <c r="AT32" s="25">
        <v>0.0</v>
      </c>
      <c r="AU32" s="25">
        <v>100.0</v>
      </c>
      <c r="AV32" s="25">
        <v>0.0</v>
      </c>
      <c r="AW32" s="25">
        <v>1.0</v>
      </c>
      <c r="AX32" s="25">
        <v>0.0</v>
      </c>
      <c r="AY32" s="25">
        <v>0.0</v>
      </c>
      <c r="AZ32" s="25">
        <v>0.0</v>
      </c>
      <c r="BA32" s="25">
        <v>0.0</v>
      </c>
      <c r="BB32" s="25">
        <v>0.0</v>
      </c>
    </row>
    <row r="33">
      <c r="C33" s="20" t="s">
        <v>100</v>
      </c>
      <c r="D33" s="25">
        <v>3.0</v>
      </c>
      <c r="E33" s="25">
        <v>2.0</v>
      </c>
      <c r="F33" s="25">
        <v>0.0</v>
      </c>
      <c r="G33" s="25">
        <v>0.0</v>
      </c>
      <c r="H33" s="25">
        <v>0.0</v>
      </c>
      <c r="I33" s="25">
        <v>0.0</v>
      </c>
      <c r="J33" s="25">
        <v>0.0</v>
      </c>
      <c r="K33" s="25">
        <v>0.0</v>
      </c>
      <c r="L33" s="25">
        <v>0.0</v>
      </c>
      <c r="M33" s="25">
        <v>0.0</v>
      </c>
      <c r="N33" s="25">
        <v>0.0</v>
      </c>
      <c r="O33" s="25">
        <v>1.0</v>
      </c>
      <c r="P33" s="25">
        <v>0.0</v>
      </c>
      <c r="Q33" s="25">
        <v>0.0</v>
      </c>
      <c r="R33" s="25">
        <v>0.0</v>
      </c>
      <c r="S33" s="25">
        <v>0.0</v>
      </c>
      <c r="T33" s="25">
        <v>1.0</v>
      </c>
      <c r="U33" s="25">
        <v>0.0</v>
      </c>
      <c r="V33" s="25">
        <v>0.0</v>
      </c>
      <c r="W33" s="25">
        <v>0.0</v>
      </c>
      <c r="X33" s="25">
        <v>0.0</v>
      </c>
      <c r="Y33" s="25">
        <v>0.333</v>
      </c>
      <c r="Z33" s="25">
        <v>0.667</v>
      </c>
      <c r="AA33" s="25">
        <v>0.0</v>
      </c>
      <c r="AB33" s="25">
        <v>0.333</v>
      </c>
      <c r="AC33" s="25">
        <v>0.15</v>
      </c>
      <c r="AD33" s="25">
        <v>1.0</v>
      </c>
      <c r="AE33" s="25">
        <v>0.667</v>
      </c>
      <c r="AF33" s="25">
        <v>1.0</v>
      </c>
      <c r="AG33" s="25">
        <v>1.0</v>
      </c>
      <c r="AH33" s="25">
        <v>0.0</v>
      </c>
      <c r="AI33" s="25">
        <v>0.0</v>
      </c>
      <c r="AJ33" s="25">
        <v>0.0</v>
      </c>
      <c r="AK33" s="25">
        <v>0.0</v>
      </c>
      <c r="AL33" s="25">
        <v>1.0</v>
      </c>
      <c r="AM33" s="25">
        <v>33.3</v>
      </c>
      <c r="AN33" s="25">
        <v>0.0</v>
      </c>
      <c r="AO33" s="25">
        <v>3.0</v>
      </c>
      <c r="AP33" s="25">
        <v>0.0</v>
      </c>
      <c r="AQ33" s="25">
        <v>0.0</v>
      </c>
      <c r="AR33" s="25">
        <v>100.0</v>
      </c>
      <c r="AS33" s="25">
        <v>0.0</v>
      </c>
      <c r="AT33" s="25">
        <v>0.0</v>
      </c>
      <c r="AU33" s="25">
        <v>0.0</v>
      </c>
      <c r="AV33" s="25">
        <v>0.0</v>
      </c>
      <c r="AW33" s="25">
        <v>2.0</v>
      </c>
      <c r="AX33" s="25">
        <v>0.0</v>
      </c>
      <c r="AY33" s="25">
        <v>0.0</v>
      </c>
      <c r="AZ33" s="25">
        <v>0.0</v>
      </c>
      <c r="BA33" s="25">
        <v>0.0</v>
      </c>
      <c r="BB33" s="25">
        <v>0.0</v>
      </c>
    </row>
    <row r="34">
      <c r="C34" s="20" t="s">
        <v>101</v>
      </c>
      <c r="D34" s="25">
        <v>3.0</v>
      </c>
      <c r="E34" s="25">
        <v>2.0</v>
      </c>
      <c r="F34" s="25">
        <v>1.0</v>
      </c>
      <c r="G34" s="25">
        <v>0.0</v>
      </c>
      <c r="H34" s="25">
        <v>0.0</v>
      </c>
      <c r="I34" s="25">
        <v>0.0</v>
      </c>
      <c r="J34" s="25">
        <v>0.0</v>
      </c>
      <c r="K34" s="25">
        <v>0.0</v>
      </c>
      <c r="L34" s="25">
        <v>0.0</v>
      </c>
      <c r="M34" s="25">
        <v>0.0</v>
      </c>
      <c r="N34" s="25">
        <v>0.0</v>
      </c>
      <c r="O34" s="25">
        <v>1.0</v>
      </c>
      <c r="P34" s="25">
        <v>0.0</v>
      </c>
      <c r="Q34" s="25">
        <v>0.0</v>
      </c>
      <c r="R34" s="25">
        <v>0.0</v>
      </c>
      <c r="S34" s="25">
        <v>0.0</v>
      </c>
      <c r="T34" s="25">
        <v>0.0</v>
      </c>
      <c r="U34" s="25">
        <v>0.0</v>
      </c>
      <c r="V34" s="25">
        <v>0.0</v>
      </c>
      <c r="W34" s="25">
        <v>0.0</v>
      </c>
      <c r="X34" s="25">
        <v>0.0</v>
      </c>
      <c r="Y34" s="25">
        <v>0.333</v>
      </c>
      <c r="Z34" s="25">
        <v>0.333</v>
      </c>
      <c r="AA34" s="25">
        <v>0.0</v>
      </c>
      <c r="AB34" s="25">
        <v>0.333</v>
      </c>
      <c r="AC34" s="25">
        <v>0.15</v>
      </c>
      <c r="AD34" s="25">
        <v>1.0</v>
      </c>
      <c r="AE34" s="25">
        <v>0.667</v>
      </c>
      <c r="AF34" s="25">
        <v>0.0</v>
      </c>
      <c r="AG34" s="25">
        <v>0.0</v>
      </c>
      <c r="AH34" s="25">
        <v>0.0</v>
      </c>
      <c r="AI34" s="25">
        <v>2.0</v>
      </c>
      <c r="AJ34" s="25">
        <v>0.0</v>
      </c>
      <c r="AK34" s="25">
        <v>0.0</v>
      </c>
      <c r="AL34" s="25">
        <v>1.0</v>
      </c>
      <c r="AM34" s="25">
        <v>33.3</v>
      </c>
      <c r="AN34" s="25">
        <v>1.0</v>
      </c>
      <c r="AO34" s="25">
        <v>0.0</v>
      </c>
      <c r="AP34" s="25">
        <v>0.0</v>
      </c>
      <c r="AQ34" s="25">
        <v>0.0</v>
      </c>
      <c r="AR34" s="25">
        <v>0.0</v>
      </c>
      <c r="AS34" s="25">
        <v>0.0</v>
      </c>
      <c r="AT34" s="25">
        <v>50.0</v>
      </c>
      <c r="AU34" s="25">
        <v>50.0</v>
      </c>
      <c r="AV34" s="25">
        <v>0.0</v>
      </c>
      <c r="AW34" s="25">
        <v>2.0</v>
      </c>
      <c r="AX34" s="25">
        <v>0.0</v>
      </c>
      <c r="AY34" s="25">
        <v>0.0</v>
      </c>
      <c r="AZ34" s="25">
        <v>0.0</v>
      </c>
      <c r="BA34" s="25">
        <v>0.0</v>
      </c>
      <c r="BB34" s="25">
        <v>0.0</v>
      </c>
    </row>
    <row r="35">
      <c r="C35" s="20" t="s">
        <v>101</v>
      </c>
      <c r="D35" s="25">
        <v>3.0</v>
      </c>
      <c r="E35" s="25">
        <v>3.0</v>
      </c>
      <c r="F35" s="25">
        <v>0.0</v>
      </c>
      <c r="G35" s="25">
        <v>1.0</v>
      </c>
      <c r="H35" s="25">
        <v>0.0</v>
      </c>
      <c r="I35" s="25">
        <v>1.0</v>
      </c>
      <c r="J35" s="25">
        <v>0.0</v>
      </c>
      <c r="K35" s="25">
        <v>0.0</v>
      </c>
      <c r="L35" s="25">
        <v>0.0</v>
      </c>
      <c r="M35" s="25">
        <v>0.0</v>
      </c>
      <c r="N35" s="25">
        <v>0.333</v>
      </c>
      <c r="O35" s="25">
        <v>0.0</v>
      </c>
      <c r="P35" s="25">
        <v>0.0</v>
      </c>
      <c r="Q35" s="25">
        <v>0.0</v>
      </c>
      <c r="R35" s="25">
        <v>0.0</v>
      </c>
      <c r="S35" s="25">
        <v>0.0</v>
      </c>
      <c r="T35" s="25">
        <v>0.0</v>
      </c>
      <c r="U35" s="25">
        <v>0.0</v>
      </c>
      <c r="V35" s="25">
        <v>0.0</v>
      </c>
      <c r="W35" s="25">
        <v>0.0</v>
      </c>
      <c r="X35" s="25">
        <v>0.0</v>
      </c>
      <c r="Y35" s="25">
        <v>0.333</v>
      </c>
      <c r="Z35" s="25">
        <v>0.333</v>
      </c>
      <c r="AA35" s="25">
        <v>0.333</v>
      </c>
      <c r="AB35" s="25">
        <v>0.667</v>
      </c>
      <c r="AC35" s="25">
        <v>0.233</v>
      </c>
      <c r="AD35" s="25">
        <v>1.0</v>
      </c>
      <c r="AE35" s="25">
        <v>1.0</v>
      </c>
      <c r="AF35" s="25">
        <v>0.0</v>
      </c>
      <c r="AG35" s="25">
        <v>0.0</v>
      </c>
      <c r="AH35" s="25">
        <v>0.0</v>
      </c>
      <c r="AI35" s="25">
        <v>0.0</v>
      </c>
      <c r="AJ35" s="25">
        <v>0.0</v>
      </c>
      <c r="AK35" s="25">
        <v>0.0</v>
      </c>
      <c r="AL35" s="25">
        <v>1.0</v>
      </c>
      <c r="AM35" s="25">
        <v>33.3</v>
      </c>
      <c r="AN35" s="25">
        <v>0.0</v>
      </c>
      <c r="AO35" s="25">
        <v>1.0</v>
      </c>
      <c r="AP35" s="25">
        <v>0.0</v>
      </c>
      <c r="AQ35" s="25">
        <v>0.0</v>
      </c>
      <c r="AR35" s="25">
        <v>66.7</v>
      </c>
      <c r="AS35" s="25">
        <v>0.0</v>
      </c>
      <c r="AT35" s="25">
        <v>0.0</v>
      </c>
      <c r="AU35" s="25">
        <v>33.3</v>
      </c>
      <c r="AV35" s="25">
        <v>0.0</v>
      </c>
      <c r="AW35" s="25">
        <v>3.0</v>
      </c>
      <c r="AX35" s="25">
        <v>0.0</v>
      </c>
      <c r="AY35" s="25">
        <v>0.0</v>
      </c>
      <c r="AZ35" s="25">
        <v>0.0</v>
      </c>
      <c r="BA35" s="25">
        <v>0.0</v>
      </c>
      <c r="BB35" s="25">
        <v>0.333</v>
      </c>
    </row>
    <row r="36">
      <c r="C36" s="20" t="s">
        <v>102</v>
      </c>
      <c r="D36" s="25">
        <v>4.0</v>
      </c>
      <c r="E36" s="25">
        <v>4.0</v>
      </c>
      <c r="F36" s="25">
        <v>0.0</v>
      </c>
      <c r="G36" s="25">
        <v>1.0</v>
      </c>
      <c r="H36" s="25">
        <v>0.0</v>
      </c>
      <c r="I36" s="25">
        <v>1.0</v>
      </c>
      <c r="J36" s="25">
        <v>0.0</v>
      </c>
      <c r="K36" s="25">
        <v>0.0</v>
      </c>
      <c r="L36" s="25">
        <v>0.0</v>
      </c>
      <c r="M36" s="25">
        <v>0.0</v>
      </c>
      <c r="N36" s="25">
        <v>0.25</v>
      </c>
      <c r="O36" s="25">
        <v>0.0</v>
      </c>
      <c r="P36" s="25">
        <v>1.0</v>
      </c>
      <c r="Q36" s="25">
        <v>1.0</v>
      </c>
      <c r="R36" s="25">
        <v>2.0</v>
      </c>
      <c r="S36" s="25">
        <v>0.0</v>
      </c>
      <c r="T36" s="25">
        <v>0.0</v>
      </c>
      <c r="U36" s="25">
        <v>0.0</v>
      </c>
      <c r="V36" s="25">
        <v>0.0</v>
      </c>
      <c r="W36" s="25">
        <v>0.0</v>
      </c>
      <c r="X36" s="25">
        <v>0.0</v>
      </c>
      <c r="Y36" s="25">
        <v>0.25</v>
      </c>
      <c r="Z36" s="25">
        <v>0.25</v>
      </c>
      <c r="AA36" s="25">
        <v>0.25</v>
      </c>
      <c r="AB36" s="25">
        <v>0.5</v>
      </c>
      <c r="AC36" s="25">
        <v>0.175</v>
      </c>
      <c r="AD36" s="25">
        <v>0.5</v>
      </c>
      <c r="AE36" s="25">
        <v>0.5</v>
      </c>
      <c r="AF36" s="25">
        <v>0.0</v>
      </c>
      <c r="AG36" s="25">
        <v>0.0</v>
      </c>
      <c r="AH36" s="25">
        <v>0.0</v>
      </c>
      <c r="AI36" s="25">
        <v>1.0</v>
      </c>
      <c r="AJ36" s="25">
        <v>0.0</v>
      </c>
      <c r="AK36" s="25">
        <v>0.0</v>
      </c>
      <c r="AL36" s="25">
        <v>2.0</v>
      </c>
      <c r="AM36" s="25">
        <v>50.0</v>
      </c>
      <c r="AN36" s="25">
        <v>0.0</v>
      </c>
      <c r="AO36" s="25">
        <v>2.0</v>
      </c>
      <c r="AP36" s="25">
        <v>0.0</v>
      </c>
      <c r="AQ36" s="25">
        <v>0.0</v>
      </c>
      <c r="AR36" s="25">
        <v>0.0</v>
      </c>
      <c r="AS36" s="25">
        <v>50.0</v>
      </c>
      <c r="AT36" s="25">
        <v>0.0</v>
      </c>
      <c r="AU36" s="25">
        <v>50.0</v>
      </c>
      <c r="AV36" s="25">
        <v>50.0</v>
      </c>
      <c r="AW36" s="25">
        <v>2.0</v>
      </c>
      <c r="AX36" s="25">
        <v>20.0</v>
      </c>
      <c r="AY36" s="25">
        <v>0.0</v>
      </c>
      <c r="AZ36" s="25">
        <v>0.0</v>
      </c>
      <c r="BA36" s="25">
        <v>0.0</v>
      </c>
      <c r="BB36" s="25">
        <v>0.5</v>
      </c>
    </row>
    <row r="37">
      <c r="C37" s="20" t="s">
        <v>102</v>
      </c>
      <c r="D37" s="25">
        <v>4.0</v>
      </c>
      <c r="E37" s="25">
        <v>4.0</v>
      </c>
      <c r="F37" s="25">
        <v>1.0</v>
      </c>
      <c r="G37" s="25">
        <v>0.0</v>
      </c>
      <c r="H37" s="25">
        <v>0.0</v>
      </c>
      <c r="I37" s="25">
        <v>0.0</v>
      </c>
      <c r="J37" s="25">
        <v>0.0</v>
      </c>
      <c r="K37" s="25">
        <v>0.0</v>
      </c>
      <c r="L37" s="25">
        <v>0.0</v>
      </c>
      <c r="M37" s="25">
        <v>0.0</v>
      </c>
      <c r="N37" s="25">
        <v>0.0</v>
      </c>
      <c r="O37" s="25">
        <v>0.0</v>
      </c>
      <c r="P37" s="25">
        <v>0.0</v>
      </c>
      <c r="Q37" s="25">
        <v>0.0</v>
      </c>
      <c r="R37" s="25">
        <v>0.0</v>
      </c>
      <c r="S37" s="25">
        <v>0.0</v>
      </c>
      <c r="T37" s="25">
        <v>1.0</v>
      </c>
      <c r="U37" s="25">
        <v>0.0</v>
      </c>
      <c r="V37" s="25">
        <v>0.0</v>
      </c>
      <c r="W37" s="25">
        <v>0.0</v>
      </c>
      <c r="X37" s="25">
        <v>0.0</v>
      </c>
      <c r="Y37" s="25">
        <v>0.0</v>
      </c>
      <c r="Z37" s="25">
        <v>0.0</v>
      </c>
      <c r="AA37" s="25">
        <v>0.0</v>
      </c>
      <c r="AB37" s="25">
        <v>0.0</v>
      </c>
      <c r="AC37" s="25">
        <v>0.0</v>
      </c>
      <c r="AD37" s="25">
        <v>1.0</v>
      </c>
      <c r="AE37" s="25">
        <v>1.0</v>
      </c>
      <c r="AF37" s="25">
        <v>0.0</v>
      </c>
      <c r="AG37" s="25">
        <v>1.0</v>
      </c>
      <c r="AH37" s="25">
        <v>0.0</v>
      </c>
      <c r="AI37" s="25">
        <v>4.0</v>
      </c>
      <c r="AJ37" s="25">
        <v>0.0</v>
      </c>
      <c r="AK37" s="25">
        <v>0.0</v>
      </c>
      <c r="AL37" s="25">
        <v>3.0</v>
      </c>
      <c r="AM37" s="25">
        <v>75.0</v>
      </c>
      <c r="AN37" s="25">
        <v>0.0</v>
      </c>
      <c r="AO37" s="25">
        <v>0.0</v>
      </c>
      <c r="AP37" s="25">
        <v>0.0</v>
      </c>
      <c r="AQ37" s="25">
        <v>0.0</v>
      </c>
      <c r="AR37" s="25">
        <v>25.0</v>
      </c>
      <c r="AS37" s="25">
        <v>50.0</v>
      </c>
      <c r="AT37" s="25">
        <v>0.0</v>
      </c>
      <c r="AU37" s="25">
        <v>25.0</v>
      </c>
      <c r="AV37" s="25">
        <v>25.0</v>
      </c>
      <c r="AW37" s="25">
        <v>4.0</v>
      </c>
      <c r="AX37" s="25">
        <v>0.0</v>
      </c>
      <c r="AY37" s="25">
        <v>0.0</v>
      </c>
      <c r="AZ37" s="25">
        <v>0.0</v>
      </c>
      <c r="BA37" s="25">
        <v>0.0</v>
      </c>
      <c r="BB37" s="25">
        <v>0.0</v>
      </c>
    </row>
    <row r="38">
      <c r="C38" s="20" t="s">
        <v>103</v>
      </c>
      <c r="D38" s="70" t="s">
        <v>160</v>
      </c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9"/>
    </row>
    <row r="39">
      <c r="C39" s="20" t="s">
        <v>103</v>
      </c>
      <c r="D39" s="62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4"/>
    </row>
    <row r="40">
      <c r="C40" s="20" t="s">
        <v>104</v>
      </c>
      <c r="D40" s="25">
        <v>3.0</v>
      </c>
      <c r="E40" s="25">
        <v>3.0</v>
      </c>
      <c r="F40" s="25">
        <v>0.0</v>
      </c>
      <c r="G40" s="25">
        <v>2.0</v>
      </c>
      <c r="H40" s="25">
        <v>0.0</v>
      </c>
      <c r="I40" s="25">
        <v>1.0</v>
      </c>
      <c r="J40" s="25">
        <v>1.0</v>
      </c>
      <c r="K40" s="25">
        <v>0.0</v>
      </c>
      <c r="L40" s="25">
        <v>0.0</v>
      </c>
      <c r="M40" s="25">
        <v>1.0</v>
      </c>
      <c r="N40" s="25">
        <v>0.667</v>
      </c>
      <c r="O40" s="25">
        <v>0.0</v>
      </c>
      <c r="P40" s="25">
        <v>0.0</v>
      </c>
      <c r="Q40" s="25">
        <v>0.0</v>
      </c>
      <c r="R40" s="25">
        <v>0.0</v>
      </c>
      <c r="S40" s="25">
        <v>0.0</v>
      </c>
      <c r="T40" s="25">
        <v>0.0</v>
      </c>
      <c r="U40" s="25">
        <v>0.0</v>
      </c>
      <c r="V40" s="25">
        <v>0.0</v>
      </c>
      <c r="W40" s="25">
        <v>0.0</v>
      </c>
      <c r="X40" s="25">
        <v>0.0</v>
      </c>
      <c r="Y40" s="25">
        <v>0.667</v>
      </c>
      <c r="Z40" s="25">
        <v>0.667</v>
      </c>
      <c r="AA40" s="25">
        <v>1.0</v>
      </c>
      <c r="AB40" s="25">
        <v>1.667</v>
      </c>
      <c r="AC40" s="25">
        <v>0.55</v>
      </c>
      <c r="AD40" s="25">
        <v>1.0</v>
      </c>
      <c r="AE40" s="25">
        <v>1.0</v>
      </c>
      <c r="AF40" s="25">
        <v>0.0</v>
      </c>
      <c r="AG40" s="25">
        <v>0.0</v>
      </c>
      <c r="AH40" s="25">
        <v>0.0</v>
      </c>
      <c r="AI40" s="25">
        <v>1.0</v>
      </c>
      <c r="AJ40" s="25">
        <v>1.0</v>
      </c>
      <c r="AK40" s="25">
        <v>1.0</v>
      </c>
      <c r="AL40" s="25">
        <v>2.0</v>
      </c>
      <c r="AM40" s="25">
        <v>66.7</v>
      </c>
      <c r="AN40" s="25">
        <v>0.0</v>
      </c>
      <c r="AO40" s="25">
        <v>2.0</v>
      </c>
      <c r="AP40" s="25">
        <v>0.0</v>
      </c>
      <c r="AQ40" s="25">
        <v>0.0</v>
      </c>
      <c r="AR40" s="25">
        <v>0.0</v>
      </c>
      <c r="AS40" s="25">
        <v>66.7</v>
      </c>
      <c r="AT40" s="25">
        <v>0.0</v>
      </c>
      <c r="AU40" s="25">
        <v>33.3</v>
      </c>
      <c r="AV40" s="25">
        <v>33.3</v>
      </c>
      <c r="AW40" s="25">
        <v>3.0</v>
      </c>
      <c r="AX40" s="25">
        <v>0.0</v>
      </c>
      <c r="AY40" s="25">
        <v>0.0</v>
      </c>
      <c r="AZ40" s="25">
        <v>0.0</v>
      </c>
      <c r="BA40" s="25">
        <v>0.0</v>
      </c>
      <c r="BB40" s="25">
        <v>0.667</v>
      </c>
    </row>
    <row r="41">
      <c r="C41" s="20" t="s">
        <v>104</v>
      </c>
      <c r="D41" s="25">
        <v>4.0</v>
      </c>
      <c r="E41" s="25">
        <v>4.0</v>
      </c>
      <c r="F41" s="25">
        <v>1.0</v>
      </c>
      <c r="G41" s="25">
        <v>2.0</v>
      </c>
      <c r="H41" s="25">
        <v>0.0</v>
      </c>
      <c r="I41" s="25">
        <v>1.0</v>
      </c>
      <c r="J41" s="25">
        <v>1.0</v>
      </c>
      <c r="K41" s="25">
        <v>0.0</v>
      </c>
      <c r="L41" s="25">
        <v>0.0</v>
      </c>
      <c r="M41" s="25">
        <v>2.0</v>
      </c>
      <c r="N41" s="25">
        <v>0.5</v>
      </c>
      <c r="O41" s="25">
        <v>0.0</v>
      </c>
      <c r="P41" s="25">
        <v>0.0</v>
      </c>
      <c r="Q41" s="25">
        <v>0.0</v>
      </c>
      <c r="R41" s="25">
        <v>0.0</v>
      </c>
      <c r="S41" s="25">
        <v>0.0</v>
      </c>
      <c r="T41" s="25">
        <v>0.0</v>
      </c>
      <c r="U41" s="25">
        <v>0.0</v>
      </c>
      <c r="V41" s="25">
        <v>0.0</v>
      </c>
      <c r="W41" s="25">
        <v>0.0</v>
      </c>
      <c r="X41" s="25">
        <v>0.0</v>
      </c>
      <c r="Y41" s="25">
        <v>0.5</v>
      </c>
      <c r="Z41" s="25">
        <v>0.5</v>
      </c>
      <c r="AA41" s="25">
        <v>0.75</v>
      </c>
      <c r="AB41" s="25">
        <v>1.25</v>
      </c>
      <c r="AC41" s="25">
        <v>0.413</v>
      </c>
      <c r="AD41" s="25">
        <v>1.0</v>
      </c>
      <c r="AE41" s="25">
        <v>1.0</v>
      </c>
      <c r="AF41" s="25">
        <v>0.0</v>
      </c>
      <c r="AG41" s="25">
        <v>0.0</v>
      </c>
      <c r="AH41" s="25">
        <v>0.0</v>
      </c>
      <c r="AI41" s="25">
        <v>2.0</v>
      </c>
      <c r="AJ41" s="25">
        <v>1.0</v>
      </c>
      <c r="AK41" s="25">
        <v>0.5</v>
      </c>
      <c r="AL41" s="25">
        <v>3.0</v>
      </c>
      <c r="AM41" s="25">
        <v>75.0</v>
      </c>
      <c r="AN41" s="25">
        <v>0.0</v>
      </c>
      <c r="AO41" s="25">
        <v>1.0</v>
      </c>
      <c r="AP41" s="25">
        <v>0.0</v>
      </c>
      <c r="AQ41" s="25">
        <v>0.0</v>
      </c>
      <c r="AR41" s="25">
        <v>25.0</v>
      </c>
      <c r="AS41" s="25">
        <v>0.0</v>
      </c>
      <c r="AT41" s="25">
        <v>0.0</v>
      </c>
      <c r="AU41" s="25">
        <v>75.0</v>
      </c>
      <c r="AV41" s="25">
        <v>25.0</v>
      </c>
      <c r="AW41" s="25">
        <v>4.0</v>
      </c>
      <c r="AX41" s="25">
        <v>0.0</v>
      </c>
      <c r="AY41" s="25">
        <v>0.0</v>
      </c>
      <c r="AZ41" s="25">
        <v>0.0</v>
      </c>
      <c r="BA41" s="25">
        <v>0.0</v>
      </c>
      <c r="BB41" s="25">
        <v>0.5</v>
      </c>
    </row>
    <row r="42">
      <c r="C42" s="20" t="s">
        <v>105</v>
      </c>
      <c r="D42" s="25">
        <v>3.0</v>
      </c>
      <c r="E42" s="25">
        <v>3.0</v>
      </c>
      <c r="F42" s="25">
        <v>0.0</v>
      </c>
      <c r="G42" s="25">
        <v>2.0</v>
      </c>
      <c r="H42" s="25">
        <v>0.0</v>
      </c>
      <c r="I42" s="25">
        <v>1.0</v>
      </c>
      <c r="J42" s="25">
        <v>1.0</v>
      </c>
      <c r="K42" s="25">
        <v>0.0</v>
      </c>
      <c r="L42" s="25">
        <v>0.0</v>
      </c>
      <c r="M42" s="25">
        <v>4.0</v>
      </c>
      <c r="N42" s="25">
        <v>0.667</v>
      </c>
      <c r="O42" s="25">
        <v>0.0</v>
      </c>
      <c r="P42" s="25">
        <v>1.0</v>
      </c>
      <c r="Q42" s="25">
        <v>0.0</v>
      </c>
      <c r="R42" s="25">
        <v>1.0</v>
      </c>
      <c r="S42" s="25">
        <v>0.0</v>
      </c>
      <c r="T42" s="25">
        <v>0.0</v>
      </c>
      <c r="U42" s="25">
        <v>0.0</v>
      </c>
      <c r="V42" s="25">
        <v>0.0</v>
      </c>
      <c r="W42" s="25">
        <v>0.0</v>
      </c>
      <c r="X42" s="25">
        <v>0.0</v>
      </c>
      <c r="Y42" s="25">
        <v>0.667</v>
      </c>
      <c r="Z42" s="25">
        <v>0.667</v>
      </c>
      <c r="AA42" s="25">
        <v>1.0</v>
      </c>
      <c r="AB42" s="25">
        <v>1.667</v>
      </c>
      <c r="AC42" s="25">
        <v>0.55</v>
      </c>
      <c r="AD42" s="25">
        <v>0.667</v>
      </c>
      <c r="AE42" s="25">
        <v>0.667</v>
      </c>
      <c r="AF42" s="25">
        <v>0.0</v>
      </c>
      <c r="AG42" s="25">
        <v>0.0</v>
      </c>
      <c r="AH42" s="25">
        <v>0.0</v>
      </c>
      <c r="AI42" s="25">
        <v>2.0</v>
      </c>
      <c r="AJ42" s="25">
        <v>2.0</v>
      </c>
      <c r="AK42" s="25">
        <v>1.0</v>
      </c>
      <c r="AL42" s="25">
        <v>2.0</v>
      </c>
      <c r="AM42" s="25">
        <v>66.7</v>
      </c>
      <c r="AN42" s="25">
        <v>0.0</v>
      </c>
      <c r="AO42" s="25">
        <v>2.0</v>
      </c>
      <c r="AP42" s="25">
        <v>0.0</v>
      </c>
      <c r="AQ42" s="25">
        <v>0.0</v>
      </c>
      <c r="AR42" s="25">
        <v>50.0</v>
      </c>
      <c r="AS42" s="25">
        <v>50.0</v>
      </c>
      <c r="AT42" s="25">
        <v>0.0</v>
      </c>
      <c r="AU42" s="25">
        <v>0.0</v>
      </c>
      <c r="AV42" s="25">
        <v>0.0</v>
      </c>
      <c r="AW42" s="25">
        <v>2.0</v>
      </c>
      <c r="AX42" s="25">
        <v>0.0</v>
      </c>
      <c r="AY42" s="25">
        <v>0.0</v>
      </c>
      <c r="AZ42" s="25">
        <v>0.0</v>
      </c>
      <c r="BA42" s="25">
        <v>0.0</v>
      </c>
      <c r="BB42" s="25">
        <v>1.0</v>
      </c>
    </row>
    <row r="43">
      <c r="C43" s="20" t="s">
        <v>105</v>
      </c>
      <c r="D43" s="25">
        <v>3.0</v>
      </c>
      <c r="E43" s="25">
        <v>3.0</v>
      </c>
      <c r="F43" s="25">
        <v>2.0</v>
      </c>
      <c r="G43" s="25">
        <v>2.0</v>
      </c>
      <c r="H43" s="25">
        <v>0.0</v>
      </c>
      <c r="I43" s="25">
        <v>1.0</v>
      </c>
      <c r="J43" s="25">
        <v>1.0</v>
      </c>
      <c r="K43" s="25">
        <v>0.0</v>
      </c>
      <c r="L43" s="25">
        <v>0.0</v>
      </c>
      <c r="M43" s="25">
        <v>3.0</v>
      </c>
      <c r="N43" s="25">
        <v>0.667</v>
      </c>
      <c r="O43" s="25">
        <v>0.0</v>
      </c>
      <c r="P43" s="25">
        <v>0.0</v>
      </c>
      <c r="Q43" s="25">
        <v>0.0</v>
      </c>
      <c r="R43" s="25">
        <v>0.0</v>
      </c>
      <c r="S43" s="25">
        <v>0.0</v>
      </c>
      <c r="T43" s="25">
        <v>0.0</v>
      </c>
      <c r="U43" s="25">
        <v>0.0</v>
      </c>
      <c r="V43" s="25">
        <v>0.0</v>
      </c>
      <c r="W43" s="25">
        <v>0.0</v>
      </c>
      <c r="X43" s="25">
        <v>0.0</v>
      </c>
      <c r="Y43" s="25">
        <v>0.667</v>
      </c>
      <c r="Z43" s="25">
        <v>0.667</v>
      </c>
      <c r="AA43" s="25">
        <v>1.0</v>
      </c>
      <c r="AB43" s="25">
        <v>1.667</v>
      </c>
      <c r="AC43" s="25">
        <v>0.55</v>
      </c>
      <c r="AD43" s="25">
        <v>1.0</v>
      </c>
      <c r="AE43" s="25">
        <v>1.0</v>
      </c>
      <c r="AF43" s="25">
        <v>0.0</v>
      </c>
      <c r="AG43" s="25">
        <v>0.0</v>
      </c>
      <c r="AH43" s="25">
        <v>0.0</v>
      </c>
      <c r="AI43" s="25">
        <v>3.0</v>
      </c>
      <c r="AJ43" s="25">
        <v>2.0</v>
      </c>
      <c r="AK43" s="25">
        <v>0.667</v>
      </c>
      <c r="AL43" s="25">
        <v>2.0</v>
      </c>
      <c r="AM43" s="25">
        <v>66.7</v>
      </c>
      <c r="AN43" s="25">
        <v>0.0</v>
      </c>
      <c r="AO43" s="25">
        <v>0.0</v>
      </c>
      <c r="AP43" s="25">
        <v>0.0</v>
      </c>
      <c r="AQ43" s="25">
        <v>0.0</v>
      </c>
      <c r="AR43" s="25">
        <v>33.3</v>
      </c>
      <c r="AS43" s="25">
        <v>33.3</v>
      </c>
      <c r="AT43" s="25">
        <v>33.3</v>
      </c>
      <c r="AU43" s="25">
        <v>0.0</v>
      </c>
      <c r="AV43" s="25">
        <v>33.3</v>
      </c>
      <c r="AW43" s="25">
        <v>3.0</v>
      </c>
      <c r="AX43" s="25">
        <v>0.0</v>
      </c>
      <c r="AY43" s="25">
        <v>33.3</v>
      </c>
      <c r="AZ43" s="25">
        <v>0.0</v>
      </c>
      <c r="BA43" s="25">
        <v>0.0</v>
      </c>
      <c r="BB43" s="25">
        <v>0.667</v>
      </c>
    </row>
    <row r="44">
      <c r="C44" s="20" t="s">
        <v>106</v>
      </c>
      <c r="D44" s="25">
        <v>3.0</v>
      </c>
      <c r="E44" s="25">
        <v>2.0</v>
      </c>
      <c r="F44" s="25">
        <v>0.0</v>
      </c>
      <c r="G44" s="25">
        <v>1.0</v>
      </c>
      <c r="H44" s="25">
        <v>0.0</v>
      </c>
      <c r="I44" s="25">
        <v>0.0</v>
      </c>
      <c r="J44" s="25">
        <v>1.0</v>
      </c>
      <c r="K44" s="25">
        <v>0.0</v>
      </c>
      <c r="L44" s="25">
        <v>0.0</v>
      </c>
      <c r="M44" s="25">
        <v>1.0</v>
      </c>
      <c r="N44" s="25">
        <v>0.5</v>
      </c>
      <c r="O44" s="25">
        <v>0.0</v>
      </c>
      <c r="P44" s="25">
        <v>0.0</v>
      </c>
      <c r="Q44" s="25">
        <v>0.0</v>
      </c>
      <c r="R44" s="25">
        <v>0.0</v>
      </c>
      <c r="S44" s="25">
        <v>0.0</v>
      </c>
      <c r="T44" s="25">
        <v>0.0</v>
      </c>
      <c r="U44" s="25">
        <v>0.0</v>
      </c>
      <c r="V44" s="25">
        <v>0.0</v>
      </c>
      <c r="W44" s="25">
        <v>1.0</v>
      </c>
      <c r="X44" s="25">
        <v>1.0</v>
      </c>
      <c r="Y44" s="25">
        <v>0.333</v>
      </c>
      <c r="Z44" s="25">
        <v>0.333</v>
      </c>
      <c r="AA44" s="25">
        <v>1.0</v>
      </c>
      <c r="AB44" s="25">
        <v>1.333</v>
      </c>
      <c r="AC44" s="25">
        <v>0.4</v>
      </c>
      <c r="AD44" s="25">
        <v>1.0</v>
      </c>
      <c r="AE44" s="25">
        <v>0.667</v>
      </c>
      <c r="AF44" s="25">
        <v>0.0</v>
      </c>
      <c r="AG44" s="25">
        <v>0.0</v>
      </c>
      <c r="AH44" s="25">
        <v>0.0</v>
      </c>
      <c r="AI44" s="25">
        <v>1.0</v>
      </c>
      <c r="AJ44" s="25">
        <v>0.0</v>
      </c>
      <c r="AK44" s="25">
        <v>0.0</v>
      </c>
      <c r="AL44" s="25">
        <v>2.0</v>
      </c>
      <c r="AM44" s="25">
        <v>66.7</v>
      </c>
      <c r="AN44" s="25">
        <v>0.0</v>
      </c>
      <c r="AO44" s="25">
        <v>1.0</v>
      </c>
      <c r="AP44" s="25">
        <v>1.0</v>
      </c>
      <c r="AQ44" s="25">
        <v>0.0</v>
      </c>
      <c r="AR44" s="25">
        <v>33.3</v>
      </c>
      <c r="AS44" s="25">
        <v>33.3</v>
      </c>
      <c r="AT44" s="25">
        <v>0.0</v>
      </c>
      <c r="AU44" s="25">
        <v>33.3</v>
      </c>
      <c r="AV44" s="25">
        <v>0.0</v>
      </c>
      <c r="AW44" s="25">
        <v>3.0</v>
      </c>
      <c r="AX44" s="25">
        <v>0.0</v>
      </c>
      <c r="AY44" s="25">
        <v>66.7</v>
      </c>
      <c r="AZ44" s="25">
        <v>1.0</v>
      </c>
      <c r="BA44" s="25">
        <v>100.0</v>
      </c>
      <c r="BB44" s="25">
        <v>0.333</v>
      </c>
    </row>
    <row r="45">
      <c r="C45" s="20" t="s">
        <v>106</v>
      </c>
      <c r="D45" s="25">
        <v>3.0</v>
      </c>
      <c r="E45" s="25">
        <v>2.0</v>
      </c>
      <c r="F45" s="25">
        <v>2.0</v>
      </c>
      <c r="G45" s="25">
        <v>2.0</v>
      </c>
      <c r="H45" s="25">
        <v>0.0</v>
      </c>
      <c r="I45" s="25">
        <v>1.0</v>
      </c>
      <c r="J45" s="25">
        <v>0.0</v>
      </c>
      <c r="K45" s="25">
        <v>0.0</v>
      </c>
      <c r="L45" s="25">
        <v>1.0</v>
      </c>
      <c r="M45" s="25">
        <v>4.0</v>
      </c>
      <c r="N45" s="25">
        <v>1.0</v>
      </c>
      <c r="O45" s="25">
        <v>1.0</v>
      </c>
      <c r="P45" s="25">
        <v>0.0</v>
      </c>
      <c r="Q45" s="25">
        <v>0.0</v>
      </c>
      <c r="R45" s="25">
        <v>0.0</v>
      </c>
      <c r="S45" s="25">
        <v>0.0</v>
      </c>
      <c r="T45" s="25">
        <v>0.0</v>
      </c>
      <c r="U45" s="25">
        <v>0.0</v>
      </c>
      <c r="V45" s="25">
        <v>0.0</v>
      </c>
      <c r="W45" s="25">
        <v>0.0</v>
      </c>
      <c r="X45" s="25">
        <v>0.0</v>
      </c>
      <c r="Y45" s="25">
        <v>1.0</v>
      </c>
      <c r="Z45" s="25">
        <v>1.0</v>
      </c>
      <c r="AA45" s="25">
        <v>2.5</v>
      </c>
      <c r="AB45" s="25">
        <v>3.5</v>
      </c>
      <c r="AC45" s="25">
        <v>1.075</v>
      </c>
      <c r="AD45" s="25">
        <v>1.0</v>
      </c>
      <c r="AE45" s="25">
        <v>0.667</v>
      </c>
      <c r="AF45" s="25">
        <v>0.0</v>
      </c>
      <c r="AG45" s="25">
        <v>0.0</v>
      </c>
      <c r="AH45" s="25">
        <v>0.0</v>
      </c>
      <c r="AI45" s="25">
        <v>1.0</v>
      </c>
      <c r="AJ45" s="25">
        <v>1.0</v>
      </c>
      <c r="AK45" s="25">
        <v>1.0</v>
      </c>
      <c r="AL45" s="25">
        <v>3.0</v>
      </c>
      <c r="AM45" s="25">
        <v>100.0</v>
      </c>
      <c r="AN45" s="25">
        <v>1.0</v>
      </c>
      <c r="AO45" s="25">
        <v>0.0</v>
      </c>
      <c r="AP45" s="25">
        <v>0.0</v>
      </c>
      <c r="AQ45" s="25">
        <v>0.0</v>
      </c>
      <c r="AR45" s="25">
        <v>0.0</v>
      </c>
      <c r="AS45" s="25">
        <v>50.0</v>
      </c>
      <c r="AT45" s="25">
        <v>0.0</v>
      </c>
      <c r="AU45" s="25">
        <v>50.0</v>
      </c>
      <c r="AV45" s="25">
        <v>50.0</v>
      </c>
      <c r="AW45" s="25">
        <v>2.0</v>
      </c>
      <c r="AX45" s="25">
        <v>0.0</v>
      </c>
      <c r="AY45" s="25">
        <v>0.0</v>
      </c>
      <c r="AZ45" s="25">
        <v>0.0</v>
      </c>
      <c r="BA45" s="25">
        <v>0.0</v>
      </c>
      <c r="BB45" s="25">
        <v>1.0</v>
      </c>
    </row>
    <row r="46">
      <c r="C46" s="20" t="s">
        <v>107</v>
      </c>
      <c r="D46" s="25">
        <v>4.0</v>
      </c>
      <c r="E46" s="25">
        <v>4.0</v>
      </c>
      <c r="F46" s="25">
        <v>1.0</v>
      </c>
      <c r="G46" s="25">
        <v>2.0</v>
      </c>
      <c r="H46" s="25">
        <v>0.0</v>
      </c>
      <c r="I46" s="25">
        <v>2.0</v>
      </c>
      <c r="J46" s="25">
        <v>0.0</v>
      </c>
      <c r="K46" s="25">
        <v>0.0</v>
      </c>
      <c r="L46" s="25">
        <v>0.0</v>
      </c>
      <c r="M46" s="25">
        <v>0.0</v>
      </c>
      <c r="N46" s="25">
        <v>0.5</v>
      </c>
      <c r="O46" s="25">
        <v>0.0</v>
      </c>
      <c r="P46" s="25">
        <v>0.0</v>
      </c>
      <c r="Q46" s="25">
        <v>0.0</v>
      </c>
      <c r="R46" s="25">
        <v>0.0</v>
      </c>
      <c r="S46" s="25">
        <v>0.0</v>
      </c>
      <c r="T46" s="25">
        <v>0.0</v>
      </c>
      <c r="U46" s="25">
        <v>0.0</v>
      </c>
      <c r="V46" s="25">
        <v>0.0</v>
      </c>
      <c r="W46" s="25">
        <v>0.0</v>
      </c>
      <c r="X46" s="25">
        <v>0.0</v>
      </c>
      <c r="Y46" s="25">
        <v>0.5</v>
      </c>
      <c r="Z46" s="25">
        <v>0.75</v>
      </c>
      <c r="AA46" s="25">
        <v>0.5</v>
      </c>
      <c r="AB46" s="25">
        <v>1.0</v>
      </c>
      <c r="AC46" s="25">
        <v>0.35</v>
      </c>
      <c r="AD46" s="25">
        <v>1.0</v>
      </c>
      <c r="AE46" s="25">
        <v>1.0</v>
      </c>
      <c r="AF46" s="25">
        <v>1.0</v>
      </c>
      <c r="AG46" s="25">
        <v>0.0</v>
      </c>
      <c r="AH46" s="25">
        <v>0.0</v>
      </c>
      <c r="AI46" s="25">
        <v>1.0</v>
      </c>
      <c r="AJ46" s="25">
        <v>0.0</v>
      </c>
      <c r="AK46" s="25">
        <v>0.0</v>
      </c>
      <c r="AL46" s="25">
        <v>3.0</v>
      </c>
      <c r="AM46" s="25">
        <v>75.0</v>
      </c>
      <c r="AN46" s="25">
        <v>0.0</v>
      </c>
      <c r="AO46" s="25">
        <v>2.0</v>
      </c>
      <c r="AP46" s="25">
        <v>0.0</v>
      </c>
      <c r="AQ46" s="25">
        <v>0.0</v>
      </c>
      <c r="AR46" s="25">
        <v>25.0</v>
      </c>
      <c r="AS46" s="25">
        <v>50.0</v>
      </c>
      <c r="AT46" s="25">
        <v>0.0</v>
      </c>
      <c r="AU46" s="25">
        <v>25.0</v>
      </c>
      <c r="AV46" s="25">
        <v>0.0</v>
      </c>
      <c r="AW46" s="25">
        <v>4.0</v>
      </c>
      <c r="AX46" s="25">
        <v>0.0</v>
      </c>
      <c r="AY46" s="25">
        <v>25.0</v>
      </c>
      <c r="AZ46" s="25">
        <v>0.0</v>
      </c>
      <c r="BA46" s="25">
        <v>0.0</v>
      </c>
      <c r="BB46" s="25">
        <v>0.5</v>
      </c>
    </row>
    <row r="47">
      <c r="C47" s="20" t="s">
        <v>107</v>
      </c>
      <c r="D47" s="25">
        <v>3.0</v>
      </c>
      <c r="E47" s="25">
        <v>3.0</v>
      </c>
      <c r="F47" s="25">
        <v>0.0</v>
      </c>
      <c r="G47" s="25">
        <v>1.0</v>
      </c>
      <c r="H47" s="25">
        <v>0.0</v>
      </c>
      <c r="I47" s="25">
        <v>0.0</v>
      </c>
      <c r="J47" s="25">
        <v>1.0</v>
      </c>
      <c r="K47" s="25">
        <v>0.0</v>
      </c>
      <c r="L47" s="25">
        <v>0.0</v>
      </c>
      <c r="M47" s="25">
        <v>0.0</v>
      </c>
      <c r="N47" s="25">
        <v>0.333</v>
      </c>
      <c r="O47" s="25">
        <v>0.0</v>
      </c>
      <c r="P47" s="25">
        <v>0.0</v>
      </c>
      <c r="Q47" s="25">
        <v>0.0</v>
      </c>
      <c r="R47" s="25">
        <v>0.0</v>
      </c>
      <c r="S47" s="25">
        <v>0.0</v>
      </c>
      <c r="T47" s="25">
        <v>0.0</v>
      </c>
      <c r="U47" s="25">
        <v>0.0</v>
      </c>
      <c r="V47" s="25">
        <v>0.0</v>
      </c>
      <c r="W47" s="25">
        <v>0.0</v>
      </c>
      <c r="X47" s="25">
        <v>0.0</v>
      </c>
      <c r="Y47" s="25">
        <v>0.333</v>
      </c>
      <c r="Z47" s="25">
        <v>0.333</v>
      </c>
      <c r="AA47" s="25">
        <v>0.667</v>
      </c>
      <c r="AB47" s="25">
        <v>1.0</v>
      </c>
      <c r="AC47" s="25">
        <v>0.317</v>
      </c>
      <c r="AD47" s="25">
        <v>1.0</v>
      </c>
      <c r="AE47" s="25">
        <v>1.0</v>
      </c>
      <c r="AF47" s="25">
        <v>0.0</v>
      </c>
      <c r="AG47" s="25">
        <v>0.0</v>
      </c>
      <c r="AH47" s="25">
        <v>0.0</v>
      </c>
      <c r="AI47" s="25">
        <v>0.0</v>
      </c>
      <c r="AJ47" s="25">
        <v>0.0</v>
      </c>
      <c r="AK47" s="25">
        <v>0.0</v>
      </c>
      <c r="AL47" s="25">
        <v>1.0</v>
      </c>
      <c r="AM47" s="25">
        <v>33.3</v>
      </c>
      <c r="AN47" s="25">
        <v>0.0</v>
      </c>
      <c r="AO47" s="25">
        <v>1.0</v>
      </c>
      <c r="AP47" s="25">
        <v>0.0</v>
      </c>
      <c r="AQ47" s="25">
        <v>0.0</v>
      </c>
      <c r="AR47" s="25">
        <v>33.3</v>
      </c>
      <c r="AS47" s="25">
        <v>33.3</v>
      </c>
      <c r="AT47" s="25">
        <v>33.3</v>
      </c>
      <c r="AU47" s="25">
        <v>0.0</v>
      </c>
      <c r="AV47" s="25">
        <v>0.0</v>
      </c>
      <c r="AW47" s="25">
        <v>3.0</v>
      </c>
      <c r="AX47" s="25">
        <v>9.1</v>
      </c>
      <c r="AY47" s="25">
        <v>0.0</v>
      </c>
      <c r="AZ47" s="25">
        <v>0.0</v>
      </c>
      <c r="BA47" s="25">
        <v>0.0</v>
      </c>
      <c r="BB47" s="25">
        <v>0.333</v>
      </c>
    </row>
    <row r="48">
      <c r="C48" s="20" t="s">
        <v>108</v>
      </c>
      <c r="D48" s="25">
        <v>3.0</v>
      </c>
      <c r="E48" s="25">
        <v>3.0</v>
      </c>
      <c r="F48" s="25">
        <v>0.0</v>
      </c>
      <c r="G48" s="25">
        <v>1.0</v>
      </c>
      <c r="H48" s="25">
        <v>0.0</v>
      </c>
      <c r="I48" s="25">
        <v>1.0</v>
      </c>
      <c r="J48" s="25">
        <v>0.0</v>
      </c>
      <c r="K48" s="25">
        <v>0.0</v>
      </c>
      <c r="L48" s="25">
        <v>0.0</v>
      </c>
      <c r="M48" s="25">
        <v>0.0</v>
      </c>
      <c r="N48" s="25">
        <v>0.333</v>
      </c>
      <c r="O48" s="25">
        <v>0.0</v>
      </c>
      <c r="P48" s="25">
        <v>0.0</v>
      </c>
      <c r="Q48" s="25">
        <v>0.0</v>
      </c>
      <c r="R48" s="25">
        <v>0.0</v>
      </c>
      <c r="S48" s="25">
        <v>0.0</v>
      </c>
      <c r="T48" s="25">
        <v>0.0</v>
      </c>
      <c r="U48" s="25">
        <v>0.0</v>
      </c>
      <c r="V48" s="25">
        <v>0.0</v>
      </c>
      <c r="W48" s="25">
        <v>0.0</v>
      </c>
      <c r="X48" s="25">
        <v>0.0</v>
      </c>
      <c r="Y48" s="25">
        <v>0.333</v>
      </c>
      <c r="Z48" s="25">
        <v>0.667</v>
      </c>
      <c r="AA48" s="25">
        <v>0.333</v>
      </c>
      <c r="AB48" s="25">
        <v>0.667</v>
      </c>
      <c r="AC48" s="25">
        <v>0.233</v>
      </c>
      <c r="AD48" s="25">
        <v>1.0</v>
      </c>
      <c r="AE48" s="25">
        <v>1.0</v>
      </c>
      <c r="AF48" s="25">
        <v>1.0</v>
      </c>
      <c r="AG48" s="25">
        <v>0.0</v>
      </c>
      <c r="AH48" s="25">
        <v>0.0</v>
      </c>
      <c r="AI48" s="25">
        <v>1.0</v>
      </c>
      <c r="AJ48" s="25">
        <v>0.0</v>
      </c>
      <c r="AK48" s="25">
        <v>0.0</v>
      </c>
      <c r="AL48" s="25">
        <v>1.0</v>
      </c>
      <c r="AM48" s="25">
        <v>33.3</v>
      </c>
      <c r="AN48" s="25">
        <v>0.0</v>
      </c>
      <c r="AO48" s="25">
        <v>1.0</v>
      </c>
      <c r="AP48" s="25">
        <v>0.0</v>
      </c>
      <c r="AQ48" s="25">
        <v>0.0</v>
      </c>
      <c r="AR48" s="25">
        <v>66.7</v>
      </c>
      <c r="AS48" s="25">
        <v>0.0</v>
      </c>
      <c r="AT48" s="25">
        <v>0.0</v>
      </c>
      <c r="AU48" s="25">
        <v>33.3</v>
      </c>
      <c r="AV48" s="25">
        <v>0.0</v>
      </c>
      <c r="AW48" s="25">
        <v>3.0</v>
      </c>
      <c r="AX48" s="25">
        <v>0.0</v>
      </c>
      <c r="AY48" s="25">
        <v>0.0</v>
      </c>
      <c r="AZ48" s="25">
        <v>0.0</v>
      </c>
      <c r="BA48" s="25">
        <v>0.0</v>
      </c>
      <c r="BB48" s="25">
        <v>0.333</v>
      </c>
    </row>
    <row r="49">
      <c r="C49" s="20" t="s">
        <v>108</v>
      </c>
      <c r="D49" s="25">
        <v>3.0</v>
      </c>
      <c r="E49" s="25">
        <v>2.0</v>
      </c>
      <c r="F49" s="25">
        <v>0.0</v>
      </c>
      <c r="G49" s="25">
        <v>1.0</v>
      </c>
      <c r="H49" s="25">
        <v>0.0</v>
      </c>
      <c r="I49" s="25">
        <v>1.0</v>
      </c>
      <c r="J49" s="25">
        <v>0.0</v>
      </c>
      <c r="K49" s="25">
        <v>0.0</v>
      </c>
      <c r="L49" s="25">
        <v>0.0</v>
      </c>
      <c r="M49" s="25">
        <v>0.0</v>
      </c>
      <c r="N49" s="25">
        <v>0.5</v>
      </c>
      <c r="O49" s="25">
        <v>1.0</v>
      </c>
      <c r="P49" s="25">
        <v>0.0</v>
      </c>
      <c r="Q49" s="25">
        <v>0.0</v>
      </c>
      <c r="R49" s="25">
        <v>0.0</v>
      </c>
      <c r="S49" s="25">
        <v>0.0</v>
      </c>
      <c r="T49" s="25">
        <v>0.0</v>
      </c>
      <c r="U49" s="25">
        <v>0.0</v>
      </c>
      <c r="V49" s="25">
        <v>0.0</v>
      </c>
      <c r="W49" s="25">
        <v>0.0</v>
      </c>
      <c r="X49" s="25">
        <v>0.0</v>
      </c>
      <c r="Y49" s="25">
        <v>0.667</v>
      </c>
      <c r="Z49" s="25">
        <v>0.667</v>
      </c>
      <c r="AA49" s="25">
        <v>0.5</v>
      </c>
      <c r="AB49" s="25">
        <v>1.167</v>
      </c>
      <c r="AC49" s="25">
        <v>0.425</v>
      </c>
      <c r="AD49" s="25">
        <v>1.0</v>
      </c>
      <c r="AE49" s="25">
        <v>0.667</v>
      </c>
      <c r="AF49" s="25">
        <v>0.0</v>
      </c>
      <c r="AG49" s="25">
        <v>0.0</v>
      </c>
      <c r="AH49" s="25">
        <v>0.0</v>
      </c>
      <c r="AI49" s="25">
        <v>0.0</v>
      </c>
      <c r="AJ49" s="25">
        <v>0.0</v>
      </c>
      <c r="AK49" s="25">
        <v>0.0</v>
      </c>
      <c r="AL49" s="25">
        <v>2.0</v>
      </c>
      <c r="AM49" s="25">
        <v>66.7</v>
      </c>
      <c r="AN49" s="25">
        <v>0.0</v>
      </c>
      <c r="AO49" s="25">
        <v>2.0</v>
      </c>
      <c r="AP49" s="25">
        <v>0.0</v>
      </c>
      <c r="AQ49" s="25">
        <v>0.0</v>
      </c>
      <c r="AR49" s="25">
        <v>50.0</v>
      </c>
      <c r="AS49" s="25">
        <v>0.0</v>
      </c>
      <c r="AT49" s="25">
        <v>50.0</v>
      </c>
      <c r="AU49" s="25">
        <v>0.0</v>
      </c>
      <c r="AV49" s="25">
        <v>0.0</v>
      </c>
      <c r="AW49" s="25">
        <v>2.0</v>
      </c>
      <c r="AX49" s="25">
        <v>0.0</v>
      </c>
      <c r="AY49" s="25">
        <v>0.0</v>
      </c>
      <c r="AZ49" s="25">
        <v>0.0</v>
      </c>
      <c r="BA49" s="25">
        <v>0.0</v>
      </c>
      <c r="BB49" s="25">
        <v>0.5</v>
      </c>
    </row>
    <row r="50">
      <c r="C50" s="20" t="s">
        <v>109</v>
      </c>
      <c r="D50" s="26">
        <f t="shared" ref="D50:M50" si="2">sum(D14:D49)</f>
        <v>118</v>
      </c>
      <c r="E50" s="26">
        <f t="shared" si="2"/>
        <v>107</v>
      </c>
      <c r="F50" s="26">
        <f t="shared" si="2"/>
        <v>22</v>
      </c>
      <c r="G50" s="26">
        <f t="shared" si="2"/>
        <v>41</v>
      </c>
      <c r="H50" s="26">
        <f t="shared" si="2"/>
        <v>0</v>
      </c>
      <c r="I50" s="26">
        <f t="shared" si="2"/>
        <v>21</v>
      </c>
      <c r="J50" s="26">
        <f t="shared" si="2"/>
        <v>17</v>
      </c>
      <c r="K50" s="26">
        <f t="shared" si="2"/>
        <v>1</v>
      </c>
      <c r="L50" s="26">
        <f t="shared" si="2"/>
        <v>2</v>
      </c>
      <c r="M50" s="26">
        <f t="shared" si="2"/>
        <v>25</v>
      </c>
      <c r="N50" s="27">
        <f>G50/E50</f>
        <v>0.3831775701</v>
      </c>
      <c r="O50" s="28">
        <f t="shared" ref="O50:X50" si="3">sum(O14:O49)</f>
        <v>9</v>
      </c>
      <c r="P50" s="28">
        <f t="shared" si="3"/>
        <v>2</v>
      </c>
      <c r="Q50" s="28">
        <f t="shared" si="3"/>
        <v>4</v>
      </c>
      <c r="R50" s="28">
        <f t="shared" si="3"/>
        <v>6</v>
      </c>
      <c r="S50" s="28">
        <f t="shared" si="3"/>
        <v>1</v>
      </c>
      <c r="T50" s="28">
        <f t="shared" si="3"/>
        <v>6</v>
      </c>
      <c r="U50" s="28">
        <f t="shared" si="3"/>
        <v>1</v>
      </c>
      <c r="V50" s="28">
        <f t="shared" si="3"/>
        <v>0</v>
      </c>
      <c r="W50" s="28">
        <f t="shared" si="3"/>
        <v>1</v>
      </c>
      <c r="X50" s="28">
        <f t="shared" si="3"/>
        <v>1</v>
      </c>
      <c r="Y50" s="29">
        <f>(G50+O50+S50)/D50</f>
        <v>0.4322033898</v>
      </c>
      <c r="Z50" s="29">
        <f>(G50+O50+S50+AF50)/D50</f>
        <v>0.4915254237</v>
      </c>
      <c r="AA50" s="27">
        <f>(I50+(2*J50)+(3*K50)+(4*L50))/E50</f>
        <v>0.6168224299</v>
      </c>
      <c r="AB50" s="29">
        <f>sum(Y50,AA50)</f>
        <v>1.04902582</v>
      </c>
      <c r="AC50" s="29">
        <f>((1.8*Y50)+AA50)/4</f>
        <v>0.3486971329</v>
      </c>
      <c r="AD50" s="29">
        <f>(E50-R50)/E50</f>
        <v>0.9439252336</v>
      </c>
      <c r="AE50" s="27">
        <f>(E50-R50)/D50</f>
        <v>0.8559322034</v>
      </c>
      <c r="AF50" s="30">
        <f t="shared" ref="AF50:AJ50" si="4">sum(AF14:AF49)</f>
        <v>7</v>
      </c>
      <c r="AG50" s="30">
        <f t="shared" si="4"/>
        <v>2</v>
      </c>
      <c r="AH50" s="30">
        <f t="shared" si="4"/>
        <v>0</v>
      </c>
      <c r="AI50" s="30">
        <f t="shared" si="4"/>
        <v>42</v>
      </c>
      <c r="AJ50" s="30">
        <f t="shared" si="4"/>
        <v>15</v>
      </c>
      <c r="AK50" s="27">
        <f>AJ50/AI50</f>
        <v>0.3571428571</v>
      </c>
      <c r="AL50" s="28">
        <f>sum(AL14:AL49)</f>
        <v>67</v>
      </c>
      <c r="AM50" s="31">
        <f>(AL50/D50)*100</f>
        <v>56.77966102</v>
      </c>
      <c r="AN50" s="28">
        <f t="shared" ref="AN50:AQ50" si="5">sum(AN14:AN49)</f>
        <v>2</v>
      </c>
      <c r="AO50" s="28">
        <f t="shared" si="5"/>
        <v>34</v>
      </c>
      <c r="AP50" s="28">
        <f t="shared" si="5"/>
        <v>1</v>
      </c>
      <c r="AQ50" s="28">
        <f t="shared" si="5"/>
        <v>0</v>
      </c>
      <c r="AR50" s="32">
        <f t="shared" ref="AR50:AV50" si="6">((((AR14*$AW$14)/100)+((AR15*$AW$15)/100)+((AR16*$AW$16)/100)+((AR17*$AW$17)/100)+((AR18*$AW$18)/100)+((AR19*$AW$19)/100)+((AR20*$AW$20)/100)+((AR21*$AW$21)/100)+((AR22*$AW$22)/100)+((AR23*$AW$23)/100)+((AR24*$AW$24)/100)+((AR25*$AW$25)/100)+((AR26*$AW$26)/100)+((AR27*$AW$27)/100)+((AR28*$AW$28)/100)+((AR29*$AW$29)/100)+((AR30*$AW$30)/100)+((AR31*$AW$31)/100)+((AR32*$AW$32)/100)+((AR33*$AW$33)/100)+((AR34*$AW$34)/100)+((AR35*$AW$35)/100)+((AR36*$AW$36)/100)+((AR37*$AW$37)/100)+((AR38*$AW$38)/100)+((AR39*$AW$39)/100)+((AR40*$AW$40)/100)+((AR41*$AW$41)/100)+((AR42*$AW$42)/100)+((AR43*$AW$43)/100)+((AR44*$AW$44)/100)+((AR45*$AW$45)/100)+((AR46*$AW$46)/100)+((AR47*$AW$47)/100)+((AR48*$AW$48)/100)+((AR49*$AW$49)/100))/$AW$50)*100</f>
        <v>26.46372549</v>
      </c>
      <c r="AS50" s="32">
        <f t="shared" si="6"/>
        <v>25.48333333</v>
      </c>
      <c r="AT50" s="32">
        <f t="shared" si="6"/>
        <v>13.72156863</v>
      </c>
      <c r="AU50" s="32">
        <f t="shared" si="6"/>
        <v>31.36960784</v>
      </c>
      <c r="AV50" s="32">
        <f t="shared" si="6"/>
        <v>23.5245098</v>
      </c>
      <c r="AW50" s="33">
        <f>SUM(AW14:AW49)</f>
        <v>102</v>
      </c>
      <c r="AX50" s="34">
        <f t="shared" ref="AX50:AY50" si="7">AVERAGE(AX14:AX37,AX40:AX49)</f>
        <v>2.723529412</v>
      </c>
      <c r="AY50" s="34">
        <f t="shared" si="7"/>
        <v>14.95</v>
      </c>
      <c r="AZ50" s="33">
        <f>SUM(AZ14:AZ49)</f>
        <v>4</v>
      </c>
      <c r="BA50" s="34">
        <f>AVERAGE(BA14:BA37,BA40:BA49)</f>
        <v>8.823529412</v>
      </c>
      <c r="BB50" s="34">
        <f>G50/AW50</f>
        <v>0.4019607843</v>
      </c>
    </row>
    <row r="51">
      <c r="C51" s="20"/>
    </row>
    <row r="52">
      <c r="C52" s="20"/>
    </row>
  </sheetData>
  <mergeCells count="4">
    <mergeCell ref="A1:C5"/>
    <mergeCell ref="E7:I7"/>
    <mergeCell ref="J7:N7"/>
    <mergeCell ref="D38:BB39"/>
  </mergeCells>
  <printOptions gridLines="1" horizontalCentered="1"/>
  <pageMargins bottom="0.75" footer="0.0" header="0.0" left="0.7" right="0.7" top="0.75"/>
  <pageSetup scale="45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3.0" topLeftCell="D14" activePane="bottomRight" state="frozen"/>
      <selection activeCell="D1" sqref="D1" pane="topRight"/>
      <selection activeCell="A14" sqref="A14" pane="bottomLeft"/>
      <selection activeCell="D14" sqref="D14" pane="bottomRight"/>
    </sheetView>
  </sheetViews>
  <sheetFormatPr customHeight="1" defaultColWidth="12.63" defaultRowHeight="15.75"/>
  <sheetData>
    <row r="1">
      <c r="A1" s="1" t="s">
        <v>166</v>
      </c>
      <c r="D1" s="2"/>
      <c r="E1" s="2"/>
    </row>
    <row r="2">
      <c r="D2" s="2"/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X2" s="5"/>
      <c r="Y2" s="5"/>
      <c r="Z2" s="5"/>
      <c r="AA2" s="5"/>
    </row>
    <row r="3">
      <c r="D3" s="2"/>
      <c r="E3" s="6">
        <f>N50</f>
        <v>0.2386363636</v>
      </c>
      <c r="F3" s="6">
        <f>AB50</f>
        <v>0.7212566845</v>
      </c>
      <c r="G3" s="6">
        <f>AK50</f>
        <v>0.2702702703</v>
      </c>
      <c r="H3" s="7">
        <f>AM50</f>
        <v>44.11764706</v>
      </c>
      <c r="I3" s="8">
        <f>((0.69*O50) + (0.72*S50) + (0.88*I50) + (1.247*J50) + (1.578*K50) + (2.031*L50))/(E50+O50+S50+X50)</f>
        <v>0.3142941176</v>
      </c>
      <c r="J3" s="7">
        <f>AV50</f>
        <v>14.45542169</v>
      </c>
      <c r="K3" s="3">
        <f>14+3+4+3</f>
        <v>24</v>
      </c>
      <c r="L3" s="3">
        <f>4+1+1</f>
        <v>6</v>
      </c>
      <c r="M3" s="6">
        <f>L3/K5</f>
        <v>0.2727272727</v>
      </c>
      <c r="N3" s="3">
        <v>2.0</v>
      </c>
      <c r="O3" s="6">
        <f>(N3+L3+1)/K3</f>
        <v>0.375</v>
      </c>
      <c r="P3" s="47">
        <f>8+3+2+1+3+4+1</f>
        <v>22</v>
      </c>
      <c r="Q3" s="47">
        <f>7+2++2+1+3+3+1</f>
        <v>19</v>
      </c>
      <c r="R3" s="47">
        <f>2+1+1+1+1</f>
        <v>6</v>
      </c>
      <c r="S3" s="6">
        <f>R3/P3</f>
        <v>0.2727272727</v>
      </c>
      <c r="T3" s="6">
        <f>R3/Q3</f>
        <v>0.3157894737</v>
      </c>
      <c r="U3" s="47">
        <f>3+2+2+1+1</f>
        <v>9</v>
      </c>
    </row>
    <row r="4">
      <c r="E4" s="3" t="s">
        <v>19</v>
      </c>
      <c r="F4" s="3" t="s">
        <v>20</v>
      </c>
      <c r="G4" s="3" t="s">
        <v>21</v>
      </c>
      <c r="H4" s="3" t="s">
        <v>22</v>
      </c>
      <c r="I4" s="3" t="s">
        <v>23</v>
      </c>
      <c r="J4" s="3" t="s">
        <v>24</v>
      </c>
      <c r="K4" s="3" t="s">
        <v>25</v>
      </c>
      <c r="L4" s="3" t="s">
        <v>26</v>
      </c>
      <c r="M4" s="3" t="s">
        <v>27</v>
      </c>
      <c r="N4" s="3" t="s">
        <v>28</v>
      </c>
      <c r="O4" s="3" t="s">
        <v>29</v>
      </c>
      <c r="P4" s="3" t="s">
        <v>30</v>
      </c>
      <c r="Q4" s="3" t="s">
        <v>31</v>
      </c>
      <c r="R4" s="3" t="s">
        <v>32</v>
      </c>
      <c r="S4" s="3" t="s">
        <v>33</v>
      </c>
      <c r="T4" s="3" t="s">
        <v>34</v>
      </c>
      <c r="U4" s="3" t="s">
        <v>35</v>
      </c>
    </row>
    <row r="5">
      <c r="E5" s="6">
        <f>AA50-N50</f>
        <v>0.1590909091</v>
      </c>
      <c r="F5" s="6">
        <f>AC50</f>
        <v>0.2450200535</v>
      </c>
      <c r="G5" s="11">
        <f>(16+2+2+2+1)/(29+6+5+12+5)</f>
        <v>0.4035087719</v>
      </c>
      <c r="H5" s="11">
        <f>(10+1+1+3+3)/(29+6+5+12+5)</f>
        <v>0.3157894737</v>
      </c>
      <c r="I5" s="11">
        <f>(3+3+2+7+1)/(29+6+5+12+5)</f>
        <v>0.2807017544</v>
      </c>
      <c r="J5" s="6">
        <f>BB50</f>
        <v>0.2530120482</v>
      </c>
      <c r="K5" s="3">
        <f>12+3+4+3</f>
        <v>22</v>
      </c>
      <c r="L5" s="3">
        <f>10+2+3+2</f>
        <v>17</v>
      </c>
      <c r="M5" s="6">
        <f>L3/L5</f>
        <v>0.3529411765</v>
      </c>
      <c r="N5" s="6">
        <f>(6+1+1)/K5</f>
        <v>0.3636363636</v>
      </c>
      <c r="O5" s="6">
        <f>N5+O3</f>
        <v>0.7386363636</v>
      </c>
      <c r="P5" s="3">
        <f>7+2+1+4</f>
        <v>14</v>
      </c>
      <c r="Q5" s="3">
        <f>6+2+1+3</f>
        <v>12</v>
      </c>
      <c r="R5" s="3">
        <f>2+1+1+1</f>
        <v>5</v>
      </c>
      <c r="S5" s="6">
        <f>R5/P5</f>
        <v>0.3571428571</v>
      </c>
      <c r="T5" s="6">
        <f>R5/Q5</f>
        <v>0.4166666667</v>
      </c>
      <c r="U5" s="7">
        <f>(U3/(8+3+2+1+4+4))*100</f>
        <v>40.90909091</v>
      </c>
    </row>
    <row r="7">
      <c r="E7" s="3" t="s">
        <v>36</v>
      </c>
      <c r="I7" s="14"/>
      <c r="J7" s="3" t="s">
        <v>37</v>
      </c>
    </row>
    <row r="8">
      <c r="E8" s="49" t="s">
        <v>2</v>
      </c>
      <c r="F8" s="49" t="s">
        <v>38</v>
      </c>
      <c r="G8" s="49" t="s">
        <v>39</v>
      </c>
      <c r="H8" s="49" t="s">
        <v>3</v>
      </c>
      <c r="I8" s="50" t="s">
        <v>4</v>
      </c>
      <c r="J8" s="49" t="s">
        <v>2</v>
      </c>
      <c r="K8" s="49" t="s">
        <v>38</v>
      </c>
      <c r="L8" s="49" t="s">
        <v>39</v>
      </c>
      <c r="M8" s="49" t="s">
        <v>3</v>
      </c>
      <c r="N8" s="49" t="s">
        <v>4</v>
      </c>
    </row>
    <row r="9">
      <c r="E9" s="51">
        <f>sum(G45:G49)/sum(E45:E49)</f>
        <v>0.2142857143</v>
      </c>
      <c r="F9" s="51">
        <f>sum(sum(G45:G49),sum(O45:O49),sum(S45:S49))/sum(D45:D49)</f>
        <v>0.25</v>
      </c>
      <c r="G9" s="51">
        <f>(sum(I45:I49)+(2*sum(J45:J49))+(3*sum(K45:K49))+(4*sum(L45:L49)))/sum(E45:E49)</f>
        <v>0.2142857143</v>
      </c>
      <c r="H9" s="51">
        <f>sum(F9:G9)</f>
        <v>0.4642857143</v>
      </c>
      <c r="I9" s="52">
        <f>sum(AJ45:AJ49)/sum(AI45:AI49)</f>
        <v>0.3333333333</v>
      </c>
      <c r="J9" s="51">
        <f>sum(G40:G49)/sum(E40:E49)</f>
        <v>0.2307692308</v>
      </c>
      <c r="K9" s="51">
        <f>sum(sum(G40:G49),sum(O40:O49),sum(S40:S49))/sum(D40:D49)</f>
        <v>0.3636363636</v>
      </c>
      <c r="L9" s="51">
        <f>(sum(I40:I49)+(2*sum(J40:J49))+(3*sum(K40:K49))+(4*sum(L40:L49)))/sum(E40:E49)</f>
        <v>0.3846153846</v>
      </c>
      <c r="M9" s="51">
        <f>sum(K9:L9)</f>
        <v>0.7482517483</v>
      </c>
      <c r="N9" s="51">
        <f>sum(AJ40:AJ49)/sum(AI40:AI49)</f>
        <v>0.2</v>
      </c>
    </row>
    <row r="10">
      <c r="E10" s="49" t="s">
        <v>24</v>
      </c>
      <c r="F10" s="49" t="s">
        <v>6</v>
      </c>
      <c r="G10" s="49" t="s">
        <v>19</v>
      </c>
      <c r="H10" s="49" t="s">
        <v>7</v>
      </c>
      <c r="I10" s="50" t="s">
        <v>5</v>
      </c>
      <c r="J10" s="49" t="s">
        <v>24</v>
      </c>
      <c r="K10" s="49" t="s">
        <v>6</v>
      </c>
      <c r="L10" s="49" t="s">
        <v>19</v>
      </c>
      <c r="M10" s="49" t="s">
        <v>7</v>
      </c>
      <c r="N10" s="49" t="s">
        <v>5</v>
      </c>
    </row>
    <row r="11">
      <c r="E11" s="51">
        <f>sum(G45:G49)/sum(AW45:AW49)</f>
        <v>0.2</v>
      </c>
      <c r="F11" s="53">
        <f>((0.69*sum(O45:O49)) + (0.72*sum(S45:S49)) + (0.88*sum(I45:I49)) + (1.247*sum(J45:J49)) + (1.578*sum(K45:K49)) + (2.031*sum(L45:L49)))/(sum(E45:E49)+sum(O45:O49)+sum(S45:S49)+sum(X45:X49))</f>
        <v>0.208125</v>
      </c>
      <c r="G11" s="51">
        <f>G9-E9</f>
        <v>0</v>
      </c>
      <c r="H11" s="53">
        <f>((((AV45*$AW$45)/100)+((AV46*$AW$46)/100)+((AV47*$AW$47)/100)+((AV48*$AW$48)/100)+((AV49*$AW$49)/100))/sum(AW45:AW49))*100</f>
        <v>13.32</v>
      </c>
      <c r="I11" s="52">
        <f>(sum(AL45:AL49)/sum(D45:D49))*100</f>
        <v>37.5</v>
      </c>
      <c r="J11" s="51">
        <f>sum(G40:G49)/sum(AW40:AW49)</f>
        <v>0.25</v>
      </c>
      <c r="K11" s="53">
        <f>((0.69*sum(O40:O49)) + (0.72*sum(S40:S49)) + (0.88*sum(I40:I49)) + (1.247*sum(J40:J49)) + (1.578*sum(K40:K49)) + (2.031*sum(L40:L49)))/(sum(E40:E49)+sum(O40:O49)+sum(S40:S49)+sum(X40:X49))</f>
        <v>0.3314545455</v>
      </c>
      <c r="L11" s="51">
        <f>L9-J9</f>
        <v>0.1538461538</v>
      </c>
      <c r="M11" s="53">
        <f>((((AV40*$AW$40)/100)+((AV41*$AW$41)/100)+((AV42*$AW$42)/100)+((AV43*$AW$43)/100)+((AV44*$AW$44)/100)+((AV45*$AW$45)/100)+((AV46*$AW$46)/100)+((AV47*$AW$47)/100)+((AV48*$AW$48)/100)+((AV49*$AW$49)/100))/sum(AW40:AW49)*100)</f>
        <v>16.65833333</v>
      </c>
      <c r="N11" s="51">
        <f>(sum(AL40:AL49)/sum(D40:D49))*100</f>
        <v>51.51515152</v>
      </c>
    </row>
    <row r="13">
      <c r="C13" s="19" t="s">
        <v>40</v>
      </c>
      <c r="D13" s="19" t="s">
        <v>41</v>
      </c>
      <c r="E13" s="19" t="s">
        <v>42</v>
      </c>
      <c r="F13" s="19" t="s">
        <v>43</v>
      </c>
      <c r="G13" s="19" t="s">
        <v>44</v>
      </c>
      <c r="H13" s="19" t="s">
        <v>45</v>
      </c>
      <c r="I13" s="19" t="s">
        <v>46</v>
      </c>
      <c r="J13" s="19" t="s">
        <v>47</v>
      </c>
      <c r="K13" s="19" t="s">
        <v>48</v>
      </c>
      <c r="L13" s="19" t="s">
        <v>49</v>
      </c>
      <c r="M13" s="19" t="s">
        <v>50</v>
      </c>
      <c r="N13" s="19" t="s">
        <v>51</v>
      </c>
      <c r="O13" s="19" t="s">
        <v>52</v>
      </c>
      <c r="P13" s="19" t="s">
        <v>53</v>
      </c>
      <c r="Q13" s="19" t="s">
        <v>54</v>
      </c>
      <c r="R13" s="19" t="s">
        <v>55</v>
      </c>
      <c r="S13" s="19" t="s">
        <v>56</v>
      </c>
      <c r="T13" s="19" t="s">
        <v>57</v>
      </c>
      <c r="U13" s="19" t="s">
        <v>58</v>
      </c>
      <c r="V13" s="19" t="s">
        <v>59</v>
      </c>
      <c r="W13" s="19" t="s">
        <v>60</v>
      </c>
      <c r="X13" s="19" t="s">
        <v>61</v>
      </c>
      <c r="Y13" s="19" t="s">
        <v>62</v>
      </c>
      <c r="Z13" s="19" t="s">
        <v>63</v>
      </c>
      <c r="AA13" s="19" t="s">
        <v>39</v>
      </c>
      <c r="AB13" s="19" t="s">
        <v>3</v>
      </c>
      <c r="AC13" s="19" t="s">
        <v>20</v>
      </c>
      <c r="AD13" s="19" t="s">
        <v>64</v>
      </c>
      <c r="AE13" s="19" t="s">
        <v>65</v>
      </c>
      <c r="AF13" s="19" t="s">
        <v>66</v>
      </c>
      <c r="AG13" s="19" t="s">
        <v>67</v>
      </c>
      <c r="AH13" s="19" t="s">
        <v>68</v>
      </c>
      <c r="AI13" s="19" t="s">
        <v>69</v>
      </c>
      <c r="AJ13" s="19" t="s">
        <v>70</v>
      </c>
      <c r="AK13" s="19" t="s">
        <v>4</v>
      </c>
      <c r="AL13" s="19" t="s">
        <v>71</v>
      </c>
      <c r="AM13" s="19" t="s">
        <v>5</v>
      </c>
      <c r="AN13" s="19" t="s">
        <v>72</v>
      </c>
      <c r="AO13" s="19" t="s">
        <v>73</v>
      </c>
      <c r="AP13" s="19" t="s">
        <v>74</v>
      </c>
      <c r="AQ13" s="19" t="s">
        <v>75</v>
      </c>
      <c r="AR13" s="19" t="s">
        <v>76</v>
      </c>
      <c r="AS13" s="19" t="s">
        <v>77</v>
      </c>
      <c r="AT13" s="19" t="s">
        <v>78</v>
      </c>
      <c r="AU13" s="19" t="s">
        <v>79</v>
      </c>
      <c r="AV13" s="19" t="s">
        <v>7</v>
      </c>
      <c r="AW13" s="19" t="s">
        <v>80</v>
      </c>
      <c r="AX13" s="19" t="s">
        <v>81</v>
      </c>
      <c r="AY13" s="19" t="s">
        <v>82</v>
      </c>
      <c r="AZ13" s="19" t="s">
        <v>83</v>
      </c>
      <c r="BA13" s="19" t="s">
        <v>84</v>
      </c>
      <c r="BB13" s="19" t="s">
        <v>24</v>
      </c>
    </row>
    <row r="14">
      <c r="C14" s="20" t="s">
        <v>85</v>
      </c>
      <c r="D14" s="25">
        <v>3.0</v>
      </c>
      <c r="E14" s="25">
        <v>3.0</v>
      </c>
      <c r="F14" s="25">
        <v>0.0</v>
      </c>
      <c r="G14" s="25">
        <v>0.0</v>
      </c>
      <c r="H14" s="25">
        <v>0.0</v>
      </c>
      <c r="I14" s="25">
        <v>0.0</v>
      </c>
      <c r="J14" s="25">
        <v>0.0</v>
      </c>
      <c r="K14" s="25">
        <v>0.0</v>
      </c>
      <c r="L14" s="25">
        <v>0.0</v>
      </c>
      <c r="M14" s="25">
        <v>0.0</v>
      </c>
      <c r="N14" s="25">
        <v>0.0</v>
      </c>
      <c r="O14" s="25">
        <v>0.0</v>
      </c>
      <c r="P14" s="25">
        <v>0.0</v>
      </c>
      <c r="Q14" s="25">
        <v>0.0</v>
      </c>
      <c r="R14" s="25">
        <v>0.0</v>
      </c>
      <c r="S14" s="25">
        <v>0.0</v>
      </c>
      <c r="T14" s="25">
        <v>0.0</v>
      </c>
      <c r="U14" s="25">
        <v>0.0</v>
      </c>
      <c r="V14" s="25">
        <v>0.0</v>
      </c>
      <c r="W14" s="25">
        <v>0.0</v>
      </c>
      <c r="X14" s="25">
        <v>0.0</v>
      </c>
      <c r="Y14" s="25">
        <v>0.0</v>
      </c>
      <c r="Z14" s="25">
        <v>0.0</v>
      </c>
      <c r="AA14" s="25">
        <v>0.0</v>
      </c>
      <c r="AB14" s="25">
        <v>0.0</v>
      </c>
      <c r="AC14" s="25">
        <v>0.0</v>
      </c>
      <c r="AD14" s="25">
        <v>1.0</v>
      </c>
      <c r="AE14" s="25">
        <v>1.0</v>
      </c>
      <c r="AF14" s="25">
        <v>0.0</v>
      </c>
      <c r="AG14" s="25">
        <v>0.0</v>
      </c>
      <c r="AH14" s="25">
        <v>0.0</v>
      </c>
      <c r="AI14" s="25">
        <v>3.0</v>
      </c>
      <c r="AJ14" s="25">
        <v>0.0</v>
      </c>
      <c r="AK14" s="25">
        <v>0.0</v>
      </c>
      <c r="AL14" s="25">
        <v>0.0</v>
      </c>
      <c r="AM14" s="25">
        <v>0.0</v>
      </c>
      <c r="AN14" s="25">
        <v>0.0</v>
      </c>
      <c r="AO14" s="25">
        <v>0.0</v>
      </c>
      <c r="AP14" s="25">
        <v>0.0</v>
      </c>
      <c r="AQ14" s="25">
        <v>0.0</v>
      </c>
      <c r="AR14" s="25">
        <v>0.0</v>
      </c>
      <c r="AS14" s="25">
        <v>0.0</v>
      </c>
      <c r="AT14" s="25">
        <v>0.0</v>
      </c>
      <c r="AU14" s="25">
        <v>66.7</v>
      </c>
      <c r="AV14" s="25">
        <v>0.0</v>
      </c>
      <c r="AW14" s="25">
        <v>3.0</v>
      </c>
      <c r="AX14" s="25">
        <v>0.0</v>
      </c>
      <c r="AY14" s="25">
        <v>66.7</v>
      </c>
      <c r="AZ14" s="25">
        <v>0.0</v>
      </c>
      <c r="BA14" s="25">
        <v>0.0</v>
      </c>
      <c r="BB14" s="25">
        <v>0.0</v>
      </c>
    </row>
    <row r="15">
      <c r="C15" s="20" t="s">
        <v>85</v>
      </c>
      <c r="D15" s="25">
        <v>4.0</v>
      </c>
      <c r="E15" s="25">
        <v>4.0</v>
      </c>
      <c r="F15" s="25">
        <v>1.0</v>
      </c>
      <c r="G15" s="25">
        <v>3.0</v>
      </c>
      <c r="H15" s="25">
        <v>0.0</v>
      </c>
      <c r="I15" s="25">
        <v>0.0</v>
      </c>
      <c r="J15" s="25">
        <v>3.0</v>
      </c>
      <c r="K15" s="25">
        <v>0.0</v>
      </c>
      <c r="L15" s="25">
        <v>0.0</v>
      </c>
      <c r="M15" s="25">
        <v>1.0</v>
      </c>
      <c r="N15" s="25">
        <v>0.75</v>
      </c>
      <c r="O15" s="25">
        <v>0.0</v>
      </c>
      <c r="P15" s="25">
        <v>0.0</v>
      </c>
      <c r="Q15" s="25">
        <v>0.0</v>
      </c>
      <c r="R15" s="25">
        <v>0.0</v>
      </c>
      <c r="S15" s="25">
        <v>0.0</v>
      </c>
      <c r="T15" s="25">
        <v>0.0</v>
      </c>
      <c r="U15" s="25">
        <v>0.0</v>
      </c>
      <c r="V15" s="25">
        <v>0.0</v>
      </c>
      <c r="W15" s="25">
        <v>0.0</v>
      </c>
      <c r="X15" s="25">
        <v>0.0</v>
      </c>
      <c r="Y15" s="25">
        <v>0.75</v>
      </c>
      <c r="Z15" s="25">
        <v>0.75</v>
      </c>
      <c r="AA15" s="25">
        <v>1.5</v>
      </c>
      <c r="AB15" s="25">
        <v>2.25</v>
      </c>
      <c r="AC15" s="25">
        <v>0.713</v>
      </c>
      <c r="AD15" s="25">
        <v>1.0</v>
      </c>
      <c r="AE15" s="25">
        <v>1.0</v>
      </c>
      <c r="AF15" s="25">
        <v>0.0</v>
      </c>
      <c r="AG15" s="25">
        <v>0.0</v>
      </c>
      <c r="AH15" s="25">
        <v>0.0</v>
      </c>
      <c r="AI15" s="25">
        <v>0.0</v>
      </c>
      <c r="AJ15" s="25">
        <v>0.0</v>
      </c>
      <c r="AK15" s="25">
        <v>0.0</v>
      </c>
      <c r="AL15" s="25">
        <v>3.0</v>
      </c>
      <c r="AM15" s="25">
        <v>75.0</v>
      </c>
      <c r="AN15" s="25">
        <v>0.0</v>
      </c>
      <c r="AO15" s="25">
        <v>0.0</v>
      </c>
      <c r="AP15" s="25">
        <v>0.0</v>
      </c>
      <c r="AQ15" s="25">
        <v>0.0</v>
      </c>
      <c r="AR15" s="25">
        <v>0.0</v>
      </c>
      <c r="AS15" s="25">
        <v>75.0</v>
      </c>
      <c r="AT15" s="25">
        <v>0.0</v>
      </c>
      <c r="AU15" s="25">
        <v>25.0</v>
      </c>
      <c r="AV15" s="25">
        <v>0.0</v>
      </c>
      <c r="AW15" s="25">
        <v>4.0</v>
      </c>
      <c r="AX15" s="25">
        <v>0.0</v>
      </c>
      <c r="AY15" s="25">
        <v>0.0</v>
      </c>
      <c r="AZ15" s="25">
        <v>0.0</v>
      </c>
      <c r="BA15" s="25">
        <v>0.0</v>
      </c>
      <c r="BB15" s="25">
        <v>0.75</v>
      </c>
    </row>
    <row r="16">
      <c r="C16" s="20" t="s">
        <v>86</v>
      </c>
      <c r="D16" s="25">
        <v>4.0</v>
      </c>
      <c r="E16" s="25">
        <v>2.0</v>
      </c>
      <c r="F16" s="25">
        <v>1.0</v>
      </c>
      <c r="G16" s="25">
        <v>0.0</v>
      </c>
      <c r="H16" s="25">
        <v>0.0</v>
      </c>
      <c r="I16" s="25">
        <v>0.0</v>
      </c>
      <c r="J16" s="25">
        <v>0.0</v>
      </c>
      <c r="K16" s="25">
        <v>0.0</v>
      </c>
      <c r="L16" s="25">
        <v>0.0</v>
      </c>
      <c r="M16" s="25">
        <v>1.0</v>
      </c>
      <c r="N16" s="25">
        <v>0.0</v>
      </c>
      <c r="O16" s="25">
        <v>1.0</v>
      </c>
      <c r="P16" s="25">
        <v>0.0</v>
      </c>
      <c r="Q16" s="25">
        <v>0.0</v>
      </c>
      <c r="R16" s="25">
        <v>0.0</v>
      </c>
      <c r="S16" s="25">
        <v>0.0</v>
      </c>
      <c r="T16" s="25">
        <v>0.0</v>
      </c>
      <c r="U16" s="25">
        <v>0.0</v>
      </c>
      <c r="V16" s="25">
        <v>0.0</v>
      </c>
      <c r="W16" s="25">
        <v>1.0</v>
      </c>
      <c r="X16" s="25">
        <v>1.0</v>
      </c>
      <c r="Y16" s="25">
        <v>0.25</v>
      </c>
      <c r="Z16" s="25">
        <v>0.5</v>
      </c>
      <c r="AA16" s="25">
        <v>0.0</v>
      </c>
      <c r="AB16" s="25">
        <v>0.25</v>
      </c>
      <c r="AC16" s="25">
        <v>0.113</v>
      </c>
      <c r="AD16" s="25">
        <v>1.0</v>
      </c>
      <c r="AE16" s="25">
        <v>0.5</v>
      </c>
      <c r="AF16" s="25">
        <v>1.0</v>
      </c>
      <c r="AG16" s="25">
        <v>0.0</v>
      </c>
      <c r="AH16" s="25">
        <v>0.0</v>
      </c>
      <c r="AI16" s="25">
        <v>1.0</v>
      </c>
      <c r="AJ16" s="25">
        <v>0.0</v>
      </c>
      <c r="AK16" s="25">
        <v>0.0</v>
      </c>
      <c r="AL16" s="25">
        <v>2.0</v>
      </c>
      <c r="AM16" s="25">
        <v>50.0</v>
      </c>
      <c r="AN16" s="25">
        <v>1.0</v>
      </c>
      <c r="AO16" s="25">
        <v>0.0</v>
      </c>
      <c r="AP16" s="25">
        <v>1.0</v>
      </c>
      <c r="AQ16" s="25">
        <v>0.0</v>
      </c>
      <c r="AR16" s="25">
        <v>33.3</v>
      </c>
      <c r="AS16" s="25">
        <v>0.0</v>
      </c>
      <c r="AT16" s="25">
        <v>0.0</v>
      </c>
      <c r="AU16" s="25">
        <v>66.7</v>
      </c>
      <c r="AV16" s="25">
        <v>0.0</v>
      </c>
      <c r="AW16" s="25">
        <v>3.0</v>
      </c>
      <c r="AX16" s="25">
        <v>8.3</v>
      </c>
      <c r="AY16" s="25">
        <v>0.0</v>
      </c>
      <c r="AZ16" s="25">
        <v>0.0</v>
      </c>
      <c r="BA16" s="25">
        <v>0.0</v>
      </c>
      <c r="BB16" s="25">
        <v>0.0</v>
      </c>
    </row>
    <row r="17">
      <c r="C17" s="20" t="s">
        <v>87</v>
      </c>
      <c r="D17" s="25">
        <v>4.0</v>
      </c>
      <c r="E17" s="25">
        <v>3.0</v>
      </c>
      <c r="F17" s="25">
        <v>0.0</v>
      </c>
      <c r="G17" s="25">
        <v>0.0</v>
      </c>
      <c r="H17" s="25">
        <v>0.0</v>
      </c>
      <c r="I17" s="25">
        <v>0.0</v>
      </c>
      <c r="J17" s="25">
        <v>0.0</v>
      </c>
      <c r="K17" s="25">
        <v>0.0</v>
      </c>
      <c r="L17" s="25">
        <v>0.0</v>
      </c>
      <c r="M17" s="25">
        <v>0.0</v>
      </c>
      <c r="N17" s="25">
        <v>0.0</v>
      </c>
      <c r="O17" s="25">
        <v>1.0</v>
      </c>
      <c r="P17" s="25">
        <v>1.0</v>
      </c>
      <c r="Q17" s="25">
        <v>0.0</v>
      </c>
      <c r="R17" s="25">
        <v>1.0</v>
      </c>
      <c r="S17" s="25">
        <v>0.0</v>
      </c>
      <c r="T17" s="25">
        <v>0.0</v>
      </c>
      <c r="U17" s="25">
        <v>0.0</v>
      </c>
      <c r="V17" s="25">
        <v>0.0</v>
      </c>
      <c r="W17" s="25">
        <v>0.0</v>
      </c>
      <c r="X17" s="25">
        <v>0.0</v>
      </c>
      <c r="Y17" s="25">
        <v>0.25</v>
      </c>
      <c r="Z17" s="25">
        <v>0.5</v>
      </c>
      <c r="AA17" s="25">
        <v>0.0</v>
      </c>
      <c r="AB17" s="25">
        <v>0.25</v>
      </c>
      <c r="AC17" s="25">
        <v>0.113</v>
      </c>
      <c r="AD17" s="25">
        <v>0.667</v>
      </c>
      <c r="AE17" s="25">
        <v>0.5</v>
      </c>
      <c r="AF17" s="25">
        <v>1.0</v>
      </c>
      <c r="AG17" s="25">
        <v>0.0</v>
      </c>
      <c r="AH17" s="25">
        <v>0.0</v>
      </c>
      <c r="AI17" s="25">
        <v>2.0</v>
      </c>
      <c r="AJ17" s="25">
        <v>0.0</v>
      </c>
      <c r="AK17" s="25">
        <v>0.0</v>
      </c>
      <c r="AL17" s="25">
        <v>1.0</v>
      </c>
      <c r="AM17" s="25">
        <v>25.0</v>
      </c>
      <c r="AN17" s="25">
        <v>0.0</v>
      </c>
      <c r="AO17" s="25">
        <v>1.0</v>
      </c>
      <c r="AP17" s="25">
        <v>0.0</v>
      </c>
      <c r="AQ17" s="25">
        <v>0.0</v>
      </c>
      <c r="AR17" s="25">
        <v>100.0</v>
      </c>
      <c r="AS17" s="25">
        <v>0.0</v>
      </c>
      <c r="AT17" s="25">
        <v>0.0</v>
      </c>
      <c r="AU17" s="25">
        <v>0.0</v>
      </c>
      <c r="AV17" s="25">
        <v>0.0</v>
      </c>
      <c r="AW17" s="25">
        <v>2.0</v>
      </c>
      <c r="AX17" s="25">
        <v>0.0</v>
      </c>
      <c r="AY17" s="25">
        <v>0.0</v>
      </c>
      <c r="AZ17" s="25">
        <v>0.0</v>
      </c>
      <c r="BA17" s="25">
        <v>0.0</v>
      </c>
      <c r="BB17" s="25">
        <v>0.0</v>
      </c>
    </row>
    <row r="18">
      <c r="C18" s="20" t="s">
        <v>88</v>
      </c>
      <c r="D18" s="25">
        <v>3.0</v>
      </c>
      <c r="E18" s="25">
        <v>2.0</v>
      </c>
      <c r="F18" s="25">
        <v>3.0</v>
      </c>
      <c r="G18" s="25">
        <v>2.0</v>
      </c>
      <c r="H18" s="25">
        <v>0.0</v>
      </c>
      <c r="I18" s="25">
        <v>0.0</v>
      </c>
      <c r="J18" s="25">
        <v>2.0</v>
      </c>
      <c r="K18" s="25">
        <v>0.0</v>
      </c>
      <c r="L18" s="25">
        <v>0.0</v>
      </c>
      <c r="M18" s="25">
        <v>2.0</v>
      </c>
      <c r="N18" s="25">
        <v>1.0</v>
      </c>
      <c r="O18" s="25">
        <v>1.0</v>
      </c>
      <c r="P18" s="25">
        <v>0.0</v>
      </c>
      <c r="Q18" s="25">
        <v>0.0</v>
      </c>
      <c r="R18" s="25">
        <v>0.0</v>
      </c>
      <c r="S18" s="25">
        <v>0.0</v>
      </c>
      <c r="T18" s="25">
        <v>0.0</v>
      </c>
      <c r="U18" s="25">
        <v>0.0</v>
      </c>
      <c r="V18" s="25">
        <v>0.0</v>
      </c>
      <c r="W18" s="25">
        <v>0.0</v>
      </c>
      <c r="X18" s="25">
        <v>0.0</v>
      </c>
      <c r="Y18" s="25">
        <v>1.0</v>
      </c>
      <c r="Z18" s="25">
        <v>1.0</v>
      </c>
      <c r="AA18" s="25">
        <v>2.0</v>
      </c>
      <c r="AB18" s="25">
        <v>3.0</v>
      </c>
      <c r="AC18" s="25">
        <v>0.95</v>
      </c>
      <c r="AD18" s="25">
        <v>1.0</v>
      </c>
      <c r="AE18" s="25">
        <v>0.667</v>
      </c>
      <c r="AF18" s="25">
        <v>0.0</v>
      </c>
      <c r="AG18" s="25">
        <v>0.0</v>
      </c>
      <c r="AH18" s="25">
        <v>0.0</v>
      </c>
      <c r="AI18" s="25">
        <v>2.0</v>
      </c>
      <c r="AJ18" s="25">
        <v>2.0</v>
      </c>
      <c r="AK18" s="25">
        <v>1.0</v>
      </c>
      <c r="AL18" s="25">
        <v>3.0</v>
      </c>
      <c r="AM18" s="25">
        <v>100.0</v>
      </c>
      <c r="AN18" s="25">
        <v>1.0</v>
      </c>
      <c r="AO18" s="25">
        <v>0.0</v>
      </c>
      <c r="AP18" s="25">
        <v>0.0</v>
      </c>
      <c r="AQ18" s="25">
        <v>0.0</v>
      </c>
      <c r="AR18" s="25">
        <v>0.0</v>
      </c>
      <c r="AS18" s="25">
        <v>0.0</v>
      </c>
      <c r="AT18" s="25">
        <v>0.0</v>
      </c>
      <c r="AU18" s="25">
        <v>100.0</v>
      </c>
      <c r="AV18" s="25">
        <v>100.0</v>
      </c>
      <c r="AW18" s="25">
        <v>2.0</v>
      </c>
      <c r="AX18" s="25">
        <v>0.0</v>
      </c>
      <c r="AY18" s="25">
        <v>33.3</v>
      </c>
      <c r="AZ18" s="25">
        <v>0.0</v>
      </c>
      <c r="BA18" s="25">
        <v>0.0</v>
      </c>
      <c r="BB18" s="25">
        <v>1.0</v>
      </c>
    </row>
    <row r="19">
      <c r="C19" s="20" t="s">
        <v>89</v>
      </c>
      <c r="D19" s="25">
        <v>4.0</v>
      </c>
      <c r="E19" s="25">
        <v>4.0</v>
      </c>
      <c r="F19" s="25">
        <v>0.0</v>
      </c>
      <c r="G19" s="25">
        <v>1.0</v>
      </c>
      <c r="H19" s="25">
        <v>0.0</v>
      </c>
      <c r="I19" s="25">
        <v>1.0</v>
      </c>
      <c r="J19" s="25">
        <v>0.0</v>
      </c>
      <c r="K19" s="25">
        <v>0.0</v>
      </c>
      <c r="L19" s="25">
        <v>0.0</v>
      </c>
      <c r="M19" s="25">
        <v>0.0</v>
      </c>
      <c r="N19" s="25">
        <v>0.25</v>
      </c>
      <c r="O19" s="25">
        <v>0.0</v>
      </c>
      <c r="P19" s="25">
        <v>0.0</v>
      </c>
      <c r="Q19" s="25">
        <v>1.0</v>
      </c>
      <c r="R19" s="25">
        <v>1.0</v>
      </c>
      <c r="S19" s="25">
        <v>0.0</v>
      </c>
      <c r="T19" s="25">
        <v>0.0</v>
      </c>
      <c r="U19" s="25">
        <v>0.0</v>
      </c>
      <c r="V19" s="25">
        <v>0.0</v>
      </c>
      <c r="W19" s="25">
        <v>0.0</v>
      </c>
      <c r="X19" s="25">
        <v>0.0</v>
      </c>
      <c r="Y19" s="25">
        <v>0.25</v>
      </c>
      <c r="Z19" s="25">
        <v>0.25</v>
      </c>
      <c r="AA19" s="25">
        <v>0.25</v>
      </c>
      <c r="AB19" s="25">
        <v>0.5</v>
      </c>
      <c r="AC19" s="25">
        <v>0.175</v>
      </c>
      <c r="AD19" s="25">
        <v>0.75</v>
      </c>
      <c r="AE19" s="25">
        <v>0.75</v>
      </c>
      <c r="AF19" s="25">
        <v>0.0</v>
      </c>
      <c r="AG19" s="25">
        <v>0.0</v>
      </c>
      <c r="AH19" s="25">
        <v>0.0</v>
      </c>
      <c r="AI19" s="25">
        <v>2.0</v>
      </c>
      <c r="AJ19" s="25">
        <v>1.0</v>
      </c>
      <c r="AK19" s="25">
        <v>0.5</v>
      </c>
      <c r="AL19" s="25">
        <v>2.0</v>
      </c>
      <c r="AM19" s="25">
        <v>50.0</v>
      </c>
      <c r="AN19" s="25">
        <v>0.0</v>
      </c>
      <c r="AO19" s="25">
        <v>1.0</v>
      </c>
      <c r="AP19" s="25">
        <v>0.0</v>
      </c>
      <c r="AQ19" s="25">
        <v>0.0</v>
      </c>
      <c r="AR19" s="25">
        <v>66.7</v>
      </c>
      <c r="AS19" s="25">
        <v>33.3</v>
      </c>
      <c r="AT19" s="25">
        <v>0.0</v>
      </c>
      <c r="AU19" s="25">
        <v>0.0</v>
      </c>
      <c r="AV19" s="25">
        <v>66.7</v>
      </c>
      <c r="AW19" s="25">
        <v>3.0</v>
      </c>
      <c r="AX19" s="25">
        <v>4.5</v>
      </c>
      <c r="AY19" s="25">
        <v>0.0</v>
      </c>
      <c r="AZ19" s="25">
        <v>0.0</v>
      </c>
      <c r="BA19" s="25">
        <v>0.0</v>
      </c>
      <c r="BB19" s="25">
        <v>0.333</v>
      </c>
    </row>
    <row r="20">
      <c r="C20" s="20" t="s">
        <v>90</v>
      </c>
      <c r="D20" s="25">
        <v>4.0</v>
      </c>
      <c r="E20" s="25">
        <v>4.0</v>
      </c>
      <c r="F20" s="25">
        <v>0.0</v>
      </c>
      <c r="G20" s="25">
        <v>2.0</v>
      </c>
      <c r="H20" s="25">
        <v>0.0</v>
      </c>
      <c r="I20" s="25">
        <v>1.0</v>
      </c>
      <c r="J20" s="25">
        <v>1.0</v>
      </c>
      <c r="K20" s="25">
        <v>0.0</v>
      </c>
      <c r="L20" s="25">
        <v>0.0</v>
      </c>
      <c r="M20" s="25">
        <v>1.0</v>
      </c>
      <c r="N20" s="25">
        <v>0.5</v>
      </c>
      <c r="O20" s="25">
        <v>0.0</v>
      </c>
      <c r="P20" s="25">
        <v>0.0</v>
      </c>
      <c r="Q20" s="25">
        <v>0.0</v>
      </c>
      <c r="R20" s="25">
        <v>0.0</v>
      </c>
      <c r="S20" s="25">
        <v>0.0</v>
      </c>
      <c r="T20" s="25">
        <v>0.0</v>
      </c>
      <c r="U20" s="25">
        <v>0.0</v>
      </c>
      <c r="V20" s="25">
        <v>0.0</v>
      </c>
      <c r="W20" s="25">
        <v>0.0</v>
      </c>
      <c r="X20" s="25">
        <v>0.0</v>
      </c>
      <c r="Y20" s="25">
        <v>0.5</v>
      </c>
      <c r="Z20" s="25">
        <v>0.5</v>
      </c>
      <c r="AA20" s="25">
        <v>0.75</v>
      </c>
      <c r="AB20" s="25">
        <v>1.25</v>
      </c>
      <c r="AC20" s="25">
        <v>0.413</v>
      </c>
      <c r="AD20" s="25">
        <v>1.0</v>
      </c>
      <c r="AE20" s="25">
        <v>1.0</v>
      </c>
      <c r="AF20" s="25">
        <v>0.0</v>
      </c>
      <c r="AG20" s="25">
        <v>0.0</v>
      </c>
      <c r="AH20" s="25">
        <v>0.0</v>
      </c>
      <c r="AI20" s="25">
        <v>2.0</v>
      </c>
      <c r="AJ20" s="25">
        <v>1.0</v>
      </c>
      <c r="AK20" s="25">
        <v>0.5</v>
      </c>
      <c r="AL20" s="25">
        <v>4.0</v>
      </c>
      <c r="AM20" s="25">
        <v>100.0</v>
      </c>
      <c r="AN20" s="25">
        <v>0.0</v>
      </c>
      <c r="AO20" s="25">
        <v>1.0</v>
      </c>
      <c r="AP20" s="25">
        <v>0.0</v>
      </c>
      <c r="AQ20" s="25">
        <v>0.0</v>
      </c>
      <c r="AR20" s="25">
        <v>0.0</v>
      </c>
      <c r="AS20" s="25">
        <v>100.0</v>
      </c>
      <c r="AT20" s="25">
        <v>0.0</v>
      </c>
      <c r="AU20" s="25">
        <v>0.0</v>
      </c>
      <c r="AV20" s="25">
        <v>25.0</v>
      </c>
      <c r="AW20" s="25">
        <v>4.0</v>
      </c>
      <c r="AX20" s="25">
        <v>0.0</v>
      </c>
      <c r="AY20" s="25">
        <v>25.0</v>
      </c>
      <c r="AZ20" s="25">
        <v>1.0</v>
      </c>
      <c r="BA20" s="25">
        <v>100.0</v>
      </c>
      <c r="BB20" s="25">
        <v>0.5</v>
      </c>
    </row>
    <row r="21">
      <c r="C21" s="20" t="s">
        <v>91</v>
      </c>
      <c r="D21" s="25">
        <v>4.0</v>
      </c>
      <c r="E21" s="25">
        <v>4.0</v>
      </c>
      <c r="F21" s="25">
        <v>0.0</v>
      </c>
      <c r="G21" s="25">
        <v>1.0</v>
      </c>
      <c r="H21" s="25">
        <v>0.0</v>
      </c>
      <c r="I21" s="25">
        <v>1.0</v>
      </c>
      <c r="J21" s="25">
        <v>0.0</v>
      </c>
      <c r="K21" s="25">
        <v>0.0</v>
      </c>
      <c r="L21" s="25">
        <v>0.0</v>
      </c>
      <c r="M21" s="25">
        <v>0.0</v>
      </c>
      <c r="N21" s="25">
        <v>0.25</v>
      </c>
      <c r="O21" s="25">
        <v>0.0</v>
      </c>
      <c r="P21" s="25">
        <v>0.0</v>
      </c>
      <c r="Q21" s="25">
        <v>0.0</v>
      </c>
      <c r="R21" s="25">
        <v>0.0</v>
      </c>
      <c r="S21" s="25">
        <v>0.0</v>
      </c>
      <c r="T21" s="25">
        <v>0.0</v>
      </c>
      <c r="U21" s="25">
        <v>0.0</v>
      </c>
      <c r="V21" s="25">
        <v>0.0</v>
      </c>
      <c r="W21" s="25">
        <v>0.0</v>
      </c>
      <c r="X21" s="25">
        <v>0.0</v>
      </c>
      <c r="Y21" s="25">
        <v>0.25</v>
      </c>
      <c r="Z21" s="25">
        <v>0.5</v>
      </c>
      <c r="AA21" s="25">
        <v>0.25</v>
      </c>
      <c r="AB21" s="25">
        <v>0.5</v>
      </c>
      <c r="AC21" s="25">
        <v>0.175</v>
      </c>
      <c r="AD21" s="25">
        <v>1.0</v>
      </c>
      <c r="AE21" s="25">
        <v>1.0</v>
      </c>
      <c r="AF21" s="25">
        <v>1.0</v>
      </c>
      <c r="AG21" s="25">
        <v>0.0</v>
      </c>
      <c r="AH21" s="25">
        <v>0.0</v>
      </c>
      <c r="AI21" s="25">
        <v>2.0</v>
      </c>
      <c r="AJ21" s="25">
        <v>0.0</v>
      </c>
      <c r="AK21" s="25">
        <v>0.0</v>
      </c>
      <c r="AL21" s="25">
        <v>1.0</v>
      </c>
      <c r="AM21" s="25">
        <v>25.0</v>
      </c>
      <c r="AN21" s="25">
        <v>0.0</v>
      </c>
      <c r="AO21" s="25">
        <v>2.0</v>
      </c>
      <c r="AP21" s="25">
        <v>0.0</v>
      </c>
      <c r="AQ21" s="25">
        <v>0.0</v>
      </c>
      <c r="AR21" s="25">
        <v>50.0</v>
      </c>
      <c r="AS21" s="25">
        <v>25.0</v>
      </c>
      <c r="AT21" s="25">
        <v>25.0</v>
      </c>
      <c r="AU21" s="25">
        <v>0.0</v>
      </c>
      <c r="AV21" s="25">
        <v>0.0</v>
      </c>
      <c r="AW21" s="25">
        <v>4.0</v>
      </c>
      <c r="AX21" s="25">
        <v>6.7</v>
      </c>
      <c r="AY21" s="25">
        <v>50.0</v>
      </c>
      <c r="AZ21" s="25">
        <v>0.0</v>
      </c>
      <c r="BA21" s="25">
        <v>0.0</v>
      </c>
      <c r="BB21" s="25">
        <v>0.25</v>
      </c>
    </row>
    <row r="22">
      <c r="C22" s="20" t="s">
        <v>92</v>
      </c>
      <c r="D22" s="25">
        <v>3.0</v>
      </c>
      <c r="E22" s="25">
        <v>3.0</v>
      </c>
      <c r="F22" s="25">
        <v>0.0</v>
      </c>
      <c r="G22" s="25">
        <v>1.0</v>
      </c>
      <c r="H22" s="25">
        <v>0.0</v>
      </c>
      <c r="I22" s="25">
        <v>1.0</v>
      </c>
      <c r="J22" s="25">
        <v>0.0</v>
      </c>
      <c r="K22" s="25">
        <v>0.0</v>
      </c>
      <c r="L22" s="25">
        <v>0.0</v>
      </c>
      <c r="M22" s="25">
        <v>1.0</v>
      </c>
      <c r="N22" s="25">
        <v>0.333</v>
      </c>
      <c r="O22" s="25">
        <v>0.0</v>
      </c>
      <c r="P22" s="25">
        <v>0.0</v>
      </c>
      <c r="Q22" s="25">
        <v>0.0</v>
      </c>
      <c r="R22" s="25">
        <v>0.0</v>
      </c>
      <c r="S22" s="25">
        <v>0.0</v>
      </c>
      <c r="T22" s="25">
        <v>0.0</v>
      </c>
      <c r="U22" s="25">
        <v>0.0</v>
      </c>
      <c r="V22" s="25">
        <v>0.0</v>
      </c>
      <c r="W22" s="25">
        <v>0.0</v>
      </c>
      <c r="X22" s="25">
        <v>0.0</v>
      </c>
      <c r="Y22" s="25">
        <v>0.333</v>
      </c>
      <c r="Z22" s="25">
        <v>0.667</v>
      </c>
      <c r="AA22" s="25">
        <v>0.333</v>
      </c>
      <c r="AB22" s="25">
        <v>0.667</v>
      </c>
      <c r="AC22" s="25">
        <v>0.233</v>
      </c>
      <c r="AD22" s="25">
        <v>1.0</v>
      </c>
      <c r="AE22" s="25">
        <v>1.0</v>
      </c>
      <c r="AF22" s="25">
        <v>1.0</v>
      </c>
      <c r="AG22" s="25">
        <v>0.0</v>
      </c>
      <c r="AH22" s="25">
        <v>0.0</v>
      </c>
      <c r="AI22" s="25">
        <v>1.0</v>
      </c>
      <c r="AJ22" s="25">
        <v>1.0</v>
      </c>
      <c r="AK22" s="25">
        <v>1.0</v>
      </c>
      <c r="AL22" s="25">
        <v>1.0</v>
      </c>
      <c r="AM22" s="25">
        <v>33.3</v>
      </c>
      <c r="AN22" s="25">
        <v>0.0</v>
      </c>
      <c r="AO22" s="25">
        <v>2.0</v>
      </c>
      <c r="AP22" s="25">
        <v>0.0</v>
      </c>
      <c r="AQ22" s="25">
        <v>0.0</v>
      </c>
      <c r="AR22" s="25">
        <v>100.0</v>
      </c>
      <c r="AS22" s="25">
        <v>0.0</v>
      </c>
      <c r="AT22" s="25">
        <v>0.0</v>
      </c>
      <c r="AU22" s="25">
        <v>0.0</v>
      </c>
      <c r="AV22" s="25">
        <v>33.3</v>
      </c>
      <c r="AW22" s="25">
        <v>3.0</v>
      </c>
      <c r="AX22" s="25">
        <v>0.0</v>
      </c>
      <c r="AY22" s="25">
        <v>33.3</v>
      </c>
      <c r="AZ22" s="25">
        <v>0.0</v>
      </c>
      <c r="BA22" s="25">
        <v>0.0</v>
      </c>
      <c r="BB22" s="25">
        <v>0.333</v>
      </c>
    </row>
    <row r="23">
      <c r="C23" s="20" t="s">
        <v>93</v>
      </c>
      <c r="D23" s="25">
        <v>4.0</v>
      </c>
      <c r="E23" s="25">
        <v>3.0</v>
      </c>
      <c r="F23" s="25">
        <v>2.0</v>
      </c>
      <c r="G23" s="25">
        <v>1.0</v>
      </c>
      <c r="H23" s="25">
        <v>0.0</v>
      </c>
      <c r="I23" s="25">
        <v>0.0</v>
      </c>
      <c r="J23" s="25">
        <v>1.0</v>
      </c>
      <c r="K23" s="25">
        <v>0.0</v>
      </c>
      <c r="L23" s="25">
        <v>0.0</v>
      </c>
      <c r="M23" s="25">
        <v>0.0</v>
      </c>
      <c r="N23" s="25">
        <v>0.333</v>
      </c>
      <c r="O23" s="25">
        <v>1.0</v>
      </c>
      <c r="P23" s="25">
        <v>0.0</v>
      </c>
      <c r="Q23" s="25">
        <v>0.0</v>
      </c>
      <c r="R23" s="25">
        <v>0.0</v>
      </c>
      <c r="S23" s="25">
        <v>0.0</v>
      </c>
      <c r="T23" s="25">
        <v>0.0</v>
      </c>
      <c r="U23" s="25">
        <v>0.0</v>
      </c>
      <c r="V23" s="25">
        <v>0.0</v>
      </c>
      <c r="W23" s="25">
        <v>0.0</v>
      </c>
      <c r="X23" s="25">
        <v>0.0</v>
      </c>
      <c r="Y23" s="25">
        <v>0.5</v>
      </c>
      <c r="Z23" s="25">
        <v>0.5</v>
      </c>
      <c r="AA23" s="25">
        <v>0.667</v>
      </c>
      <c r="AB23" s="25">
        <v>1.167</v>
      </c>
      <c r="AC23" s="25">
        <v>0.392</v>
      </c>
      <c r="AD23" s="25">
        <v>1.0</v>
      </c>
      <c r="AE23" s="25">
        <v>0.75</v>
      </c>
      <c r="AF23" s="25">
        <v>0.0</v>
      </c>
      <c r="AG23" s="25">
        <v>0.0</v>
      </c>
      <c r="AH23" s="25">
        <v>0.0</v>
      </c>
      <c r="AI23" s="25">
        <v>0.0</v>
      </c>
      <c r="AJ23" s="25">
        <v>0.0</v>
      </c>
      <c r="AK23" s="25">
        <v>0.0</v>
      </c>
      <c r="AL23" s="25">
        <v>2.0</v>
      </c>
      <c r="AM23" s="25">
        <v>50.0</v>
      </c>
      <c r="AN23" s="25">
        <v>1.0</v>
      </c>
      <c r="AO23" s="25">
        <v>0.0</v>
      </c>
      <c r="AP23" s="25">
        <v>0.0</v>
      </c>
      <c r="AQ23" s="25">
        <v>0.0</v>
      </c>
      <c r="AR23" s="25">
        <v>33.3</v>
      </c>
      <c r="AS23" s="25">
        <v>33.3</v>
      </c>
      <c r="AT23" s="25">
        <v>0.0</v>
      </c>
      <c r="AU23" s="25">
        <v>0.0</v>
      </c>
      <c r="AV23" s="25">
        <v>0.0</v>
      </c>
      <c r="AW23" s="25">
        <v>3.0</v>
      </c>
      <c r="AX23" s="25">
        <v>0.0</v>
      </c>
      <c r="AY23" s="25">
        <v>50.0</v>
      </c>
      <c r="AZ23" s="25">
        <v>0.0</v>
      </c>
      <c r="BA23" s="25">
        <v>0.0</v>
      </c>
      <c r="BB23" s="25">
        <v>0.333</v>
      </c>
    </row>
    <row r="24">
      <c r="C24" s="20" t="s">
        <v>94</v>
      </c>
      <c r="D24" s="25">
        <v>4.0</v>
      </c>
      <c r="E24" s="25">
        <v>3.0</v>
      </c>
      <c r="F24" s="25">
        <v>1.0</v>
      </c>
      <c r="G24" s="25">
        <v>1.0</v>
      </c>
      <c r="H24" s="25">
        <v>0.0</v>
      </c>
      <c r="I24" s="25">
        <v>1.0</v>
      </c>
      <c r="J24" s="25">
        <v>0.0</v>
      </c>
      <c r="K24" s="25">
        <v>0.0</v>
      </c>
      <c r="L24" s="25">
        <v>0.0</v>
      </c>
      <c r="M24" s="25">
        <v>2.0</v>
      </c>
      <c r="N24" s="25">
        <v>0.333</v>
      </c>
      <c r="O24" s="25">
        <v>0.0</v>
      </c>
      <c r="P24" s="25">
        <v>0.0</v>
      </c>
      <c r="Q24" s="25">
        <v>0.0</v>
      </c>
      <c r="R24" s="25">
        <v>0.0</v>
      </c>
      <c r="S24" s="25">
        <v>1.0</v>
      </c>
      <c r="T24" s="25">
        <v>0.0</v>
      </c>
      <c r="U24" s="25">
        <v>0.0</v>
      </c>
      <c r="V24" s="25">
        <v>0.0</v>
      </c>
      <c r="W24" s="25">
        <v>0.0</v>
      </c>
      <c r="X24" s="25">
        <v>0.0</v>
      </c>
      <c r="Y24" s="25">
        <v>0.5</v>
      </c>
      <c r="Z24" s="25">
        <v>0.5</v>
      </c>
      <c r="AA24" s="25">
        <v>0.333</v>
      </c>
      <c r="AB24" s="25">
        <v>0.833</v>
      </c>
      <c r="AC24" s="25">
        <v>0.308</v>
      </c>
      <c r="AD24" s="25">
        <v>1.0</v>
      </c>
      <c r="AE24" s="25">
        <v>0.75</v>
      </c>
      <c r="AF24" s="25">
        <v>0.0</v>
      </c>
      <c r="AG24" s="25">
        <v>1.0</v>
      </c>
      <c r="AH24" s="25">
        <v>0.0</v>
      </c>
      <c r="AI24" s="25">
        <v>3.0</v>
      </c>
      <c r="AJ24" s="25">
        <v>1.0</v>
      </c>
      <c r="AK24" s="25">
        <v>0.333</v>
      </c>
      <c r="AL24" s="25">
        <v>2.0</v>
      </c>
      <c r="AM24" s="25">
        <v>50.0</v>
      </c>
      <c r="AN24" s="25">
        <v>0.0</v>
      </c>
      <c r="AO24" s="25">
        <v>1.0</v>
      </c>
      <c r="AP24" s="25">
        <v>0.0</v>
      </c>
      <c r="AQ24" s="25">
        <v>0.0</v>
      </c>
      <c r="AR24" s="25">
        <v>33.3</v>
      </c>
      <c r="AS24" s="25">
        <v>33.3</v>
      </c>
      <c r="AT24" s="25">
        <v>0.0</v>
      </c>
      <c r="AU24" s="25">
        <v>33.3</v>
      </c>
      <c r="AV24" s="25">
        <v>0.0</v>
      </c>
      <c r="AW24" s="25">
        <v>3.0</v>
      </c>
      <c r="AX24" s="25">
        <v>16.7</v>
      </c>
      <c r="AY24" s="25">
        <v>50.0</v>
      </c>
      <c r="AZ24" s="25">
        <v>1.0</v>
      </c>
      <c r="BA24" s="25">
        <v>50.0</v>
      </c>
      <c r="BB24" s="25">
        <v>0.333</v>
      </c>
    </row>
    <row r="25">
      <c r="C25" s="20" t="s">
        <v>95</v>
      </c>
      <c r="D25" s="25">
        <v>3.0</v>
      </c>
      <c r="E25" s="25">
        <v>3.0</v>
      </c>
      <c r="F25" s="25">
        <v>0.0</v>
      </c>
      <c r="G25" s="25">
        <v>0.0</v>
      </c>
      <c r="H25" s="25">
        <v>0.0</v>
      </c>
      <c r="I25" s="25">
        <v>0.0</v>
      </c>
      <c r="J25" s="25">
        <v>0.0</v>
      </c>
      <c r="K25" s="25">
        <v>0.0</v>
      </c>
      <c r="L25" s="25">
        <v>0.0</v>
      </c>
      <c r="M25" s="25">
        <v>0.0</v>
      </c>
      <c r="N25" s="25">
        <v>0.0</v>
      </c>
      <c r="O25" s="25">
        <v>0.0</v>
      </c>
      <c r="P25" s="25">
        <v>0.0</v>
      </c>
      <c r="Q25" s="25">
        <v>0.0</v>
      </c>
      <c r="R25" s="25">
        <v>0.0</v>
      </c>
      <c r="S25" s="25">
        <v>0.0</v>
      </c>
      <c r="T25" s="25">
        <v>0.0</v>
      </c>
      <c r="U25" s="25">
        <v>0.0</v>
      </c>
      <c r="V25" s="25">
        <v>0.0</v>
      </c>
      <c r="W25" s="25">
        <v>0.0</v>
      </c>
      <c r="X25" s="25">
        <v>0.0</v>
      </c>
      <c r="Y25" s="25">
        <v>0.0</v>
      </c>
      <c r="Z25" s="25">
        <v>0.0</v>
      </c>
      <c r="AA25" s="25">
        <v>0.0</v>
      </c>
      <c r="AB25" s="25">
        <v>0.0</v>
      </c>
      <c r="AC25" s="25">
        <v>0.0</v>
      </c>
      <c r="AD25" s="25">
        <v>1.0</v>
      </c>
      <c r="AE25" s="25">
        <v>1.0</v>
      </c>
      <c r="AF25" s="25">
        <v>0.0</v>
      </c>
      <c r="AG25" s="25">
        <v>0.0</v>
      </c>
      <c r="AH25" s="25">
        <v>0.0</v>
      </c>
      <c r="AI25" s="25">
        <v>1.0</v>
      </c>
      <c r="AJ25" s="25">
        <v>0.0</v>
      </c>
      <c r="AK25" s="25">
        <v>0.0</v>
      </c>
      <c r="AL25" s="25">
        <v>0.0</v>
      </c>
      <c r="AM25" s="25">
        <v>0.0</v>
      </c>
      <c r="AN25" s="25">
        <v>0.0</v>
      </c>
      <c r="AO25" s="25">
        <v>0.0</v>
      </c>
      <c r="AP25" s="25">
        <v>0.0</v>
      </c>
      <c r="AQ25" s="25">
        <v>0.0</v>
      </c>
      <c r="AR25" s="25">
        <v>33.3</v>
      </c>
      <c r="AS25" s="25">
        <v>0.0</v>
      </c>
      <c r="AT25" s="25">
        <v>0.0</v>
      </c>
      <c r="AU25" s="25">
        <v>66.7</v>
      </c>
      <c r="AV25" s="25">
        <v>0.0</v>
      </c>
      <c r="AW25" s="25">
        <v>3.0</v>
      </c>
      <c r="AX25" s="25">
        <v>0.0</v>
      </c>
      <c r="AY25" s="25">
        <v>33.3</v>
      </c>
      <c r="AZ25" s="25">
        <v>0.0</v>
      </c>
      <c r="BA25" s="25">
        <v>0.0</v>
      </c>
      <c r="BB25" s="25">
        <v>0.0</v>
      </c>
    </row>
    <row r="26">
      <c r="C26" s="20" t="s">
        <v>96</v>
      </c>
      <c r="D26" s="25">
        <v>4.0</v>
      </c>
      <c r="E26" s="25">
        <v>3.0</v>
      </c>
      <c r="F26" s="25">
        <v>0.0</v>
      </c>
      <c r="G26" s="25">
        <v>1.0</v>
      </c>
      <c r="H26" s="25">
        <v>0.0</v>
      </c>
      <c r="I26" s="25">
        <v>1.0</v>
      </c>
      <c r="J26" s="25">
        <v>0.0</v>
      </c>
      <c r="K26" s="25">
        <v>0.0</v>
      </c>
      <c r="L26" s="25">
        <v>0.0</v>
      </c>
      <c r="M26" s="25">
        <v>2.0</v>
      </c>
      <c r="N26" s="25">
        <v>0.333</v>
      </c>
      <c r="O26" s="25">
        <v>0.0</v>
      </c>
      <c r="P26" s="25">
        <v>0.0</v>
      </c>
      <c r="Q26" s="25">
        <v>0.0</v>
      </c>
      <c r="R26" s="25">
        <v>0.0</v>
      </c>
      <c r="S26" s="25">
        <v>1.0</v>
      </c>
      <c r="T26" s="25">
        <v>0.0</v>
      </c>
      <c r="U26" s="25">
        <v>0.0</v>
      </c>
      <c r="V26" s="25">
        <v>0.0</v>
      </c>
      <c r="W26" s="25">
        <v>0.0</v>
      </c>
      <c r="X26" s="25">
        <v>0.0</v>
      </c>
      <c r="Y26" s="25">
        <v>0.5</v>
      </c>
      <c r="Z26" s="25">
        <v>0.5</v>
      </c>
      <c r="AA26" s="25">
        <v>0.333</v>
      </c>
      <c r="AB26" s="25">
        <v>0.833</v>
      </c>
      <c r="AC26" s="25">
        <v>0.308</v>
      </c>
      <c r="AD26" s="25">
        <v>1.0</v>
      </c>
      <c r="AE26" s="25">
        <v>0.75</v>
      </c>
      <c r="AF26" s="25">
        <v>0.0</v>
      </c>
      <c r="AG26" s="25">
        <v>0.0</v>
      </c>
      <c r="AH26" s="25">
        <v>0.0</v>
      </c>
      <c r="AI26" s="25">
        <v>1.0</v>
      </c>
      <c r="AJ26" s="25">
        <v>1.0</v>
      </c>
      <c r="AK26" s="25">
        <v>1.0</v>
      </c>
      <c r="AL26" s="25">
        <v>2.0</v>
      </c>
      <c r="AM26" s="25">
        <v>50.0</v>
      </c>
      <c r="AN26" s="25">
        <v>0.0</v>
      </c>
      <c r="AO26" s="25">
        <v>2.0</v>
      </c>
      <c r="AP26" s="25">
        <v>0.0</v>
      </c>
      <c r="AQ26" s="25">
        <v>0.0</v>
      </c>
      <c r="AR26" s="25">
        <v>33.3</v>
      </c>
      <c r="AS26" s="25">
        <v>0.0</v>
      </c>
      <c r="AT26" s="25">
        <v>0.0</v>
      </c>
      <c r="AU26" s="25">
        <v>66.7</v>
      </c>
      <c r="AV26" s="25">
        <v>0.0</v>
      </c>
      <c r="AW26" s="25">
        <v>3.0</v>
      </c>
      <c r="AX26" s="25">
        <v>0.0</v>
      </c>
      <c r="AY26" s="25">
        <v>0.0</v>
      </c>
      <c r="AZ26" s="25">
        <v>0.0</v>
      </c>
      <c r="BA26" s="25">
        <v>0.0</v>
      </c>
      <c r="BB26" s="25">
        <v>0.333</v>
      </c>
    </row>
    <row r="27">
      <c r="C27" s="20" t="s">
        <v>97</v>
      </c>
      <c r="D27" s="25">
        <v>2.0</v>
      </c>
      <c r="E27" s="25">
        <v>2.0</v>
      </c>
      <c r="F27" s="25">
        <v>0.0</v>
      </c>
      <c r="G27" s="25">
        <v>0.0</v>
      </c>
      <c r="H27" s="25">
        <v>0.0</v>
      </c>
      <c r="I27" s="25">
        <v>0.0</v>
      </c>
      <c r="J27" s="25">
        <v>0.0</v>
      </c>
      <c r="K27" s="25">
        <v>0.0</v>
      </c>
      <c r="L27" s="25">
        <v>0.0</v>
      </c>
      <c r="M27" s="25">
        <v>0.0</v>
      </c>
      <c r="N27" s="25">
        <v>0.0</v>
      </c>
      <c r="O27" s="25">
        <v>0.0</v>
      </c>
      <c r="P27" s="25">
        <v>0.0</v>
      </c>
      <c r="Q27" s="25">
        <v>0.0</v>
      </c>
      <c r="R27" s="25">
        <v>0.0</v>
      </c>
      <c r="S27" s="25">
        <v>0.0</v>
      </c>
      <c r="T27" s="25">
        <v>0.0</v>
      </c>
      <c r="U27" s="25">
        <v>0.0</v>
      </c>
      <c r="V27" s="25">
        <v>0.0</v>
      </c>
      <c r="W27" s="25">
        <v>0.0</v>
      </c>
      <c r="X27" s="25">
        <v>0.0</v>
      </c>
      <c r="Y27" s="25">
        <v>0.0</v>
      </c>
      <c r="Z27" s="25">
        <v>0.0</v>
      </c>
      <c r="AA27" s="25">
        <v>0.0</v>
      </c>
      <c r="AB27" s="25">
        <v>0.0</v>
      </c>
      <c r="AC27" s="25">
        <v>0.0</v>
      </c>
      <c r="AD27" s="25">
        <v>1.0</v>
      </c>
      <c r="AE27" s="25">
        <v>1.0</v>
      </c>
      <c r="AF27" s="25">
        <v>0.0</v>
      </c>
      <c r="AG27" s="25">
        <v>0.0</v>
      </c>
      <c r="AH27" s="25">
        <v>0.0</v>
      </c>
      <c r="AI27" s="25">
        <v>1.0</v>
      </c>
      <c r="AJ27" s="25">
        <v>0.0</v>
      </c>
      <c r="AK27" s="25">
        <v>0.0</v>
      </c>
      <c r="AL27" s="25">
        <v>1.0</v>
      </c>
      <c r="AM27" s="25">
        <v>50.0</v>
      </c>
      <c r="AN27" s="25">
        <v>0.0</v>
      </c>
      <c r="AO27" s="25">
        <v>0.0</v>
      </c>
      <c r="AP27" s="25">
        <v>0.0</v>
      </c>
      <c r="AQ27" s="25">
        <v>0.0</v>
      </c>
      <c r="AR27" s="25">
        <v>0.0</v>
      </c>
      <c r="AS27" s="25">
        <v>0.0</v>
      </c>
      <c r="AT27" s="25">
        <v>50.0</v>
      </c>
      <c r="AU27" s="25">
        <v>50.0</v>
      </c>
      <c r="AV27" s="25">
        <v>50.0</v>
      </c>
      <c r="AW27" s="25">
        <v>2.0</v>
      </c>
      <c r="AX27" s="25">
        <v>0.0</v>
      </c>
      <c r="AY27" s="25">
        <v>50.0</v>
      </c>
      <c r="AZ27" s="25">
        <v>0.0</v>
      </c>
      <c r="BA27" s="25">
        <v>0.0</v>
      </c>
      <c r="BB27" s="25">
        <v>0.0</v>
      </c>
    </row>
    <row r="28">
      <c r="C28" s="20" t="s">
        <v>98</v>
      </c>
      <c r="D28" s="2" t="s">
        <v>160</v>
      </c>
    </row>
    <row r="29">
      <c r="C29" s="20" t="s">
        <v>98</v>
      </c>
    </row>
    <row r="30">
      <c r="C30" s="20" t="s">
        <v>99</v>
      </c>
    </row>
    <row r="31">
      <c r="C31" s="20" t="s">
        <v>99</v>
      </c>
    </row>
    <row r="32">
      <c r="C32" s="20" t="s">
        <v>100</v>
      </c>
    </row>
    <row r="33">
      <c r="C33" s="20" t="s">
        <v>100</v>
      </c>
    </row>
    <row r="34">
      <c r="C34" s="20" t="s">
        <v>101</v>
      </c>
      <c r="D34" s="25">
        <v>2.0</v>
      </c>
      <c r="E34" s="25">
        <v>2.0</v>
      </c>
      <c r="F34" s="25">
        <v>0.0</v>
      </c>
      <c r="G34" s="25">
        <v>0.0</v>
      </c>
      <c r="H34" s="25">
        <v>0.0</v>
      </c>
      <c r="I34" s="25">
        <v>0.0</v>
      </c>
      <c r="J34" s="25">
        <v>0.0</v>
      </c>
      <c r="K34" s="25">
        <v>0.0</v>
      </c>
      <c r="L34" s="25">
        <v>0.0</v>
      </c>
      <c r="M34" s="25">
        <v>1.0</v>
      </c>
      <c r="N34" s="25">
        <v>0.0</v>
      </c>
      <c r="O34" s="25">
        <v>0.0</v>
      </c>
      <c r="P34" s="25">
        <v>0.0</v>
      </c>
      <c r="Q34" s="25">
        <v>0.0</v>
      </c>
      <c r="R34" s="25">
        <v>0.0</v>
      </c>
      <c r="S34" s="25">
        <v>0.0</v>
      </c>
      <c r="T34" s="25">
        <v>0.0</v>
      </c>
      <c r="U34" s="25">
        <v>0.0</v>
      </c>
      <c r="V34" s="25">
        <v>0.0</v>
      </c>
      <c r="W34" s="25">
        <v>0.0</v>
      </c>
      <c r="X34" s="25">
        <v>0.0</v>
      </c>
      <c r="Y34" s="25">
        <v>0.0</v>
      </c>
      <c r="Z34" s="25">
        <v>0.0</v>
      </c>
      <c r="AA34" s="25">
        <v>0.0</v>
      </c>
      <c r="AB34" s="25">
        <v>0.0</v>
      </c>
      <c r="AC34" s="25">
        <v>0.0</v>
      </c>
      <c r="AD34" s="25">
        <v>1.0</v>
      </c>
      <c r="AE34" s="25">
        <v>1.0</v>
      </c>
      <c r="AF34" s="25">
        <v>0.0</v>
      </c>
      <c r="AG34" s="25">
        <v>1.0</v>
      </c>
      <c r="AH34" s="25">
        <v>0.0</v>
      </c>
      <c r="AI34" s="25">
        <v>1.0</v>
      </c>
      <c r="AJ34" s="25">
        <v>0.0</v>
      </c>
      <c r="AK34" s="25">
        <v>0.0</v>
      </c>
      <c r="AL34" s="25">
        <v>1.0</v>
      </c>
      <c r="AM34" s="25">
        <v>50.0</v>
      </c>
      <c r="AN34" s="25">
        <v>0.0</v>
      </c>
      <c r="AO34" s="25">
        <v>1.0</v>
      </c>
      <c r="AP34" s="25">
        <v>0.0</v>
      </c>
      <c r="AQ34" s="25">
        <v>0.0</v>
      </c>
      <c r="AR34" s="25">
        <v>50.0</v>
      </c>
      <c r="AS34" s="25">
        <v>0.0</v>
      </c>
      <c r="AT34" s="25">
        <v>0.0</v>
      </c>
      <c r="AU34" s="25">
        <v>50.0</v>
      </c>
      <c r="AV34" s="25">
        <v>0.0</v>
      </c>
      <c r="AW34" s="25">
        <v>2.0</v>
      </c>
      <c r="AX34" s="25">
        <v>0.0</v>
      </c>
      <c r="AY34" s="25">
        <v>50.0</v>
      </c>
      <c r="AZ34" s="25">
        <v>0.0</v>
      </c>
      <c r="BA34" s="25">
        <v>0.0</v>
      </c>
      <c r="BB34" s="25">
        <v>0.0</v>
      </c>
    </row>
    <row r="35">
      <c r="C35" s="20" t="s">
        <v>101</v>
      </c>
      <c r="D35" s="25">
        <v>3.0</v>
      </c>
      <c r="E35" s="25">
        <v>3.0</v>
      </c>
      <c r="F35" s="25">
        <v>0.0</v>
      </c>
      <c r="G35" s="25">
        <v>0.0</v>
      </c>
      <c r="H35" s="25">
        <v>0.0</v>
      </c>
      <c r="I35" s="25">
        <v>0.0</v>
      </c>
      <c r="J35" s="25">
        <v>0.0</v>
      </c>
      <c r="K35" s="25">
        <v>0.0</v>
      </c>
      <c r="L35" s="25">
        <v>0.0</v>
      </c>
      <c r="M35" s="25">
        <v>0.0</v>
      </c>
      <c r="N35" s="25">
        <v>0.0</v>
      </c>
      <c r="O35" s="25">
        <v>0.0</v>
      </c>
      <c r="P35" s="25">
        <v>0.0</v>
      </c>
      <c r="Q35" s="25">
        <v>0.0</v>
      </c>
      <c r="R35" s="25">
        <v>0.0</v>
      </c>
      <c r="S35" s="25">
        <v>0.0</v>
      </c>
      <c r="T35" s="25">
        <v>0.0</v>
      </c>
      <c r="U35" s="25">
        <v>0.0</v>
      </c>
      <c r="V35" s="25">
        <v>0.0</v>
      </c>
      <c r="W35" s="25">
        <v>0.0</v>
      </c>
      <c r="X35" s="25">
        <v>0.0</v>
      </c>
      <c r="Y35" s="25">
        <v>0.0</v>
      </c>
      <c r="Z35" s="25">
        <v>0.0</v>
      </c>
      <c r="AA35" s="25">
        <v>0.0</v>
      </c>
      <c r="AB35" s="25">
        <v>0.0</v>
      </c>
      <c r="AC35" s="25">
        <v>0.0</v>
      </c>
      <c r="AD35" s="25">
        <v>1.0</v>
      </c>
      <c r="AE35" s="25">
        <v>1.0</v>
      </c>
      <c r="AF35" s="25">
        <v>0.0</v>
      </c>
      <c r="AG35" s="25">
        <v>0.0</v>
      </c>
      <c r="AH35" s="25">
        <v>0.0</v>
      </c>
      <c r="AI35" s="25">
        <v>0.0</v>
      </c>
      <c r="AJ35" s="25">
        <v>0.0</v>
      </c>
      <c r="AK35" s="25">
        <v>0.0</v>
      </c>
      <c r="AL35" s="25">
        <v>0.0</v>
      </c>
      <c r="AM35" s="25">
        <v>0.0</v>
      </c>
      <c r="AN35" s="25">
        <v>0.0</v>
      </c>
      <c r="AO35" s="25">
        <v>0.0</v>
      </c>
      <c r="AP35" s="25">
        <v>0.0</v>
      </c>
      <c r="AQ35" s="25">
        <v>0.0</v>
      </c>
      <c r="AR35" s="25">
        <v>66.7</v>
      </c>
      <c r="AS35" s="25">
        <v>0.0</v>
      </c>
      <c r="AT35" s="25">
        <v>0.0</v>
      </c>
      <c r="AU35" s="25">
        <v>33.3</v>
      </c>
      <c r="AV35" s="25">
        <v>0.0</v>
      </c>
      <c r="AW35" s="25">
        <v>3.0</v>
      </c>
      <c r="AX35" s="25">
        <v>0.0</v>
      </c>
      <c r="AY35" s="25">
        <v>0.0</v>
      </c>
      <c r="AZ35" s="25">
        <v>0.0</v>
      </c>
      <c r="BA35" s="25">
        <v>0.0</v>
      </c>
      <c r="BB35" s="25">
        <v>0.0</v>
      </c>
    </row>
    <row r="36">
      <c r="C36" s="20" t="s">
        <v>102</v>
      </c>
      <c r="D36" s="25">
        <v>4.0</v>
      </c>
      <c r="E36" s="25">
        <v>4.0</v>
      </c>
      <c r="F36" s="25">
        <v>0.0</v>
      </c>
      <c r="G36" s="25">
        <v>0.0</v>
      </c>
      <c r="H36" s="25">
        <v>0.0</v>
      </c>
      <c r="I36" s="25">
        <v>0.0</v>
      </c>
      <c r="J36" s="25">
        <v>0.0</v>
      </c>
      <c r="K36" s="25">
        <v>0.0</v>
      </c>
      <c r="L36" s="25">
        <v>0.0</v>
      </c>
      <c r="M36" s="25">
        <v>0.0</v>
      </c>
      <c r="N36" s="25">
        <v>0.0</v>
      </c>
      <c r="O36" s="25">
        <v>0.0</v>
      </c>
      <c r="P36" s="25">
        <v>0.0</v>
      </c>
      <c r="Q36" s="25">
        <v>1.0</v>
      </c>
      <c r="R36" s="25">
        <v>1.0</v>
      </c>
      <c r="S36" s="25">
        <v>0.0</v>
      </c>
      <c r="T36" s="25">
        <v>0.0</v>
      </c>
      <c r="U36" s="25">
        <v>0.0</v>
      </c>
      <c r="V36" s="25">
        <v>0.0</v>
      </c>
      <c r="W36" s="25">
        <v>0.0</v>
      </c>
      <c r="X36" s="25">
        <v>0.0</v>
      </c>
      <c r="Y36" s="25">
        <v>0.0</v>
      </c>
      <c r="Z36" s="25">
        <v>0.25</v>
      </c>
      <c r="AA36" s="25">
        <v>0.0</v>
      </c>
      <c r="AB36" s="25">
        <v>0.0</v>
      </c>
      <c r="AC36" s="25">
        <v>0.0</v>
      </c>
      <c r="AD36" s="25">
        <v>0.75</v>
      </c>
      <c r="AE36" s="25">
        <v>0.75</v>
      </c>
      <c r="AF36" s="25">
        <v>1.0</v>
      </c>
      <c r="AG36" s="25">
        <v>0.0</v>
      </c>
      <c r="AH36" s="25">
        <v>0.0</v>
      </c>
      <c r="AI36" s="25">
        <v>1.0</v>
      </c>
      <c r="AJ36" s="25">
        <v>0.0</v>
      </c>
      <c r="AK36" s="25">
        <v>0.0</v>
      </c>
      <c r="AL36" s="25">
        <v>0.0</v>
      </c>
      <c r="AM36" s="25">
        <v>0.0</v>
      </c>
      <c r="AN36" s="25">
        <v>0.0</v>
      </c>
      <c r="AO36" s="25">
        <v>0.0</v>
      </c>
      <c r="AP36" s="25">
        <v>0.0</v>
      </c>
      <c r="AQ36" s="25">
        <v>0.0</v>
      </c>
      <c r="AR36" s="25">
        <v>0.0</v>
      </c>
      <c r="AS36" s="25">
        <v>0.0</v>
      </c>
      <c r="AT36" s="25">
        <v>66.7</v>
      </c>
      <c r="AU36" s="25">
        <v>33.3</v>
      </c>
      <c r="AV36" s="25">
        <v>0.0</v>
      </c>
      <c r="AW36" s="25">
        <v>3.0</v>
      </c>
      <c r="AX36" s="25">
        <v>12.5</v>
      </c>
      <c r="AY36" s="25">
        <v>50.0</v>
      </c>
      <c r="AZ36" s="25">
        <v>0.0</v>
      </c>
      <c r="BA36" s="25">
        <v>0.0</v>
      </c>
      <c r="BB36" s="25">
        <v>0.0</v>
      </c>
    </row>
    <row r="37">
      <c r="C37" s="20" t="s">
        <v>102</v>
      </c>
      <c r="D37" s="25">
        <v>4.0</v>
      </c>
      <c r="E37" s="25">
        <v>4.0</v>
      </c>
      <c r="F37" s="25">
        <v>1.0</v>
      </c>
      <c r="G37" s="25">
        <v>2.0</v>
      </c>
      <c r="H37" s="25">
        <v>0.0</v>
      </c>
      <c r="I37" s="25">
        <v>1.0</v>
      </c>
      <c r="J37" s="25">
        <v>0.0</v>
      </c>
      <c r="K37" s="25">
        <v>0.0</v>
      </c>
      <c r="L37" s="25">
        <v>1.0</v>
      </c>
      <c r="M37" s="25">
        <v>2.0</v>
      </c>
      <c r="N37" s="25">
        <v>0.5</v>
      </c>
      <c r="O37" s="25">
        <v>0.0</v>
      </c>
      <c r="P37" s="25">
        <v>0.0</v>
      </c>
      <c r="Q37" s="25">
        <v>0.0</v>
      </c>
      <c r="R37" s="25">
        <v>0.0</v>
      </c>
      <c r="S37" s="25">
        <v>0.0</v>
      </c>
      <c r="T37" s="25">
        <v>0.0</v>
      </c>
      <c r="U37" s="25">
        <v>0.0</v>
      </c>
      <c r="V37" s="25">
        <v>0.0</v>
      </c>
      <c r="W37" s="25">
        <v>0.0</v>
      </c>
      <c r="X37" s="25">
        <v>0.0</v>
      </c>
      <c r="Y37" s="25">
        <v>0.5</v>
      </c>
      <c r="Z37" s="25">
        <v>0.5</v>
      </c>
      <c r="AA37" s="25">
        <v>1.25</v>
      </c>
      <c r="AB37" s="25">
        <v>1.75</v>
      </c>
      <c r="AC37" s="25">
        <v>0.538</v>
      </c>
      <c r="AD37" s="25">
        <v>1.0</v>
      </c>
      <c r="AE37" s="25">
        <v>1.0</v>
      </c>
      <c r="AF37" s="25">
        <v>0.0</v>
      </c>
      <c r="AG37" s="25">
        <v>0.0</v>
      </c>
      <c r="AH37" s="25">
        <v>0.0</v>
      </c>
      <c r="AI37" s="25">
        <v>3.0</v>
      </c>
      <c r="AJ37" s="25">
        <v>1.0</v>
      </c>
      <c r="AK37" s="25">
        <v>0.333</v>
      </c>
      <c r="AL37" s="25">
        <v>2.0</v>
      </c>
      <c r="AM37" s="25">
        <v>50.0</v>
      </c>
      <c r="AN37" s="25">
        <v>0.0</v>
      </c>
      <c r="AO37" s="25">
        <v>0.0</v>
      </c>
      <c r="AP37" s="25">
        <v>0.0</v>
      </c>
      <c r="AQ37" s="25">
        <v>0.0</v>
      </c>
      <c r="AR37" s="25">
        <v>0.0</v>
      </c>
      <c r="AS37" s="25">
        <v>0.0</v>
      </c>
      <c r="AT37" s="25">
        <v>0.0</v>
      </c>
      <c r="AU37" s="25">
        <v>100.0</v>
      </c>
      <c r="AV37" s="25">
        <v>25.0</v>
      </c>
      <c r="AW37" s="25">
        <v>4.0</v>
      </c>
      <c r="AX37" s="25">
        <v>0.0</v>
      </c>
      <c r="AY37" s="25">
        <v>0.0</v>
      </c>
      <c r="AZ37" s="25">
        <v>0.0</v>
      </c>
      <c r="BA37" s="25">
        <v>0.0</v>
      </c>
      <c r="BB37" s="25">
        <v>0.333</v>
      </c>
    </row>
    <row r="38">
      <c r="C38" s="20" t="s">
        <v>103</v>
      </c>
      <c r="D38" s="25">
        <v>3.0</v>
      </c>
      <c r="E38" s="25">
        <v>3.0</v>
      </c>
      <c r="F38" s="25">
        <v>0.0</v>
      </c>
      <c r="G38" s="25">
        <v>0.0</v>
      </c>
      <c r="H38" s="25">
        <v>0.0</v>
      </c>
      <c r="I38" s="25">
        <v>0.0</v>
      </c>
      <c r="J38" s="25">
        <v>0.0</v>
      </c>
      <c r="K38" s="25">
        <v>0.0</v>
      </c>
      <c r="L38" s="25">
        <v>0.0</v>
      </c>
      <c r="M38" s="25">
        <v>0.0</v>
      </c>
      <c r="N38" s="25">
        <v>0.0</v>
      </c>
      <c r="O38" s="25">
        <v>0.0</v>
      </c>
      <c r="P38" s="25">
        <v>0.0</v>
      </c>
      <c r="Q38" s="25">
        <v>0.0</v>
      </c>
      <c r="R38" s="25">
        <v>0.0</v>
      </c>
      <c r="S38" s="25">
        <v>0.0</v>
      </c>
      <c r="T38" s="25">
        <v>0.0</v>
      </c>
      <c r="U38" s="25">
        <v>0.0</v>
      </c>
      <c r="V38" s="25">
        <v>0.0</v>
      </c>
      <c r="W38" s="25">
        <v>0.0</v>
      </c>
      <c r="X38" s="25">
        <v>0.0</v>
      </c>
      <c r="Y38" s="25">
        <v>0.0</v>
      </c>
      <c r="Z38" s="25">
        <v>0.0</v>
      </c>
      <c r="AA38" s="25">
        <v>0.0</v>
      </c>
      <c r="AB38" s="25">
        <v>0.0</v>
      </c>
      <c r="AC38" s="25">
        <v>0.0</v>
      </c>
      <c r="AD38" s="25">
        <v>1.0</v>
      </c>
      <c r="AE38" s="25">
        <v>1.0</v>
      </c>
      <c r="AF38" s="25">
        <v>0.0</v>
      </c>
      <c r="AG38" s="25">
        <v>0.0</v>
      </c>
      <c r="AH38" s="25">
        <v>0.0</v>
      </c>
      <c r="AI38" s="25">
        <v>0.0</v>
      </c>
      <c r="AJ38" s="25">
        <v>0.0</v>
      </c>
      <c r="AK38" s="25">
        <v>0.0</v>
      </c>
      <c r="AL38" s="25">
        <v>1.0</v>
      </c>
      <c r="AM38" s="25">
        <v>33.3</v>
      </c>
      <c r="AN38" s="25">
        <v>0.0</v>
      </c>
      <c r="AO38" s="25">
        <v>0.0</v>
      </c>
      <c r="AP38" s="25">
        <v>0.0</v>
      </c>
      <c r="AQ38" s="25">
        <v>0.0</v>
      </c>
      <c r="AR38" s="25">
        <v>66.7</v>
      </c>
      <c r="AS38" s="25">
        <v>33.3</v>
      </c>
      <c r="AT38" s="25">
        <v>0.0</v>
      </c>
      <c r="AU38" s="25">
        <v>0.0</v>
      </c>
      <c r="AV38" s="25">
        <v>0.0</v>
      </c>
      <c r="AW38" s="25">
        <v>3.0</v>
      </c>
      <c r="AX38" s="25">
        <v>0.0</v>
      </c>
      <c r="AY38" s="25">
        <v>0.0</v>
      </c>
      <c r="AZ38" s="25">
        <v>0.0</v>
      </c>
      <c r="BA38" s="25">
        <v>0.0</v>
      </c>
      <c r="BB38" s="25">
        <v>0.0</v>
      </c>
    </row>
    <row r="39">
      <c r="C39" s="20" t="s">
        <v>103</v>
      </c>
      <c r="D39" s="25">
        <v>3.0</v>
      </c>
      <c r="E39" s="25">
        <v>3.0</v>
      </c>
      <c r="F39" s="25">
        <v>0.0</v>
      </c>
      <c r="G39" s="25">
        <v>0.0</v>
      </c>
      <c r="H39" s="25">
        <v>0.0</v>
      </c>
      <c r="I39" s="25">
        <v>0.0</v>
      </c>
      <c r="J39" s="25">
        <v>0.0</v>
      </c>
      <c r="K39" s="25">
        <v>0.0</v>
      </c>
      <c r="L39" s="25">
        <v>0.0</v>
      </c>
      <c r="M39" s="25">
        <v>0.0</v>
      </c>
      <c r="N39" s="25">
        <v>0.0</v>
      </c>
      <c r="O39" s="25">
        <v>0.0</v>
      </c>
      <c r="P39" s="25">
        <v>0.0</v>
      </c>
      <c r="Q39" s="25">
        <v>1.0</v>
      </c>
      <c r="R39" s="25">
        <v>1.0</v>
      </c>
      <c r="S39" s="25">
        <v>0.0</v>
      </c>
      <c r="T39" s="25">
        <v>0.0</v>
      </c>
      <c r="U39" s="25">
        <v>0.0</v>
      </c>
      <c r="V39" s="25">
        <v>0.0</v>
      </c>
      <c r="W39" s="25">
        <v>0.0</v>
      </c>
      <c r="X39" s="25">
        <v>0.0</v>
      </c>
      <c r="Y39" s="25">
        <v>0.0</v>
      </c>
      <c r="Z39" s="25">
        <v>0.0</v>
      </c>
      <c r="AA39" s="25">
        <v>0.0</v>
      </c>
      <c r="AB39" s="25">
        <v>0.0</v>
      </c>
      <c r="AC39" s="25">
        <v>0.0</v>
      </c>
      <c r="AD39" s="25">
        <v>0.667</v>
      </c>
      <c r="AE39" s="25">
        <v>0.667</v>
      </c>
      <c r="AF39" s="25">
        <v>0.0</v>
      </c>
      <c r="AG39" s="25">
        <v>0.0</v>
      </c>
      <c r="AH39" s="25">
        <v>0.0</v>
      </c>
      <c r="AI39" s="25">
        <v>1.0</v>
      </c>
      <c r="AJ39" s="25">
        <v>0.0</v>
      </c>
      <c r="AK39" s="25">
        <v>0.0</v>
      </c>
      <c r="AL39" s="25">
        <v>0.0</v>
      </c>
      <c r="AM39" s="25">
        <v>0.0</v>
      </c>
      <c r="AN39" s="25">
        <v>0.0</v>
      </c>
      <c r="AO39" s="25">
        <v>0.0</v>
      </c>
      <c r="AP39" s="25">
        <v>0.0</v>
      </c>
      <c r="AQ39" s="25">
        <v>0.0</v>
      </c>
      <c r="AR39" s="25">
        <v>100.0</v>
      </c>
      <c r="AS39" s="25">
        <v>0.0</v>
      </c>
      <c r="AT39" s="25">
        <v>0.0</v>
      </c>
      <c r="AU39" s="25">
        <v>0.0</v>
      </c>
      <c r="AV39" s="25">
        <v>0.0</v>
      </c>
      <c r="AW39" s="25">
        <v>2.0</v>
      </c>
      <c r="AX39" s="25">
        <v>25.0</v>
      </c>
      <c r="AY39" s="25">
        <v>66.7</v>
      </c>
      <c r="AZ39" s="25">
        <v>0.0</v>
      </c>
      <c r="BA39" s="25">
        <v>0.0</v>
      </c>
      <c r="BB39" s="25">
        <v>0.0</v>
      </c>
    </row>
    <row r="40">
      <c r="C40" s="20" t="s">
        <v>104</v>
      </c>
      <c r="D40" s="25">
        <v>3.0</v>
      </c>
      <c r="E40" s="25">
        <v>2.0</v>
      </c>
      <c r="F40" s="25">
        <v>0.0</v>
      </c>
      <c r="G40" s="25">
        <v>1.0</v>
      </c>
      <c r="H40" s="25">
        <v>0.0</v>
      </c>
      <c r="I40" s="25">
        <v>0.0</v>
      </c>
      <c r="J40" s="25">
        <v>1.0</v>
      </c>
      <c r="K40" s="25">
        <v>0.0</v>
      </c>
      <c r="L40" s="25">
        <v>0.0</v>
      </c>
      <c r="M40" s="25">
        <v>0.0</v>
      </c>
      <c r="N40" s="25">
        <v>0.5</v>
      </c>
      <c r="O40" s="25">
        <v>1.0</v>
      </c>
      <c r="P40" s="25">
        <v>0.0</v>
      </c>
      <c r="Q40" s="25">
        <v>0.0</v>
      </c>
      <c r="R40" s="25">
        <v>0.0</v>
      </c>
      <c r="S40" s="25">
        <v>0.0</v>
      </c>
      <c r="T40" s="25">
        <v>0.0</v>
      </c>
      <c r="U40" s="25">
        <v>0.0</v>
      </c>
      <c r="V40" s="25">
        <v>0.0</v>
      </c>
      <c r="W40" s="25">
        <v>0.0</v>
      </c>
      <c r="X40" s="25">
        <v>0.0</v>
      </c>
      <c r="Y40" s="25">
        <v>0.667</v>
      </c>
      <c r="Z40" s="25">
        <v>0.667</v>
      </c>
      <c r="AA40" s="25">
        <v>1.0</v>
      </c>
      <c r="AB40" s="25">
        <v>1.667</v>
      </c>
      <c r="AC40" s="25">
        <v>0.55</v>
      </c>
      <c r="AD40" s="25">
        <v>1.0</v>
      </c>
      <c r="AE40" s="25">
        <v>0.667</v>
      </c>
      <c r="AF40" s="25">
        <v>0.0</v>
      </c>
      <c r="AG40" s="25">
        <v>0.0</v>
      </c>
      <c r="AH40" s="25">
        <v>0.0</v>
      </c>
      <c r="AI40" s="25">
        <v>1.0</v>
      </c>
      <c r="AJ40" s="25">
        <v>0.0</v>
      </c>
      <c r="AK40" s="25">
        <v>0.0</v>
      </c>
      <c r="AL40" s="25">
        <v>3.0</v>
      </c>
      <c r="AM40" s="25">
        <v>100.0</v>
      </c>
      <c r="AN40" s="25">
        <v>1.0</v>
      </c>
      <c r="AO40" s="25">
        <v>1.0</v>
      </c>
      <c r="AP40" s="25">
        <v>0.0</v>
      </c>
      <c r="AQ40" s="25">
        <v>0.0</v>
      </c>
      <c r="AR40" s="25">
        <v>50.0</v>
      </c>
      <c r="AS40" s="25">
        <v>50.0</v>
      </c>
      <c r="AT40" s="25">
        <v>0.0</v>
      </c>
      <c r="AU40" s="25">
        <v>0.0</v>
      </c>
      <c r="AV40" s="25">
        <v>0.0</v>
      </c>
      <c r="AW40" s="25">
        <v>2.0</v>
      </c>
      <c r="AX40" s="25">
        <v>6.7</v>
      </c>
      <c r="AY40" s="25">
        <v>0.0</v>
      </c>
      <c r="AZ40" s="25">
        <v>0.0</v>
      </c>
      <c r="BA40" s="25">
        <v>0.0</v>
      </c>
      <c r="BB40" s="25">
        <v>0.5</v>
      </c>
    </row>
    <row r="41">
      <c r="C41" s="20" t="s">
        <v>104</v>
      </c>
      <c r="D41" s="25">
        <v>4.0</v>
      </c>
      <c r="E41" s="25">
        <v>2.0</v>
      </c>
      <c r="F41" s="25">
        <v>0.0</v>
      </c>
      <c r="G41" s="25">
        <v>0.0</v>
      </c>
      <c r="H41" s="25">
        <v>0.0</v>
      </c>
      <c r="I41" s="25">
        <v>0.0</v>
      </c>
      <c r="J41" s="25">
        <v>0.0</v>
      </c>
      <c r="K41" s="25">
        <v>0.0</v>
      </c>
      <c r="L41" s="25">
        <v>0.0</v>
      </c>
      <c r="M41" s="25">
        <v>0.0</v>
      </c>
      <c r="N41" s="25">
        <v>0.0</v>
      </c>
      <c r="O41" s="25">
        <v>2.0</v>
      </c>
      <c r="P41" s="25">
        <v>1.0</v>
      </c>
      <c r="Q41" s="25">
        <v>0.0</v>
      </c>
      <c r="R41" s="25">
        <v>1.0</v>
      </c>
      <c r="S41" s="25">
        <v>0.0</v>
      </c>
      <c r="T41" s="25">
        <v>0.0</v>
      </c>
      <c r="U41" s="25">
        <v>0.0</v>
      </c>
      <c r="V41" s="25">
        <v>0.0</v>
      </c>
      <c r="W41" s="25">
        <v>0.0</v>
      </c>
      <c r="X41" s="25">
        <v>0.0</v>
      </c>
      <c r="Y41" s="25">
        <v>0.5</v>
      </c>
      <c r="Z41" s="25">
        <v>0.5</v>
      </c>
      <c r="AA41" s="25">
        <v>0.0</v>
      </c>
      <c r="AB41" s="25">
        <v>0.5</v>
      </c>
      <c r="AC41" s="25">
        <v>0.225</v>
      </c>
      <c r="AD41" s="25">
        <v>0.5</v>
      </c>
      <c r="AE41" s="25">
        <v>0.25</v>
      </c>
      <c r="AF41" s="25">
        <v>0.0</v>
      </c>
      <c r="AG41" s="25">
        <v>0.0</v>
      </c>
      <c r="AH41" s="25">
        <v>0.0</v>
      </c>
      <c r="AI41" s="25">
        <v>2.0</v>
      </c>
      <c r="AJ41" s="25">
        <v>0.0</v>
      </c>
      <c r="AK41" s="25">
        <v>0.0</v>
      </c>
      <c r="AL41" s="25">
        <v>2.0</v>
      </c>
      <c r="AM41" s="25">
        <v>50.0</v>
      </c>
      <c r="AN41" s="25">
        <v>1.0</v>
      </c>
      <c r="AO41" s="25">
        <v>1.0</v>
      </c>
      <c r="AP41" s="25">
        <v>0.0</v>
      </c>
      <c r="AQ41" s="25">
        <v>0.0</v>
      </c>
      <c r="AR41" s="25">
        <v>0.0</v>
      </c>
      <c r="AS41" s="25">
        <v>0.0</v>
      </c>
      <c r="AT41" s="25">
        <v>0.0</v>
      </c>
      <c r="AU41" s="25">
        <v>100.0</v>
      </c>
      <c r="AV41" s="25">
        <v>0.0</v>
      </c>
      <c r="AW41" s="25">
        <v>1.0</v>
      </c>
      <c r="AX41" s="25">
        <v>4.8</v>
      </c>
      <c r="AY41" s="25">
        <v>0.0</v>
      </c>
      <c r="AZ41" s="25">
        <v>0.0</v>
      </c>
      <c r="BA41" s="25">
        <v>0.0</v>
      </c>
      <c r="BB41" s="25">
        <v>0.0</v>
      </c>
    </row>
    <row r="42">
      <c r="C42" s="20" t="s">
        <v>105</v>
      </c>
      <c r="D42" s="25">
        <v>4.0</v>
      </c>
      <c r="E42" s="25">
        <v>4.0</v>
      </c>
      <c r="F42" s="25">
        <v>1.0</v>
      </c>
      <c r="G42" s="25">
        <v>1.0</v>
      </c>
      <c r="H42" s="25">
        <v>0.0</v>
      </c>
      <c r="I42" s="25">
        <v>0.0</v>
      </c>
      <c r="J42" s="25">
        <v>0.0</v>
      </c>
      <c r="K42" s="25">
        <v>0.0</v>
      </c>
      <c r="L42" s="25">
        <v>1.0</v>
      </c>
      <c r="M42" s="25">
        <v>1.0</v>
      </c>
      <c r="N42" s="25">
        <v>0.25</v>
      </c>
      <c r="O42" s="25">
        <v>0.0</v>
      </c>
      <c r="P42" s="25">
        <v>0.0</v>
      </c>
      <c r="Q42" s="25">
        <v>2.0</v>
      </c>
      <c r="R42" s="25">
        <v>2.0</v>
      </c>
      <c r="S42" s="25">
        <v>0.0</v>
      </c>
      <c r="T42" s="25">
        <v>0.0</v>
      </c>
      <c r="U42" s="25">
        <v>0.0</v>
      </c>
      <c r="V42" s="25">
        <v>0.0</v>
      </c>
      <c r="W42" s="25">
        <v>0.0</v>
      </c>
      <c r="X42" s="25">
        <v>0.0</v>
      </c>
      <c r="Y42" s="25">
        <v>0.25</v>
      </c>
      <c r="Z42" s="25">
        <v>0.25</v>
      </c>
      <c r="AA42" s="25">
        <v>1.0</v>
      </c>
      <c r="AB42" s="25">
        <v>1.25</v>
      </c>
      <c r="AC42" s="25">
        <v>0.363</v>
      </c>
      <c r="AD42" s="25">
        <v>0.5</v>
      </c>
      <c r="AE42" s="25">
        <v>0.5</v>
      </c>
      <c r="AF42" s="25">
        <v>0.0</v>
      </c>
      <c r="AG42" s="25">
        <v>1.0</v>
      </c>
      <c r="AH42" s="25">
        <v>0.0</v>
      </c>
      <c r="AI42" s="25">
        <v>2.0</v>
      </c>
      <c r="AJ42" s="25">
        <v>0.0</v>
      </c>
      <c r="AK42" s="25">
        <v>0.0</v>
      </c>
      <c r="AL42" s="25">
        <v>2.0</v>
      </c>
      <c r="AM42" s="25">
        <v>50.0</v>
      </c>
      <c r="AN42" s="25">
        <v>0.0</v>
      </c>
      <c r="AO42" s="25">
        <v>0.0</v>
      </c>
      <c r="AP42" s="25">
        <v>0.0</v>
      </c>
      <c r="AQ42" s="25">
        <v>0.0</v>
      </c>
      <c r="AR42" s="25">
        <v>50.0</v>
      </c>
      <c r="AS42" s="25">
        <v>0.0</v>
      </c>
      <c r="AT42" s="25">
        <v>0.0</v>
      </c>
      <c r="AU42" s="25">
        <v>50.0</v>
      </c>
      <c r="AV42" s="25">
        <v>50.0</v>
      </c>
      <c r="AW42" s="25">
        <v>2.0</v>
      </c>
      <c r="AX42" s="25">
        <v>25.0</v>
      </c>
      <c r="AY42" s="25">
        <v>50.0</v>
      </c>
      <c r="AZ42" s="25">
        <v>0.0</v>
      </c>
      <c r="BA42" s="25">
        <v>0.0</v>
      </c>
      <c r="BB42" s="25">
        <v>0.0</v>
      </c>
    </row>
    <row r="43">
      <c r="C43" s="20" t="s">
        <v>105</v>
      </c>
      <c r="D43" s="25">
        <v>3.0</v>
      </c>
      <c r="E43" s="25">
        <v>2.0</v>
      </c>
      <c r="F43" s="25">
        <v>2.0</v>
      </c>
      <c r="G43" s="25">
        <v>1.0</v>
      </c>
      <c r="H43" s="25">
        <v>0.0</v>
      </c>
      <c r="I43" s="25">
        <v>1.0</v>
      </c>
      <c r="J43" s="25">
        <v>0.0</v>
      </c>
      <c r="K43" s="25">
        <v>0.0</v>
      </c>
      <c r="L43" s="25">
        <v>0.0</v>
      </c>
      <c r="M43" s="25">
        <v>0.0</v>
      </c>
      <c r="N43" s="25">
        <v>0.5</v>
      </c>
      <c r="O43" s="25">
        <v>1.0</v>
      </c>
      <c r="P43" s="25">
        <v>0.0</v>
      </c>
      <c r="Q43" s="25">
        <v>0.0</v>
      </c>
      <c r="R43" s="25">
        <v>0.0</v>
      </c>
      <c r="S43" s="25">
        <v>0.0</v>
      </c>
      <c r="T43" s="25">
        <v>0.0</v>
      </c>
      <c r="U43" s="25">
        <v>0.0</v>
      </c>
      <c r="V43" s="25">
        <v>0.0</v>
      </c>
      <c r="W43" s="25">
        <v>0.0</v>
      </c>
      <c r="X43" s="25">
        <v>0.0</v>
      </c>
      <c r="Y43" s="25">
        <v>0.667</v>
      </c>
      <c r="Z43" s="25">
        <v>0.667</v>
      </c>
      <c r="AA43" s="25">
        <v>0.5</v>
      </c>
      <c r="AB43" s="25">
        <v>1.167</v>
      </c>
      <c r="AC43" s="25">
        <v>0.425</v>
      </c>
      <c r="AD43" s="25">
        <v>1.0</v>
      </c>
      <c r="AE43" s="25">
        <v>0.667</v>
      </c>
      <c r="AF43" s="25">
        <v>0.0</v>
      </c>
      <c r="AG43" s="25">
        <v>0.0</v>
      </c>
      <c r="AH43" s="25">
        <v>0.0</v>
      </c>
      <c r="AI43" s="25">
        <v>1.0</v>
      </c>
      <c r="AJ43" s="25">
        <v>1.0</v>
      </c>
      <c r="AK43" s="25">
        <v>1.0</v>
      </c>
      <c r="AL43" s="25">
        <v>3.0</v>
      </c>
      <c r="AM43" s="25">
        <v>100.0</v>
      </c>
      <c r="AN43" s="25">
        <v>1.0</v>
      </c>
      <c r="AO43" s="25">
        <v>0.0</v>
      </c>
      <c r="AP43" s="25">
        <v>0.0</v>
      </c>
      <c r="AQ43" s="25">
        <v>0.0</v>
      </c>
      <c r="AR43" s="25">
        <v>50.0</v>
      </c>
      <c r="AS43" s="25">
        <v>50.0</v>
      </c>
      <c r="AT43" s="25">
        <v>0.0</v>
      </c>
      <c r="AU43" s="25">
        <v>0.0</v>
      </c>
      <c r="AV43" s="25">
        <v>50.0</v>
      </c>
      <c r="AW43" s="25">
        <v>2.0</v>
      </c>
      <c r="AX43" s="25">
        <v>0.0</v>
      </c>
      <c r="AY43" s="25">
        <v>33.3</v>
      </c>
      <c r="AZ43" s="25">
        <v>0.0</v>
      </c>
      <c r="BA43" s="25">
        <v>0.0</v>
      </c>
      <c r="BB43" s="25">
        <v>0.5</v>
      </c>
    </row>
    <row r="44">
      <c r="C44" s="20" t="s">
        <v>106</v>
      </c>
      <c r="D44" s="25">
        <v>3.0</v>
      </c>
      <c r="E44" s="25">
        <v>2.0</v>
      </c>
      <c r="F44" s="25">
        <v>0.0</v>
      </c>
      <c r="G44" s="25">
        <v>0.0</v>
      </c>
      <c r="H44" s="25">
        <v>0.0</v>
      </c>
      <c r="I44" s="25">
        <v>0.0</v>
      </c>
      <c r="J44" s="25">
        <v>0.0</v>
      </c>
      <c r="K44" s="25">
        <v>0.0</v>
      </c>
      <c r="L44" s="25">
        <v>0.0</v>
      </c>
      <c r="M44" s="25">
        <v>0.0</v>
      </c>
      <c r="N44" s="25">
        <v>0.0</v>
      </c>
      <c r="O44" s="25">
        <v>1.0</v>
      </c>
      <c r="P44" s="25">
        <v>0.0</v>
      </c>
      <c r="Q44" s="25">
        <v>0.0</v>
      </c>
      <c r="R44" s="25">
        <v>0.0</v>
      </c>
      <c r="S44" s="25">
        <v>0.0</v>
      </c>
      <c r="T44" s="25">
        <v>0.0</v>
      </c>
      <c r="U44" s="25">
        <v>0.0</v>
      </c>
      <c r="V44" s="25">
        <v>0.0</v>
      </c>
      <c r="W44" s="25">
        <v>0.0</v>
      </c>
      <c r="X44" s="25">
        <v>0.0</v>
      </c>
      <c r="Y44" s="25">
        <v>0.333</v>
      </c>
      <c r="Z44" s="25">
        <v>0.333</v>
      </c>
      <c r="AA44" s="25">
        <v>0.0</v>
      </c>
      <c r="AB44" s="25">
        <v>0.333</v>
      </c>
      <c r="AC44" s="25">
        <v>0.15</v>
      </c>
      <c r="AD44" s="25">
        <v>1.0</v>
      </c>
      <c r="AE44" s="25">
        <v>0.667</v>
      </c>
      <c r="AF44" s="25">
        <v>0.0</v>
      </c>
      <c r="AG44" s="25">
        <v>1.0</v>
      </c>
      <c r="AH44" s="25">
        <v>0.0</v>
      </c>
      <c r="AI44" s="25">
        <v>1.0</v>
      </c>
      <c r="AJ44" s="25">
        <v>0.0</v>
      </c>
      <c r="AK44" s="25">
        <v>0.0</v>
      </c>
      <c r="AL44" s="25">
        <v>1.0</v>
      </c>
      <c r="AM44" s="25">
        <v>33.3</v>
      </c>
      <c r="AN44" s="25">
        <v>1.0</v>
      </c>
      <c r="AO44" s="25">
        <v>1.0</v>
      </c>
      <c r="AP44" s="25">
        <v>0.0</v>
      </c>
      <c r="AQ44" s="25">
        <v>0.0</v>
      </c>
      <c r="AR44" s="25">
        <v>100.0</v>
      </c>
      <c r="AS44" s="25">
        <v>0.0</v>
      </c>
      <c r="AT44" s="25">
        <v>0.0</v>
      </c>
      <c r="AU44" s="25">
        <v>0.0</v>
      </c>
      <c r="AV44" s="25">
        <v>0.0</v>
      </c>
      <c r="AW44" s="25">
        <v>2.0</v>
      </c>
      <c r="AX44" s="25">
        <v>0.0</v>
      </c>
      <c r="AY44" s="25">
        <v>0.0</v>
      </c>
      <c r="AZ44" s="25">
        <v>0.0</v>
      </c>
      <c r="BA44" s="25">
        <v>0.0</v>
      </c>
      <c r="BB44" s="25">
        <v>0.0</v>
      </c>
    </row>
    <row r="45">
      <c r="C45" s="20" t="s">
        <v>106</v>
      </c>
      <c r="D45" s="25">
        <v>3.0</v>
      </c>
      <c r="E45" s="25">
        <v>3.0</v>
      </c>
      <c r="F45" s="25">
        <v>0.0</v>
      </c>
      <c r="G45" s="25">
        <v>1.0</v>
      </c>
      <c r="H45" s="25">
        <v>0.0</v>
      </c>
      <c r="I45" s="25">
        <v>1.0</v>
      </c>
      <c r="J45" s="25">
        <v>0.0</v>
      </c>
      <c r="K45" s="25">
        <v>0.0</v>
      </c>
      <c r="L45" s="25">
        <v>0.0</v>
      </c>
      <c r="M45" s="25">
        <v>2.0</v>
      </c>
      <c r="N45" s="25">
        <v>0.333</v>
      </c>
      <c r="O45" s="25">
        <v>0.0</v>
      </c>
      <c r="P45" s="25">
        <v>0.0</v>
      </c>
      <c r="Q45" s="25">
        <v>0.0</v>
      </c>
      <c r="R45" s="25">
        <v>0.0</v>
      </c>
      <c r="S45" s="25">
        <v>0.0</v>
      </c>
      <c r="T45" s="25">
        <v>0.0</v>
      </c>
      <c r="U45" s="25">
        <v>0.0</v>
      </c>
      <c r="V45" s="25">
        <v>0.0</v>
      </c>
      <c r="W45" s="25">
        <v>0.0</v>
      </c>
      <c r="X45" s="25">
        <v>0.0</v>
      </c>
      <c r="Y45" s="25">
        <v>0.333</v>
      </c>
      <c r="Z45" s="25">
        <v>0.333</v>
      </c>
      <c r="AA45" s="25">
        <v>0.333</v>
      </c>
      <c r="AB45" s="25">
        <v>0.667</v>
      </c>
      <c r="AC45" s="25">
        <v>0.233</v>
      </c>
      <c r="AD45" s="25">
        <v>1.0</v>
      </c>
      <c r="AE45" s="25">
        <v>1.0</v>
      </c>
      <c r="AF45" s="25">
        <v>0.0</v>
      </c>
      <c r="AG45" s="25">
        <v>0.0</v>
      </c>
      <c r="AH45" s="25">
        <v>0.0</v>
      </c>
      <c r="AI45" s="25">
        <v>1.0</v>
      </c>
      <c r="AJ45" s="25">
        <v>1.0</v>
      </c>
      <c r="AK45" s="25">
        <v>1.0</v>
      </c>
      <c r="AL45" s="25">
        <v>1.0</v>
      </c>
      <c r="AM45" s="25">
        <v>33.3</v>
      </c>
      <c r="AN45" s="25">
        <v>0.0</v>
      </c>
      <c r="AO45" s="25">
        <v>0.0</v>
      </c>
      <c r="AP45" s="25">
        <v>0.0</v>
      </c>
      <c r="AQ45" s="25">
        <v>0.0</v>
      </c>
      <c r="AR45" s="25">
        <v>33.3</v>
      </c>
      <c r="AS45" s="25">
        <v>33.3</v>
      </c>
      <c r="AT45" s="25">
        <v>0.0</v>
      </c>
      <c r="AU45" s="25">
        <v>33.3</v>
      </c>
      <c r="AV45" s="25">
        <v>0.0</v>
      </c>
      <c r="AW45" s="25">
        <v>3.0</v>
      </c>
      <c r="AX45" s="25">
        <v>0.0</v>
      </c>
      <c r="AY45" s="25">
        <v>33.3</v>
      </c>
      <c r="AZ45" s="25">
        <v>0.0</v>
      </c>
      <c r="BA45" s="25">
        <v>0.0</v>
      </c>
      <c r="BB45" s="25">
        <v>0.333</v>
      </c>
    </row>
    <row r="46">
      <c r="C46" s="20" t="s">
        <v>107</v>
      </c>
      <c r="D46" s="25">
        <v>4.0</v>
      </c>
      <c r="E46" s="25">
        <v>3.0</v>
      </c>
      <c r="F46" s="25">
        <v>1.0</v>
      </c>
      <c r="G46" s="25">
        <v>1.0</v>
      </c>
      <c r="H46" s="25">
        <v>0.0</v>
      </c>
      <c r="I46" s="25">
        <v>1.0</v>
      </c>
      <c r="J46" s="25">
        <v>0.0</v>
      </c>
      <c r="K46" s="25">
        <v>0.0</v>
      </c>
      <c r="L46" s="25">
        <v>0.0</v>
      </c>
      <c r="M46" s="25">
        <v>0.0</v>
      </c>
      <c r="N46" s="25">
        <v>0.333</v>
      </c>
      <c r="O46" s="25">
        <v>1.0</v>
      </c>
      <c r="P46" s="25">
        <v>0.0</v>
      </c>
      <c r="Q46" s="25">
        <v>0.0</v>
      </c>
      <c r="R46" s="25">
        <v>0.0</v>
      </c>
      <c r="S46" s="25">
        <v>0.0</v>
      </c>
      <c r="T46" s="25">
        <v>0.0</v>
      </c>
      <c r="U46" s="25">
        <v>0.0</v>
      </c>
      <c r="V46" s="25">
        <v>0.0</v>
      </c>
      <c r="W46" s="25">
        <v>0.0</v>
      </c>
      <c r="X46" s="25">
        <v>0.0</v>
      </c>
      <c r="Y46" s="25">
        <v>0.5</v>
      </c>
      <c r="Z46" s="25">
        <v>0.5</v>
      </c>
      <c r="AA46" s="25">
        <v>0.333</v>
      </c>
      <c r="AB46" s="25">
        <v>0.833</v>
      </c>
      <c r="AC46" s="25">
        <v>0.308</v>
      </c>
      <c r="AD46" s="25">
        <v>1.0</v>
      </c>
      <c r="AE46" s="25">
        <v>0.75</v>
      </c>
      <c r="AF46" s="25">
        <v>0.0</v>
      </c>
      <c r="AG46" s="25">
        <v>0.0</v>
      </c>
      <c r="AH46" s="25">
        <v>0.0</v>
      </c>
      <c r="AI46" s="25">
        <v>2.0</v>
      </c>
      <c r="AJ46" s="25">
        <v>0.0</v>
      </c>
      <c r="AK46" s="25">
        <v>0.0</v>
      </c>
      <c r="AL46" s="25">
        <v>2.0</v>
      </c>
      <c r="AM46" s="25">
        <v>50.0</v>
      </c>
      <c r="AN46" s="25">
        <v>0.0</v>
      </c>
      <c r="AO46" s="25">
        <v>0.0</v>
      </c>
      <c r="AP46" s="25">
        <v>0.0</v>
      </c>
      <c r="AQ46" s="25">
        <v>0.0</v>
      </c>
      <c r="AR46" s="25">
        <v>33.3</v>
      </c>
      <c r="AS46" s="25">
        <v>0.0</v>
      </c>
      <c r="AT46" s="25">
        <v>33.3</v>
      </c>
      <c r="AU46" s="25">
        <v>33.3</v>
      </c>
      <c r="AV46" s="25">
        <v>0.0</v>
      </c>
      <c r="AW46" s="25">
        <v>3.0</v>
      </c>
      <c r="AX46" s="25">
        <v>6.3</v>
      </c>
      <c r="AY46" s="25">
        <v>50.0</v>
      </c>
      <c r="AZ46" s="25">
        <v>1.0</v>
      </c>
      <c r="BA46" s="25">
        <v>50.0</v>
      </c>
      <c r="BB46" s="25">
        <v>0.333</v>
      </c>
    </row>
    <row r="47">
      <c r="C47" s="20" t="s">
        <v>107</v>
      </c>
      <c r="D47" s="25">
        <v>3.0</v>
      </c>
      <c r="E47" s="25">
        <v>3.0</v>
      </c>
      <c r="F47" s="25">
        <v>0.0</v>
      </c>
      <c r="G47" s="25">
        <v>0.0</v>
      </c>
      <c r="H47" s="25">
        <v>0.0</v>
      </c>
      <c r="I47" s="25">
        <v>0.0</v>
      </c>
      <c r="J47" s="25">
        <v>0.0</v>
      </c>
      <c r="K47" s="25">
        <v>0.0</v>
      </c>
      <c r="L47" s="25">
        <v>0.0</v>
      </c>
      <c r="M47" s="25">
        <v>0.0</v>
      </c>
      <c r="N47" s="25">
        <v>0.0</v>
      </c>
      <c r="O47" s="25">
        <v>0.0</v>
      </c>
      <c r="P47" s="25">
        <v>0.0</v>
      </c>
      <c r="Q47" s="25">
        <v>0.0</v>
      </c>
      <c r="R47" s="25">
        <v>0.0</v>
      </c>
      <c r="S47" s="25">
        <v>0.0</v>
      </c>
      <c r="T47" s="25">
        <v>0.0</v>
      </c>
      <c r="U47" s="25">
        <v>0.0</v>
      </c>
      <c r="V47" s="25">
        <v>0.0</v>
      </c>
      <c r="W47" s="25">
        <v>0.0</v>
      </c>
      <c r="X47" s="25">
        <v>0.0</v>
      </c>
      <c r="Y47" s="25">
        <v>0.0</v>
      </c>
      <c r="Z47" s="25">
        <v>0.0</v>
      </c>
      <c r="AA47" s="25">
        <v>0.0</v>
      </c>
      <c r="AB47" s="25">
        <v>0.0</v>
      </c>
      <c r="AC47" s="25">
        <v>0.0</v>
      </c>
      <c r="AD47" s="25">
        <v>1.0</v>
      </c>
      <c r="AE47" s="25">
        <v>1.0</v>
      </c>
      <c r="AF47" s="25">
        <v>0.0</v>
      </c>
      <c r="AG47" s="25">
        <v>0.0</v>
      </c>
      <c r="AH47" s="25">
        <v>0.0</v>
      </c>
      <c r="AI47" s="25">
        <v>0.0</v>
      </c>
      <c r="AJ47" s="25">
        <v>0.0</v>
      </c>
      <c r="AK47" s="25">
        <v>0.0</v>
      </c>
      <c r="AL47" s="25">
        <v>0.0</v>
      </c>
      <c r="AM47" s="25">
        <v>0.0</v>
      </c>
      <c r="AN47" s="25">
        <v>0.0</v>
      </c>
      <c r="AO47" s="25">
        <v>0.0</v>
      </c>
      <c r="AP47" s="25">
        <v>0.0</v>
      </c>
      <c r="AQ47" s="25">
        <v>0.0</v>
      </c>
      <c r="AR47" s="25">
        <v>66.7</v>
      </c>
      <c r="AS47" s="25">
        <v>33.3</v>
      </c>
      <c r="AT47" s="25">
        <v>0.0</v>
      </c>
      <c r="AU47" s="25">
        <v>0.0</v>
      </c>
      <c r="AV47" s="25">
        <v>0.0</v>
      </c>
      <c r="AW47" s="25">
        <v>3.0</v>
      </c>
      <c r="AX47" s="25">
        <v>0.0</v>
      </c>
      <c r="AY47" s="25">
        <v>66.7</v>
      </c>
      <c r="AZ47" s="25">
        <v>0.0</v>
      </c>
      <c r="BA47" s="25">
        <v>0.0</v>
      </c>
      <c r="BB47" s="25">
        <v>0.0</v>
      </c>
    </row>
    <row r="48">
      <c r="C48" s="20" t="s">
        <v>108</v>
      </c>
      <c r="D48" s="25">
        <v>3.0</v>
      </c>
      <c r="E48" s="25">
        <v>2.0</v>
      </c>
      <c r="F48" s="25">
        <v>0.0</v>
      </c>
      <c r="G48" s="25">
        <v>1.0</v>
      </c>
      <c r="H48" s="25">
        <v>0.0</v>
      </c>
      <c r="I48" s="25">
        <v>1.0</v>
      </c>
      <c r="J48" s="25">
        <v>0.0</v>
      </c>
      <c r="K48" s="25">
        <v>0.0</v>
      </c>
      <c r="L48" s="25">
        <v>0.0</v>
      </c>
      <c r="M48" s="25">
        <v>1.0</v>
      </c>
      <c r="N48" s="25">
        <v>0.5</v>
      </c>
      <c r="O48" s="25">
        <v>0.0</v>
      </c>
      <c r="P48" s="25">
        <v>0.0</v>
      </c>
      <c r="Q48" s="25">
        <v>0.0</v>
      </c>
      <c r="R48" s="25">
        <v>0.0</v>
      </c>
      <c r="S48" s="25">
        <v>0.0</v>
      </c>
      <c r="T48" s="25">
        <v>0.0</v>
      </c>
      <c r="U48" s="25">
        <v>0.0</v>
      </c>
      <c r="V48" s="25">
        <v>0.0</v>
      </c>
      <c r="W48" s="25">
        <v>1.0</v>
      </c>
      <c r="X48" s="25">
        <v>1.0</v>
      </c>
      <c r="Y48" s="25">
        <v>0.333</v>
      </c>
      <c r="Z48" s="25">
        <v>0.333</v>
      </c>
      <c r="AA48" s="25">
        <v>0.5</v>
      </c>
      <c r="AB48" s="25">
        <v>0.833</v>
      </c>
      <c r="AC48" s="25">
        <v>0.275</v>
      </c>
      <c r="AD48" s="25">
        <v>1.0</v>
      </c>
      <c r="AE48" s="25">
        <v>0.667</v>
      </c>
      <c r="AF48" s="25">
        <v>0.0</v>
      </c>
      <c r="AG48" s="25">
        <v>0.0</v>
      </c>
      <c r="AH48" s="25">
        <v>0.0</v>
      </c>
      <c r="AI48" s="25">
        <v>0.0</v>
      </c>
      <c r="AJ48" s="25">
        <v>0.0</v>
      </c>
      <c r="AK48" s="25">
        <v>0.0</v>
      </c>
      <c r="AL48" s="25">
        <v>2.0</v>
      </c>
      <c r="AM48" s="25">
        <v>66.7</v>
      </c>
      <c r="AN48" s="25">
        <v>0.0</v>
      </c>
      <c r="AO48" s="25">
        <v>0.0</v>
      </c>
      <c r="AP48" s="25">
        <v>1.0</v>
      </c>
      <c r="AQ48" s="25">
        <v>0.0</v>
      </c>
      <c r="AR48" s="25">
        <v>33.3</v>
      </c>
      <c r="AS48" s="25">
        <v>33.3</v>
      </c>
      <c r="AT48" s="25">
        <v>0.0</v>
      </c>
      <c r="AU48" s="25">
        <v>33.3</v>
      </c>
      <c r="AV48" s="25">
        <v>33.3</v>
      </c>
      <c r="AW48" s="25">
        <v>3.0</v>
      </c>
      <c r="AX48" s="25">
        <v>0.0</v>
      </c>
      <c r="AY48" s="25">
        <v>33.3</v>
      </c>
      <c r="AZ48" s="25">
        <v>0.0</v>
      </c>
      <c r="BA48" s="25">
        <v>0.0</v>
      </c>
      <c r="BB48" s="25">
        <v>0.333</v>
      </c>
    </row>
    <row r="49">
      <c r="C49" s="20" t="s">
        <v>108</v>
      </c>
      <c r="D49" s="25">
        <v>3.0</v>
      </c>
      <c r="E49" s="25">
        <v>3.0</v>
      </c>
      <c r="F49" s="25">
        <v>0.0</v>
      </c>
      <c r="G49" s="25">
        <v>0.0</v>
      </c>
      <c r="H49" s="25">
        <v>0.0</v>
      </c>
      <c r="I49" s="25">
        <v>0.0</v>
      </c>
      <c r="J49" s="25">
        <v>0.0</v>
      </c>
      <c r="K49" s="25">
        <v>0.0</v>
      </c>
      <c r="L49" s="25">
        <v>0.0</v>
      </c>
      <c r="M49" s="25">
        <v>0.0</v>
      </c>
      <c r="N49" s="25">
        <v>0.0</v>
      </c>
      <c r="O49" s="25">
        <v>0.0</v>
      </c>
      <c r="P49" s="25">
        <v>0.0</v>
      </c>
      <c r="Q49" s="25">
        <v>0.0</v>
      </c>
      <c r="R49" s="25">
        <v>0.0</v>
      </c>
      <c r="S49" s="25">
        <v>0.0</v>
      </c>
      <c r="T49" s="25">
        <v>0.0</v>
      </c>
      <c r="U49" s="25">
        <v>0.0</v>
      </c>
      <c r="V49" s="25">
        <v>0.0</v>
      </c>
      <c r="W49" s="25">
        <v>0.0</v>
      </c>
      <c r="X49" s="25">
        <v>0.0</v>
      </c>
      <c r="Y49" s="25">
        <v>0.0</v>
      </c>
      <c r="Z49" s="25">
        <v>0.0</v>
      </c>
      <c r="AA49" s="25">
        <v>0.0</v>
      </c>
      <c r="AB49" s="25">
        <v>0.0</v>
      </c>
      <c r="AC49" s="25">
        <v>0.0</v>
      </c>
      <c r="AD49" s="25">
        <v>1.0</v>
      </c>
      <c r="AE49" s="25">
        <v>1.0</v>
      </c>
      <c r="AF49" s="25">
        <v>0.0</v>
      </c>
      <c r="AG49" s="25">
        <v>0.0</v>
      </c>
      <c r="AH49" s="25">
        <v>0.0</v>
      </c>
      <c r="AI49" s="25">
        <v>0.0</v>
      </c>
      <c r="AJ49" s="25">
        <v>0.0</v>
      </c>
      <c r="AK49" s="25">
        <v>0.0</v>
      </c>
      <c r="AL49" s="25">
        <v>1.0</v>
      </c>
      <c r="AM49" s="25">
        <v>33.3</v>
      </c>
      <c r="AN49" s="25">
        <v>0.0</v>
      </c>
      <c r="AO49" s="25">
        <v>0.0</v>
      </c>
      <c r="AP49" s="25">
        <v>0.0</v>
      </c>
      <c r="AQ49" s="25">
        <v>0.0</v>
      </c>
      <c r="AR49" s="25">
        <v>0.0</v>
      </c>
      <c r="AS49" s="25">
        <v>0.0</v>
      </c>
      <c r="AT49" s="25">
        <v>66.7</v>
      </c>
      <c r="AU49" s="25">
        <v>33.3</v>
      </c>
      <c r="AV49" s="25">
        <v>33.3</v>
      </c>
      <c r="AW49" s="25">
        <v>3.0</v>
      </c>
      <c r="AX49" s="25">
        <v>10.0</v>
      </c>
      <c r="AY49" s="25">
        <v>66.7</v>
      </c>
      <c r="AZ49" s="25">
        <v>0.0</v>
      </c>
      <c r="BA49" s="25">
        <v>0.0</v>
      </c>
      <c r="BB49" s="25">
        <v>0.0</v>
      </c>
    </row>
    <row r="50">
      <c r="C50" s="20" t="s">
        <v>109</v>
      </c>
      <c r="D50" s="26">
        <f t="shared" ref="D50:M50" si="1">sum(D14:D49)</f>
        <v>102</v>
      </c>
      <c r="E50" s="26">
        <f t="shared" si="1"/>
        <v>88</v>
      </c>
      <c r="F50" s="26">
        <f t="shared" si="1"/>
        <v>13</v>
      </c>
      <c r="G50" s="26">
        <f t="shared" si="1"/>
        <v>21</v>
      </c>
      <c r="H50" s="26">
        <f t="shared" si="1"/>
        <v>0</v>
      </c>
      <c r="I50" s="26">
        <f t="shared" si="1"/>
        <v>11</v>
      </c>
      <c r="J50" s="26">
        <f t="shared" si="1"/>
        <v>8</v>
      </c>
      <c r="K50" s="26">
        <f t="shared" si="1"/>
        <v>0</v>
      </c>
      <c r="L50" s="26">
        <f t="shared" si="1"/>
        <v>2</v>
      </c>
      <c r="M50" s="26">
        <f t="shared" si="1"/>
        <v>17</v>
      </c>
      <c r="N50" s="27">
        <f>G50/E50</f>
        <v>0.2386363636</v>
      </c>
      <c r="O50" s="28">
        <f t="shared" ref="O50:X50" si="2">sum(O14:O49)</f>
        <v>10</v>
      </c>
      <c r="P50" s="28">
        <f t="shared" si="2"/>
        <v>2</v>
      </c>
      <c r="Q50" s="28">
        <f t="shared" si="2"/>
        <v>5</v>
      </c>
      <c r="R50" s="28">
        <f t="shared" si="2"/>
        <v>7</v>
      </c>
      <c r="S50" s="28">
        <f t="shared" si="2"/>
        <v>2</v>
      </c>
      <c r="T50" s="28">
        <f t="shared" si="2"/>
        <v>0</v>
      </c>
      <c r="U50" s="28">
        <f t="shared" si="2"/>
        <v>0</v>
      </c>
      <c r="V50" s="28">
        <f t="shared" si="2"/>
        <v>0</v>
      </c>
      <c r="W50" s="28">
        <f t="shared" si="2"/>
        <v>2</v>
      </c>
      <c r="X50" s="28">
        <f t="shared" si="2"/>
        <v>2</v>
      </c>
      <c r="Y50" s="29">
        <f>(G50+O50+S50)/D50</f>
        <v>0.3235294118</v>
      </c>
      <c r="Z50" s="29">
        <f>(G50+O50+S50+AF50)/D50</f>
        <v>0.3725490196</v>
      </c>
      <c r="AA50" s="27">
        <f>(I50+(2*J50)+(3*K50)+(4*L50))/E50</f>
        <v>0.3977272727</v>
      </c>
      <c r="AB50" s="29">
        <f>sum(Y50,AA50)</f>
        <v>0.7212566845</v>
      </c>
      <c r="AC50" s="29">
        <f>((1.8*Y50)+AA50)/4</f>
        <v>0.2450200535</v>
      </c>
      <c r="AD50" s="29">
        <f>(E50-R50)/E50</f>
        <v>0.9204545455</v>
      </c>
      <c r="AE50" s="27">
        <f>(E50-R50)/D50</f>
        <v>0.7941176471</v>
      </c>
      <c r="AF50" s="30">
        <f t="shared" ref="AF50:AJ50" si="3">sum(AF14:AF49)</f>
        <v>5</v>
      </c>
      <c r="AG50" s="30">
        <f t="shared" si="3"/>
        <v>4</v>
      </c>
      <c r="AH50" s="30">
        <f t="shared" si="3"/>
        <v>0</v>
      </c>
      <c r="AI50" s="30">
        <f t="shared" si="3"/>
        <v>37</v>
      </c>
      <c r="AJ50" s="30">
        <f t="shared" si="3"/>
        <v>10</v>
      </c>
      <c r="AK50" s="27">
        <f>AJ50/AI50</f>
        <v>0.2702702703</v>
      </c>
      <c r="AL50" s="28">
        <f>sum(AL14:AL49)</f>
        <v>45</v>
      </c>
      <c r="AM50" s="31">
        <f>(AL50/D50)*100</f>
        <v>44.11764706</v>
      </c>
      <c r="AN50" s="28">
        <f t="shared" ref="AN50:AQ50" si="4">sum(AN14:AN49)</f>
        <v>7</v>
      </c>
      <c r="AO50" s="28">
        <f t="shared" si="4"/>
        <v>14</v>
      </c>
      <c r="AP50" s="28">
        <f t="shared" si="4"/>
        <v>2</v>
      </c>
      <c r="AQ50" s="28">
        <f t="shared" si="4"/>
        <v>0</v>
      </c>
      <c r="AR50" s="32">
        <f t="shared" ref="AR50:AV50" si="5">((((AR14*$AW$14)/100)+((AR15*$AW$15)/100)+((AR16*$AW$16)/100)+((AR17*$AW$17)/100)+((AR18*$AW$18)/100)+((AR19*$AW$19)/100)+((AR20*$AW$20)/100)+((AR21*$AW$21)/100)+((AR22*$AW$22)/100)+((AR23*$AW$23)/100)+((AR24*$AW$24)/100)+((AR25*$AW$25)/100)+((AR26*$AW$26)/100)+((AR27*$AW$27)/100)+((AR28*$AW$28)/100)+((AR29*$AW$29)/100)+((AR30*$AW$30)/100)+((AR31*$AW$31)/100)+((AR32*$AW$32)/100)+((AR33*$AW$33)/100)+((AR34*$AW$34)/100)+((AR35*$AW$35)/100)+((AR36*$AW$36)/100)+((AR37*$AW$37)/100)+((AR38*$AW$38)/100)+((AR39*$AW$39)/100)+((AR40*$AW$40)/100)+((AR41*$AW$41)/100)+((AR42*$AW$42)/100)+((AR43*$AW$43)/100)+((AR44*$AW$44)/100)+((AR45*$AW$45)/100)+((AR46*$AW$46)/100)+((AR47*$AW$47)/100)+((AR48*$AW$48)/100)+((AR49*$AW$49)/100))/$AW$50)*100</f>
        <v>37.34457831</v>
      </c>
      <c r="AS50" s="32">
        <f t="shared" si="5"/>
        <v>20.47349398</v>
      </c>
      <c r="AT50" s="32">
        <f t="shared" si="5"/>
        <v>8.434939759</v>
      </c>
      <c r="AU50" s="32">
        <f t="shared" si="5"/>
        <v>31.32168675</v>
      </c>
      <c r="AV50" s="32">
        <f t="shared" si="5"/>
        <v>14.45542169</v>
      </c>
      <c r="AW50" s="33">
        <f>SUM(AW14:AW49)</f>
        <v>83</v>
      </c>
      <c r="AX50" s="34">
        <f t="shared" ref="AX50:AY50" si="6">AVERAGE(AX14:AX27,AX34:AX49)</f>
        <v>4.216666667</v>
      </c>
      <c r="AY50" s="34">
        <f t="shared" si="6"/>
        <v>29.72</v>
      </c>
      <c r="AZ50" s="33">
        <f>SUM(AZ14:AZ49)</f>
        <v>3</v>
      </c>
      <c r="BA50" s="34">
        <f>AVERAGE(BA14:BA27,BA34:BA49)</f>
        <v>6.666666667</v>
      </c>
      <c r="BB50" s="34">
        <f>G50/AW50</f>
        <v>0.2530120482</v>
      </c>
    </row>
    <row r="51">
      <c r="C51" s="20"/>
    </row>
    <row r="52">
      <c r="C52" s="20"/>
    </row>
  </sheetData>
  <mergeCells count="4">
    <mergeCell ref="A1:C5"/>
    <mergeCell ref="E7:I7"/>
    <mergeCell ref="J7:N7"/>
    <mergeCell ref="D28:BB33"/>
  </mergeCells>
  <printOptions gridLines="1" horizontalCentered="1"/>
  <pageMargins bottom="0.75" footer="0.0" header="0.0" left="0.7" right="0.7" top="0.75"/>
  <pageSetup scale="45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3.0" topLeftCell="D14" activePane="bottomRight" state="frozen"/>
      <selection activeCell="D1" sqref="D1" pane="topRight"/>
      <selection activeCell="A14" sqref="A14" pane="bottomLeft"/>
      <selection activeCell="D14" sqref="D14" pane="bottomRight"/>
    </sheetView>
  </sheetViews>
  <sheetFormatPr customHeight="1" defaultColWidth="12.63" defaultRowHeight="15.75"/>
  <sheetData>
    <row r="1">
      <c r="A1" s="1" t="s">
        <v>167</v>
      </c>
      <c r="D1" s="2"/>
      <c r="E1" s="2"/>
    </row>
    <row r="2">
      <c r="D2" s="2"/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X2" s="5"/>
      <c r="Y2" s="5"/>
      <c r="Z2" s="5"/>
      <c r="AA2" s="5"/>
    </row>
    <row r="3">
      <c r="D3" s="2"/>
      <c r="E3" s="6">
        <f>N50</f>
        <v>0.2526315789</v>
      </c>
      <c r="F3" s="6">
        <f>AB50</f>
        <v>0.5641287685</v>
      </c>
      <c r="G3" s="6">
        <f>AK50</f>
        <v>0.243902439</v>
      </c>
      <c r="H3" s="7">
        <f>AM50</f>
        <v>46.60194175</v>
      </c>
      <c r="I3" s="8">
        <f>((0.69*O50) + (0.72*S50) + (0.88*I50) + (1.247*J50) + (1.578*K50) + (2.031*L50))/(E50+O50+S50+X50)</f>
        <v>0.2557961165</v>
      </c>
      <c r="J3" s="7">
        <f>AV50</f>
        <v>9.521428571</v>
      </c>
      <c r="K3" s="3">
        <f>15+4+3+2+2+7+1</f>
        <v>34</v>
      </c>
      <c r="L3" s="3">
        <f>6+1+1+1</f>
        <v>9</v>
      </c>
      <c r="M3" s="6">
        <f>L3/K5</f>
        <v>0.2727272727</v>
      </c>
      <c r="N3" s="3">
        <v>0.0</v>
      </c>
      <c r="O3" s="6">
        <f>(N3+L3+1)/K3</f>
        <v>0.2941176471</v>
      </c>
      <c r="P3" s="47">
        <f>10+2+4+2+1+3+2+3+3</f>
        <v>30</v>
      </c>
      <c r="Q3" s="47">
        <f>8+2+4+2+1+2+1+2+3+3</f>
        <v>28</v>
      </c>
      <c r="R3" s="47">
        <f>5+1+1+1</f>
        <v>8</v>
      </c>
      <c r="S3" s="6">
        <f>R3/P3</f>
        <v>0.2666666667</v>
      </c>
      <c r="T3" s="6">
        <f>R3/Q3</f>
        <v>0.2857142857</v>
      </c>
      <c r="U3" s="47">
        <f>6+1+1+1+1+1+1+1</f>
        <v>13</v>
      </c>
    </row>
    <row r="4">
      <c r="E4" s="3" t="s">
        <v>19</v>
      </c>
      <c r="F4" s="3" t="s">
        <v>20</v>
      </c>
      <c r="G4" s="3" t="s">
        <v>21</v>
      </c>
      <c r="H4" s="3" t="s">
        <v>22</v>
      </c>
      <c r="I4" s="3" t="s">
        <v>23</v>
      </c>
      <c r="J4" s="3" t="s">
        <v>24</v>
      </c>
      <c r="K4" s="3" t="s">
        <v>25</v>
      </c>
      <c r="L4" s="3" t="s">
        <v>26</v>
      </c>
      <c r="M4" s="3" t="s">
        <v>27</v>
      </c>
      <c r="N4" s="3" t="s">
        <v>28</v>
      </c>
      <c r="O4" s="3" t="s">
        <v>29</v>
      </c>
      <c r="P4" s="3" t="s">
        <v>30</v>
      </c>
      <c r="Q4" s="3" t="s">
        <v>31</v>
      </c>
      <c r="R4" s="3" t="s">
        <v>32</v>
      </c>
      <c r="S4" s="3" t="s">
        <v>33</v>
      </c>
      <c r="T4" s="3" t="s">
        <v>34</v>
      </c>
      <c r="U4" s="3" t="s">
        <v>35</v>
      </c>
    </row>
    <row r="5">
      <c r="E5" s="6">
        <f>AA50-N50</f>
        <v>0.01052631579</v>
      </c>
      <c r="F5" s="6">
        <f>AC50</f>
        <v>0.2012263669</v>
      </c>
      <c r="G5" s="11">
        <f>(9+1+3+3+3+6+2)/(29+6+4+5+2+5+7+5)</f>
        <v>0.4285714286</v>
      </c>
      <c r="H5" s="11">
        <f>(14+3+1+1+1+1+1)/(29+6+4+5+2+5+7+5)</f>
        <v>0.3492063492</v>
      </c>
      <c r="I5" s="11">
        <f>(6+2+1+1+1+1+2)/(29+6+4+5+2+5+7+5)</f>
        <v>0.2222222222</v>
      </c>
      <c r="J5" s="6">
        <f>BB50</f>
        <v>0.2857142857</v>
      </c>
      <c r="K5" s="3">
        <f>15+4+3+2+2+6+1</f>
        <v>33</v>
      </c>
      <c r="L5" s="3">
        <f>12+2+2+2+1+5+1</f>
        <v>25</v>
      </c>
      <c r="M5" s="6">
        <f>L3/L5</f>
        <v>0.36</v>
      </c>
      <c r="N5" s="6">
        <f>(6+1+1+1)/K5</f>
        <v>0.2727272727</v>
      </c>
      <c r="O5" s="6">
        <f>N5+O3</f>
        <v>0.5668449198</v>
      </c>
      <c r="P5" s="3">
        <f>6+1+2+1+1+3+1</f>
        <v>15</v>
      </c>
      <c r="Q5" s="3">
        <f>4+1+1+1+1+3+1</f>
        <v>12</v>
      </c>
      <c r="R5" s="3">
        <f>4</f>
        <v>4</v>
      </c>
      <c r="S5" s="6">
        <f>R5/P5</f>
        <v>0.2666666667</v>
      </c>
      <c r="T5" s="6">
        <f>R5/Q5</f>
        <v>0.3333333333</v>
      </c>
      <c r="U5" s="7">
        <f>(U3/(10+3+4+2+1+3+2+3+3))*100</f>
        <v>41.93548387</v>
      </c>
    </row>
    <row r="7">
      <c r="E7" s="3" t="s">
        <v>36</v>
      </c>
      <c r="I7" s="14"/>
      <c r="J7" s="3" t="s">
        <v>37</v>
      </c>
    </row>
    <row r="8">
      <c r="E8" s="49" t="s">
        <v>2</v>
      </c>
      <c r="F8" s="49" t="s">
        <v>38</v>
      </c>
      <c r="G8" s="49" t="s">
        <v>39</v>
      </c>
      <c r="H8" s="49" t="s">
        <v>3</v>
      </c>
      <c r="I8" s="50" t="s">
        <v>4</v>
      </c>
      <c r="J8" s="49" t="s">
        <v>2</v>
      </c>
      <c r="K8" s="49" t="s">
        <v>38</v>
      </c>
      <c r="L8" s="49" t="s">
        <v>39</v>
      </c>
      <c r="M8" s="49" t="s">
        <v>3</v>
      </c>
      <c r="N8" s="49" t="s">
        <v>4</v>
      </c>
    </row>
    <row r="9">
      <c r="E9" s="51">
        <f>sum(G45:G49)/sum(E45:E49)</f>
        <v>0.08333333333</v>
      </c>
      <c r="F9" s="51">
        <f>sum(sum(G45:G49),sum(O45:O49),sum(S45:S49))/sum(D45:D49)</f>
        <v>0.2666666667</v>
      </c>
      <c r="G9" s="51">
        <f>(sum(I45:I49)+(2*sum(J45:J49))+(3*sum(K45:K49))+(4*sum(L45:L49)))/sum(E45:E49)</f>
        <v>0.08333333333</v>
      </c>
      <c r="H9" s="51">
        <f>sum(F9:G9)</f>
        <v>0.35</v>
      </c>
      <c r="I9" s="52">
        <f>sum(AJ45:AJ49)/sum(AI45:AI49)</f>
        <v>0</v>
      </c>
      <c r="J9" s="51">
        <f>sum(G40:G49)/sum(E40:E49)</f>
        <v>0.08</v>
      </c>
      <c r="K9" s="51">
        <f>sum(sum(G40:G49),sum(O40:O49),sum(S40:S49))/sum(D40:D49)</f>
        <v>0.2333333333</v>
      </c>
      <c r="L9" s="51">
        <f>(sum(I40:I49)+(2*sum(J40:J49))+(3*sum(K40:K49))+(4*sum(L40:L49)))/sum(E40:E49)</f>
        <v>0.08</v>
      </c>
      <c r="M9" s="51">
        <f>sum(K9:L9)</f>
        <v>0.3133333333</v>
      </c>
      <c r="N9" s="51">
        <f>sum(AJ40:AJ49)/sum(AI40:AI49)</f>
        <v>0</v>
      </c>
    </row>
    <row r="10">
      <c r="E10" s="49" t="s">
        <v>24</v>
      </c>
      <c r="F10" s="49" t="s">
        <v>6</v>
      </c>
      <c r="G10" s="49" t="s">
        <v>19</v>
      </c>
      <c r="H10" s="49" t="s">
        <v>7</v>
      </c>
      <c r="I10" s="50" t="s">
        <v>5</v>
      </c>
      <c r="J10" s="49" t="s">
        <v>24</v>
      </c>
      <c r="K10" s="49" t="s">
        <v>6</v>
      </c>
      <c r="L10" s="49" t="s">
        <v>19</v>
      </c>
      <c r="M10" s="49" t="s">
        <v>7</v>
      </c>
      <c r="N10" s="49" t="s">
        <v>5</v>
      </c>
    </row>
    <row r="11">
      <c r="E11" s="51">
        <f>sum(G45:G49)/sum(AW45:AW49)</f>
        <v>0.09090909091</v>
      </c>
      <c r="F11" s="53">
        <f>((0.69*sum(O45:O49)) + (0.72*sum(S45:S49)) + (0.88*sum(I45:I49)) + (1.247*sum(J45:J49)) + (1.578*sum(K45:K49)) + (2.031*sum(L45:L49)))/(sum(E45:E49)+sum(O45:O49)+sum(S45:S49)+sum(X45:X49))</f>
        <v>0.1966666667</v>
      </c>
      <c r="G11" s="51">
        <f>G9-E9</f>
        <v>0</v>
      </c>
      <c r="H11" s="53">
        <f>((((AV45*$AW$45)/100)+((AV46*$AW$46)/100)+((AV47*$AW$47)/100)+((AV48*$AW$48)/100)+((AV49*$AW$49)/100))/sum(AW45:AW49))*100</f>
        <v>18.18181818</v>
      </c>
      <c r="I11" s="52">
        <f>(sum(AL45:AL49)/sum(D45:D49))*100</f>
        <v>40</v>
      </c>
      <c r="J11" s="51">
        <f>sum(G40:G49)/sum(AW40:AW49)</f>
        <v>0.09523809524</v>
      </c>
      <c r="K11" s="53">
        <f>((0.69*sum(O40:O49)) + (0.72*sum(S40:S49)) + (0.88*sum(I40:I49)) + (1.247*sum(J40:J49)) + (1.578*sum(K40:K49)) + (2.031*sum(L40:L49)))/(sum(E40:E49)+sum(O40:O49)+sum(S40:S49)+sum(X40:X49))</f>
        <v>0.1736666667</v>
      </c>
      <c r="L11" s="51">
        <f>L9-J9</f>
        <v>0</v>
      </c>
      <c r="M11" s="53">
        <f>((((AV40*$AW$40)/100)+((AV41*$AW$41)/100)+((AV42*$AW$42)/100)+((AV43*$AW$43)/100)+((AV44*$AW$44)/100)+((AV45*$AW$45)/100)+((AV46*$AW$46)/100)+((AV47*$AW$47)/100)+((AV48*$AW$48)/100)+((AV49*$AW$49)/100))/sum(AW40:AW49)*100)</f>
        <v>19.04761905</v>
      </c>
      <c r="N11" s="51">
        <f>(sum(AL40:AL49)/sum(D40:D49))*100</f>
        <v>40</v>
      </c>
    </row>
    <row r="13">
      <c r="C13" s="19" t="s">
        <v>40</v>
      </c>
      <c r="D13" s="19" t="s">
        <v>41</v>
      </c>
      <c r="E13" s="19" t="s">
        <v>42</v>
      </c>
      <c r="F13" s="19" t="s">
        <v>43</v>
      </c>
      <c r="G13" s="19" t="s">
        <v>44</v>
      </c>
      <c r="H13" s="19" t="s">
        <v>45</v>
      </c>
      <c r="I13" s="19" t="s">
        <v>46</v>
      </c>
      <c r="J13" s="19" t="s">
        <v>47</v>
      </c>
      <c r="K13" s="19" t="s">
        <v>48</v>
      </c>
      <c r="L13" s="19" t="s">
        <v>49</v>
      </c>
      <c r="M13" s="19" t="s">
        <v>50</v>
      </c>
      <c r="N13" s="19" t="s">
        <v>51</v>
      </c>
      <c r="O13" s="19" t="s">
        <v>52</v>
      </c>
      <c r="P13" s="19" t="s">
        <v>53</v>
      </c>
      <c r="Q13" s="19" t="s">
        <v>54</v>
      </c>
      <c r="R13" s="19" t="s">
        <v>55</v>
      </c>
      <c r="S13" s="19" t="s">
        <v>56</v>
      </c>
      <c r="T13" s="19" t="s">
        <v>57</v>
      </c>
      <c r="U13" s="19" t="s">
        <v>58</v>
      </c>
      <c r="V13" s="19" t="s">
        <v>59</v>
      </c>
      <c r="W13" s="19" t="s">
        <v>60</v>
      </c>
      <c r="X13" s="19" t="s">
        <v>61</v>
      </c>
      <c r="Y13" s="19" t="s">
        <v>62</v>
      </c>
      <c r="Z13" s="19" t="s">
        <v>63</v>
      </c>
      <c r="AA13" s="19" t="s">
        <v>39</v>
      </c>
      <c r="AB13" s="19" t="s">
        <v>3</v>
      </c>
      <c r="AC13" s="19" t="s">
        <v>20</v>
      </c>
      <c r="AD13" s="19" t="s">
        <v>64</v>
      </c>
      <c r="AE13" s="19" t="s">
        <v>65</v>
      </c>
      <c r="AF13" s="19" t="s">
        <v>66</v>
      </c>
      <c r="AG13" s="19" t="s">
        <v>67</v>
      </c>
      <c r="AH13" s="19" t="s">
        <v>68</v>
      </c>
      <c r="AI13" s="19" t="s">
        <v>69</v>
      </c>
      <c r="AJ13" s="19" t="s">
        <v>70</v>
      </c>
      <c r="AK13" s="19" t="s">
        <v>4</v>
      </c>
      <c r="AL13" s="19" t="s">
        <v>71</v>
      </c>
      <c r="AM13" s="19" t="s">
        <v>5</v>
      </c>
      <c r="AN13" s="19" t="s">
        <v>72</v>
      </c>
      <c r="AO13" s="19" t="s">
        <v>73</v>
      </c>
      <c r="AP13" s="19" t="s">
        <v>74</v>
      </c>
      <c r="AQ13" s="19" t="s">
        <v>75</v>
      </c>
      <c r="AR13" s="19" t="s">
        <v>76</v>
      </c>
      <c r="AS13" s="19" t="s">
        <v>77</v>
      </c>
      <c r="AT13" s="19" t="s">
        <v>78</v>
      </c>
      <c r="AU13" s="19" t="s">
        <v>79</v>
      </c>
      <c r="AV13" s="19" t="s">
        <v>7</v>
      </c>
      <c r="AW13" s="19" t="s">
        <v>80</v>
      </c>
      <c r="AX13" s="19" t="s">
        <v>81</v>
      </c>
      <c r="AY13" s="19" t="s">
        <v>82</v>
      </c>
      <c r="AZ13" s="19" t="s">
        <v>83</v>
      </c>
      <c r="BA13" s="19" t="s">
        <v>84</v>
      </c>
      <c r="BB13" s="19" t="s">
        <v>24</v>
      </c>
    </row>
    <row r="14">
      <c r="C14" s="20" t="s">
        <v>85</v>
      </c>
      <c r="D14" s="25">
        <v>2.0</v>
      </c>
      <c r="E14" s="25">
        <v>2.0</v>
      </c>
      <c r="F14" s="25">
        <v>0.0</v>
      </c>
      <c r="G14" s="25">
        <v>1.0</v>
      </c>
      <c r="H14" s="25">
        <v>0.0</v>
      </c>
      <c r="I14" s="25">
        <v>1.0</v>
      </c>
      <c r="J14" s="25">
        <v>0.0</v>
      </c>
      <c r="K14" s="25">
        <v>0.0</v>
      </c>
      <c r="L14" s="25">
        <v>0.0</v>
      </c>
      <c r="M14" s="25">
        <v>1.0</v>
      </c>
      <c r="N14" s="25">
        <v>0.5</v>
      </c>
      <c r="O14" s="25">
        <v>0.0</v>
      </c>
      <c r="P14" s="25">
        <v>0.0</v>
      </c>
      <c r="Q14" s="25">
        <v>0.0</v>
      </c>
      <c r="R14" s="25">
        <v>0.0</v>
      </c>
      <c r="S14" s="25">
        <v>0.0</v>
      </c>
      <c r="T14" s="25">
        <v>0.0</v>
      </c>
      <c r="U14" s="25">
        <v>1.0</v>
      </c>
      <c r="V14" s="25">
        <v>0.0</v>
      </c>
      <c r="W14" s="25">
        <v>0.0</v>
      </c>
      <c r="X14" s="25">
        <v>0.0</v>
      </c>
      <c r="Y14" s="25">
        <v>0.5</v>
      </c>
      <c r="Z14" s="25">
        <v>0.5</v>
      </c>
      <c r="AA14" s="25">
        <v>0.5</v>
      </c>
      <c r="AB14" s="25">
        <v>1.0</v>
      </c>
      <c r="AC14" s="25">
        <v>0.35</v>
      </c>
      <c r="AD14" s="25">
        <v>1.0</v>
      </c>
      <c r="AE14" s="25">
        <v>1.0</v>
      </c>
      <c r="AF14" s="25">
        <v>0.0</v>
      </c>
      <c r="AG14" s="25">
        <v>0.0</v>
      </c>
      <c r="AH14" s="25">
        <v>0.0</v>
      </c>
      <c r="AI14" s="25">
        <v>1.0</v>
      </c>
      <c r="AJ14" s="25">
        <v>1.0</v>
      </c>
      <c r="AK14" s="25">
        <v>1.0</v>
      </c>
      <c r="AL14" s="25">
        <v>1.0</v>
      </c>
      <c r="AM14" s="25">
        <v>50.0</v>
      </c>
      <c r="AN14" s="25">
        <v>0.0</v>
      </c>
      <c r="AO14" s="25">
        <v>0.0</v>
      </c>
      <c r="AP14" s="25">
        <v>0.0</v>
      </c>
      <c r="AQ14" s="25">
        <v>0.0</v>
      </c>
      <c r="AR14" s="25">
        <v>0.0</v>
      </c>
      <c r="AS14" s="25">
        <v>50.0</v>
      </c>
      <c r="AT14" s="25">
        <v>50.0</v>
      </c>
      <c r="AU14" s="25">
        <v>0.0</v>
      </c>
      <c r="AV14" s="25">
        <v>0.0</v>
      </c>
      <c r="AW14" s="25">
        <v>2.0</v>
      </c>
      <c r="AX14" s="25">
        <v>0.0</v>
      </c>
      <c r="AY14" s="25">
        <v>0.0</v>
      </c>
      <c r="AZ14" s="25">
        <v>0.0</v>
      </c>
      <c r="BA14" s="25">
        <v>0.0</v>
      </c>
      <c r="BB14" s="71">
        <v>0.5</v>
      </c>
    </row>
    <row r="15">
      <c r="C15" s="20" t="s">
        <v>85</v>
      </c>
      <c r="D15" s="25">
        <v>3.0</v>
      </c>
      <c r="E15" s="25">
        <v>3.0</v>
      </c>
      <c r="F15" s="25">
        <v>1.0</v>
      </c>
      <c r="G15" s="25">
        <v>2.0</v>
      </c>
      <c r="H15" s="25">
        <v>0.0</v>
      </c>
      <c r="I15" s="25">
        <v>2.0</v>
      </c>
      <c r="J15" s="25">
        <v>0.0</v>
      </c>
      <c r="K15" s="25">
        <v>0.0</v>
      </c>
      <c r="L15" s="25">
        <v>0.0</v>
      </c>
      <c r="M15" s="25">
        <v>2.0</v>
      </c>
      <c r="N15" s="25">
        <v>0.667</v>
      </c>
      <c r="O15" s="25">
        <v>0.0</v>
      </c>
      <c r="P15" s="25">
        <v>0.0</v>
      </c>
      <c r="Q15" s="25">
        <v>0.0</v>
      </c>
      <c r="R15" s="25">
        <v>0.0</v>
      </c>
      <c r="S15" s="25">
        <v>0.0</v>
      </c>
      <c r="T15" s="25">
        <v>1.0</v>
      </c>
      <c r="U15" s="25">
        <v>0.0</v>
      </c>
      <c r="V15" s="25">
        <v>0.0</v>
      </c>
      <c r="W15" s="25">
        <v>0.0</v>
      </c>
      <c r="X15" s="25">
        <v>0.0</v>
      </c>
      <c r="Y15" s="25">
        <v>0.667</v>
      </c>
      <c r="Z15" s="25">
        <v>0.667</v>
      </c>
      <c r="AA15" s="25">
        <v>0.667</v>
      </c>
      <c r="AB15" s="25">
        <v>1.333</v>
      </c>
      <c r="AC15" s="25">
        <v>0.467</v>
      </c>
      <c r="AD15" s="25">
        <v>1.0</v>
      </c>
      <c r="AE15" s="25">
        <v>1.0</v>
      </c>
      <c r="AF15" s="25">
        <v>0.0</v>
      </c>
      <c r="AG15" s="25">
        <v>0.0</v>
      </c>
      <c r="AH15" s="25">
        <v>0.0</v>
      </c>
      <c r="AI15" s="25">
        <v>2.0</v>
      </c>
      <c r="AJ15" s="25">
        <v>2.0</v>
      </c>
      <c r="AK15" s="25">
        <v>1.0</v>
      </c>
      <c r="AL15" s="25">
        <v>3.0</v>
      </c>
      <c r="AM15" s="25">
        <v>100.0</v>
      </c>
      <c r="AN15" s="25">
        <v>0.0</v>
      </c>
      <c r="AO15" s="25">
        <v>0.0</v>
      </c>
      <c r="AP15" s="25">
        <v>0.0</v>
      </c>
      <c r="AQ15" s="25">
        <v>0.0</v>
      </c>
      <c r="AR15" s="25">
        <v>66.7</v>
      </c>
      <c r="AS15" s="25">
        <v>0.0</v>
      </c>
      <c r="AT15" s="25">
        <v>0.0</v>
      </c>
      <c r="AU15" s="25">
        <v>33.3</v>
      </c>
      <c r="AV15" s="25">
        <v>33.3</v>
      </c>
      <c r="AW15" s="25">
        <v>3.0</v>
      </c>
      <c r="AX15" s="25">
        <v>0.0</v>
      </c>
      <c r="AY15" s="25">
        <v>66.7</v>
      </c>
      <c r="AZ15" s="25">
        <v>0.0</v>
      </c>
      <c r="BA15" s="25">
        <v>0.0</v>
      </c>
      <c r="BB15" s="71">
        <v>0.667</v>
      </c>
    </row>
    <row r="16">
      <c r="C16" s="20" t="s">
        <v>86</v>
      </c>
      <c r="D16" s="25">
        <v>3.0</v>
      </c>
      <c r="E16" s="25">
        <v>3.0</v>
      </c>
      <c r="F16" s="25">
        <v>1.0</v>
      </c>
      <c r="G16" s="25">
        <v>1.0</v>
      </c>
      <c r="H16" s="25">
        <v>0.0</v>
      </c>
      <c r="I16" s="25">
        <v>0.0</v>
      </c>
      <c r="J16" s="25">
        <v>1.0</v>
      </c>
      <c r="K16" s="25">
        <v>0.0</v>
      </c>
      <c r="L16" s="25">
        <v>0.0</v>
      </c>
      <c r="M16" s="25">
        <v>2.0</v>
      </c>
      <c r="N16" s="25">
        <v>0.333</v>
      </c>
      <c r="O16" s="25">
        <v>0.0</v>
      </c>
      <c r="P16" s="25">
        <v>0.0</v>
      </c>
      <c r="Q16" s="25">
        <v>0.0</v>
      </c>
      <c r="R16" s="25">
        <v>0.0</v>
      </c>
      <c r="S16" s="25">
        <v>0.0</v>
      </c>
      <c r="T16" s="25">
        <v>0.0</v>
      </c>
      <c r="U16" s="25">
        <v>0.0</v>
      </c>
      <c r="V16" s="25">
        <v>0.0</v>
      </c>
      <c r="W16" s="25">
        <v>0.0</v>
      </c>
      <c r="X16" s="25">
        <v>0.0</v>
      </c>
      <c r="Y16" s="25">
        <v>0.333</v>
      </c>
      <c r="Z16" s="25">
        <v>0.333</v>
      </c>
      <c r="AA16" s="25">
        <v>0.667</v>
      </c>
      <c r="AB16" s="25">
        <v>1.0</v>
      </c>
      <c r="AC16" s="25">
        <v>0.317</v>
      </c>
      <c r="AD16" s="25">
        <v>1.0</v>
      </c>
      <c r="AE16" s="25">
        <v>1.0</v>
      </c>
      <c r="AF16" s="25">
        <v>0.0</v>
      </c>
      <c r="AG16" s="25">
        <v>1.0</v>
      </c>
      <c r="AH16" s="25">
        <v>0.0</v>
      </c>
      <c r="AI16" s="25">
        <v>3.0</v>
      </c>
      <c r="AJ16" s="25">
        <v>1.0</v>
      </c>
      <c r="AK16" s="25">
        <v>0.333</v>
      </c>
      <c r="AL16" s="25">
        <v>3.0</v>
      </c>
      <c r="AM16" s="25">
        <v>100.0</v>
      </c>
      <c r="AN16" s="25">
        <v>0.0</v>
      </c>
      <c r="AO16" s="25">
        <v>0.0</v>
      </c>
      <c r="AP16" s="25">
        <v>0.0</v>
      </c>
      <c r="AQ16" s="25">
        <v>0.0</v>
      </c>
      <c r="AR16" s="25">
        <v>66.7</v>
      </c>
      <c r="AS16" s="25">
        <v>0.0</v>
      </c>
      <c r="AT16" s="25">
        <v>0.0</v>
      </c>
      <c r="AU16" s="25">
        <v>33.3</v>
      </c>
      <c r="AV16" s="25">
        <v>0.0</v>
      </c>
      <c r="AW16" s="25">
        <v>3.0</v>
      </c>
      <c r="AX16" s="25">
        <v>0.0</v>
      </c>
      <c r="AY16" s="25">
        <v>66.7</v>
      </c>
      <c r="AZ16" s="25">
        <v>1.0</v>
      </c>
      <c r="BA16" s="25">
        <v>50.0</v>
      </c>
      <c r="BB16" s="71">
        <v>0.333</v>
      </c>
    </row>
    <row r="17">
      <c r="C17" s="20" t="s">
        <v>87</v>
      </c>
      <c r="D17" s="25">
        <v>3.0</v>
      </c>
      <c r="E17" s="25">
        <v>3.0</v>
      </c>
      <c r="F17" s="25">
        <v>0.0</v>
      </c>
      <c r="G17" s="25">
        <v>0.0</v>
      </c>
      <c r="H17" s="25">
        <v>0.0</v>
      </c>
      <c r="I17" s="25">
        <v>0.0</v>
      </c>
      <c r="J17" s="25">
        <v>0.0</v>
      </c>
      <c r="K17" s="25">
        <v>0.0</v>
      </c>
      <c r="L17" s="25">
        <v>0.0</v>
      </c>
      <c r="M17" s="25">
        <v>0.0</v>
      </c>
      <c r="N17" s="25">
        <v>0.0</v>
      </c>
      <c r="O17" s="25">
        <v>0.0</v>
      </c>
      <c r="P17" s="25">
        <v>1.0</v>
      </c>
      <c r="Q17" s="25">
        <v>1.0</v>
      </c>
      <c r="R17" s="25">
        <v>2.0</v>
      </c>
      <c r="S17" s="25">
        <v>0.0</v>
      </c>
      <c r="T17" s="25">
        <v>0.0</v>
      </c>
      <c r="U17" s="25">
        <v>0.0</v>
      </c>
      <c r="V17" s="25">
        <v>0.0</v>
      </c>
      <c r="W17" s="25">
        <v>0.0</v>
      </c>
      <c r="X17" s="25">
        <v>0.0</v>
      </c>
      <c r="Y17" s="25">
        <v>0.0</v>
      </c>
      <c r="Z17" s="25">
        <v>0.0</v>
      </c>
      <c r="AA17" s="25">
        <v>0.0</v>
      </c>
      <c r="AB17" s="25">
        <v>0.0</v>
      </c>
      <c r="AC17" s="25">
        <v>0.0</v>
      </c>
      <c r="AD17" s="25">
        <v>0.333</v>
      </c>
      <c r="AE17" s="25">
        <v>0.333</v>
      </c>
      <c r="AF17" s="25">
        <v>0.0</v>
      </c>
      <c r="AG17" s="25">
        <v>0.0</v>
      </c>
      <c r="AH17" s="25">
        <v>0.0</v>
      </c>
      <c r="AI17" s="25">
        <v>2.0</v>
      </c>
      <c r="AJ17" s="25">
        <v>0.0</v>
      </c>
      <c r="AK17" s="25">
        <v>0.0</v>
      </c>
      <c r="AL17" s="25">
        <v>0.0</v>
      </c>
      <c r="AM17" s="25">
        <v>0.0</v>
      </c>
      <c r="AN17" s="25">
        <v>0.0</v>
      </c>
      <c r="AO17" s="25">
        <v>0.0</v>
      </c>
      <c r="AP17" s="25">
        <v>0.0</v>
      </c>
      <c r="AQ17" s="25">
        <v>0.0</v>
      </c>
      <c r="AR17" s="25">
        <v>0.0</v>
      </c>
      <c r="AS17" s="25">
        <v>0.0</v>
      </c>
      <c r="AT17" s="25">
        <v>100.0</v>
      </c>
      <c r="AU17" s="25">
        <v>0.0</v>
      </c>
      <c r="AV17" s="25">
        <v>0.0</v>
      </c>
      <c r="AW17" s="25">
        <v>1.0</v>
      </c>
      <c r="AX17" s="25">
        <v>27.3</v>
      </c>
      <c r="AY17" s="25">
        <v>33.3</v>
      </c>
      <c r="AZ17" s="25">
        <v>0.0</v>
      </c>
      <c r="BA17" s="25">
        <v>0.0</v>
      </c>
      <c r="BB17" s="71">
        <v>0.0</v>
      </c>
    </row>
    <row r="18">
      <c r="C18" s="20" t="s">
        <v>88</v>
      </c>
      <c r="D18" s="25">
        <v>4.0</v>
      </c>
      <c r="E18" s="25">
        <v>4.0</v>
      </c>
      <c r="F18" s="25">
        <v>1.0</v>
      </c>
      <c r="G18" s="25">
        <v>2.0</v>
      </c>
      <c r="H18" s="25">
        <v>0.0</v>
      </c>
      <c r="I18" s="25">
        <v>2.0</v>
      </c>
      <c r="J18" s="25">
        <v>0.0</v>
      </c>
      <c r="K18" s="25">
        <v>0.0</v>
      </c>
      <c r="L18" s="25">
        <v>0.0</v>
      </c>
      <c r="M18" s="25">
        <v>1.0</v>
      </c>
      <c r="N18" s="25">
        <v>0.5</v>
      </c>
      <c r="O18" s="25">
        <v>0.0</v>
      </c>
      <c r="P18" s="25">
        <v>0.0</v>
      </c>
      <c r="Q18" s="25">
        <v>0.0</v>
      </c>
      <c r="R18" s="25">
        <v>0.0</v>
      </c>
      <c r="S18" s="25">
        <v>0.0</v>
      </c>
      <c r="T18" s="25">
        <v>0.0</v>
      </c>
      <c r="U18" s="25">
        <v>0.0</v>
      </c>
      <c r="V18" s="25">
        <v>0.0</v>
      </c>
      <c r="W18" s="25">
        <v>0.0</v>
      </c>
      <c r="X18" s="25">
        <v>0.0</v>
      </c>
      <c r="Y18" s="25">
        <v>0.5</v>
      </c>
      <c r="Z18" s="25">
        <v>0.75</v>
      </c>
      <c r="AA18" s="25">
        <v>0.5</v>
      </c>
      <c r="AB18" s="25">
        <v>1.0</v>
      </c>
      <c r="AC18" s="25">
        <v>0.35</v>
      </c>
      <c r="AD18" s="25">
        <v>1.0</v>
      </c>
      <c r="AE18" s="25">
        <v>1.0</v>
      </c>
      <c r="AF18" s="25">
        <v>1.0</v>
      </c>
      <c r="AG18" s="25">
        <v>0.0</v>
      </c>
      <c r="AH18" s="25">
        <v>0.0</v>
      </c>
      <c r="AI18" s="25">
        <v>2.0</v>
      </c>
      <c r="AJ18" s="25">
        <v>2.0</v>
      </c>
      <c r="AK18" s="25">
        <v>1.0</v>
      </c>
      <c r="AL18" s="25">
        <v>4.0</v>
      </c>
      <c r="AM18" s="25">
        <v>100.0</v>
      </c>
      <c r="AN18" s="25">
        <v>0.0</v>
      </c>
      <c r="AO18" s="25">
        <v>2.0</v>
      </c>
      <c r="AP18" s="25">
        <v>0.0</v>
      </c>
      <c r="AQ18" s="25">
        <v>0.0</v>
      </c>
      <c r="AR18" s="25">
        <v>25.0</v>
      </c>
      <c r="AS18" s="25">
        <v>75.0</v>
      </c>
      <c r="AT18" s="25">
        <v>0.0</v>
      </c>
      <c r="AU18" s="25">
        <v>0.0</v>
      </c>
      <c r="AV18" s="25">
        <v>25.0</v>
      </c>
      <c r="AW18" s="25">
        <v>4.0</v>
      </c>
      <c r="AX18" s="25">
        <v>0.0</v>
      </c>
      <c r="AY18" s="25">
        <v>50.0</v>
      </c>
      <c r="AZ18" s="25">
        <v>1.0</v>
      </c>
      <c r="BA18" s="25">
        <v>50.0</v>
      </c>
      <c r="BB18" s="71">
        <v>0.5</v>
      </c>
    </row>
    <row r="19">
      <c r="C19" s="20" t="s">
        <v>89</v>
      </c>
      <c r="D19" s="25">
        <v>3.0</v>
      </c>
      <c r="E19" s="25">
        <v>3.0</v>
      </c>
      <c r="F19" s="25">
        <v>1.0</v>
      </c>
      <c r="G19" s="25">
        <v>2.0</v>
      </c>
      <c r="H19" s="25">
        <v>0.0</v>
      </c>
      <c r="I19" s="25">
        <v>2.0</v>
      </c>
      <c r="J19" s="25">
        <v>0.0</v>
      </c>
      <c r="K19" s="25">
        <v>0.0</v>
      </c>
      <c r="L19" s="25">
        <v>0.0</v>
      </c>
      <c r="M19" s="25">
        <v>0.0</v>
      </c>
      <c r="N19" s="25">
        <v>0.667</v>
      </c>
      <c r="O19" s="25">
        <v>0.0</v>
      </c>
      <c r="P19" s="25">
        <v>0.0</v>
      </c>
      <c r="Q19" s="25">
        <v>0.0</v>
      </c>
      <c r="R19" s="25">
        <v>0.0</v>
      </c>
      <c r="S19" s="25">
        <v>0.0</v>
      </c>
      <c r="T19" s="25">
        <v>0.0</v>
      </c>
      <c r="U19" s="25">
        <v>0.0</v>
      </c>
      <c r="V19" s="25">
        <v>0.0</v>
      </c>
      <c r="W19" s="25">
        <v>0.0</v>
      </c>
      <c r="X19" s="25">
        <v>0.0</v>
      </c>
      <c r="Y19" s="25">
        <v>0.667</v>
      </c>
      <c r="Z19" s="25">
        <v>0.667</v>
      </c>
      <c r="AA19" s="25">
        <v>0.667</v>
      </c>
      <c r="AB19" s="25">
        <v>1.333</v>
      </c>
      <c r="AC19" s="25">
        <v>0.467</v>
      </c>
      <c r="AD19" s="25">
        <v>1.0</v>
      </c>
      <c r="AE19" s="25">
        <v>1.0</v>
      </c>
      <c r="AF19" s="25">
        <v>0.0</v>
      </c>
      <c r="AG19" s="25">
        <v>0.0</v>
      </c>
      <c r="AH19" s="25">
        <v>0.0</v>
      </c>
      <c r="AI19" s="25">
        <v>0.0</v>
      </c>
      <c r="AJ19" s="25">
        <v>0.0</v>
      </c>
      <c r="AK19" s="25">
        <v>0.0</v>
      </c>
      <c r="AL19" s="25">
        <v>2.0</v>
      </c>
      <c r="AM19" s="25">
        <v>66.7</v>
      </c>
      <c r="AN19" s="25">
        <v>0.0</v>
      </c>
      <c r="AO19" s="25">
        <v>1.0</v>
      </c>
      <c r="AP19" s="25">
        <v>0.0</v>
      </c>
      <c r="AQ19" s="25">
        <v>0.0</v>
      </c>
      <c r="AR19" s="25">
        <v>0.0</v>
      </c>
      <c r="AS19" s="25">
        <v>66.7</v>
      </c>
      <c r="AT19" s="25">
        <v>0.0</v>
      </c>
      <c r="AU19" s="25">
        <v>33.3</v>
      </c>
      <c r="AV19" s="25">
        <v>33.3</v>
      </c>
      <c r="AW19" s="25">
        <v>3.0</v>
      </c>
      <c r="AX19" s="25">
        <v>0.0</v>
      </c>
      <c r="AY19" s="25">
        <v>33.3</v>
      </c>
      <c r="AZ19" s="25">
        <v>1.0</v>
      </c>
      <c r="BA19" s="25">
        <v>100.0</v>
      </c>
      <c r="BB19" s="71">
        <v>0.667</v>
      </c>
    </row>
    <row r="20">
      <c r="C20" s="20" t="s">
        <v>90</v>
      </c>
      <c r="D20" s="25">
        <v>4.0</v>
      </c>
      <c r="E20" s="25">
        <v>4.0</v>
      </c>
      <c r="F20" s="25">
        <v>0.0</v>
      </c>
      <c r="G20" s="25">
        <v>0.0</v>
      </c>
      <c r="H20" s="25">
        <v>0.0</v>
      </c>
      <c r="I20" s="25">
        <v>0.0</v>
      </c>
      <c r="J20" s="25">
        <v>0.0</v>
      </c>
      <c r="K20" s="25">
        <v>0.0</v>
      </c>
      <c r="L20" s="25">
        <v>0.0</v>
      </c>
      <c r="M20" s="25">
        <v>0.0</v>
      </c>
      <c r="N20" s="25">
        <v>0.0</v>
      </c>
      <c r="O20" s="25">
        <v>0.0</v>
      </c>
      <c r="P20" s="25">
        <v>0.0</v>
      </c>
      <c r="Q20" s="25">
        <v>0.0</v>
      </c>
      <c r="R20" s="25">
        <v>0.0</v>
      </c>
      <c r="S20" s="25">
        <v>0.0</v>
      </c>
      <c r="T20" s="25">
        <v>0.0</v>
      </c>
      <c r="U20" s="25">
        <v>0.0</v>
      </c>
      <c r="V20" s="25">
        <v>0.0</v>
      </c>
      <c r="W20" s="25">
        <v>0.0</v>
      </c>
      <c r="X20" s="25">
        <v>0.0</v>
      </c>
      <c r="Y20" s="25">
        <v>0.0</v>
      </c>
      <c r="Z20" s="25">
        <v>0.25</v>
      </c>
      <c r="AA20" s="25">
        <v>0.0</v>
      </c>
      <c r="AB20" s="25">
        <v>0.0</v>
      </c>
      <c r="AC20" s="25">
        <v>0.0</v>
      </c>
      <c r="AD20" s="25">
        <v>1.0</v>
      </c>
      <c r="AE20" s="25">
        <v>1.0</v>
      </c>
      <c r="AF20" s="25">
        <v>1.0</v>
      </c>
      <c r="AG20" s="25">
        <v>0.0</v>
      </c>
      <c r="AH20" s="25">
        <v>0.0</v>
      </c>
      <c r="AI20" s="25">
        <v>2.0</v>
      </c>
      <c r="AJ20" s="25">
        <v>0.0</v>
      </c>
      <c r="AK20" s="25">
        <v>0.0</v>
      </c>
      <c r="AL20" s="25">
        <v>1.0</v>
      </c>
      <c r="AM20" s="25">
        <v>25.0</v>
      </c>
      <c r="AN20" s="25">
        <v>0.0</v>
      </c>
      <c r="AO20" s="25">
        <v>1.0</v>
      </c>
      <c r="AP20" s="25">
        <v>0.0</v>
      </c>
      <c r="AQ20" s="25">
        <v>0.0</v>
      </c>
      <c r="AR20" s="25">
        <v>50.0</v>
      </c>
      <c r="AS20" s="25">
        <v>25.0</v>
      </c>
      <c r="AT20" s="25">
        <v>0.0</v>
      </c>
      <c r="AU20" s="25">
        <v>25.0</v>
      </c>
      <c r="AV20" s="25">
        <v>0.0</v>
      </c>
      <c r="AW20" s="25">
        <v>4.0</v>
      </c>
      <c r="AX20" s="25">
        <v>0.0</v>
      </c>
      <c r="AY20" s="25">
        <v>25.0</v>
      </c>
      <c r="AZ20" s="25">
        <v>0.0</v>
      </c>
      <c r="BA20" s="25">
        <v>0.0</v>
      </c>
      <c r="BB20" s="71">
        <v>0.0</v>
      </c>
    </row>
    <row r="21">
      <c r="C21" s="20" t="s">
        <v>91</v>
      </c>
      <c r="D21" s="25">
        <v>4.0</v>
      </c>
      <c r="E21" s="25">
        <v>4.0</v>
      </c>
      <c r="F21" s="25">
        <v>0.0</v>
      </c>
      <c r="G21" s="25">
        <v>1.0</v>
      </c>
      <c r="H21" s="25">
        <v>0.0</v>
      </c>
      <c r="I21" s="25">
        <v>1.0</v>
      </c>
      <c r="J21" s="25">
        <v>0.0</v>
      </c>
      <c r="K21" s="25">
        <v>0.0</v>
      </c>
      <c r="L21" s="25">
        <v>0.0</v>
      </c>
      <c r="M21" s="25">
        <v>1.0</v>
      </c>
      <c r="N21" s="25">
        <v>0.25</v>
      </c>
      <c r="O21" s="25">
        <v>0.0</v>
      </c>
      <c r="P21" s="25">
        <v>0.0</v>
      </c>
      <c r="Q21" s="25">
        <v>0.0</v>
      </c>
      <c r="R21" s="25">
        <v>0.0</v>
      </c>
      <c r="S21" s="25">
        <v>0.0</v>
      </c>
      <c r="T21" s="25">
        <v>0.0</v>
      </c>
      <c r="U21" s="25">
        <v>0.0</v>
      </c>
      <c r="V21" s="25">
        <v>0.0</v>
      </c>
      <c r="W21" s="25">
        <v>0.0</v>
      </c>
      <c r="X21" s="25">
        <v>0.0</v>
      </c>
      <c r="Y21" s="25">
        <v>0.25</v>
      </c>
      <c r="Z21" s="25">
        <v>0.25</v>
      </c>
      <c r="AA21" s="25">
        <v>0.25</v>
      </c>
      <c r="AB21" s="25">
        <v>0.5</v>
      </c>
      <c r="AC21" s="25">
        <v>0.175</v>
      </c>
      <c r="AD21" s="25">
        <v>1.0</v>
      </c>
      <c r="AE21" s="25">
        <v>1.0</v>
      </c>
      <c r="AF21" s="25">
        <v>0.0</v>
      </c>
      <c r="AG21" s="25">
        <v>1.0</v>
      </c>
      <c r="AH21" s="25">
        <v>0.0</v>
      </c>
      <c r="AI21" s="25">
        <v>2.0</v>
      </c>
      <c r="AJ21" s="25">
        <v>0.0</v>
      </c>
      <c r="AK21" s="25">
        <v>0.0</v>
      </c>
      <c r="AL21" s="25">
        <v>3.0</v>
      </c>
      <c r="AM21" s="25">
        <v>75.0</v>
      </c>
      <c r="AN21" s="25">
        <v>0.0</v>
      </c>
      <c r="AO21" s="25">
        <v>2.0</v>
      </c>
      <c r="AP21" s="25">
        <v>0.0</v>
      </c>
      <c r="AQ21" s="25">
        <v>0.0</v>
      </c>
      <c r="AR21" s="25">
        <v>75.0</v>
      </c>
      <c r="AS21" s="25">
        <v>25.0</v>
      </c>
      <c r="AT21" s="25">
        <v>0.0</v>
      </c>
      <c r="AU21" s="25">
        <v>0.0</v>
      </c>
      <c r="AV21" s="25">
        <v>0.0</v>
      </c>
      <c r="AW21" s="25">
        <v>4.0</v>
      </c>
      <c r="AX21" s="25">
        <v>5.9</v>
      </c>
      <c r="AY21" s="25">
        <v>25.0</v>
      </c>
      <c r="AZ21" s="25">
        <v>0.0</v>
      </c>
      <c r="BA21" s="25">
        <v>0.0</v>
      </c>
      <c r="BB21" s="71">
        <v>0.25</v>
      </c>
    </row>
    <row r="22">
      <c r="C22" s="20" t="s">
        <v>92</v>
      </c>
      <c r="D22" s="25">
        <v>3.0</v>
      </c>
      <c r="E22" s="25">
        <v>3.0</v>
      </c>
      <c r="F22" s="25">
        <v>0.0</v>
      </c>
      <c r="G22" s="25">
        <v>1.0</v>
      </c>
      <c r="H22" s="25">
        <v>0.0</v>
      </c>
      <c r="I22" s="25">
        <v>1.0</v>
      </c>
      <c r="J22" s="25">
        <v>0.0</v>
      </c>
      <c r="K22" s="25">
        <v>0.0</v>
      </c>
      <c r="L22" s="25">
        <v>0.0</v>
      </c>
      <c r="M22" s="25">
        <v>0.0</v>
      </c>
      <c r="N22" s="25">
        <v>0.333</v>
      </c>
      <c r="O22" s="25">
        <v>0.0</v>
      </c>
      <c r="P22" s="25">
        <v>0.0</v>
      </c>
      <c r="Q22" s="25">
        <v>0.0</v>
      </c>
      <c r="R22" s="25">
        <v>0.0</v>
      </c>
      <c r="S22" s="25">
        <v>0.0</v>
      </c>
      <c r="T22" s="25">
        <v>0.0</v>
      </c>
      <c r="U22" s="25">
        <v>0.0</v>
      </c>
      <c r="V22" s="25">
        <v>0.0</v>
      </c>
      <c r="W22" s="25">
        <v>0.0</v>
      </c>
      <c r="X22" s="25">
        <v>0.0</v>
      </c>
      <c r="Y22" s="25">
        <v>0.333</v>
      </c>
      <c r="Z22" s="25">
        <v>0.333</v>
      </c>
      <c r="AA22" s="25">
        <v>0.333</v>
      </c>
      <c r="AB22" s="25">
        <v>0.667</v>
      </c>
      <c r="AC22" s="25">
        <v>0.233</v>
      </c>
      <c r="AD22" s="25">
        <v>1.0</v>
      </c>
      <c r="AE22" s="25">
        <v>1.0</v>
      </c>
      <c r="AF22" s="25">
        <v>0.0</v>
      </c>
      <c r="AG22" s="25">
        <v>0.0</v>
      </c>
      <c r="AH22" s="25">
        <v>0.0</v>
      </c>
      <c r="AI22" s="25">
        <v>1.0</v>
      </c>
      <c r="AJ22" s="25">
        <v>0.0</v>
      </c>
      <c r="AK22" s="25">
        <v>0.0</v>
      </c>
      <c r="AL22" s="25">
        <v>1.0</v>
      </c>
      <c r="AM22" s="25">
        <v>33.3</v>
      </c>
      <c r="AN22" s="25">
        <v>0.0</v>
      </c>
      <c r="AO22" s="25">
        <v>0.0</v>
      </c>
      <c r="AP22" s="25">
        <v>0.0</v>
      </c>
      <c r="AQ22" s="25">
        <v>0.0</v>
      </c>
      <c r="AR22" s="25">
        <v>100.0</v>
      </c>
      <c r="AS22" s="25">
        <v>0.0</v>
      </c>
      <c r="AT22" s="25">
        <v>0.0</v>
      </c>
      <c r="AU22" s="25">
        <v>0.0</v>
      </c>
      <c r="AV22" s="25">
        <v>0.0</v>
      </c>
      <c r="AW22" s="25">
        <v>3.0</v>
      </c>
      <c r="AX22" s="25">
        <v>8.3</v>
      </c>
      <c r="AY22" s="25">
        <v>0.0</v>
      </c>
      <c r="AZ22" s="25">
        <v>0.0</v>
      </c>
      <c r="BA22" s="25">
        <v>0.0</v>
      </c>
      <c r="BB22" s="71">
        <v>0.333</v>
      </c>
    </row>
    <row r="23">
      <c r="C23" s="20" t="s">
        <v>93</v>
      </c>
      <c r="D23" s="25">
        <v>4.0</v>
      </c>
      <c r="E23" s="25">
        <v>3.0</v>
      </c>
      <c r="F23" s="25">
        <v>1.0</v>
      </c>
      <c r="G23" s="25">
        <v>1.0</v>
      </c>
      <c r="H23" s="25">
        <v>0.0</v>
      </c>
      <c r="I23" s="25">
        <v>1.0</v>
      </c>
      <c r="J23" s="25">
        <v>0.0</v>
      </c>
      <c r="K23" s="25">
        <v>0.0</v>
      </c>
      <c r="L23" s="25">
        <v>0.0</v>
      </c>
      <c r="M23" s="25">
        <v>0.0</v>
      </c>
      <c r="N23" s="25">
        <v>0.333</v>
      </c>
      <c r="O23" s="25">
        <v>1.0</v>
      </c>
      <c r="P23" s="25">
        <v>1.0</v>
      </c>
      <c r="Q23" s="25">
        <v>0.0</v>
      </c>
      <c r="R23" s="25">
        <v>1.0</v>
      </c>
      <c r="S23" s="25">
        <v>0.0</v>
      </c>
      <c r="T23" s="25">
        <v>0.0</v>
      </c>
      <c r="U23" s="25">
        <v>0.0</v>
      </c>
      <c r="V23" s="25">
        <v>0.0</v>
      </c>
      <c r="W23" s="25">
        <v>0.0</v>
      </c>
      <c r="X23" s="25">
        <v>0.0</v>
      </c>
      <c r="Y23" s="25">
        <v>0.5</v>
      </c>
      <c r="Z23" s="25">
        <v>0.75</v>
      </c>
      <c r="AA23" s="25">
        <v>0.333</v>
      </c>
      <c r="AB23" s="25">
        <v>0.833</v>
      </c>
      <c r="AC23" s="25">
        <v>0.308</v>
      </c>
      <c r="AD23" s="25">
        <v>0.667</v>
      </c>
      <c r="AE23" s="25">
        <v>0.5</v>
      </c>
      <c r="AF23" s="25">
        <v>1.0</v>
      </c>
      <c r="AG23" s="25">
        <v>0.0</v>
      </c>
      <c r="AH23" s="25">
        <v>0.0</v>
      </c>
      <c r="AI23" s="25">
        <v>2.0</v>
      </c>
      <c r="AJ23" s="25">
        <v>1.0</v>
      </c>
      <c r="AK23" s="25">
        <v>0.5</v>
      </c>
      <c r="AL23" s="25">
        <v>2.0</v>
      </c>
      <c r="AM23" s="25">
        <v>50.0</v>
      </c>
      <c r="AN23" s="25">
        <v>1.0</v>
      </c>
      <c r="AO23" s="25">
        <v>1.0</v>
      </c>
      <c r="AP23" s="25">
        <v>0.0</v>
      </c>
      <c r="AQ23" s="25">
        <v>0.0</v>
      </c>
      <c r="AR23" s="25">
        <v>100.0</v>
      </c>
      <c r="AS23" s="25">
        <v>0.0</v>
      </c>
      <c r="AT23" s="25">
        <v>0.0</v>
      </c>
      <c r="AU23" s="25">
        <v>0.0</v>
      </c>
      <c r="AV23" s="25">
        <v>0.0</v>
      </c>
      <c r="AW23" s="25">
        <v>2.0</v>
      </c>
      <c r="AX23" s="25">
        <v>5.6</v>
      </c>
      <c r="AY23" s="25">
        <v>25.0</v>
      </c>
      <c r="AZ23" s="25">
        <v>0.0</v>
      </c>
      <c r="BA23" s="25">
        <v>0.0</v>
      </c>
      <c r="BB23" s="71">
        <v>0.5</v>
      </c>
    </row>
    <row r="24">
      <c r="C24" s="20" t="s">
        <v>94</v>
      </c>
      <c r="D24" s="25">
        <v>3.0</v>
      </c>
      <c r="E24" s="25">
        <v>3.0</v>
      </c>
      <c r="F24" s="25">
        <v>1.0</v>
      </c>
      <c r="G24" s="25">
        <v>1.0</v>
      </c>
      <c r="H24" s="25">
        <v>0.0</v>
      </c>
      <c r="I24" s="25">
        <v>1.0</v>
      </c>
      <c r="J24" s="25">
        <v>0.0</v>
      </c>
      <c r="K24" s="25">
        <v>0.0</v>
      </c>
      <c r="L24" s="25">
        <v>0.0</v>
      </c>
      <c r="M24" s="25">
        <v>0.0</v>
      </c>
      <c r="N24" s="25">
        <v>0.333</v>
      </c>
      <c r="O24" s="25">
        <v>0.0</v>
      </c>
      <c r="P24" s="25">
        <v>0.0</v>
      </c>
      <c r="Q24" s="25">
        <v>0.0</v>
      </c>
      <c r="R24" s="25">
        <v>0.0</v>
      </c>
      <c r="S24" s="25">
        <v>0.0</v>
      </c>
      <c r="T24" s="25">
        <v>0.0</v>
      </c>
      <c r="U24" s="25">
        <v>0.0</v>
      </c>
      <c r="V24" s="25">
        <v>0.0</v>
      </c>
      <c r="W24" s="25">
        <v>0.0</v>
      </c>
      <c r="X24" s="25">
        <v>0.0</v>
      </c>
      <c r="Y24" s="25">
        <v>0.333</v>
      </c>
      <c r="Z24" s="25">
        <v>0.333</v>
      </c>
      <c r="AA24" s="25">
        <v>0.333</v>
      </c>
      <c r="AB24" s="25">
        <v>0.667</v>
      </c>
      <c r="AC24" s="25">
        <v>0.233</v>
      </c>
      <c r="AD24" s="25">
        <v>1.0</v>
      </c>
      <c r="AE24" s="25">
        <v>1.0</v>
      </c>
      <c r="AF24" s="25">
        <v>0.0</v>
      </c>
      <c r="AG24" s="25">
        <v>0.0</v>
      </c>
      <c r="AH24" s="25">
        <v>0.0</v>
      </c>
      <c r="AI24" s="25">
        <v>1.0</v>
      </c>
      <c r="AJ24" s="25">
        <v>0.0</v>
      </c>
      <c r="AK24" s="25">
        <v>0.0</v>
      </c>
      <c r="AL24" s="25">
        <v>1.0</v>
      </c>
      <c r="AM24" s="25">
        <v>33.3</v>
      </c>
      <c r="AN24" s="25">
        <v>0.0</v>
      </c>
      <c r="AO24" s="25">
        <v>0.0</v>
      </c>
      <c r="AP24" s="25">
        <v>0.0</v>
      </c>
      <c r="AQ24" s="25">
        <v>0.0</v>
      </c>
      <c r="AR24" s="25">
        <v>0.0</v>
      </c>
      <c r="AS24" s="25">
        <v>0.0</v>
      </c>
      <c r="AT24" s="25">
        <v>33.3</v>
      </c>
      <c r="AU24" s="25">
        <v>66.7</v>
      </c>
      <c r="AV24" s="25">
        <v>0.0</v>
      </c>
      <c r="AW24" s="25">
        <v>3.0</v>
      </c>
      <c r="AX24" s="25">
        <v>0.0</v>
      </c>
      <c r="AY24" s="25">
        <v>66.7</v>
      </c>
      <c r="AZ24" s="25">
        <v>0.0</v>
      </c>
      <c r="BA24" s="25">
        <v>0.0</v>
      </c>
      <c r="BB24" s="71">
        <v>0.333</v>
      </c>
    </row>
    <row r="25">
      <c r="C25" s="20" t="s">
        <v>95</v>
      </c>
      <c r="D25" s="25">
        <v>3.0</v>
      </c>
      <c r="E25" s="25">
        <v>2.0</v>
      </c>
      <c r="F25" s="25">
        <v>0.0</v>
      </c>
      <c r="G25" s="25">
        <v>0.0</v>
      </c>
      <c r="H25" s="25">
        <v>0.0</v>
      </c>
      <c r="I25" s="25">
        <v>0.0</v>
      </c>
      <c r="J25" s="25">
        <v>0.0</v>
      </c>
      <c r="K25" s="25">
        <v>0.0</v>
      </c>
      <c r="L25" s="25">
        <v>0.0</v>
      </c>
      <c r="M25" s="25">
        <v>0.0</v>
      </c>
      <c r="N25" s="25">
        <v>0.0</v>
      </c>
      <c r="O25" s="25">
        <v>0.0</v>
      </c>
      <c r="P25" s="25">
        <v>0.0</v>
      </c>
      <c r="Q25" s="25">
        <v>0.0</v>
      </c>
      <c r="R25" s="25">
        <v>0.0</v>
      </c>
      <c r="S25" s="25">
        <v>0.0</v>
      </c>
      <c r="T25" s="25">
        <v>0.0</v>
      </c>
      <c r="U25" s="25">
        <v>0.0</v>
      </c>
      <c r="V25" s="25">
        <v>1.0</v>
      </c>
      <c r="W25" s="25">
        <v>0.0</v>
      </c>
      <c r="X25" s="25">
        <v>1.0</v>
      </c>
      <c r="Y25" s="25">
        <v>0.0</v>
      </c>
      <c r="Z25" s="25">
        <v>0.0</v>
      </c>
      <c r="AA25" s="25">
        <v>0.0</v>
      </c>
      <c r="AB25" s="25">
        <v>0.0</v>
      </c>
      <c r="AC25" s="25">
        <v>0.0</v>
      </c>
      <c r="AD25" s="25">
        <v>1.0</v>
      </c>
      <c r="AE25" s="25">
        <v>0.667</v>
      </c>
      <c r="AF25" s="25">
        <v>0.0</v>
      </c>
      <c r="AG25" s="25">
        <v>0.0</v>
      </c>
      <c r="AH25" s="25">
        <v>0.0</v>
      </c>
      <c r="AI25" s="25">
        <v>1.0</v>
      </c>
      <c r="AJ25" s="25">
        <v>0.0</v>
      </c>
      <c r="AK25" s="25">
        <v>0.0</v>
      </c>
      <c r="AL25" s="25">
        <v>1.0</v>
      </c>
      <c r="AM25" s="25">
        <v>33.3</v>
      </c>
      <c r="AN25" s="25">
        <v>0.0</v>
      </c>
      <c r="AO25" s="25">
        <v>0.0</v>
      </c>
      <c r="AP25" s="25">
        <v>0.0</v>
      </c>
      <c r="AQ25" s="25">
        <v>0.0</v>
      </c>
      <c r="AR25" s="25">
        <v>66.7</v>
      </c>
      <c r="AS25" s="25">
        <v>0.0</v>
      </c>
      <c r="AT25" s="25">
        <v>33.3</v>
      </c>
      <c r="AU25" s="25">
        <v>0.0</v>
      </c>
      <c r="AV25" s="25">
        <v>0.0</v>
      </c>
      <c r="AW25" s="25">
        <v>3.0</v>
      </c>
      <c r="AX25" s="25">
        <v>0.0</v>
      </c>
      <c r="AY25" s="25">
        <v>33.3</v>
      </c>
      <c r="AZ25" s="25">
        <v>0.0</v>
      </c>
      <c r="BA25" s="25">
        <v>100.0</v>
      </c>
      <c r="BB25" s="71">
        <v>0.0</v>
      </c>
    </row>
    <row r="26">
      <c r="C26" s="20" t="s">
        <v>96</v>
      </c>
      <c r="D26" s="25">
        <v>3.0</v>
      </c>
      <c r="E26" s="25">
        <v>3.0</v>
      </c>
      <c r="F26" s="25">
        <v>1.0</v>
      </c>
      <c r="G26" s="25">
        <v>2.0</v>
      </c>
      <c r="H26" s="25">
        <v>0.0</v>
      </c>
      <c r="I26" s="25">
        <v>2.0</v>
      </c>
      <c r="J26" s="25">
        <v>0.0</v>
      </c>
      <c r="K26" s="25">
        <v>0.0</v>
      </c>
      <c r="L26" s="25">
        <v>0.0</v>
      </c>
      <c r="M26" s="25">
        <v>0.0</v>
      </c>
      <c r="N26" s="25">
        <v>0.667</v>
      </c>
      <c r="O26" s="25">
        <v>0.0</v>
      </c>
      <c r="P26" s="25">
        <v>0.0</v>
      </c>
      <c r="Q26" s="25">
        <v>1.0</v>
      </c>
      <c r="R26" s="25">
        <v>1.0</v>
      </c>
      <c r="S26" s="25">
        <v>0.0</v>
      </c>
      <c r="T26" s="25">
        <v>0.0</v>
      </c>
      <c r="U26" s="25">
        <v>0.0</v>
      </c>
      <c r="V26" s="25">
        <v>0.0</v>
      </c>
      <c r="W26" s="25">
        <v>0.0</v>
      </c>
      <c r="X26" s="25">
        <v>0.0</v>
      </c>
      <c r="Y26" s="25">
        <v>0.667</v>
      </c>
      <c r="Z26" s="25">
        <v>0.667</v>
      </c>
      <c r="AA26" s="25">
        <v>0.667</v>
      </c>
      <c r="AB26" s="25">
        <v>1.333</v>
      </c>
      <c r="AC26" s="25">
        <v>0.467</v>
      </c>
      <c r="AD26" s="25">
        <v>0.667</v>
      </c>
      <c r="AE26" s="25">
        <v>0.667</v>
      </c>
      <c r="AF26" s="25">
        <v>0.0</v>
      </c>
      <c r="AG26" s="25">
        <v>0.0</v>
      </c>
      <c r="AH26" s="25">
        <v>0.0</v>
      </c>
      <c r="AI26" s="25">
        <v>0.0</v>
      </c>
      <c r="AJ26" s="25">
        <v>0.0</v>
      </c>
      <c r="AK26" s="25">
        <v>0.0</v>
      </c>
      <c r="AL26" s="25">
        <v>2.0</v>
      </c>
      <c r="AM26" s="25">
        <v>66.7</v>
      </c>
      <c r="AN26" s="25">
        <v>0.0</v>
      </c>
      <c r="AO26" s="25">
        <v>0.0</v>
      </c>
      <c r="AP26" s="25">
        <v>0.0</v>
      </c>
      <c r="AQ26" s="25">
        <v>0.0</v>
      </c>
      <c r="AR26" s="25">
        <v>0.0</v>
      </c>
      <c r="AS26" s="25">
        <v>50.0</v>
      </c>
      <c r="AT26" s="25">
        <v>0.0</v>
      </c>
      <c r="AU26" s="25">
        <v>50.0</v>
      </c>
      <c r="AV26" s="25">
        <v>0.0</v>
      </c>
      <c r="AW26" s="25">
        <v>2.0</v>
      </c>
      <c r="AX26" s="25">
        <v>8.3</v>
      </c>
      <c r="AY26" s="25">
        <v>33.3</v>
      </c>
      <c r="AZ26" s="25">
        <v>0.0</v>
      </c>
      <c r="BA26" s="25">
        <v>0.0</v>
      </c>
      <c r="BB26" s="71">
        <v>1.0</v>
      </c>
    </row>
    <row r="27">
      <c r="C27" s="20" t="s">
        <v>97</v>
      </c>
      <c r="D27" s="25">
        <v>3.0</v>
      </c>
      <c r="E27" s="25">
        <v>3.0</v>
      </c>
      <c r="F27" s="25">
        <v>0.0</v>
      </c>
      <c r="G27" s="25">
        <v>0.0</v>
      </c>
      <c r="H27" s="25">
        <v>0.0</v>
      </c>
      <c r="I27" s="25">
        <v>0.0</v>
      </c>
      <c r="J27" s="25">
        <v>0.0</v>
      </c>
      <c r="K27" s="25">
        <v>0.0</v>
      </c>
      <c r="L27" s="25">
        <v>0.0</v>
      </c>
      <c r="M27" s="25">
        <v>0.0</v>
      </c>
      <c r="N27" s="25">
        <v>0.0</v>
      </c>
      <c r="O27" s="25">
        <v>0.0</v>
      </c>
      <c r="P27" s="25">
        <v>0.0</v>
      </c>
      <c r="Q27" s="25">
        <v>1.0</v>
      </c>
      <c r="R27" s="25">
        <v>1.0</v>
      </c>
      <c r="S27" s="25">
        <v>0.0</v>
      </c>
      <c r="T27" s="25">
        <v>0.0</v>
      </c>
      <c r="U27" s="25">
        <v>0.0</v>
      </c>
      <c r="V27" s="25">
        <v>0.0</v>
      </c>
      <c r="W27" s="25">
        <v>0.0</v>
      </c>
      <c r="X27" s="25">
        <v>0.0</v>
      </c>
      <c r="Y27" s="25">
        <v>0.0</v>
      </c>
      <c r="Z27" s="25">
        <v>0.0</v>
      </c>
      <c r="AA27" s="25">
        <v>0.0</v>
      </c>
      <c r="AB27" s="25">
        <v>0.0</v>
      </c>
      <c r="AC27" s="25">
        <v>0.0</v>
      </c>
      <c r="AD27" s="25">
        <v>0.667</v>
      </c>
      <c r="AE27" s="25">
        <v>0.667</v>
      </c>
      <c r="AF27" s="25">
        <v>0.0</v>
      </c>
      <c r="AG27" s="25">
        <v>0.0</v>
      </c>
      <c r="AH27" s="25">
        <v>0.0</v>
      </c>
      <c r="AI27" s="25">
        <v>0.0</v>
      </c>
      <c r="AJ27" s="25">
        <v>0.0</v>
      </c>
      <c r="AK27" s="25">
        <v>0.0</v>
      </c>
      <c r="AL27" s="25">
        <v>1.0</v>
      </c>
      <c r="AM27" s="25">
        <v>33.3</v>
      </c>
      <c r="AN27" s="25">
        <v>0.0</v>
      </c>
      <c r="AO27" s="25">
        <v>0.0</v>
      </c>
      <c r="AP27" s="25">
        <v>0.0</v>
      </c>
      <c r="AQ27" s="25">
        <v>0.0</v>
      </c>
      <c r="AR27" s="25">
        <v>50.0</v>
      </c>
      <c r="AS27" s="25">
        <v>50.0</v>
      </c>
      <c r="AT27" s="25">
        <v>0.0</v>
      </c>
      <c r="AU27" s="25">
        <v>0.0</v>
      </c>
      <c r="AV27" s="25">
        <v>0.0</v>
      </c>
      <c r="AW27" s="25">
        <v>2.0</v>
      </c>
      <c r="AX27" s="25">
        <v>11.1</v>
      </c>
      <c r="AY27" s="25">
        <v>66.7</v>
      </c>
      <c r="AZ27" s="25">
        <v>0.0</v>
      </c>
      <c r="BA27" s="25">
        <v>0.0</v>
      </c>
      <c r="BB27" s="71">
        <v>0.0</v>
      </c>
    </row>
    <row r="28">
      <c r="C28" s="20" t="s">
        <v>98</v>
      </c>
      <c r="D28" s="25">
        <v>3.0</v>
      </c>
      <c r="E28" s="25">
        <v>3.0</v>
      </c>
      <c r="F28" s="25">
        <v>0.0</v>
      </c>
      <c r="G28" s="25">
        <v>1.0</v>
      </c>
      <c r="H28" s="25">
        <v>0.0</v>
      </c>
      <c r="I28" s="25">
        <v>1.0</v>
      </c>
      <c r="J28" s="25">
        <v>0.0</v>
      </c>
      <c r="K28" s="25">
        <v>0.0</v>
      </c>
      <c r="L28" s="25">
        <v>0.0</v>
      </c>
      <c r="M28" s="25">
        <v>1.0</v>
      </c>
      <c r="N28" s="25">
        <v>0.333</v>
      </c>
      <c r="O28" s="25">
        <v>0.0</v>
      </c>
      <c r="P28" s="25">
        <v>0.0</v>
      </c>
      <c r="Q28" s="25">
        <v>0.0</v>
      </c>
      <c r="R28" s="25">
        <v>0.0</v>
      </c>
      <c r="S28" s="25">
        <v>0.0</v>
      </c>
      <c r="T28" s="25">
        <v>1.0</v>
      </c>
      <c r="U28" s="25">
        <v>0.0</v>
      </c>
      <c r="V28" s="25">
        <v>0.0</v>
      </c>
      <c r="W28" s="25">
        <v>0.0</v>
      </c>
      <c r="X28" s="25">
        <v>0.0</v>
      </c>
      <c r="Y28" s="25">
        <v>0.333</v>
      </c>
      <c r="Z28" s="25">
        <v>0.667</v>
      </c>
      <c r="AA28" s="25">
        <v>0.333</v>
      </c>
      <c r="AB28" s="25">
        <v>0.667</v>
      </c>
      <c r="AC28" s="25">
        <v>0.233</v>
      </c>
      <c r="AD28" s="25">
        <v>1.0</v>
      </c>
      <c r="AE28" s="25">
        <v>1.0</v>
      </c>
      <c r="AF28" s="25">
        <v>1.0</v>
      </c>
      <c r="AG28" s="25">
        <v>0.0</v>
      </c>
      <c r="AH28" s="25">
        <v>0.0</v>
      </c>
      <c r="AI28" s="25">
        <v>1.0</v>
      </c>
      <c r="AJ28" s="25">
        <v>1.0</v>
      </c>
      <c r="AK28" s="25">
        <v>1.0</v>
      </c>
      <c r="AL28" s="25">
        <v>1.0</v>
      </c>
      <c r="AM28" s="25">
        <v>33.3</v>
      </c>
      <c r="AN28" s="25">
        <v>0.0</v>
      </c>
      <c r="AO28" s="25">
        <v>2.0</v>
      </c>
      <c r="AP28" s="25">
        <v>0.0</v>
      </c>
      <c r="AQ28" s="25">
        <v>0.0</v>
      </c>
      <c r="AR28" s="25">
        <v>66.7</v>
      </c>
      <c r="AS28" s="25">
        <v>0.0</v>
      </c>
      <c r="AT28" s="25">
        <v>33.3</v>
      </c>
      <c r="AU28" s="25">
        <v>0.0</v>
      </c>
      <c r="AV28" s="25">
        <v>0.0</v>
      </c>
      <c r="AW28" s="25">
        <v>3.0</v>
      </c>
      <c r="AX28" s="25">
        <v>7.7</v>
      </c>
      <c r="AY28" s="25">
        <v>0.0</v>
      </c>
      <c r="AZ28" s="25">
        <v>0.0</v>
      </c>
      <c r="BA28" s="25">
        <v>0.0</v>
      </c>
      <c r="BB28" s="25">
        <v>0.333</v>
      </c>
    </row>
    <row r="29">
      <c r="C29" s="20" t="s">
        <v>98</v>
      </c>
      <c r="D29" s="25">
        <v>3.0</v>
      </c>
      <c r="E29" s="25">
        <v>3.0</v>
      </c>
      <c r="F29" s="25">
        <v>1.0</v>
      </c>
      <c r="G29" s="25">
        <v>1.0</v>
      </c>
      <c r="H29" s="25">
        <v>0.0</v>
      </c>
      <c r="I29" s="25">
        <v>1.0</v>
      </c>
      <c r="J29" s="25">
        <v>0.0</v>
      </c>
      <c r="K29" s="25">
        <v>0.0</v>
      </c>
      <c r="L29" s="25">
        <v>0.0</v>
      </c>
      <c r="M29" s="25">
        <v>0.0</v>
      </c>
      <c r="N29" s="25">
        <v>0.333</v>
      </c>
      <c r="O29" s="25">
        <v>0.0</v>
      </c>
      <c r="P29" s="25">
        <v>1.0</v>
      </c>
      <c r="Q29" s="25">
        <v>0.0</v>
      </c>
      <c r="R29" s="25">
        <v>1.0</v>
      </c>
      <c r="S29" s="25">
        <v>0.0</v>
      </c>
      <c r="T29" s="25">
        <v>1.0</v>
      </c>
      <c r="U29" s="25">
        <v>0.0</v>
      </c>
      <c r="V29" s="25">
        <v>0.0</v>
      </c>
      <c r="W29" s="25">
        <v>0.0</v>
      </c>
      <c r="X29" s="25">
        <v>0.0</v>
      </c>
      <c r="Y29" s="25">
        <v>0.333</v>
      </c>
      <c r="Z29" s="25">
        <v>0.333</v>
      </c>
      <c r="AA29" s="25">
        <v>0.333</v>
      </c>
      <c r="AB29" s="25">
        <v>0.667</v>
      </c>
      <c r="AC29" s="25">
        <v>0.233</v>
      </c>
      <c r="AD29" s="25">
        <v>0.667</v>
      </c>
      <c r="AE29" s="25">
        <v>0.667</v>
      </c>
      <c r="AF29" s="25">
        <v>0.0</v>
      </c>
      <c r="AG29" s="25">
        <v>1.0</v>
      </c>
      <c r="AH29" s="25">
        <v>0.0</v>
      </c>
      <c r="AI29" s="25">
        <v>1.0</v>
      </c>
      <c r="AJ29" s="25">
        <v>1.0</v>
      </c>
      <c r="AK29" s="25">
        <v>1.0</v>
      </c>
      <c r="AL29" s="25">
        <v>1.0</v>
      </c>
      <c r="AM29" s="25">
        <v>33.3</v>
      </c>
      <c r="AN29" s="25">
        <v>0.0</v>
      </c>
      <c r="AO29" s="25">
        <v>1.0</v>
      </c>
      <c r="AP29" s="25">
        <v>0.0</v>
      </c>
      <c r="AQ29" s="25">
        <v>0.0</v>
      </c>
      <c r="AR29" s="25">
        <v>50.0</v>
      </c>
      <c r="AS29" s="25">
        <v>50.0</v>
      </c>
      <c r="AT29" s="25">
        <v>0.0</v>
      </c>
      <c r="AU29" s="25">
        <v>0.0</v>
      </c>
      <c r="AV29" s="25">
        <v>0.0</v>
      </c>
      <c r="AW29" s="25">
        <v>2.0</v>
      </c>
      <c r="AX29" s="25">
        <v>0.0</v>
      </c>
      <c r="AY29" s="25">
        <v>33.3</v>
      </c>
      <c r="AZ29" s="25">
        <v>0.0</v>
      </c>
      <c r="BA29" s="25">
        <v>0.0</v>
      </c>
      <c r="BB29" s="25">
        <v>0.5</v>
      </c>
    </row>
    <row r="30">
      <c r="C30" s="20" t="s">
        <v>99</v>
      </c>
      <c r="D30" s="25">
        <v>2.0</v>
      </c>
      <c r="E30" s="25">
        <v>2.0</v>
      </c>
      <c r="F30" s="25">
        <v>1.0</v>
      </c>
      <c r="G30" s="25">
        <v>1.0</v>
      </c>
      <c r="H30" s="25">
        <v>0.0</v>
      </c>
      <c r="I30" s="25">
        <v>1.0</v>
      </c>
      <c r="J30" s="25">
        <v>0.0</v>
      </c>
      <c r="K30" s="25">
        <v>0.0</v>
      </c>
      <c r="L30" s="25">
        <v>0.0</v>
      </c>
      <c r="M30" s="25">
        <v>0.0</v>
      </c>
      <c r="N30" s="25">
        <v>0.5</v>
      </c>
      <c r="O30" s="25">
        <v>0.0</v>
      </c>
      <c r="P30" s="25">
        <v>0.0</v>
      </c>
      <c r="Q30" s="25">
        <v>1.0</v>
      </c>
      <c r="R30" s="25">
        <v>1.0</v>
      </c>
      <c r="S30" s="25">
        <v>0.0</v>
      </c>
      <c r="T30" s="25">
        <v>0.0</v>
      </c>
      <c r="U30" s="25">
        <v>0.0</v>
      </c>
      <c r="V30" s="25">
        <v>0.0</v>
      </c>
      <c r="W30" s="25">
        <v>0.0</v>
      </c>
      <c r="X30" s="25">
        <v>0.0</v>
      </c>
      <c r="Y30" s="25">
        <v>0.5</v>
      </c>
      <c r="Z30" s="25">
        <v>0.5</v>
      </c>
      <c r="AA30" s="25">
        <v>0.5</v>
      </c>
      <c r="AB30" s="25">
        <v>1.0</v>
      </c>
      <c r="AC30" s="25">
        <v>0.35</v>
      </c>
      <c r="AD30" s="25">
        <v>0.5</v>
      </c>
      <c r="AE30" s="25">
        <v>0.5</v>
      </c>
      <c r="AF30" s="25">
        <v>0.0</v>
      </c>
      <c r="AG30" s="25">
        <v>0.0</v>
      </c>
      <c r="AH30" s="25">
        <v>0.0</v>
      </c>
      <c r="AI30" s="25">
        <v>0.0</v>
      </c>
      <c r="AJ30" s="25">
        <v>0.0</v>
      </c>
      <c r="AK30" s="25">
        <v>0.0</v>
      </c>
      <c r="AL30" s="25">
        <v>1.0</v>
      </c>
      <c r="AM30" s="25">
        <v>50.0</v>
      </c>
      <c r="AN30" s="25">
        <v>0.0</v>
      </c>
      <c r="AO30" s="25">
        <v>0.0</v>
      </c>
      <c r="AP30" s="25">
        <v>0.0</v>
      </c>
      <c r="AQ30" s="25">
        <v>0.0</v>
      </c>
      <c r="AR30" s="25">
        <v>0.0</v>
      </c>
      <c r="AS30" s="25">
        <v>100.0</v>
      </c>
      <c r="AT30" s="25">
        <v>0.0</v>
      </c>
      <c r="AU30" s="25">
        <v>0.0</v>
      </c>
      <c r="AV30" s="25">
        <v>0.0</v>
      </c>
      <c r="AW30" s="25">
        <v>1.0</v>
      </c>
      <c r="AX30" s="25">
        <v>25.0</v>
      </c>
      <c r="AY30" s="25">
        <v>0.0</v>
      </c>
      <c r="AZ30" s="25">
        <v>0.0</v>
      </c>
      <c r="BA30" s="25">
        <v>0.0</v>
      </c>
      <c r="BB30" s="25">
        <v>1.0</v>
      </c>
    </row>
    <row r="31">
      <c r="C31" s="20" t="s">
        <v>99</v>
      </c>
      <c r="D31" s="25">
        <v>4.0</v>
      </c>
      <c r="E31" s="25">
        <v>4.0</v>
      </c>
      <c r="F31" s="25">
        <v>0.0</v>
      </c>
      <c r="G31" s="25">
        <v>1.0</v>
      </c>
      <c r="H31" s="25">
        <v>0.0</v>
      </c>
      <c r="I31" s="25">
        <v>1.0</v>
      </c>
      <c r="J31" s="25">
        <v>0.0</v>
      </c>
      <c r="K31" s="25">
        <v>0.0</v>
      </c>
      <c r="L31" s="25">
        <v>0.0</v>
      </c>
      <c r="M31" s="25">
        <v>1.0</v>
      </c>
      <c r="N31" s="25">
        <v>0.25</v>
      </c>
      <c r="O31" s="25">
        <v>0.0</v>
      </c>
      <c r="P31" s="25">
        <v>0.0</v>
      </c>
      <c r="Q31" s="25">
        <v>0.0</v>
      </c>
      <c r="R31" s="25">
        <v>0.0</v>
      </c>
      <c r="S31" s="25">
        <v>0.0</v>
      </c>
      <c r="T31" s="25">
        <v>0.0</v>
      </c>
      <c r="U31" s="25">
        <v>0.0</v>
      </c>
      <c r="V31" s="25">
        <v>0.0</v>
      </c>
      <c r="W31" s="25">
        <v>0.0</v>
      </c>
      <c r="X31" s="25">
        <v>0.0</v>
      </c>
      <c r="Y31" s="25">
        <v>0.25</v>
      </c>
      <c r="Z31" s="25">
        <v>0.25</v>
      </c>
      <c r="AA31" s="25">
        <v>0.25</v>
      </c>
      <c r="AB31" s="25">
        <v>0.5</v>
      </c>
      <c r="AC31" s="25">
        <v>0.175</v>
      </c>
      <c r="AD31" s="25">
        <v>1.0</v>
      </c>
      <c r="AE31" s="25">
        <v>1.0</v>
      </c>
      <c r="AF31" s="25">
        <v>0.0</v>
      </c>
      <c r="AG31" s="25">
        <v>0.0</v>
      </c>
      <c r="AH31" s="25">
        <v>0.0</v>
      </c>
      <c r="AI31" s="25">
        <v>3.0</v>
      </c>
      <c r="AJ31" s="25">
        <v>1.0</v>
      </c>
      <c r="AK31" s="25">
        <v>0.333</v>
      </c>
      <c r="AL31" s="25">
        <v>1.0</v>
      </c>
      <c r="AM31" s="25">
        <v>25.0</v>
      </c>
      <c r="AN31" s="25">
        <v>0.0</v>
      </c>
      <c r="AO31" s="25">
        <v>1.0</v>
      </c>
      <c r="AP31" s="25">
        <v>0.0</v>
      </c>
      <c r="AQ31" s="25">
        <v>0.0</v>
      </c>
      <c r="AR31" s="25">
        <v>75.0</v>
      </c>
      <c r="AS31" s="25">
        <v>0.0</v>
      </c>
      <c r="AT31" s="25">
        <v>25.0</v>
      </c>
      <c r="AU31" s="25">
        <v>0.0</v>
      </c>
      <c r="AV31" s="25">
        <v>25.0</v>
      </c>
      <c r="AW31" s="25">
        <v>4.0</v>
      </c>
      <c r="AX31" s="25">
        <v>0.0</v>
      </c>
      <c r="AY31" s="25">
        <v>75.0</v>
      </c>
      <c r="AZ31" s="25">
        <v>0.0</v>
      </c>
      <c r="BA31" s="25">
        <v>0.0</v>
      </c>
      <c r="BB31" s="25">
        <v>0.25</v>
      </c>
    </row>
    <row r="32">
      <c r="C32" s="20" t="s">
        <v>100</v>
      </c>
      <c r="D32" s="25">
        <v>2.0</v>
      </c>
      <c r="E32" s="25">
        <v>2.0</v>
      </c>
      <c r="F32" s="25">
        <v>0.0</v>
      </c>
      <c r="G32" s="25">
        <v>0.0</v>
      </c>
      <c r="H32" s="25">
        <v>0.0</v>
      </c>
      <c r="I32" s="25">
        <v>0.0</v>
      </c>
      <c r="J32" s="25">
        <v>0.0</v>
      </c>
      <c r="K32" s="25">
        <v>0.0</v>
      </c>
      <c r="L32" s="25">
        <v>0.0</v>
      </c>
      <c r="M32" s="25">
        <v>0.0</v>
      </c>
      <c r="N32" s="25">
        <v>0.0</v>
      </c>
      <c r="O32" s="25">
        <v>0.0</v>
      </c>
      <c r="P32" s="25">
        <v>0.0</v>
      </c>
      <c r="Q32" s="25">
        <v>0.0</v>
      </c>
      <c r="R32" s="25">
        <v>0.0</v>
      </c>
      <c r="S32" s="25">
        <v>0.0</v>
      </c>
      <c r="T32" s="25">
        <v>0.0</v>
      </c>
      <c r="U32" s="25">
        <v>0.0</v>
      </c>
      <c r="V32" s="25">
        <v>0.0</v>
      </c>
      <c r="W32" s="25">
        <v>0.0</v>
      </c>
      <c r="X32" s="25">
        <v>0.0</v>
      </c>
      <c r="Y32" s="25">
        <v>0.0</v>
      </c>
      <c r="Z32" s="25">
        <v>0.0</v>
      </c>
      <c r="AA32" s="25">
        <v>0.0</v>
      </c>
      <c r="AB32" s="25">
        <v>0.0</v>
      </c>
      <c r="AC32" s="25">
        <v>0.0</v>
      </c>
      <c r="AD32" s="25">
        <v>1.0</v>
      </c>
      <c r="AE32" s="25">
        <v>1.0</v>
      </c>
      <c r="AF32" s="25">
        <v>0.0</v>
      </c>
      <c r="AG32" s="25">
        <v>0.0</v>
      </c>
      <c r="AH32" s="25">
        <v>0.0</v>
      </c>
      <c r="AI32" s="25">
        <v>0.0</v>
      </c>
      <c r="AJ32" s="25">
        <v>0.0</v>
      </c>
      <c r="AK32" s="25">
        <v>0.0</v>
      </c>
      <c r="AL32" s="25">
        <v>1.0</v>
      </c>
      <c r="AM32" s="25">
        <v>50.0</v>
      </c>
      <c r="AN32" s="25">
        <v>0.0</v>
      </c>
      <c r="AO32" s="25">
        <v>0.0</v>
      </c>
      <c r="AP32" s="25">
        <v>0.0</v>
      </c>
      <c r="AQ32" s="25">
        <v>0.0</v>
      </c>
      <c r="AR32" s="25">
        <v>100.0</v>
      </c>
      <c r="AS32" s="25">
        <v>0.0</v>
      </c>
      <c r="AT32" s="25">
        <v>0.0</v>
      </c>
      <c r="AU32" s="25">
        <v>0.0</v>
      </c>
      <c r="AV32" s="25">
        <v>0.0</v>
      </c>
      <c r="AW32" s="25">
        <v>2.0</v>
      </c>
      <c r="AX32" s="25">
        <v>0.0</v>
      </c>
      <c r="AY32" s="25">
        <v>0.0</v>
      </c>
      <c r="AZ32" s="25">
        <v>0.0</v>
      </c>
      <c r="BA32" s="25">
        <v>0.0</v>
      </c>
      <c r="BB32" s="25">
        <v>0.0</v>
      </c>
    </row>
    <row r="33">
      <c r="C33" s="20" t="s">
        <v>100</v>
      </c>
      <c r="D33" s="25">
        <v>0.0</v>
      </c>
      <c r="E33" s="25">
        <v>0.0</v>
      </c>
      <c r="F33" s="25">
        <v>0.0</v>
      </c>
      <c r="G33" s="25">
        <v>0.0</v>
      </c>
      <c r="H33" s="25">
        <v>0.0</v>
      </c>
      <c r="I33" s="25">
        <v>0.0</v>
      </c>
      <c r="J33" s="25">
        <v>0.0</v>
      </c>
      <c r="K33" s="25">
        <v>0.0</v>
      </c>
      <c r="L33" s="25">
        <v>0.0</v>
      </c>
      <c r="M33" s="25">
        <v>0.0</v>
      </c>
      <c r="N33" s="25">
        <v>0.0</v>
      </c>
      <c r="O33" s="25">
        <v>0.0</v>
      </c>
      <c r="P33" s="25">
        <v>0.0</v>
      </c>
      <c r="Q33" s="25">
        <v>0.0</v>
      </c>
      <c r="R33" s="25">
        <v>0.0</v>
      </c>
      <c r="S33" s="25">
        <v>0.0</v>
      </c>
      <c r="T33" s="25">
        <v>0.0</v>
      </c>
      <c r="U33" s="25">
        <v>0.0</v>
      </c>
      <c r="V33" s="25">
        <v>0.0</v>
      </c>
      <c r="W33" s="25">
        <v>0.0</v>
      </c>
      <c r="X33" s="25">
        <v>0.0</v>
      </c>
      <c r="Y33" s="25">
        <v>0.0</v>
      </c>
      <c r="Z33" s="25">
        <v>0.0</v>
      </c>
      <c r="AA33" s="25">
        <v>0.0</v>
      </c>
      <c r="AB33" s="25">
        <v>0.0</v>
      </c>
      <c r="AC33" s="25">
        <v>0.0</v>
      </c>
      <c r="AD33" s="25">
        <v>0.0</v>
      </c>
      <c r="AE33" s="25">
        <v>0.0</v>
      </c>
      <c r="AF33" s="25">
        <v>0.0</v>
      </c>
      <c r="AG33" s="25">
        <v>0.0</v>
      </c>
      <c r="AH33" s="25">
        <v>0.0</v>
      </c>
      <c r="AI33" s="25">
        <v>0.0</v>
      </c>
      <c r="AJ33" s="25">
        <v>0.0</v>
      </c>
      <c r="AK33" s="25">
        <v>0.0</v>
      </c>
      <c r="AL33" s="25">
        <v>0.0</v>
      </c>
      <c r="AM33" s="25">
        <v>0.0</v>
      </c>
      <c r="AN33" s="25">
        <v>0.0</v>
      </c>
      <c r="AO33" s="25">
        <v>0.0</v>
      </c>
      <c r="AP33" s="25">
        <v>0.0</v>
      </c>
      <c r="AQ33" s="25">
        <v>0.0</v>
      </c>
      <c r="AR33" s="25">
        <v>0.0</v>
      </c>
      <c r="AS33" s="25">
        <v>0.0</v>
      </c>
      <c r="AT33" s="25">
        <v>0.0</v>
      </c>
      <c r="AU33" s="25">
        <v>0.0</v>
      </c>
      <c r="AV33" s="25">
        <v>0.0</v>
      </c>
      <c r="AW33" s="25">
        <v>0.0</v>
      </c>
      <c r="AX33" s="25">
        <v>0.0</v>
      </c>
      <c r="AY33" s="25">
        <v>0.0</v>
      </c>
      <c r="AZ33" s="25">
        <v>0.0</v>
      </c>
      <c r="BA33" s="25">
        <v>0.0</v>
      </c>
      <c r="BB33" s="25">
        <v>0.0</v>
      </c>
    </row>
    <row r="34">
      <c r="C34" s="20" t="s">
        <v>101</v>
      </c>
      <c r="D34" s="25">
        <v>2.0</v>
      </c>
      <c r="E34" s="25">
        <v>2.0</v>
      </c>
      <c r="F34" s="25">
        <v>1.0</v>
      </c>
      <c r="G34" s="25">
        <v>1.0</v>
      </c>
      <c r="H34" s="25">
        <v>0.0</v>
      </c>
      <c r="I34" s="25">
        <v>1.0</v>
      </c>
      <c r="J34" s="25">
        <v>0.0</v>
      </c>
      <c r="K34" s="25">
        <v>0.0</v>
      </c>
      <c r="L34" s="25">
        <v>0.0</v>
      </c>
      <c r="M34" s="25">
        <v>0.0</v>
      </c>
      <c r="N34" s="25">
        <v>0.5</v>
      </c>
      <c r="O34" s="25">
        <v>0.0</v>
      </c>
      <c r="P34" s="25">
        <v>0.0</v>
      </c>
      <c r="Q34" s="25">
        <v>0.0</v>
      </c>
      <c r="R34" s="25">
        <v>0.0</v>
      </c>
      <c r="S34" s="25">
        <v>0.0</v>
      </c>
      <c r="T34" s="25">
        <v>0.0</v>
      </c>
      <c r="U34" s="25">
        <v>0.0</v>
      </c>
      <c r="V34" s="25">
        <v>0.0</v>
      </c>
      <c r="W34" s="25">
        <v>0.0</v>
      </c>
      <c r="X34" s="25">
        <v>0.0</v>
      </c>
      <c r="Y34" s="25">
        <v>0.5</v>
      </c>
      <c r="Z34" s="25">
        <v>0.5</v>
      </c>
      <c r="AA34" s="25">
        <v>0.5</v>
      </c>
      <c r="AB34" s="25">
        <v>1.0</v>
      </c>
      <c r="AC34" s="25">
        <v>0.35</v>
      </c>
      <c r="AD34" s="25">
        <v>1.0</v>
      </c>
      <c r="AE34" s="25">
        <v>1.0</v>
      </c>
      <c r="AF34" s="25">
        <v>0.0</v>
      </c>
      <c r="AG34" s="25">
        <v>0.0</v>
      </c>
      <c r="AH34" s="25">
        <v>0.0</v>
      </c>
      <c r="AI34" s="25">
        <v>0.0</v>
      </c>
      <c r="AJ34" s="25">
        <v>0.0</v>
      </c>
      <c r="AK34" s="25">
        <v>0.0</v>
      </c>
      <c r="AL34" s="25">
        <v>1.0</v>
      </c>
      <c r="AM34" s="25">
        <v>50.0</v>
      </c>
      <c r="AN34" s="25">
        <v>0.0</v>
      </c>
      <c r="AO34" s="25">
        <v>0.0</v>
      </c>
      <c r="AP34" s="25">
        <v>0.0</v>
      </c>
      <c r="AQ34" s="25">
        <v>0.0</v>
      </c>
      <c r="AR34" s="25">
        <v>50.0</v>
      </c>
      <c r="AS34" s="25">
        <v>50.0</v>
      </c>
      <c r="AT34" s="25">
        <v>0.0</v>
      </c>
      <c r="AU34" s="25">
        <v>0.0</v>
      </c>
      <c r="AV34" s="25">
        <v>0.0</v>
      </c>
      <c r="AW34" s="25">
        <v>2.0</v>
      </c>
      <c r="AX34" s="25">
        <v>0.0</v>
      </c>
      <c r="AY34" s="25">
        <v>0.0</v>
      </c>
      <c r="AZ34" s="25">
        <v>0.0</v>
      </c>
      <c r="BA34" s="25">
        <v>0.0</v>
      </c>
      <c r="BB34" s="25">
        <v>0.5</v>
      </c>
    </row>
    <row r="35">
      <c r="C35" s="20" t="s">
        <v>101</v>
      </c>
      <c r="D35" s="25">
        <v>0.0</v>
      </c>
      <c r="E35" s="25">
        <v>0.0</v>
      </c>
      <c r="F35" s="25">
        <v>0.0</v>
      </c>
      <c r="G35" s="25">
        <v>0.0</v>
      </c>
      <c r="H35" s="25">
        <v>0.0</v>
      </c>
      <c r="I35" s="25">
        <v>0.0</v>
      </c>
      <c r="J35" s="25">
        <v>0.0</v>
      </c>
      <c r="K35" s="25">
        <v>0.0</v>
      </c>
      <c r="L35" s="25">
        <v>0.0</v>
      </c>
      <c r="M35" s="25">
        <v>0.0</v>
      </c>
      <c r="N35" s="25">
        <v>0.0</v>
      </c>
      <c r="O35" s="25">
        <v>0.0</v>
      </c>
      <c r="P35" s="25">
        <v>0.0</v>
      </c>
      <c r="Q35" s="25">
        <v>0.0</v>
      </c>
      <c r="R35" s="25">
        <v>0.0</v>
      </c>
      <c r="S35" s="25">
        <v>0.0</v>
      </c>
      <c r="T35" s="25">
        <v>0.0</v>
      </c>
      <c r="U35" s="25">
        <v>0.0</v>
      </c>
      <c r="V35" s="25">
        <v>0.0</v>
      </c>
      <c r="W35" s="25">
        <v>0.0</v>
      </c>
      <c r="X35" s="25">
        <v>0.0</v>
      </c>
      <c r="Y35" s="25">
        <v>0.0</v>
      </c>
      <c r="Z35" s="25">
        <v>0.0</v>
      </c>
      <c r="AA35" s="25">
        <v>0.0</v>
      </c>
      <c r="AB35" s="25">
        <v>0.0</v>
      </c>
      <c r="AC35" s="25">
        <v>0.0</v>
      </c>
      <c r="AD35" s="25">
        <v>0.0</v>
      </c>
      <c r="AE35" s="25">
        <v>0.0</v>
      </c>
      <c r="AF35" s="25">
        <v>0.0</v>
      </c>
      <c r="AG35" s="25">
        <v>0.0</v>
      </c>
      <c r="AH35" s="25">
        <v>0.0</v>
      </c>
      <c r="AI35" s="25">
        <v>0.0</v>
      </c>
      <c r="AJ35" s="25">
        <v>0.0</v>
      </c>
      <c r="AK35" s="25">
        <v>0.0</v>
      </c>
      <c r="AL35" s="25">
        <v>0.0</v>
      </c>
      <c r="AM35" s="25">
        <v>0.0</v>
      </c>
      <c r="AN35" s="25">
        <v>0.0</v>
      </c>
      <c r="AO35" s="25">
        <v>0.0</v>
      </c>
      <c r="AP35" s="25">
        <v>0.0</v>
      </c>
      <c r="AQ35" s="25">
        <v>0.0</v>
      </c>
      <c r="AR35" s="25">
        <v>0.0</v>
      </c>
      <c r="AS35" s="25">
        <v>0.0</v>
      </c>
      <c r="AT35" s="25">
        <v>0.0</v>
      </c>
      <c r="AU35" s="25">
        <v>0.0</v>
      </c>
      <c r="AV35" s="25">
        <v>0.0</v>
      </c>
      <c r="AW35" s="25">
        <v>0.0</v>
      </c>
      <c r="AX35" s="25">
        <v>0.0</v>
      </c>
      <c r="AY35" s="25">
        <v>0.0</v>
      </c>
      <c r="AZ35" s="25">
        <v>0.0</v>
      </c>
      <c r="BA35" s="25">
        <v>0.0</v>
      </c>
      <c r="BB35" s="25">
        <v>0.0</v>
      </c>
    </row>
    <row r="36">
      <c r="C36" s="20" t="s">
        <v>102</v>
      </c>
      <c r="D36" s="25">
        <v>4.0</v>
      </c>
      <c r="E36" s="25">
        <v>3.0</v>
      </c>
      <c r="F36" s="25">
        <v>1.0</v>
      </c>
      <c r="G36" s="25">
        <v>1.0</v>
      </c>
      <c r="H36" s="25">
        <v>0.0</v>
      </c>
      <c r="I36" s="25">
        <v>1.0</v>
      </c>
      <c r="J36" s="25">
        <v>0.0</v>
      </c>
      <c r="K36" s="25">
        <v>0.0</v>
      </c>
      <c r="L36" s="25">
        <v>0.0</v>
      </c>
      <c r="M36" s="25">
        <v>0.0</v>
      </c>
      <c r="N36" s="25">
        <v>0.333</v>
      </c>
      <c r="O36" s="25">
        <v>0.0</v>
      </c>
      <c r="P36" s="25">
        <v>0.0</v>
      </c>
      <c r="Q36" s="25">
        <v>0.0</v>
      </c>
      <c r="R36" s="25">
        <v>0.0</v>
      </c>
      <c r="S36" s="25">
        <v>1.0</v>
      </c>
      <c r="T36" s="25">
        <v>0.0</v>
      </c>
      <c r="U36" s="25">
        <v>0.0</v>
      </c>
      <c r="V36" s="25">
        <v>0.0</v>
      </c>
      <c r="W36" s="25">
        <v>0.0</v>
      </c>
      <c r="X36" s="25">
        <v>0.0</v>
      </c>
      <c r="Y36" s="25">
        <v>0.5</v>
      </c>
      <c r="Z36" s="25">
        <v>0.5</v>
      </c>
      <c r="AA36" s="25">
        <v>0.333</v>
      </c>
      <c r="AB36" s="25">
        <v>0.833</v>
      </c>
      <c r="AC36" s="25">
        <v>0.308</v>
      </c>
      <c r="AD36" s="25">
        <v>1.0</v>
      </c>
      <c r="AE36" s="25">
        <v>0.75</v>
      </c>
      <c r="AF36" s="25">
        <v>0.0</v>
      </c>
      <c r="AG36" s="25">
        <v>1.0</v>
      </c>
      <c r="AH36" s="25">
        <v>0.0</v>
      </c>
      <c r="AI36" s="25">
        <v>2.0</v>
      </c>
      <c r="AJ36" s="25">
        <v>0.0</v>
      </c>
      <c r="AK36" s="25">
        <v>0.0</v>
      </c>
      <c r="AL36" s="25">
        <v>3.0</v>
      </c>
      <c r="AM36" s="25">
        <v>75.0</v>
      </c>
      <c r="AN36" s="25">
        <v>0.0</v>
      </c>
      <c r="AO36" s="25">
        <v>1.0</v>
      </c>
      <c r="AP36" s="25">
        <v>0.0</v>
      </c>
      <c r="AQ36" s="25">
        <v>0.0</v>
      </c>
      <c r="AR36" s="25">
        <v>100.0</v>
      </c>
      <c r="AS36" s="25">
        <v>0.0</v>
      </c>
      <c r="AT36" s="25">
        <v>0.0</v>
      </c>
      <c r="AU36" s="25">
        <v>0.0</v>
      </c>
      <c r="AV36" s="25">
        <v>0.0</v>
      </c>
      <c r="AW36" s="25">
        <v>3.0</v>
      </c>
      <c r="AX36" s="25">
        <v>4.8</v>
      </c>
      <c r="AY36" s="25">
        <v>25.0</v>
      </c>
      <c r="AZ36" s="25">
        <v>0.0</v>
      </c>
      <c r="BA36" s="25">
        <v>0.0</v>
      </c>
      <c r="BB36" s="25">
        <v>0.333</v>
      </c>
    </row>
    <row r="37">
      <c r="C37" s="20" t="s">
        <v>102</v>
      </c>
      <c r="D37" s="25">
        <v>3.0</v>
      </c>
      <c r="E37" s="25">
        <v>3.0</v>
      </c>
      <c r="F37" s="25">
        <v>0.0</v>
      </c>
      <c r="G37" s="25">
        <v>0.0</v>
      </c>
      <c r="H37" s="25">
        <v>0.0</v>
      </c>
      <c r="I37" s="25">
        <v>0.0</v>
      </c>
      <c r="J37" s="25">
        <v>0.0</v>
      </c>
      <c r="K37" s="25">
        <v>0.0</v>
      </c>
      <c r="L37" s="25">
        <v>0.0</v>
      </c>
      <c r="M37" s="25">
        <v>0.0</v>
      </c>
      <c r="N37" s="25">
        <v>0.0</v>
      </c>
      <c r="O37" s="25">
        <v>0.0</v>
      </c>
      <c r="P37" s="25">
        <v>0.0</v>
      </c>
      <c r="Q37" s="25">
        <v>1.0</v>
      </c>
      <c r="R37" s="25">
        <v>1.0</v>
      </c>
      <c r="S37" s="25">
        <v>0.0</v>
      </c>
      <c r="T37" s="25">
        <v>0.0</v>
      </c>
      <c r="U37" s="25">
        <v>0.0</v>
      </c>
      <c r="V37" s="25">
        <v>0.0</v>
      </c>
      <c r="W37" s="25">
        <v>0.0</v>
      </c>
      <c r="X37" s="25">
        <v>0.0</v>
      </c>
      <c r="Y37" s="25">
        <v>0.0</v>
      </c>
      <c r="Z37" s="25">
        <v>0.0</v>
      </c>
      <c r="AA37" s="25">
        <v>0.0</v>
      </c>
      <c r="AB37" s="25">
        <v>0.0</v>
      </c>
      <c r="AC37" s="25">
        <v>0.0</v>
      </c>
      <c r="AD37" s="25">
        <v>0.667</v>
      </c>
      <c r="AE37" s="25">
        <v>0.667</v>
      </c>
      <c r="AF37" s="25">
        <v>0.0</v>
      </c>
      <c r="AG37" s="25">
        <v>0.0</v>
      </c>
      <c r="AH37" s="25">
        <v>0.0</v>
      </c>
      <c r="AI37" s="25">
        <v>3.0</v>
      </c>
      <c r="AJ37" s="25">
        <v>0.0</v>
      </c>
      <c r="AK37" s="25">
        <v>0.0</v>
      </c>
      <c r="AL37" s="25">
        <v>0.0</v>
      </c>
      <c r="AM37" s="25">
        <v>0.0</v>
      </c>
      <c r="AN37" s="25">
        <v>0.0</v>
      </c>
      <c r="AO37" s="25">
        <v>0.0</v>
      </c>
      <c r="AP37" s="25">
        <v>0.0</v>
      </c>
      <c r="AQ37" s="25">
        <v>0.0</v>
      </c>
      <c r="AR37" s="25">
        <v>100.0</v>
      </c>
      <c r="AS37" s="25">
        <v>0.0</v>
      </c>
      <c r="AT37" s="25">
        <v>0.0</v>
      </c>
      <c r="AU37" s="25">
        <v>0.0</v>
      </c>
      <c r="AV37" s="25">
        <v>0.0</v>
      </c>
      <c r="AW37" s="25">
        <v>2.0</v>
      </c>
      <c r="AX37" s="25">
        <v>15.4</v>
      </c>
      <c r="AY37" s="25">
        <v>66.7</v>
      </c>
      <c r="AZ37" s="25">
        <v>0.0</v>
      </c>
      <c r="BA37" s="25">
        <v>0.0</v>
      </c>
      <c r="BB37" s="25">
        <v>0.0</v>
      </c>
    </row>
    <row r="38">
      <c r="C38" s="20" t="s">
        <v>103</v>
      </c>
      <c r="D38" s="25">
        <v>2.0</v>
      </c>
      <c r="E38" s="25">
        <v>2.0</v>
      </c>
      <c r="F38" s="25">
        <v>0.0</v>
      </c>
      <c r="G38" s="25">
        <v>0.0</v>
      </c>
      <c r="H38" s="25">
        <v>0.0</v>
      </c>
      <c r="I38" s="25">
        <v>0.0</v>
      </c>
      <c r="J38" s="25">
        <v>0.0</v>
      </c>
      <c r="K38" s="25">
        <v>0.0</v>
      </c>
      <c r="L38" s="25">
        <v>0.0</v>
      </c>
      <c r="M38" s="25">
        <v>0.0</v>
      </c>
      <c r="N38" s="25">
        <v>0.0</v>
      </c>
      <c r="O38" s="25">
        <v>0.0</v>
      </c>
      <c r="P38" s="25">
        <v>0.0</v>
      </c>
      <c r="Q38" s="25">
        <v>0.0</v>
      </c>
      <c r="R38" s="25">
        <v>0.0</v>
      </c>
      <c r="S38" s="25">
        <v>0.0</v>
      </c>
      <c r="T38" s="25">
        <v>0.0</v>
      </c>
      <c r="U38" s="25">
        <v>0.0</v>
      </c>
      <c r="V38" s="25">
        <v>0.0</v>
      </c>
      <c r="W38" s="25">
        <v>0.0</v>
      </c>
      <c r="X38" s="25">
        <v>0.0</v>
      </c>
      <c r="Y38" s="25">
        <v>0.0</v>
      </c>
      <c r="Z38" s="25">
        <v>0.0</v>
      </c>
      <c r="AA38" s="25">
        <v>0.0</v>
      </c>
      <c r="AB38" s="25">
        <v>0.0</v>
      </c>
      <c r="AC38" s="25">
        <v>0.0</v>
      </c>
      <c r="AD38" s="25">
        <v>1.0</v>
      </c>
      <c r="AE38" s="25">
        <v>1.0</v>
      </c>
      <c r="AF38" s="25">
        <v>0.0</v>
      </c>
      <c r="AG38" s="25">
        <v>0.0</v>
      </c>
      <c r="AH38" s="25">
        <v>0.0</v>
      </c>
      <c r="AI38" s="25">
        <v>0.0</v>
      </c>
      <c r="AJ38" s="25">
        <v>0.0</v>
      </c>
      <c r="AK38" s="25">
        <v>0.0</v>
      </c>
      <c r="AL38" s="25">
        <v>0.0</v>
      </c>
      <c r="AM38" s="25">
        <v>0.0</v>
      </c>
      <c r="AN38" s="25">
        <v>0.0</v>
      </c>
      <c r="AO38" s="25">
        <v>0.0</v>
      </c>
      <c r="AP38" s="25">
        <v>0.0</v>
      </c>
      <c r="AQ38" s="25">
        <v>0.0</v>
      </c>
      <c r="AR38" s="25">
        <v>0.0</v>
      </c>
      <c r="AS38" s="25">
        <v>0.0</v>
      </c>
      <c r="AT38" s="25">
        <v>50.0</v>
      </c>
      <c r="AU38" s="25">
        <v>50.0</v>
      </c>
      <c r="AV38" s="25">
        <v>0.0</v>
      </c>
      <c r="AW38" s="25">
        <v>2.0</v>
      </c>
      <c r="AX38" s="25">
        <v>0.0</v>
      </c>
      <c r="AY38" s="25">
        <v>50.0</v>
      </c>
      <c r="AZ38" s="25">
        <v>0.0</v>
      </c>
      <c r="BA38" s="25">
        <v>0.0</v>
      </c>
      <c r="BB38" s="25">
        <v>0.0</v>
      </c>
    </row>
    <row r="39">
      <c r="C39" s="20" t="s">
        <v>103</v>
      </c>
      <c r="D39" s="25">
        <v>3.0</v>
      </c>
      <c r="E39" s="25">
        <v>3.0</v>
      </c>
      <c r="F39" s="25">
        <v>1.0</v>
      </c>
      <c r="G39" s="25">
        <v>2.0</v>
      </c>
      <c r="H39" s="25">
        <v>0.0</v>
      </c>
      <c r="I39" s="25">
        <v>2.0</v>
      </c>
      <c r="J39" s="25">
        <v>0.0</v>
      </c>
      <c r="K39" s="25">
        <v>0.0</v>
      </c>
      <c r="L39" s="25">
        <v>0.0</v>
      </c>
      <c r="M39" s="25">
        <v>0.0</v>
      </c>
      <c r="N39" s="25">
        <v>0.667</v>
      </c>
      <c r="O39" s="25">
        <v>0.0</v>
      </c>
      <c r="P39" s="25">
        <v>0.0</v>
      </c>
      <c r="Q39" s="25">
        <v>0.0</v>
      </c>
      <c r="R39" s="25">
        <v>0.0</v>
      </c>
      <c r="S39" s="25">
        <v>0.0</v>
      </c>
      <c r="T39" s="25">
        <v>0.0</v>
      </c>
      <c r="U39" s="25">
        <v>0.0</v>
      </c>
      <c r="V39" s="25">
        <v>0.0</v>
      </c>
      <c r="W39" s="25">
        <v>0.0</v>
      </c>
      <c r="X39" s="25">
        <v>0.0</v>
      </c>
      <c r="Y39" s="25">
        <v>0.667</v>
      </c>
      <c r="Z39" s="25">
        <v>0.667</v>
      </c>
      <c r="AA39" s="25">
        <v>0.667</v>
      </c>
      <c r="AB39" s="25">
        <v>1.333</v>
      </c>
      <c r="AC39" s="25">
        <v>0.467</v>
      </c>
      <c r="AD39" s="25">
        <v>1.0</v>
      </c>
      <c r="AE39" s="25">
        <v>1.0</v>
      </c>
      <c r="AF39" s="25">
        <v>0.0</v>
      </c>
      <c r="AG39" s="25">
        <v>0.0</v>
      </c>
      <c r="AH39" s="25">
        <v>0.0</v>
      </c>
      <c r="AI39" s="25">
        <v>1.0</v>
      </c>
      <c r="AJ39" s="25">
        <v>0.0</v>
      </c>
      <c r="AK39" s="25">
        <v>0.0</v>
      </c>
      <c r="AL39" s="25">
        <v>2.0</v>
      </c>
      <c r="AM39" s="25">
        <v>66.7</v>
      </c>
      <c r="AN39" s="25">
        <v>0.0</v>
      </c>
      <c r="AO39" s="25">
        <v>0.0</v>
      </c>
      <c r="AP39" s="25">
        <v>0.0</v>
      </c>
      <c r="AQ39" s="25">
        <v>0.0</v>
      </c>
      <c r="AR39" s="25">
        <v>33.3</v>
      </c>
      <c r="AS39" s="25">
        <v>33.3</v>
      </c>
      <c r="AT39" s="25">
        <v>33.3</v>
      </c>
      <c r="AU39" s="25">
        <v>0.0</v>
      </c>
      <c r="AV39" s="25">
        <v>0.0</v>
      </c>
      <c r="AW39" s="25">
        <v>3.0</v>
      </c>
      <c r="AX39" s="25">
        <v>0.0</v>
      </c>
      <c r="AY39" s="25">
        <v>0.0</v>
      </c>
      <c r="AZ39" s="25">
        <v>0.0</v>
      </c>
      <c r="BA39" s="25">
        <v>0.0</v>
      </c>
      <c r="BB39" s="25">
        <v>0.667</v>
      </c>
    </row>
    <row r="40">
      <c r="C40" s="20" t="s">
        <v>104</v>
      </c>
      <c r="D40" s="25">
        <v>3.0</v>
      </c>
      <c r="E40" s="25">
        <v>3.0</v>
      </c>
      <c r="F40" s="25">
        <v>1.0</v>
      </c>
      <c r="G40" s="25">
        <v>1.0</v>
      </c>
      <c r="H40" s="25">
        <v>0.0</v>
      </c>
      <c r="I40" s="25">
        <v>1.0</v>
      </c>
      <c r="J40" s="25">
        <v>0.0</v>
      </c>
      <c r="K40" s="25">
        <v>0.0</v>
      </c>
      <c r="L40" s="25">
        <v>0.0</v>
      </c>
      <c r="M40" s="25">
        <v>0.0</v>
      </c>
      <c r="N40" s="25">
        <v>0.333</v>
      </c>
      <c r="O40" s="25">
        <v>0.0</v>
      </c>
      <c r="P40" s="25">
        <v>0.0</v>
      </c>
      <c r="Q40" s="25">
        <v>0.0</v>
      </c>
      <c r="R40" s="25">
        <v>0.0</v>
      </c>
      <c r="S40" s="25">
        <v>0.0</v>
      </c>
      <c r="T40" s="25">
        <v>0.0</v>
      </c>
      <c r="U40" s="25">
        <v>0.0</v>
      </c>
      <c r="V40" s="25">
        <v>0.0</v>
      </c>
      <c r="W40" s="25">
        <v>0.0</v>
      </c>
      <c r="X40" s="25">
        <v>0.0</v>
      </c>
      <c r="Y40" s="25">
        <v>0.333</v>
      </c>
      <c r="Z40" s="25">
        <v>0.333</v>
      </c>
      <c r="AA40" s="25">
        <v>0.333</v>
      </c>
      <c r="AB40" s="25">
        <v>0.667</v>
      </c>
      <c r="AC40" s="25">
        <v>0.233</v>
      </c>
      <c r="AD40" s="25">
        <v>1.0</v>
      </c>
      <c r="AE40" s="25">
        <v>1.0</v>
      </c>
      <c r="AF40" s="25">
        <v>0.0</v>
      </c>
      <c r="AG40" s="25">
        <v>0.0</v>
      </c>
      <c r="AH40" s="25">
        <v>0.0</v>
      </c>
      <c r="AI40" s="25">
        <v>1.0</v>
      </c>
      <c r="AJ40" s="25">
        <v>0.0</v>
      </c>
      <c r="AK40" s="25">
        <v>0.0</v>
      </c>
      <c r="AL40" s="25">
        <v>2.0</v>
      </c>
      <c r="AM40" s="25">
        <v>66.7</v>
      </c>
      <c r="AN40" s="25">
        <v>0.0</v>
      </c>
      <c r="AO40" s="25">
        <v>0.0</v>
      </c>
      <c r="AP40" s="25">
        <v>0.0</v>
      </c>
      <c r="AQ40" s="25">
        <v>0.0</v>
      </c>
      <c r="AR40" s="25">
        <v>66.7</v>
      </c>
      <c r="AS40" s="25">
        <v>33.3</v>
      </c>
      <c r="AT40" s="25">
        <v>0.0</v>
      </c>
      <c r="AU40" s="25">
        <v>0.0</v>
      </c>
      <c r="AV40" s="25">
        <v>0.0</v>
      </c>
      <c r="AW40" s="25">
        <v>3.0</v>
      </c>
      <c r="AX40" s="25">
        <v>0.0</v>
      </c>
      <c r="AY40" s="25">
        <v>33.3</v>
      </c>
      <c r="AZ40" s="25">
        <v>1.0</v>
      </c>
      <c r="BA40" s="25">
        <v>100.0</v>
      </c>
      <c r="BB40" s="25">
        <v>0.333</v>
      </c>
    </row>
    <row r="41">
      <c r="C41" s="20" t="s">
        <v>104</v>
      </c>
      <c r="D41" s="25">
        <v>4.0</v>
      </c>
      <c r="E41" s="25">
        <v>3.0</v>
      </c>
      <c r="F41" s="25">
        <v>1.0</v>
      </c>
      <c r="G41" s="25">
        <v>0.0</v>
      </c>
      <c r="H41" s="25">
        <v>0.0</v>
      </c>
      <c r="I41" s="25">
        <v>0.0</v>
      </c>
      <c r="J41" s="25">
        <v>0.0</v>
      </c>
      <c r="K41" s="25">
        <v>0.0</v>
      </c>
      <c r="L41" s="25">
        <v>0.0</v>
      </c>
      <c r="M41" s="25">
        <v>0.0</v>
      </c>
      <c r="N41" s="25">
        <v>0.0</v>
      </c>
      <c r="O41" s="25">
        <v>1.0</v>
      </c>
      <c r="P41" s="25">
        <v>0.0</v>
      </c>
      <c r="Q41" s="25">
        <v>1.0</v>
      </c>
      <c r="R41" s="25">
        <v>1.0</v>
      </c>
      <c r="S41" s="25">
        <v>0.0</v>
      </c>
      <c r="T41" s="25">
        <v>0.0</v>
      </c>
      <c r="U41" s="25">
        <v>0.0</v>
      </c>
      <c r="V41" s="25">
        <v>0.0</v>
      </c>
      <c r="W41" s="25">
        <v>0.0</v>
      </c>
      <c r="X41" s="25">
        <v>0.0</v>
      </c>
      <c r="Y41" s="25">
        <v>0.25</v>
      </c>
      <c r="Z41" s="25">
        <v>0.5</v>
      </c>
      <c r="AA41" s="25">
        <v>0.0</v>
      </c>
      <c r="AB41" s="25">
        <v>0.25</v>
      </c>
      <c r="AC41" s="25">
        <v>0.113</v>
      </c>
      <c r="AD41" s="25">
        <v>0.667</v>
      </c>
      <c r="AE41" s="25">
        <v>0.5</v>
      </c>
      <c r="AF41" s="25">
        <v>1.0</v>
      </c>
      <c r="AG41" s="25">
        <v>0.0</v>
      </c>
      <c r="AH41" s="25">
        <v>0.0</v>
      </c>
      <c r="AI41" s="25">
        <v>1.0</v>
      </c>
      <c r="AJ41" s="25">
        <v>0.0</v>
      </c>
      <c r="AK41" s="25">
        <v>0.0</v>
      </c>
      <c r="AL41" s="25">
        <v>1.0</v>
      </c>
      <c r="AM41" s="25">
        <v>25.0</v>
      </c>
      <c r="AN41" s="25">
        <v>1.0</v>
      </c>
      <c r="AO41" s="25">
        <v>1.0</v>
      </c>
      <c r="AP41" s="25">
        <v>0.0</v>
      </c>
      <c r="AQ41" s="25">
        <v>0.0</v>
      </c>
      <c r="AR41" s="25">
        <v>100.0</v>
      </c>
      <c r="AS41" s="25">
        <v>0.0</v>
      </c>
      <c r="AT41" s="25">
        <v>0.0</v>
      </c>
      <c r="AU41" s="25">
        <v>0.0</v>
      </c>
      <c r="AV41" s="25">
        <v>0.0</v>
      </c>
      <c r="AW41" s="25">
        <v>2.0</v>
      </c>
      <c r="AX41" s="25">
        <v>12.5</v>
      </c>
      <c r="AY41" s="25">
        <v>25.0</v>
      </c>
      <c r="AZ41" s="25">
        <v>0.0</v>
      </c>
      <c r="BA41" s="25">
        <v>0.0</v>
      </c>
      <c r="BB41" s="25">
        <v>0.0</v>
      </c>
    </row>
    <row r="42">
      <c r="C42" s="20" t="s">
        <v>105</v>
      </c>
      <c r="D42" s="25">
        <v>3.0</v>
      </c>
      <c r="E42" s="25">
        <v>2.0</v>
      </c>
      <c r="F42" s="25">
        <v>0.0</v>
      </c>
      <c r="G42" s="25">
        <v>0.0</v>
      </c>
      <c r="H42" s="25">
        <v>0.0</v>
      </c>
      <c r="I42" s="25">
        <v>0.0</v>
      </c>
      <c r="J42" s="25">
        <v>0.0</v>
      </c>
      <c r="K42" s="25">
        <v>0.0</v>
      </c>
      <c r="L42" s="25">
        <v>0.0</v>
      </c>
      <c r="M42" s="25">
        <v>0.0</v>
      </c>
      <c r="N42" s="25">
        <v>0.0</v>
      </c>
      <c r="O42" s="25">
        <v>1.0</v>
      </c>
      <c r="P42" s="25">
        <v>0.0</v>
      </c>
      <c r="Q42" s="25">
        <v>0.0</v>
      </c>
      <c r="R42" s="25">
        <v>0.0</v>
      </c>
      <c r="S42" s="25">
        <v>0.0</v>
      </c>
      <c r="T42" s="25">
        <v>0.0</v>
      </c>
      <c r="U42" s="25">
        <v>0.0</v>
      </c>
      <c r="V42" s="25">
        <v>0.0</v>
      </c>
      <c r="W42" s="25">
        <v>0.0</v>
      </c>
      <c r="X42" s="25">
        <v>0.0</v>
      </c>
      <c r="Y42" s="25">
        <v>0.333</v>
      </c>
      <c r="Z42" s="25">
        <v>0.333</v>
      </c>
      <c r="AA42" s="25">
        <v>0.0</v>
      </c>
      <c r="AB42" s="25">
        <v>0.333</v>
      </c>
      <c r="AC42" s="25">
        <v>0.15</v>
      </c>
      <c r="AD42" s="25">
        <v>1.0</v>
      </c>
      <c r="AE42" s="25">
        <v>0.667</v>
      </c>
      <c r="AF42" s="25">
        <v>0.0</v>
      </c>
      <c r="AG42" s="25">
        <v>0.0</v>
      </c>
      <c r="AH42" s="25">
        <v>0.0</v>
      </c>
      <c r="AI42" s="25">
        <v>1.0</v>
      </c>
      <c r="AJ42" s="25">
        <v>0.0</v>
      </c>
      <c r="AK42" s="25">
        <v>0.0</v>
      </c>
      <c r="AL42" s="25">
        <v>1.0</v>
      </c>
      <c r="AM42" s="25">
        <v>33.3</v>
      </c>
      <c r="AN42" s="25">
        <v>0.0</v>
      </c>
      <c r="AO42" s="25">
        <v>1.0</v>
      </c>
      <c r="AP42" s="25">
        <v>0.0</v>
      </c>
      <c r="AQ42" s="25">
        <v>0.0</v>
      </c>
      <c r="AR42" s="25">
        <v>0.0</v>
      </c>
      <c r="AS42" s="25">
        <v>0.0</v>
      </c>
      <c r="AT42" s="25">
        <v>0.0</v>
      </c>
      <c r="AU42" s="25">
        <v>100.0</v>
      </c>
      <c r="AV42" s="25">
        <v>0.0</v>
      </c>
      <c r="AW42" s="25">
        <v>2.0</v>
      </c>
      <c r="AX42" s="25">
        <v>0.0</v>
      </c>
      <c r="AY42" s="25">
        <v>0.0</v>
      </c>
      <c r="AZ42" s="25">
        <v>0.0</v>
      </c>
      <c r="BA42" s="25">
        <v>0.0</v>
      </c>
      <c r="BB42" s="25">
        <v>0.0</v>
      </c>
    </row>
    <row r="43">
      <c r="C43" s="20" t="s">
        <v>105</v>
      </c>
      <c r="D43" s="25">
        <v>2.0</v>
      </c>
      <c r="E43" s="25">
        <v>2.0</v>
      </c>
      <c r="F43" s="25">
        <v>0.0</v>
      </c>
      <c r="G43" s="25">
        <v>0.0</v>
      </c>
      <c r="H43" s="25">
        <v>0.0</v>
      </c>
      <c r="I43" s="25">
        <v>0.0</v>
      </c>
      <c r="J43" s="25">
        <v>0.0</v>
      </c>
      <c r="K43" s="25">
        <v>0.0</v>
      </c>
      <c r="L43" s="25">
        <v>0.0</v>
      </c>
      <c r="M43" s="25">
        <v>0.0</v>
      </c>
      <c r="N43" s="25">
        <v>0.0</v>
      </c>
      <c r="O43" s="25">
        <v>0.0</v>
      </c>
      <c r="P43" s="25">
        <v>1.0</v>
      </c>
      <c r="Q43" s="25">
        <v>0.0</v>
      </c>
      <c r="R43" s="25">
        <v>1.0</v>
      </c>
      <c r="S43" s="25">
        <v>0.0</v>
      </c>
      <c r="T43" s="25">
        <v>0.0</v>
      </c>
      <c r="U43" s="25">
        <v>0.0</v>
      </c>
      <c r="V43" s="25">
        <v>0.0</v>
      </c>
      <c r="W43" s="25">
        <v>0.0</v>
      </c>
      <c r="X43" s="25">
        <v>0.0</v>
      </c>
      <c r="Y43" s="25">
        <v>0.0</v>
      </c>
      <c r="Z43" s="25">
        <v>0.0</v>
      </c>
      <c r="AA43" s="25">
        <v>0.0</v>
      </c>
      <c r="AB43" s="25">
        <v>0.0</v>
      </c>
      <c r="AC43" s="25">
        <v>0.0</v>
      </c>
      <c r="AD43" s="25">
        <v>0.5</v>
      </c>
      <c r="AE43" s="25">
        <v>0.5</v>
      </c>
      <c r="AF43" s="25">
        <v>0.0</v>
      </c>
      <c r="AG43" s="25">
        <v>0.0</v>
      </c>
      <c r="AH43" s="25">
        <v>0.0</v>
      </c>
      <c r="AI43" s="25">
        <v>1.0</v>
      </c>
      <c r="AJ43" s="25">
        <v>0.0</v>
      </c>
      <c r="AK43" s="25">
        <v>0.0</v>
      </c>
      <c r="AL43" s="25">
        <v>1.0</v>
      </c>
      <c r="AM43" s="25">
        <v>50.0</v>
      </c>
      <c r="AN43" s="25">
        <v>0.0</v>
      </c>
      <c r="AO43" s="25">
        <v>0.0</v>
      </c>
      <c r="AP43" s="25">
        <v>0.0</v>
      </c>
      <c r="AQ43" s="25">
        <v>0.0</v>
      </c>
      <c r="AR43" s="25">
        <v>100.0</v>
      </c>
      <c r="AS43" s="25">
        <v>0.0</v>
      </c>
      <c r="AT43" s="25">
        <v>0.0</v>
      </c>
      <c r="AU43" s="25">
        <v>0.0</v>
      </c>
      <c r="AV43" s="25">
        <v>100.0</v>
      </c>
      <c r="AW43" s="25">
        <v>1.0</v>
      </c>
      <c r="AX43" s="25">
        <v>0.0</v>
      </c>
      <c r="AY43" s="25">
        <v>50.0</v>
      </c>
      <c r="AZ43" s="25">
        <v>0.0</v>
      </c>
      <c r="BA43" s="25">
        <v>0.0</v>
      </c>
      <c r="BB43" s="25">
        <v>0.0</v>
      </c>
    </row>
    <row r="44">
      <c r="C44" s="20" t="s">
        <v>106</v>
      </c>
      <c r="D44" s="25">
        <v>3.0</v>
      </c>
      <c r="E44" s="25">
        <v>3.0</v>
      </c>
      <c r="F44" s="25">
        <v>0.0</v>
      </c>
      <c r="G44" s="25">
        <v>0.0</v>
      </c>
      <c r="H44" s="25">
        <v>0.0</v>
      </c>
      <c r="I44" s="25">
        <v>0.0</v>
      </c>
      <c r="J44" s="25">
        <v>0.0</v>
      </c>
      <c r="K44" s="25">
        <v>0.0</v>
      </c>
      <c r="L44" s="25">
        <v>0.0</v>
      </c>
      <c r="M44" s="25">
        <v>0.0</v>
      </c>
      <c r="N44" s="25">
        <v>0.0</v>
      </c>
      <c r="O44" s="25">
        <v>0.0</v>
      </c>
      <c r="P44" s="25">
        <v>0.0</v>
      </c>
      <c r="Q44" s="25">
        <v>1.0</v>
      </c>
      <c r="R44" s="25">
        <v>1.0</v>
      </c>
      <c r="S44" s="25">
        <v>0.0</v>
      </c>
      <c r="T44" s="25">
        <v>0.0</v>
      </c>
      <c r="U44" s="25">
        <v>0.0</v>
      </c>
      <c r="V44" s="25">
        <v>0.0</v>
      </c>
      <c r="W44" s="25">
        <v>0.0</v>
      </c>
      <c r="X44" s="25">
        <v>0.0</v>
      </c>
      <c r="Y44" s="25">
        <v>0.0</v>
      </c>
      <c r="Z44" s="25">
        <v>0.0</v>
      </c>
      <c r="AA44" s="25">
        <v>0.0</v>
      </c>
      <c r="AB44" s="25">
        <v>0.0</v>
      </c>
      <c r="AC44" s="25">
        <v>0.0</v>
      </c>
      <c r="AD44" s="25">
        <v>0.667</v>
      </c>
      <c r="AE44" s="25">
        <v>0.667</v>
      </c>
      <c r="AF44" s="25">
        <v>0.0</v>
      </c>
      <c r="AG44" s="25">
        <v>0.0</v>
      </c>
      <c r="AH44" s="25">
        <v>0.0</v>
      </c>
      <c r="AI44" s="25">
        <v>1.0</v>
      </c>
      <c r="AJ44" s="25">
        <v>0.0</v>
      </c>
      <c r="AK44" s="25">
        <v>0.0</v>
      </c>
      <c r="AL44" s="25">
        <v>1.0</v>
      </c>
      <c r="AM44" s="25">
        <v>33.3</v>
      </c>
      <c r="AN44" s="25">
        <v>0.0</v>
      </c>
      <c r="AO44" s="25">
        <v>0.0</v>
      </c>
      <c r="AP44" s="25">
        <v>0.0</v>
      </c>
      <c r="AQ44" s="25">
        <v>0.0</v>
      </c>
      <c r="AR44" s="25">
        <v>0.0</v>
      </c>
      <c r="AS44" s="25">
        <v>0.0</v>
      </c>
      <c r="AT44" s="25">
        <v>0.0</v>
      </c>
      <c r="AU44" s="25">
        <v>100.0</v>
      </c>
      <c r="AV44" s="25">
        <v>50.0</v>
      </c>
      <c r="AW44" s="25">
        <v>2.0</v>
      </c>
      <c r="AX44" s="25">
        <v>20.0</v>
      </c>
      <c r="AY44" s="25">
        <v>33.3</v>
      </c>
      <c r="AZ44" s="25">
        <v>0.0</v>
      </c>
      <c r="BA44" s="25">
        <v>0.0</v>
      </c>
      <c r="BB44" s="25">
        <v>0.0</v>
      </c>
    </row>
    <row r="45">
      <c r="C45" s="20" t="s">
        <v>106</v>
      </c>
      <c r="D45" s="25">
        <v>3.0</v>
      </c>
      <c r="E45" s="25">
        <v>2.0</v>
      </c>
      <c r="F45" s="25">
        <v>1.0</v>
      </c>
      <c r="G45" s="25">
        <v>0.0</v>
      </c>
      <c r="H45" s="25">
        <v>0.0</v>
      </c>
      <c r="I45" s="25">
        <v>0.0</v>
      </c>
      <c r="J45" s="25">
        <v>0.0</v>
      </c>
      <c r="K45" s="25">
        <v>0.0</v>
      </c>
      <c r="L45" s="25">
        <v>0.0</v>
      </c>
      <c r="M45" s="25">
        <v>0.0</v>
      </c>
      <c r="N45" s="25">
        <v>0.0</v>
      </c>
      <c r="O45" s="25">
        <v>1.0</v>
      </c>
      <c r="P45" s="25">
        <v>0.0</v>
      </c>
      <c r="Q45" s="25">
        <v>0.0</v>
      </c>
      <c r="R45" s="25">
        <v>0.0</v>
      </c>
      <c r="S45" s="25">
        <v>0.0</v>
      </c>
      <c r="T45" s="25">
        <v>0.0</v>
      </c>
      <c r="U45" s="25">
        <v>0.0</v>
      </c>
      <c r="V45" s="25">
        <v>0.0</v>
      </c>
      <c r="W45" s="25">
        <v>0.0</v>
      </c>
      <c r="X45" s="25">
        <v>0.0</v>
      </c>
      <c r="Y45" s="25">
        <v>0.333</v>
      </c>
      <c r="Z45" s="25">
        <v>0.667</v>
      </c>
      <c r="AA45" s="25">
        <v>0.0</v>
      </c>
      <c r="AB45" s="25">
        <v>0.333</v>
      </c>
      <c r="AC45" s="25">
        <v>0.15</v>
      </c>
      <c r="AD45" s="25">
        <v>1.0</v>
      </c>
      <c r="AE45" s="25">
        <v>0.667</v>
      </c>
      <c r="AF45" s="25">
        <v>1.0</v>
      </c>
      <c r="AG45" s="25">
        <v>0.0</v>
      </c>
      <c r="AH45" s="25">
        <v>0.0</v>
      </c>
      <c r="AI45" s="25">
        <v>0.0</v>
      </c>
      <c r="AJ45" s="25">
        <v>0.0</v>
      </c>
      <c r="AK45" s="25">
        <v>0.0</v>
      </c>
      <c r="AL45" s="25">
        <v>1.0</v>
      </c>
      <c r="AM45" s="25">
        <v>33.3</v>
      </c>
      <c r="AN45" s="25">
        <v>1.0</v>
      </c>
      <c r="AO45" s="25">
        <v>1.0</v>
      </c>
      <c r="AP45" s="25">
        <v>0.0</v>
      </c>
      <c r="AQ45" s="25">
        <v>0.0</v>
      </c>
      <c r="AR45" s="25">
        <v>50.0</v>
      </c>
      <c r="AS45" s="25">
        <v>0.0</v>
      </c>
      <c r="AT45" s="25">
        <v>0.0</v>
      </c>
      <c r="AU45" s="25">
        <v>50.0</v>
      </c>
      <c r="AV45" s="25">
        <v>0.0</v>
      </c>
      <c r="AW45" s="25">
        <v>2.0</v>
      </c>
      <c r="AX45" s="25">
        <v>10.0</v>
      </c>
      <c r="AY45" s="25">
        <v>33.3</v>
      </c>
      <c r="AZ45" s="25">
        <v>0.0</v>
      </c>
      <c r="BA45" s="25">
        <v>0.0</v>
      </c>
      <c r="BB45" s="25">
        <v>0.0</v>
      </c>
    </row>
    <row r="46">
      <c r="C46" s="20" t="s">
        <v>107</v>
      </c>
      <c r="D46" s="25">
        <v>3.0</v>
      </c>
      <c r="E46" s="25">
        <v>3.0</v>
      </c>
      <c r="F46" s="25">
        <v>0.0</v>
      </c>
      <c r="G46" s="25">
        <v>1.0</v>
      </c>
      <c r="H46" s="25">
        <v>0.0</v>
      </c>
      <c r="I46" s="25">
        <v>1.0</v>
      </c>
      <c r="J46" s="25">
        <v>0.0</v>
      </c>
      <c r="K46" s="25">
        <v>0.0</v>
      </c>
      <c r="L46" s="25">
        <v>0.0</v>
      </c>
      <c r="M46" s="25">
        <v>0.0</v>
      </c>
      <c r="N46" s="25">
        <v>0.333</v>
      </c>
      <c r="O46" s="25">
        <v>0.0</v>
      </c>
      <c r="P46" s="25">
        <v>0.0</v>
      </c>
      <c r="Q46" s="25">
        <v>0.0</v>
      </c>
      <c r="R46" s="25">
        <v>0.0</v>
      </c>
      <c r="S46" s="25">
        <v>0.0</v>
      </c>
      <c r="T46" s="25">
        <v>0.0</v>
      </c>
      <c r="U46" s="25">
        <v>0.0</v>
      </c>
      <c r="V46" s="25">
        <v>0.0</v>
      </c>
      <c r="W46" s="25">
        <v>0.0</v>
      </c>
      <c r="X46" s="25">
        <v>0.0</v>
      </c>
      <c r="Y46" s="25">
        <v>0.333</v>
      </c>
      <c r="Z46" s="25">
        <v>0.333</v>
      </c>
      <c r="AA46" s="25">
        <v>0.333</v>
      </c>
      <c r="AB46" s="25">
        <v>0.667</v>
      </c>
      <c r="AC46" s="25">
        <v>0.233</v>
      </c>
      <c r="AD46" s="25">
        <v>1.0</v>
      </c>
      <c r="AE46" s="25">
        <v>1.0</v>
      </c>
      <c r="AF46" s="25">
        <v>0.0</v>
      </c>
      <c r="AG46" s="25">
        <v>0.0</v>
      </c>
      <c r="AH46" s="25">
        <v>0.0</v>
      </c>
      <c r="AI46" s="25">
        <v>2.0</v>
      </c>
      <c r="AJ46" s="25">
        <v>0.0</v>
      </c>
      <c r="AK46" s="25">
        <v>0.0</v>
      </c>
      <c r="AL46" s="25">
        <v>1.0</v>
      </c>
      <c r="AM46" s="25">
        <v>33.3</v>
      </c>
      <c r="AN46" s="25">
        <v>0.0</v>
      </c>
      <c r="AO46" s="25">
        <v>1.0</v>
      </c>
      <c r="AP46" s="25">
        <v>0.0</v>
      </c>
      <c r="AQ46" s="25">
        <v>0.0</v>
      </c>
      <c r="AR46" s="25">
        <v>33.3</v>
      </c>
      <c r="AS46" s="25">
        <v>33.3</v>
      </c>
      <c r="AT46" s="25">
        <v>33.3</v>
      </c>
      <c r="AU46" s="25">
        <v>0.0</v>
      </c>
      <c r="AV46" s="25">
        <v>0.0</v>
      </c>
      <c r="AW46" s="25">
        <v>3.0</v>
      </c>
      <c r="AX46" s="25">
        <v>14.3</v>
      </c>
      <c r="AY46" s="25">
        <v>100.0</v>
      </c>
      <c r="AZ46" s="25">
        <v>0.0</v>
      </c>
      <c r="BA46" s="25">
        <v>0.0</v>
      </c>
      <c r="BB46" s="25">
        <v>0.333</v>
      </c>
    </row>
    <row r="47">
      <c r="C47" s="20" t="s">
        <v>107</v>
      </c>
      <c r="D47" s="25">
        <v>3.0</v>
      </c>
      <c r="E47" s="25">
        <v>3.0</v>
      </c>
      <c r="F47" s="25">
        <v>0.0</v>
      </c>
      <c r="G47" s="25">
        <v>0.0</v>
      </c>
      <c r="H47" s="25">
        <v>0.0</v>
      </c>
      <c r="I47" s="25">
        <v>0.0</v>
      </c>
      <c r="J47" s="25">
        <v>0.0</v>
      </c>
      <c r="K47" s="25">
        <v>0.0</v>
      </c>
      <c r="L47" s="25">
        <v>0.0</v>
      </c>
      <c r="M47" s="25">
        <v>0.0</v>
      </c>
      <c r="N47" s="25">
        <v>0.0</v>
      </c>
      <c r="O47" s="25">
        <v>0.0</v>
      </c>
      <c r="P47" s="25">
        <v>1.0</v>
      </c>
      <c r="Q47" s="25">
        <v>0.0</v>
      </c>
      <c r="R47" s="25">
        <v>1.0</v>
      </c>
      <c r="S47" s="25">
        <v>0.0</v>
      </c>
      <c r="T47" s="25">
        <v>0.0</v>
      </c>
      <c r="U47" s="25">
        <v>0.0</v>
      </c>
      <c r="V47" s="25">
        <v>0.0</v>
      </c>
      <c r="W47" s="25">
        <v>0.0</v>
      </c>
      <c r="X47" s="25">
        <v>0.0</v>
      </c>
      <c r="Y47" s="25">
        <v>0.0</v>
      </c>
      <c r="Z47" s="25">
        <v>0.333</v>
      </c>
      <c r="AA47" s="25">
        <v>0.0</v>
      </c>
      <c r="AB47" s="25">
        <v>0.0</v>
      </c>
      <c r="AC47" s="25">
        <v>0.0</v>
      </c>
      <c r="AD47" s="25">
        <v>0.667</v>
      </c>
      <c r="AE47" s="25">
        <v>0.667</v>
      </c>
      <c r="AF47" s="25">
        <v>1.0</v>
      </c>
      <c r="AG47" s="25">
        <v>0.0</v>
      </c>
      <c r="AH47" s="25">
        <v>0.0</v>
      </c>
      <c r="AI47" s="25">
        <v>2.0</v>
      </c>
      <c r="AJ47" s="25">
        <v>0.0</v>
      </c>
      <c r="AK47" s="25">
        <v>0.0</v>
      </c>
      <c r="AL47" s="25">
        <v>0.0</v>
      </c>
      <c r="AM47" s="25">
        <v>0.0</v>
      </c>
      <c r="AN47" s="25">
        <v>0.0</v>
      </c>
      <c r="AO47" s="25">
        <v>0.0</v>
      </c>
      <c r="AP47" s="25">
        <v>0.0</v>
      </c>
      <c r="AQ47" s="25">
        <v>0.0</v>
      </c>
      <c r="AR47" s="25">
        <v>50.0</v>
      </c>
      <c r="AS47" s="25">
        <v>0.0</v>
      </c>
      <c r="AT47" s="25">
        <v>50.0</v>
      </c>
      <c r="AU47" s="25">
        <v>0.0</v>
      </c>
      <c r="AV47" s="25">
        <v>0.0</v>
      </c>
      <c r="AW47" s="25">
        <v>2.0</v>
      </c>
      <c r="AX47" s="25">
        <v>0.0</v>
      </c>
      <c r="AY47" s="25">
        <v>33.3</v>
      </c>
      <c r="AZ47" s="25">
        <v>0.0</v>
      </c>
      <c r="BA47" s="25">
        <v>0.0</v>
      </c>
      <c r="BB47" s="25">
        <v>0.0</v>
      </c>
    </row>
    <row r="48">
      <c r="C48" s="20" t="s">
        <v>108</v>
      </c>
      <c r="D48" s="25">
        <v>3.0</v>
      </c>
      <c r="E48" s="25">
        <v>2.0</v>
      </c>
      <c r="F48" s="25">
        <v>0.0</v>
      </c>
      <c r="G48" s="25">
        <v>0.0</v>
      </c>
      <c r="H48" s="25">
        <v>0.0</v>
      </c>
      <c r="I48" s="25">
        <v>0.0</v>
      </c>
      <c r="J48" s="25">
        <v>0.0</v>
      </c>
      <c r="K48" s="25">
        <v>0.0</v>
      </c>
      <c r="L48" s="25">
        <v>0.0</v>
      </c>
      <c r="M48" s="25">
        <v>0.0</v>
      </c>
      <c r="N48" s="25">
        <v>0.0</v>
      </c>
      <c r="O48" s="25">
        <v>1.0</v>
      </c>
      <c r="P48" s="25">
        <v>0.0</v>
      </c>
      <c r="Q48" s="25">
        <v>0.0</v>
      </c>
      <c r="R48" s="25">
        <v>0.0</v>
      </c>
      <c r="S48" s="25">
        <v>0.0</v>
      </c>
      <c r="T48" s="25">
        <v>0.0</v>
      </c>
      <c r="U48" s="25">
        <v>0.0</v>
      </c>
      <c r="V48" s="25">
        <v>0.0</v>
      </c>
      <c r="W48" s="25">
        <v>0.0</v>
      </c>
      <c r="X48" s="25">
        <v>0.0</v>
      </c>
      <c r="Y48" s="25">
        <v>0.333</v>
      </c>
      <c r="Z48" s="25">
        <v>0.333</v>
      </c>
      <c r="AA48" s="25">
        <v>0.0</v>
      </c>
      <c r="AB48" s="25">
        <v>0.333</v>
      </c>
      <c r="AC48" s="25">
        <v>0.15</v>
      </c>
      <c r="AD48" s="25">
        <v>1.0</v>
      </c>
      <c r="AE48" s="25">
        <v>0.667</v>
      </c>
      <c r="AF48" s="25">
        <v>0.0</v>
      </c>
      <c r="AG48" s="25">
        <v>0.0</v>
      </c>
      <c r="AH48" s="25">
        <v>0.0</v>
      </c>
      <c r="AI48" s="25">
        <v>1.0</v>
      </c>
      <c r="AJ48" s="25">
        <v>0.0</v>
      </c>
      <c r="AK48" s="25">
        <v>0.0</v>
      </c>
      <c r="AL48" s="25">
        <v>2.0</v>
      </c>
      <c r="AM48" s="25">
        <v>66.7</v>
      </c>
      <c r="AN48" s="25">
        <v>1.0</v>
      </c>
      <c r="AO48" s="25">
        <v>1.0</v>
      </c>
      <c r="AP48" s="25">
        <v>0.0</v>
      </c>
      <c r="AQ48" s="25">
        <v>0.0</v>
      </c>
      <c r="AR48" s="25">
        <v>0.0</v>
      </c>
      <c r="AS48" s="25">
        <v>50.0</v>
      </c>
      <c r="AT48" s="25">
        <v>50.0</v>
      </c>
      <c r="AU48" s="25">
        <v>0.0</v>
      </c>
      <c r="AV48" s="25">
        <v>50.0</v>
      </c>
      <c r="AW48" s="25">
        <v>2.0</v>
      </c>
      <c r="AX48" s="25">
        <v>0.0</v>
      </c>
      <c r="AY48" s="25">
        <v>66.7</v>
      </c>
      <c r="AZ48" s="25">
        <v>0.0</v>
      </c>
      <c r="BA48" s="25">
        <v>0.0</v>
      </c>
      <c r="BB48" s="25">
        <v>0.0</v>
      </c>
    </row>
    <row r="49">
      <c r="C49" s="20" t="s">
        <v>108</v>
      </c>
      <c r="D49" s="25">
        <v>3.0</v>
      </c>
      <c r="E49" s="25">
        <v>2.0</v>
      </c>
      <c r="F49" s="25">
        <v>0.0</v>
      </c>
      <c r="G49" s="25">
        <v>0.0</v>
      </c>
      <c r="H49" s="25">
        <v>0.0</v>
      </c>
      <c r="I49" s="25">
        <v>0.0</v>
      </c>
      <c r="J49" s="25">
        <v>0.0</v>
      </c>
      <c r="K49" s="25">
        <v>0.0</v>
      </c>
      <c r="L49" s="25">
        <v>0.0</v>
      </c>
      <c r="M49" s="25">
        <v>0.0</v>
      </c>
      <c r="N49" s="25">
        <v>0.0</v>
      </c>
      <c r="O49" s="25">
        <v>1.0</v>
      </c>
      <c r="P49" s="25">
        <v>0.0</v>
      </c>
      <c r="Q49" s="25">
        <v>0.0</v>
      </c>
      <c r="R49" s="25">
        <v>0.0</v>
      </c>
      <c r="S49" s="25">
        <v>0.0</v>
      </c>
      <c r="T49" s="25">
        <v>0.0</v>
      </c>
      <c r="U49" s="25">
        <v>0.0</v>
      </c>
      <c r="V49" s="25">
        <v>0.0</v>
      </c>
      <c r="W49" s="25">
        <v>0.0</v>
      </c>
      <c r="X49" s="25">
        <v>0.0</v>
      </c>
      <c r="Y49" s="25">
        <v>0.333</v>
      </c>
      <c r="Z49" s="25">
        <v>0.333</v>
      </c>
      <c r="AA49" s="25">
        <v>0.0</v>
      </c>
      <c r="AB49" s="25">
        <v>0.333</v>
      </c>
      <c r="AC49" s="25">
        <v>0.15</v>
      </c>
      <c r="AD49" s="25">
        <v>1.0</v>
      </c>
      <c r="AE49" s="25">
        <v>0.667</v>
      </c>
      <c r="AF49" s="25">
        <v>0.0</v>
      </c>
      <c r="AG49" s="25">
        <v>0.0</v>
      </c>
      <c r="AH49" s="25">
        <v>0.0</v>
      </c>
      <c r="AI49" s="25">
        <v>1.0</v>
      </c>
      <c r="AJ49" s="25">
        <v>0.0</v>
      </c>
      <c r="AK49" s="25">
        <v>0.0</v>
      </c>
      <c r="AL49" s="25">
        <v>2.0</v>
      </c>
      <c r="AM49" s="25">
        <v>66.7</v>
      </c>
      <c r="AN49" s="25">
        <v>0.0</v>
      </c>
      <c r="AO49" s="25">
        <v>1.0</v>
      </c>
      <c r="AP49" s="25">
        <v>0.0</v>
      </c>
      <c r="AQ49" s="25">
        <v>0.0</v>
      </c>
      <c r="AR49" s="25">
        <v>50.0</v>
      </c>
      <c r="AS49" s="25">
        <v>0.0</v>
      </c>
      <c r="AT49" s="25">
        <v>50.0</v>
      </c>
      <c r="AU49" s="25">
        <v>0.0</v>
      </c>
      <c r="AV49" s="25">
        <v>50.0</v>
      </c>
      <c r="AW49" s="25">
        <v>2.0</v>
      </c>
      <c r="AX49" s="25">
        <v>10.0</v>
      </c>
      <c r="AY49" s="25">
        <v>33.3</v>
      </c>
      <c r="AZ49" s="25">
        <v>0.0</v>
      </c>
      <c r="BA49" s="25">
        <v>0.0</v>
      </c>
      <c r="BB49" s="25">
        <v>0.0</v>
      </c>
    </row>
    <row r="50">
      <c r="C50" s="20" t="s">
        <v>109</v>
      </c>
      <c r="D50" s="26">
        <f t="shared" ref="D50:M50" si="1">sum(D14:D49)</f>
        <v>103</v>
      </c>
      <c r="E50" s="26">
        <f t="shared" si="1"/>
        <v>95</v>
      </c>
      <c r="F50" s="26">
        <f t="shared" si="1"/>
        <v>15</v>
      </c>
      <c r="G50" s="26">
        <f t="shared" si="1"/>
        <v>24</v>
      </c>
      <c r="H50" s="26">
        <f t="shared" si="1"/>
        <v>0</v>
      </c>
      <c r="I50" s="26">
        <f t="shared" si="1"/>
        <v>23</v>
      </c>
      <c r="J50" s="26">
        <f t="shared" si="1"/>
        <v>1</v>
      </c>
      <c r="K50" s="26">
        <f t="shared" si="1"/>
        <v>0</v>
      </c>
      <c r="L50" s="26">
        <f t="shared" si="1"/>
        <v>0</v>
      </c>
      <c r="M50" s="26">
        <f t="shared" si="1"/>
        <v>9</v>
      </c>
      <c r="N50" s="27">
        <f>G50/E50</f>
        <v>0.2526315789</v>
      </c>
      <c r="O50" s="28">
        <f t="shared" ref="O50:X50" si="2">sum(O14:O49)</f>
        <v>6</v>
      </c>
      <c r="P50" s="28">
        <f t="shared" si="2"/>
        <v>5</v>
      </c>
      <c r="Q50" s="28">
        <f t="shared" si="2"/>
        <v>7</v>
      </c>
      <c r="R50" s="28">
        <f t="shared" si="2"/>
        <v>12</v>
      </c>
      <c r="S50" s="28">
        <f t="shared" si="2"/>
        <v>1</v>
      </c>
      <c r="T50" s="28">
        <f t="shared" si="2"/>
        <v>3</v>
      </c>
      <c r="U50" s="28">
        <f t="shared" si="2"/>
        <v>1</v>
      </c>
      <c r="V50" s="28">
        <f t="shared" si="2"/>
        <v>1</v>
      </c>
      <c r="W50" s="28">
        <f t="shared" si="2"/>
        <v>0</v>
      </c>
      <c r="X50" s="28">
        <f t="shared" si="2"/>
        <v>1</v>
      </c>
      <c r="Y50" s="29">
        <f>(G50+O50+S50)/D50</f>
        <v>0.3009708738</v>
      </c>
      <c r="Z50" s="29">
        <f>(G50+O50+S50+AF50)/D50</f>
        <v>0.3689320388</v>
      </c>
      <c r="AA50" s="27">
        <f>(I50+(2*J50)+(3*K50)+(4*L50))/E50</f>
        <v>0.2631578947</v>
      </c>
      <c r="AB50" s="29">
        <f>sum(Y50,AA50)</f>
        <v>0.5641287685</v>
      </c>
      <c r="AC50" s="29">
        <f>((1.8*Y50)+AA50)/4</f>
        <v>0.2012263669</v>
      </c>
      <c r="AD50" s="29">
        <f>(E50-R50)/E50</f>
        <v>0.8736842105</v>
      </c>
      <c r="AE50" s="27">
        <f>(E50-R50)/D50</f>
        <v>0.8058252427</v>
      </c>
      <c r="AF50" s="30">
        <f t="shared" ref="AF50:AJ50" si="3">sum(AF14:AF49)</f>
        <v>7</v>
      </c>
      <c r="AG50" s="30">
        <f t="shared" si="3"/>
        <v>4</v>
      </c>
      <c r="AH50" s="30">
        <f t="shared" si="3"/>
        <v>0</v>
      </c>
      <c r="AI50" s="30">
        <f t="shared" si="3"/>
        <v>41</v>
      </c>
      <c r="AJ50" s="30">
        <f t="shared" si="3"/>
        <v>10</v>
      </c>
      <c r="AK50" s="27">
        <f>AJ50/AI50</f>
        <v>0.243902439</v>
      </c>
      <c r="AL50" s="28">
        <f>sum(AL14:AL49)</f>
        <v>48</v>
      </c>
      <c r="AM50" s="31">
        <f>(AL50/D50)*100</f>
        <v>46.60194175</v>
      </c>
      <c r="AN50" s="28">
        <f t="shared" ref="AN50:AQ50" si="4">sum(AN14:AN49)</f>
        <v>4</v>
      </c>
      <c r="AO50" s="28">
        <f t="shared" si="4"/>
        <v>18</v>
      </c>
      <c r="AP50" s="28">
        <f t="shared" si="4"/>
        <v>0</v>
      </c>
      <c r="AQ50" s="28">
        <f t="shared" si="4"/>
        <v>0</v>
      </c>
      <c r="AR50" s="32">
        <f t="shared" ref="AR50:AV50" si="5">((((AR14*$AW$14)/100)+((AR15*$AW$15)/100)+((AR16*$AW$16)/100)+((AR17*$AW$17)/100)+((AR18*$AW$18)/100)+((AR19*$AW$19)/100)+((AR20*$AW$20)/100)+((AR21*$AW$21)/100)+((AR22*$AW$22)/100)+((AR23*$AW$23)/100)+((AR24*$AW$24)/100)+((AR25*$AW$25)/100)+((AR26*$AW$26)/100)+((AR27*$AW$27)/100)+((AR28*$AW$28)/100)+((AR29*$AW$29)/100)+((AR30*$AW$30)/100)+((AR31*$AW$31)/100)+((AR32*$AW$32)/100)+((AR33*$AW$33)/100)+((AR34*$AW$34)/100)+((AR35*$AW$35)/100)+((AR36*$AW$36)/100)+((AR37*$AW$37)/100)+((AR38*$AW$38)/100)+((AR39*$AW$39)/100)+((AR40*$AW$40)/100)+((AR41*$AW$41)/100)+((AR42*$AW$42)/100)+((AR43*$AW$43)/100)+((AR44*$AW$44)/100)+((AR45*$AW$45)/100)+((AR46*$AW$46)/100)+((AR47*$AW$47)/100)+((AR48*$AW$48)/100)+((AR49*$AW$49)/100))/$AW$50)*100</f>
        <v>50.00357143</v>
      </c>
      <c r="AS50" s="32">
        <f t="shared" si="5"/>
        <v>20.23571429</v>
      </c>
      <c r="AT50" s="32">
        <f t="shared" si="5"/>
        <v>14.2797619</v>
      </c>
      <c r="AU50" s="32">
        <f t="shared" si="5"/>
        <v>15.47380952</v>
      </c>
      <c r="AV50" s="32">
        <f t="shared" si="5"/>
        <v>9.521428571</v>
      </c>
      <c r="AW50" s="33">
        <f>SUM(AW14:AW49)</f>
        <v>84</v>
      </c>
      <c r="AX50" s="34">
        <f t="shared" ref="AX50:AY50" si="6">AVERAGE(AX14:AX32,AX34,AX36:AX49)</f>
        <v>5.476470588</v>
      </c>
      <c r="AY50" s="34">
        <f t="shared" si="6"/>
        <v>34.8</v>
      </c>
      <c r="AZ50" s="33">
        <f>SUM(AZ14:AZ49)</f>
        <v>4</v>
      </c>
      <c r="BA50" s="34">
        <f>AVERAGE(BA14:BA32,BA34,BA36:BA49)</f>
        <v>11.76470588</v>
      </c>
      <c r="BB50" s="34">
        <f>G50/AW50</f>
        <v>0.2857142857</v>
      </c>
    </row>
    <row r="51">
      <c r="C51" s="20"/>
    </row>
    <row r="52">
      <c r="C52" s="20"/>
    </row>
  </sheetData>
  <mergeCells count="3">
    <mergeCell ref="A1:C5"/>
    <mergeCell ref="E7:I7"/>
    <mergeCell ref="J7:N7"/>
  </mergeCells>
  <printOptions gridLines="1" horizontalCentered="1"/>
  <pageMargins bottom="0.75" footer="0.0" header="0.0" left="0.7" right="0.7" top="0.75"/>
  <pageSetup scale="45" cellComments="atEnd" orientation="landscape" pageOrder="overThenDown"/>
  <drawing r:id="rId1"/>
</worksheet>
</file>