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arcserver-svr\D\PPA_v2_SVR\PPA2\Input_Template\XLSX\"/>
    </mc:Choice>
  </mc:AlternateContent>
  <xr:revisionPtr revIDLastSave="0" documentId="13_ncr:1_{031A7AB5-1A32-493E-91D8-6632D1045E55}" xr6:coauthVersionLast="41" xr6:coauthVersionMax="41" xr10:uidLastSave="{00000000-0000-0000-0000-000000000000}"/>
  <bookViews>
    <workbookView xWindow="28680" yWindow="-120" windowWidth="29040" windowHeight="15840" tabRatio="781" activeTab="2" xr2:uid="{00000000-000D-0000-FFFF-FFFF00000000}"/>
  </bookViews>
  <sheets>
    <sheet name="import" sheetId="1" r:id="rId1"/>
    <sheet name="lookup_helper" sheetId="5" r:id="rId2"/>
    <sheet name="0ATitlePg" sheetId="4" r:id="rId3"/>
    <sheet name="0BUsingThisReport" sheetId="20" r:id="rId4"/>
    <sheet name="1TranspoChoice" sheetId="2" r:id="rId5"/>
    <sheet name="2CompactDev" sheetId="13" r:id="rId6"/>
    <sheet name="3MixedUseDev" sheetId="12" r:id="rId7"/>
    <sheet name="4HousingChoice" sheetId="14" r:id="rId8"/>
    <sheet name="5UseExistingAssets" sheetId="17" r:id="rId9"/>
    <sheet name="6NaturalRsrcePreservn" sheetId="18" r:id="rId10"/>
  </sheets>
  <definedNames>
    <definedName name="_xlnm._FilterDatabase" localSheetId="0" hidden="1">import!$A$1:$G$117</definedName>
    <definedName name="_xlnm._FilterDatabase" localSheetId="1" hidden="1">lookup_helper!$A$3:$I$119</definedName>
    <definedName name="_xlnm.Print_Area" localSheetId="4">'1TranspoChoice'!$A$1:$H$25</definedName>
    <definedName name="_xlnm.Print_Area" localSheetId="5">'2CompactDev'!$A$1:$H$25</definedName>
    <definedName name="_xlnm.Print_Area" localSheetId="6">'3MixedUseDev'!$A$1:$H$30</definedName>
    <definedName name="_xlnm.Print_Area" localSheetId="7">'4HousingChoice'!$A$1:$H$30</definedName>
    <definedName name="_xlnm.Print_Area" localSheetId="8">'5UseExistingAssets'!$A$1:$H$39</definedName>
    <definedName name="_xlnm.Print_Area" localSheetId="9">'6NaturalRsrcePreservn'!$A$1:$H$30</definedName>
    <definedName name="_xlnm.Print_Titles" localSheetId="4">'1TranspoChoice'!$1:$2</definedName>
    <definedName name="_xlnm.Print_Titles" localSheetId="5">'2CompactDev'!$1:$2</definedName>
    <definedName name="_xlnm.Print_Titles" localSheetId="6">'3MixedUseDev'!$1:$2</definedName>
    <definedName name="_xlnm.Print_Titles" localSheetId="7">'4HousingChoice'!$1:$2</definedName>
    <definedName name="_xlnm.Print_Titles" localSheetId="8">'5UseExistingAssets'!$1:$2</definedName>
    <definedName name="_xlnm.Print_Titles" localSheetId="9">'6NaturalRsrcePreservn'!$1:$2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 i="4" l="1"/>
  <c r="E32" i="4" l="1"/>
  <c r="E113" i="5" l="1"/>
  <c r="F113" i="5"/>
  <c r="G113" i="5"/>
  <c r="H113" i="5"/>
  <c r="I113" i="5"/>
  <c r="D113" i="5"/>
  <c r="Q18" i="5" l="1" a="1"/>
  <c r="Q18" i="5" s="1"/>
  <c r="A43" i="4"/>
  <c r="D118" i="5" l="1"/>
  <c r="Q19" i="5" s="1"/>
  <c r="E118" i="5"/>
  <c r="F118" i="5"/>
  <c r="G118" i="5"/>
  <c r="H118" i="5"/>
  <c r="I118" i="5"/>
  <c r="D62" i="5" l="1"/>
  <c r="D57" i="5"/>
  <c r="D5" i="5" l="1"/>
  <c r="E5" i="5"/>
  <c r="F5" i="5"/>
  <c r="G5" i="5"/>
  <c r="H5" i="5"/>
  <c r="I5" i="5"/>
  <c r="D6" i="5"/>
  <c r="A32" i="17" s="1"/>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E55" i="5"/>
  <c r="F55" i="5"/>
  <c r="G55" i="5"/>
  <c r="H55" i="5"/>
  <c r="I55" i="5"/>
  <c r="D56" i="5"/>
  <c r="E56" i="5"/>
  <c r="F56" i="5"/>
  <c r="G56" i="5"/>
  <c r="H56" i="5"/>
  <c r="I56" i="5"/>
  <c r="E57" i="5"/>
  <c r="F57" i="5"/>
  <c r="G57" i="5"/>
  <c r="H57" i="5"/>
  <c r="I57" i="5"/>
  <c r="D58" i="5"/>
  <c r="E58" i="5"/>
  <c r="F58" i="5"/>
  <c r="G58" i="5"/>
  <c r="H58" i="5"/>
  <c r="I58" i="5"/>
  <c r="D59" i="5"/>
  <c r="E59" i="5"/>
  <c r="F59" i="5"/>
  <c r="G59" i="5"/>
  <c r="H59" i="5"/>
  <c r="I59" i="5"/>
  <c r="D60" i="5"/>
  <c r="E60" i="5"/>
  <c r="F60" i="5"/>
  <c r="G60" i="5"/>
  <c r="H60" i="5"/>
  <c r="I60" i="5"/>
  <c r="D61" i="5"/>
  <c r="E61" i="5"/>
  <c r="F61" i="5"/>
  <c r="G61" i="5"/>
  <c r="H61" i="5"/>
  <c r="I61" i="5"/>
  <c r="E62" i="5"/>
  <c r="F62" i="5"/>
  <c r="G62" i="5"/>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E86" i="5"/>
  <c r="F86" i="5"/>
  <c r="G86" i="5"/>
  <c r="H86" i="5"/>
  <c r="I86" i="5"/>
  <c r="D87" i="5"/>
  <c r="E87" i="5"/>
  <c r="F87" i="5"/>
  <c r="G87" i="5"/>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G95" i="5"/>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117" i="5"/>
  <c r="F117" i="5"/>
  <c r="G117" i="5"/>
  <c r="H117" i="5"/>
  <c r="I117" i="5"/>
  <c r="D119" i="5"/>
  <c r="E119" i="5"/>
  <c r="F119" i="5"/>
  <c r="G119" i="5"/>
  <c r="H119" i="5"/>
  <c r="I119" i="5"/>
  <c r="E4" i="5"/>
  <c r="F4" i="5"/>
  <c r="G4" i="5"/>
  <c r="H4" i="5"/>
  <c r="I4" i="5"/>
  <c r="D4" i="5"/>
  <c r="H1" i="12" l="1"/>
  <c r="H1" i="18"/>
  <c r="H1" i="17"/>
  <c r="H1" i="13"/>
  <c r="H1" i="14"/>
  <c r="H2" i="18"/>
  <c r="H2" i="12"/>
  <c r="H2" i="17"/>
  <c r="H2" i="14"/>
  <c r="H2" i="13"/>
  <c r="E34" i="4"/>
  <c r="H2" i="2"/>
  <c r="E31" i="4"/>
  <c r="H1" i="2"/>
  <c r="Q13" i="5"/>
  <c r="Q7" i="5"/>
  <c r="Q9" i="5" s="1"/>
  <c r="R13" i="5"/>
  <c r="R7" i="5"/>
  <c r="Q15" i="5" a="1"/>
  <c r="R15" i="5" a="1"/>
  <c r="Q16" i="5" a="1"/>
  <c r="R16" i="5" a="1"/>
  <c r="Q17" i="5" a="1"/>
  <c r="R17" i="5" a="1"/>
  <c r="R14" i="5" a="1"/>
  <c r="Q14" i="5" a="1"/>
  <c r="Q9" i="5" a="1"/>
  <c r="R9" i="5" a="1"/>
  <c r="R8" i="5" a="1"/>
  <c r="Q8" i="5" a="1"/>
  <c r="B13" i="5"/>
  <c r="B14" i="5"/>
  <c r="B15" i="5"/>
  <c r="B16" i="5"/>
  <c r="B17" i="5"/>
  <c r="B12" i="5"/>
  <c r="Q14" i="5" l="1"/>
  <c r="R14" i="5"/>
  <c r="Q17" i="5"/>
  <c r="Q16" i="5"/>
  <c r="Q15" i="5"/>
  <c r="Q8" i="5"/>
  <c r="R16" i="5" l="1"/>
  <c r="R15" i="5"/>
  <c r="R9" i="5"/>
  <c r="R17" i="5"/>
  <c r="R8" i="5"/>
</calcChain>
</file>

<file path=xl/sharedStrings.xml><?xml version="1.0" encoding="utf-8"?>
<sst xmlns="http://schemas.openxmlformats.org/spreadsheetml/2006/main" count="588" uniqueCount="259">
  <si>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</si>
  <si>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</si>
  <si>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</si>
  <si>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</si>
  <si>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</si>
  <si>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</si>
  <si>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</si>
  <si>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</si>
  <si>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</si>
  <si>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</si>
  <si>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</si>
  <si>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</si>
  <si>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</si>
  <si>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</si>
  <si>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</si>
  <si>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</si>
  <si>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</si>
  <si>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</si>
  <si>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</si>
  <si>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</si>
  <si>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</si>
  <si>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</si>
  <si>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</si>
  <si>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</si>
  <si>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</si>
  <si>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</si>
  <si>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</si>
  <si>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</si>
  <si>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</si>
  <si>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</si>
  <si>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</si>
  <si>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</si>
  <si>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</si>
  <si>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</si>
  <si>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</si>
  <si>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</si>
  <si>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</si>
  <si>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</si>
  <si>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</si>
  <si>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</si>
  <si>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</si>
  <si>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</si>
  <si>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</si>
  <si>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</si>
  <si>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</si>
  <si>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</si>
  <si>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</si>
  <si>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</si>
  <si>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</si>
  <si>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</si>
  <si>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</si>
  <si>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</si>
  <si>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</si>
  <si>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</si>
  <si>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</si>
  <si>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</si>
  <si>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</si>
  <si>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</si>
  <si>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</si>
  <si>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</si>
  <si>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</si>
  <si>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</si>
  <si>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</si>
  <si>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</si>
  <si>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</si>
  <si>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</si>
  <si>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</si>
  <si>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</si>
  <si>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</si>
  <si>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</si>
  <si>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</si>
  <si>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</si>
  <si>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</si>
  <si>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</si>
  <si>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</si>
  <si>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</si>
  <si>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</si>
  <si>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</si>
  <si>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</si>
  <si>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</si>
  <si>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</si>
  <si>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</si>
  <si>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</si>
  <si>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</si>
  <si>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</si>
  <si>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</si>
  <si>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</si>
  <si>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</si>
  <si>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</si>
  <si>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</si>
  <si>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</si>
  <si>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</si>
  <si>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</si>
  <si>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</si>
  <si>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</si>
  <si>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</si>
  <si>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</si>
  <si>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</si>
  <si>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</si>
  <si>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</si>
  <si>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</si>
  <si>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</si>
  <si>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</si>
  <si>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</si>
  <si>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</si>
  <si>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</si>
  <si>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</si>
  <si>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</si>
  <si>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</si>
  <si>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</si>
  <si>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</si>
  <si>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</si>
  <si>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</si>
  <si>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</si>
  <si>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</si>
  <si>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</si>
  <si>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</si>
  <si>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</si>
  <si>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</si>
  <si>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</si>
  <si>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</si>
  <si>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</si>
  <si>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</si>
  <si>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</si>
  <si>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</si>
  <si>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data_item_raw</t>
  </si>
  <si>
    <t>item_report_name</t>
  </si>
  <si>
    <t>Project name</t>
  </si>
  <si>
    <t>Project type</t>
  </si>
  <si>
    <t>Project AADT</t>
  </si>
  <si>
    <t>Project Pavement Condition Index (PCI)</t>
  </si>
  <si>
    <t>Posted Speed Limit</t>
  </si>
  <si>
    <t>Project Community Type</t>
  </si>
  <si>
    <t>PerformanceOutcomes</t>
  </si>
  <si>
    <t>Total collisions</t>
  </si>
  <si>
    <t>Collisions per 100M VMT</t>
  </si>
  <si>
    <t>Fatal collisions</t>
  </si>
  <si>
    <t>Fatal collisions per 100M VMT</t>
  </si>
  <si>
    <t>Pct of collisions that are fatal</t>
  </si>
  <si>
    <t>Bike/ped collisions per project centerline mile</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</si>
  <si>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</si>
  <si>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</si>
  <si>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</si>
  <si>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</si>
  <si>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</si>
  <si>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</si>
  <si>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</si>
  <si>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</si>
  <si>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</si>
  <si>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</si>
  <si>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</si>
  <si>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</si>
  <si>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</si>
  <si>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</si>
  <si>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</si>
  <si>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</si>
  <si>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</si>
  <si>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</si>
  <si>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</si>
  <si>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</si>
  <si>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</si>
  <si>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</si>
  <si>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</si>
  <si>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</si>
  <si>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</si>
  <si>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</si>
  <si>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</si>
  <si>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</si>
  <si>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</si>
  <si>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</si>
  <si>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</si>
  <si>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</si>
  <si>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</si>
  <si>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</si>
  <si>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</si>
  <si>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</si>
  <si>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</si>
  <si>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</si>
  <si>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</si>
  <si>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</si>
  <si>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</si>
  <si>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</si>
  <si>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</si>
  <si>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</si>
  <si>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</si>
  <si>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</si>
  <si>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</si>
  <si>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</si>
  <si>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</si>
  <si>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</si>
  <si>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</si>
  <si>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</si>
  <si>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</si>
  <si>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</si>
  <si>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</si>
  <si>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</si>
  <si>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</si>
  <si>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</si>
  <si>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</si>
  <si>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</si>
  <si>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</si>
  <si>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</si>
  <si>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</si>
  <si>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</si>
  <si>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</si>
  <si>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</si>
  <si>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</si>
  <si>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</si>
  <si>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</si>
  <si>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</si>
  <si>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Bike lanes and paths as share of total road miles</t>
  </si>
  <si>
    <t>Intersections per acre</t>
  </si>
  <si>
    <t>*”Services” include parks, K-12 schools, higher education facilities, libraries, hospitals, other medical service facilities, grocery stores, pharmacies, clothing stores, and banks.</t>
  </si>
  <si>
    <t>project_cline_len</t>
  </si>
  <si>
    <t>Project Length (Centerline Miles)</t>
  </si>
  <si>
    <t>Total Jobs</t>
  </si>
  <si>
    <t>Ed Facilities</t>
  </si>
  <si>
    <t>Services</t>
  </si>
  <si>
    <t>30-min walk</t>
  </si>
  <si>
    <t>30-min biking</t>
  </si>
  <si>
    <t>30-min drive</t>
  </si>
  <si>
    <t>45-min transit</t>
  </si>
  <si>
    <t>15-min drive</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</si>
  <si>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</si>
  <si>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Share of project length with NPMRDS data</t>
  </si>
  <si>
    <t>Project length with NPMRDS overlap</t>
  </si>
  <si>
    <t>PDF report generated:</t>
  </si>
  <si>
    <t>Transportation Choice</t>
  </si>
  <si>
    <t>Mode split for residents living withing 0.5mi of project segment</t>
  </si>
  <si>
    <t>Compact Development</t>
  </si>
  <si>
    <t>Combined jobs and housing units within 0.5mi of project location</t>
  </si>
  <si>
    <t>Mixed-Use Development</t>
  </si>
  <si>
    <t>Land Use Diversity Index* within 1mi of project location</t>
  </si>
  <si>
    <t>Housing Choice</t>
  </si>
  <si>
    <t>Having a variety of housing densities (single family homes, duplexes, larger apartment complexes, etc.) is essential to furthering the Community Design goal of increasing housing choice. The chart below shows the diversity of housing densities within 1 mile of the project location and how the housing mix is expected to change by 2040.</t>
  </si>
  <si>
    <t>Use Existing Assets</t>
  </si>
  <si>
    <t>Base year accessibility to key services from project location</t>
  </si>
  <si>
    <t>Total Jobs_EJ</t>
  </si>
  <si>
    <t>Entry-level Jobs_EJ</t>
  </si>
  <si>
    <t>Ed Facilities_EJ</t>
  </si>
  <si>
    <t>Services_EJ</t>
  </si>
  <si>
    <t>Project location infill status</t>
  </si>
  <si>
    <t>Infill project:</t>
  </si>
  <si>
    <t>Project segment is primarily in an already-urbanized area.</t>
  </si>
  <si>
    <t>Greenfield project:</t>
  </si>
  <si>
    <t>Descriptions for status values:</t>
  </si>
  <si>
    <t>Preserve Natural Resources</t>
  </si>
  <si>
    <t>Acres of forest, agricultural land, or park/open space within 0.5mi of project location</t>
  </si>
  <si>
    <t>anyplace</t>
  </si>
  <si>
    <t>Jurisdiction</t>
  </si>
  <si>
    <t>jurisdiction</t>
  </si>
  <si>
    <t>Projects located close by to existing services* such as grocery stores, parks, schools, etc. can better take advantage of existing community assets instead of requiring additional spending and/or greenfield development to create new assets.</t>
  </si>
  <si>
    <t>Project segment is in an area with little or no existing development</t>
  </si>
  <si>
    <t>Housing diversity* within 1mi of project location</t>
  </si>
  <si>
    <t>Using This Report</t>
  </si>
  <si>
    <t>What this report does</t>
  </si>
  <si>
    <t>This report provides base year data on observed 2016 data and, where not observable, on base-year modeled conditions. It is meant to provide rich, quantitative contextual information about each project to aid reviewers in deciding which projects most align with program goals.
For example, if a project sponsor states that a project's goal is to reduce congestion, the report provides data on how congested the project corridor is under current conditions, and also shows expected job and housing growth in the corridor. Such data, along with any supplemental application narrative provided by the sponsor, are provided to help reviewers decide if the project has potential to be an effective congestion reduction tool.</t>
  </si>
  <si>
    <t>What this report does NOT do</t>
  </si>
  <si>
    <r>
      <t xml:space="preserve">This report does not in any way model the effects that the proposed project would have if it were built. Any future-year data shown is based on SACOG's travel demand model and MTP-SCS land use forecast and does not necessarily factor in the effects of the proposed project. 
Future-year data are included to show how well the project aligns with the MTP's vision of the project area, but not to show the effects that the project itself will have on the project area. For example, the future-year population and job growth around a road capacity project answers the question "how many people is this road expected to serve in the future?", </t>
    </r>
    <r>
      <rPr>
        <b/>
        <sz val="11"/>
        <color theme="1"/>
        <rFont val="Calibri"/>
        <family val="2"/>
        <scheme val="minor"/>
      </rPr>
      <t>not</t>
    </r>
    <r>
      <rPr>
        <sz val="11"/>
        <color theme="1"/>
        <rFont val="Calibri"/>
        <family val="2"/>
        <scheme val="minor"/>
      </rPr>
      <t xml:space="preserve"> "how much growth will this road project cause?".
Similarly, for performance outcomes like safety or congestion reduction, the report tells the reviewer if there currently is a problem with congestion or safety (e.g., high collision rate), but it does not say whether the proposed project will improve the issue (e.g., it won't say whether widening a congested segment will reduce congestion on the segment, nor will it say whether a proposed safety project will address the root cause of the safety issue).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</si>
</sst>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0"/>
    <numFmt numFmtId="166" formatCode="#,##0.0"/>
    <numFmt numFmtId="167" formatCode="[$-409]m/d/yy\ h:mm\ AM/P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i/>
      <sz val="11"/>
      <color theme="1"/>
      <name val="Calibri"/>
      <family val="2"/>
      <scheme val="minor"/>
    </font>
    <font>
      <sz val="11"/>
      <name val="Calibri"/>
      <family val="2"/>
      <scheme val="minor"/>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4">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xf numFmtId="166" fontId="0" fillId="0" borderId="0" xfId="1" applyNumberFormat="1" applyFont="1" applyAlignment="1">
      <alignment horizontal="left"/>
    </xf>
    <xf numFmtId="3" fontId="0" fillId="0" borderId="0" xfId="0" applyNumberFormat="1"/>
    <xf numFmtId="0" fontId="0" fillId="0" borderId="18" xfId="0" applyBorder="1"/>
    <xf numFmtId="0" fontId="25" fillId="0" borderId="0" xfId="0" applyFont="1" applyAlignment="1">
      <alignment horizontal="left"/>
    </xf>
    <xf numFmtId="167" fontId="25" fillId="0" borderId="0" xfId="0" applyNumberFormat="1" applyFont="1" applyAlignment="1">
      <alignment horizontal="left"/>
    </xf>
    <xf numFmtId="0" fontId="25" fillId="0" borderId="0" xfId="0" applyFont="1" applyAlignment="1">
      <alignment horizontal="righ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16" fillId="0" borderId="0" xfId="0" applyFont="1" applyAlignment="1"/>
    <xf numFmtId="0" fontId="16" fillId="0" borderId="0" xfId="0" applyFont="1"/>
    <xf numFmtId="0" fontId="0" fillId="0" borderId="0" xfId="1" applyNumberFormat="1" applyFont="1" applyAlignment="1"/>
    <xf numFmtId="0" fontId="26" fillId="0" borderId="0" xfId="0" applyFont="1" applyAlignment="1">
      <alignment vertical="center" wrapText="1"/>
    </xf>
    <xf numFmtId="0" fontId="27" fillId="0" borderId="0" xfId="0" applyFont="1" applyAlignment="1">
      <alignment vertical="center"/>
    </xf>
    <xf numFmtId="0" fontId="18" fillId="0" borderId="0" xfId="3" applyFont="1" applyAlignment="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wrapText="1"/>
    </xf>
    <xf numFmtId="0" fontId="21" fillId="0" borderId="0" xfId="0" applyFont="1" applyAlignment="1">
      <alignmen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Mode Split within 0.5mi of Project</a:t>
            </a:r>
            <a:r>
              <a:rPr lang="en-US" baseline="0"/>
              <a:t> Location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(lookup_helper!$B$7,lookup_helper!$B$8,lookup_helper!$B$9,lookup_helper!$B$10,lookup_helper!$B$11)</c:f>
              <c:strCache>
                <c:ptCount val="5"/>
                <c:pt idx="0">
                  <c:v>Single-occupant vehicle trips</c:v>
                </c:pt>
                <c:pt idx="1">
                  <c:v>Carpool trips</c:v>
                </c:pt>
                <c:pt idx="2">
                  <c:v>Transit trips</c:v>
                </c:pt>
                <c:pt idx="3">
                  <c:v>Biking trips</c:v>
                </c:pt>
                <c:pt idx="4">
                  <c:v>Walking trips</c:v>
                </c:pt>
              </c:strCache>
            </c:strRef>
          </c:cat>
          <c:val>
            <c:numRef>
              <c:f>(lookup_helper!$D$7,lookup_helper!$D$8,lookup_helper!$D$9,lookup_helper!$D$10,lookup_helper!$D$11)</c:f>
              <c:numCache>
                <c:formatCode>0%</c:formatCode>
                <c:ptCount val="5"/>
                <c:pt idx="0">
                  <c:v>0.34736895830143422</c:v>
                </c:pt>
                <c:pt idx="1">
                  <c:v>0.5294237737967642</c:v>
                </c:pt>
                <c:pt idx="2">
                  <c:v>9.3911090695656604E-3</c:v>
                </c:pt>
                <c:pt idx="3">
                  <c:v>1.9445720410350639E-2</c:v>
                </c:pt>
                <c:pt idx="4">
                  <c:v>7.7884958913897823E-2</c:v>
                </c:pt>
              </c:numCache>
            </c:numRef>
          </c:val>
          <c:extLst>
            <c:ext xmlns:c16="http://schemas.microsoft.com/office/drawing/2014/chart" uri="{C3380CC4-5D6E-409C-BE32-E72D297353CC}">
              <c16:uniqueId val="{00000007-2A51-4622-82B0-7A71DBF5FA9B}"/>
            </c:ext>
          </c:extLst>
        </c:ser>
        <c:ser>
          <c:idx val="1"/>
          <c:order val="1"/>
          <c:tx>
            <c:strRef>
              <c:f>lookup_helper!$E$3</c:f>
              <c:strCache>
                <c:ptCount val="1"/>
                <c:pt idx="0">
                  <c:v>2040</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(lookup_helper!$B$7,lookup_helper!$B$8,lookup_helper!$B$9,lookup_helper!$B$10,lookup_helper!$B$11)</c:f>
              <c:strCache>
                <c:ptCount val="5"/>
                <c:pt idx="0">
                  <c:v>Single-occupant vehicle trips</c:v>
                </c:pt>
                <c:pt idx="1">
                  <c:v>Carpool trips</c:v>
                </c:pt>
                <c:pt idx="2">
                  <c:v>Transit trips</c:v>
                </c:pt>
                <c:pt idx="3">
                  <c:v>Biking trips</c:v>
                </c:pt>
                <c:pt idx="4">
                  <c:v>Walking trips</c:v>
                </c:pt>
              </c:strCache>
            </c:strRef>
          </c:cat>
          <c:val>
            <c:numRef>
              <c:f>(lookup_helper!$E$7,lookup_helper!$E$8,lookup_helper!$E$9,lookup_helper!$E$10,lookup_helper!$E$11)</c:f>
              <c:numCache>
                <c:formatCode>0%</c:formatCode>
                <c:ptCount val="5"/>
                <c:pt idx="0">
                  <c:v>0.36404675917126023</c:v>
                </c:pt>
                <c:pt idx="1">
                  <c:v>0.49786162326553879</c:v>
                </c:pt>
                <c:pt idx="2">
                  <c:v>1.397072799847938E-2</c:v>
                </c:pt>
                <c:pt idx="3">
                  <c:v>2.0385858201862759E-2</c:v>
                </c:pt>
                <c:pt idx="4">
                  <c:v>8.6818095419121846E-2</c:v>
                </c:pt>
              </c:numCache>
            </c:numRef>
          </c:val>
          <c:extLst>
            <c:ext xmlns:c16="http://schemas.microsoft.com/office/drawing/2014/chart" uri="{C3380CC4-5D6E-409C-BE32-E72D297353CC}">
              <c16:uniqueId val="{00000008-2A51-4622-82B0-7A71DBF5FA9B}"/>
            </c:ext>
          </c:extLst>
        </c:ser>
        <c:dLbls>
          <c:showLegendKey val="0"/>
          <c:showVal val="0"/>
          <c:showCatName val="0"/>
          <c:showSerName val="0"/>
          <c:showPercent val="0"/>
          <c:showBubbleSize val="0"/>
        </c:dLbls>
        <c:gapWidth val="55"/>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Jobs + Dwelling Units within 0.5mi of Project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3B44-43AE-A3C9-5DA7AA23838F}"/>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3B44-43AE-A3C9-5DA7AA23838F}"/>
            </c:ext>
          </c:extLst>
        </c:ser>
        <c:dLbls>
          <c:showLegendKey val="0"/>
          <c:showVal val="0"/>
          <c:showCatName val="0"/>
          <c:showSerName val="0"/>
          <c:showPercent val="0"/>
          <c:showBubbleSize val="0"/>
        </c:dLbls>
        <c:gapWidth val="150"/>
        <c:overlap val="100"/>
        <c:axId val="1532215807"/>
        <c:axId val="1707793759"/>
      </c:barChart>
      <c:catAx>
        <c:axId val="1532215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793759"/>
        <c:crosses val="autoZero"/>
        <c:auto val="1"/>
        <c:lblAlgn val="ctr"/>
        <c:lblOffset val="100"/>
        <c:noMultiLvlLbl val="0"/>
      </c:catAx>
      <c:valAx>
        <c:axId val="1707793759"/>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2158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0-A68E-4DDF-9337-016574CB39ED}"/>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(lookup_helper!$E$79,lookup_helper!$H$79,lookup_helper!$I$79)</c:f>
              <c:numCache>
                <c:formatCode>_(* #,##0.00_);_(* \(#,##0.00\);_(* "-"??_);_(@_)</c:formatCode>
                <c:ptCount val="3"/>
                <c:pt idx="0">
                  <c:v>0.68192319179405259</c:v>
                </c:pt>
                <c:pt idx="1">
                  <c:v>0.65824713128427348</c:v>
                </c:pt>
                <c:pt idx="2">
                  <c:v>0.93085349575304976</c:v>
                </c:pt>
              </c:numCache>
            </c:numRef>
          </c:val>
          <c:extLst>
            <c:ext xmlns:c16="http://schemas.microsoft.com/office/drawing/2014/chart" uri="{C3380CC4-5D6E-409C-BE32-E72D297353CC}">
              <c16:uniqueId val="{00000001-A68E-4DDF-9337-016574CB39ED}"/>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Housing Types within 1mi of Project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lookup_helper!$B$12</c:f>
              <c:strCache>
                <c:ptCount val="1"/>
                <c:pt idx="0">
                  <c:v>Very Low or Rural Res Density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lookup_helper!$D$12:$E$12</c:f>
              <c:numCache>
                <c:formatCode>_(* #,##0_);_(* \(#,##0\);_(* "-"??_);_(@_)</c:formatCode>
                <c:ptCount val="2"/>
                <c:pt idx="0">
                  <c:v>567</c:v>
                </c:pt>
                <c:pt idx="1">
                  <c:v>583.34135052999795</c:v>
                </c:pt>
              </c:numCache>
            </c:numRef>
          </c:val>
          <c:extLst>
            <c:ext xmlns:c16="http://schemas.microsoft.com/office/drawing/2014/chart" uri="{C3380CC4-5D6E-409C-BE32-E72D297353CC}">
              <c16:uniqueId val="{00000000-5603-4BFC-AE0D-62FC353E5EE3}"/>
            </c:ext>
          </c:extLst>
        </c:ser>
        <c:ser>
          <c:idx val="1"/>
          <c:order val="1"/>
          <c:tx>
            <c:strRef>
              <c:f>lookup_helper!$B$13</c:f>
              <c:strCache>
                <c:ptCount val="1"/>
                <c:pt idx="0">
                  <c:v>Low Density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lookup_helper!$D$13:$E$13</c:f>
              <c:numCache>
                <c:formatCode>_(* #,##0_);_(* \(#,##0\);_(* "-"??_);_(@_)</c:formatCode>
                <c:ptCount val="2"/>
                <c:pt idx="0">
                  <c:v>2616</c:v>
                </c:pt>
                <c:pt idx="1">
                  <c:v>2720.6935227499798</c:v>
                </c:pt>
              </c:numCache>
            </c:numRef>
          </c:val>
          <c:extLst>
            <c:ext xmlns:c16="http://schemas.microsoft.com/office/drawing/2014/chart" uri="{C3380CC4-5D6E-409C-BE32-E72D297353CC}">
              <c16:uniqueId val="{00000001-5603-4BFC-AE0D-62FC353E5EE3}"/>
            </c:ext>
          </c:extLst>
        </c:ser>
        <c:ser>
          <c:idx val="2"/>
          <c:order val="2"/>
          <c:tx>
            <c:strRef>
              <c:f>lookup_helper!$B$14</c:f>
              <c:strCache>
                <c:ptCount val="1"/>
                <c:pt idx="0">
                  <c:v>Medium Density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lookup_helper!$D$14:$E$14</c:f>
              <c:numCache>
                <c:formatCode>_(* #,##0_);_(* \(#,##0\);_(* "-"??_);_(@_)</c:formatCode>
                <c:ptCount val="2"/>
                <c:pt idx="0">
                  <c:v>757</c:v>
                </c:pt>
                <c:pt idx="1">
                  <c:v>832.51186869999992</c:v>
                </c:pt>
              </c:numCache>
            </c:numRef>
          </c:val>
          <c:extLst>
            <c:ext xmlns:c16="http://schemas.microsoft.com/office/drawing/2014/chart" uri="{C3380CC4-5D6E-409C-BE32-E72D297353CC}">
              <c16:uniqueId val="{00000002-5603-4BFC-AE0D-62FC353E5EE3}"/>
            </c:ext>
          </c:extLst>
        </c:ser>
        <c:ser>
          <c:idx val="3"/>
          <c:order val="3"/>
          <c:tx>
            <c:strRef>
              <c:f>lookup_helper!$B$15</c:f>
              <c:strCache>
                <c:ptCount val="1"/>
                <c:pt idx="0">
                  <c:v>Med-High Density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lookup_helper!$D$15:$E$15</c:f>
              <c:numCache>
                <c:formatCode>_(* #,##0_);_(* \(#,##0\);_(* "-"??_);_(@_)</c:formatCode>
                <c:ptCount val="2"/>
                <c:pt idx="0">
                  <c:v>434</c:v>
                </c:pt>
                <c:pt idx="1">
                  <c:v>626.72434688000021</c:v>
                </c:pt>
              </c:numCache>
            </c:numRef>
          </c:val>
          <c:extLst>
            <c:ext xmlns:c16="http://schemas.microsoft.com/office/drawing/2014/chart" uri="{C3380CC4-5D6E-409C-BE32-E72D297353CC}">
              <c16:uniqueId val="{00000003-5603-4BFC-AE0D-62FC353E5EE3}"/>
            </c:ext>
          </c:extLst>
        </c:ser>
        <c:ser>
          <c:idx val="4"/>
          <c:order val="4"/>
          <c:tx>
            <c:strRef>
              <c:f>lookup_helper!$B$16</c:f>
              <c:strCache>
                <c:ptCount val="1"/>
                <c:pt idx="0">
                  <c:v>High Density</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lookup_helper!$D$16:$E$16</c:f>
              <c:numCache>
                <c:formatCode>_(* #,##0_);_(* \(#,##0\);_(* "-"??_);_(@_)</c:formatCode>
                <c:ptCount val="2"/>
                <c:pt idx="0">
                  <c:v>286</c:v>
                </c:pt>
                <c:pt idx="1">
                  <c:v>286</c:v>
                </c:pt>
              </c:numCache>
            </c:numRef>
          </c:val>
          <c:extLst>
            <c:ext xmlns:c16="http://schemas.microsoft.com/office/drawing/2014/chart" uri="{C3380CC4-5D6E-409C-BE32-E72D297353CC}">
              <c16:uniqueId val="{00000004-5603-4BFC-AE0D-62FC353E5EE3}"/>
            </c:ext>
          </c:extLst>
        </c:ser>
        <c:ser>
          <c:idx val="5"/>
          <c:order val="5"/>
          <c:tx>
            <c:strRef>
              <c:f>lookup_helper!$B$17</c:f>
              <c:strCache>
                <c:ptCount val="1"/>
                <c:pt idx="0">
                  <c:v>Mixed Use</c:v>
                </c:pt>
              </c:strCache>
            </c:strRef>
          </c:tx>
          <c:spPr>
            <a:solidFill>
              <a:schemeClr val="accent6"/>
            </a:solidFill>
            <a:ln>
              <a:noFill/>
            </a:ln>
            <a:effectLst/>
          </c:spPr>
          <c:invertIfNegative val="0"/>
          <c:dLbls>
            <c:dLbl>
              <c:idx val="0"/>
              <c:layout>
                <c:manualLayout>
                  <c:x val="0.19435510496098382"/>
                  <c:y val="-2.83352975503726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603-4BFC-AE0D-62FC353E5EE3}"/>
                </c:ext>
              </c:extLst>
            </c:dLbl>
            <c:dLbl>
              <c:idx val="1"/>
              <c:layout>
                <c:manualLayout>
                  <c:x val="0.1886387783444842"/>
                  <c:y val="-3.463203033934431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603-4BFC-AE0D-62FC353E5EE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lookup_helper!$D$17:$E$17</c:f>
              <c:numCache>
                <c:formatCode>_(* #,##0_);_(* \(#,##0\);_(* "-"??_);_(@_)</c:formatCode>
                <c:ptCount val="2"/>
                <c:pt idx="0">
                  <c:v>27</c:v>
                </c:pt>
                <c:pt idx="1">
                  <c:v>99.321348959999995</c:v>
                </c:pt>
              </c:numCache>
            </c:numRef>
          </c:val>
          <c:extLst>
            <c:ext xmlns:c16="http://schemas.microsoft.com/office/drawing/2014/chart" uri="{C3380CC4-5D6E-409C-BE32-E72D297353CC}">
              <c16:uniqueId val="{00000005-5603-4BFC-AE0D-62FC353E5EE3}"/>
            </c:ext>
          </c:extLst>
        </c:ser>
        <c:dLbls>
          <c:showLegendKey val="0"/>
          <c:showVal val="0"/>
          <c:showCatName val="0"/>
          <c:showSerName val="0"/>
          <c:showPercent val="0"/>
          <c:showBubbleSize val="0"/>
        </c:dLbls>
        <c:gapWidth val="55"/>
        <c:overlap val="100"/>
        <c:axId val="1555103343"/>
        <c:axId val="1545170559"/>
      </c:barChart>
      <c:catAx>
        <c:axId val="1555103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170559"/>
        <c:crosses val="autoZero"/>
        <c:auto val="1"/>
        <c:lblAlgn val="ctr"/>
        <c:lblOffset val="100"/>
        <c:noMultiLvlLbl val="0"/>
      </c:catAx>
      <c:valAx>
        <c:axId val="1545170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Dwelling Units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103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Accessibility to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lookup_helper!$E$2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lookup_helper!$B$51:$B$54</c:f>
              <c:strCache>
                <c:ptCount val="4"/>
                <c:pt idx="0">
                  <c:v>30-min walk</c:v>
                </c:pt>
                <c:pt idx="1">
                  <c:v>30-min biking</c:v>
                </c:pt>
                <c:pt idx="2">
                  <c:v>15-min drive</c:v>
                </c:pt>
                <c:pt idx="3">
                  <c:v>45-min transit</c:v>
                </c:pt>
              </c:strCache>
            </c:strRef>
          </c:cat>
          <c:val>
            <c:numRef>
              <c:f>lookup_helper!$D$51:$D$54</c:f>
              <c:numCache>
                <c:formatCode>_(* #,##0_);_(* \(#,##0\);_(* "-"??_);_(@_)</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3-EB1A-432C-A2C7-14969D7CA2AF}"/>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lookup_helper!$B$51:$B$54</c:f>
              <c:strCache>
                <c:ptCount val="4"/>
                <c:pt idx="0">
                  <c:v>30-min walk</c:v>
                </c:pt>
                <c:pt idx="1">
                  <c:v>30-min biking</c:v>
                </c:pt>
                <c:pt idx="2">
                  <c:v>15-min drive</c:v>
                </c:pt>
                <c:pt idx="3">
                  <c:v>45-min transit</c:v>
                </c:pt>
              </c:strCache>
            </c:strRef>
          </c:cat>
          <c:val>
            <c:numRef>
              <c:f>lookup_helper!$F$51:$F$54</c:f>
              <c:numCache>
                <c:formatCode>_(* #,##0_);_(* \(#,##0\);_(* "-"??_);_(@_)</c:formatCode>
                <c:ptCount val="4"/>
                <c:pt idx="0">
                  <c:v>9.6835892389165004</c:v>
                </c:pt>
                <c:pt idx="1">
                  <c:v>43.011998510238037</c:v>
                </c:pt>
                <c:pt idx="2">
                  <c:v>144.64461021519989</c:v>
                </c:pt>
                <c:pt idx="3">
                  <c:v>25.241365850741079</c:v>
                </c:pt>
              </c:numCache>
            </c:numRef>
          </c:val>
          <c:extLst>
            <c:ext xmlns:c16="http://schemas.microsoft.com/office/drawing/2014/chart" uri="{C3380CC4-5D6E-409C-BE32-E72D297353CC}">
              <c16:uniqueId val="{00000004-EB1A-432C-A2C7-14969D7CA2AF}"/>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lookup_helper!$B$51:$B$54</c:f>
              <c:strCache>
                <c:ptCount val="4"/>
                <c:pt idx="0">
                  <c:v>30-min walk</c:v>
                </c:pt>
                <c:pt idx="1">
                  <c:v>30-min biking</c:v>
                </c:pt>
                <c:pt idx="2">
                  <c:v>15-min drive</c:v>
                </c:pt>
                <c:pt idx="3">
                  <c:v>45-min transit</c:v>
                </c:pt>
              </c:strCache>
            </c:strRef>
          </c:cat>
          <c:val>
            <c:numRef>
              <c:f>lookup_helper!$G$51:$G$54</c:f>
              <c:numCache>
                <c:formatCode>_(* #,##0_);_(* \(#,##0\);_(* "-"??_);_(@_)</c:formatCode>
                <c:ptCount val="4"/>
                <c:pt idx="0">
                  <c:v>17.147198276435411</c:v>
                </c:pt>
                <c:pt idx="1">
                  <c:v>140.10012353515299</c:v>
                </c:pt>
                <c:pt idx="2">
                  <c:v>520.32769799543757</c:v>
                </c:pt>
                <c:pt idx="3">
                  <c:v>77.938922900995635</c:v>
                </c:pt>
              </c:numCache>
            </c:numRef>
          </c:val>
          <c:extLst>
            <c:ext xmlns:c16="http://schemas.microsoft.com/office/drawing/2014/chart" uri="{C3380CC4-5D6E-409C-BE32-E72D297353CC}">
              <c16:uniqueId val="{00000005-EB1A-432C-A2C7-14969D7CA2AF}"/>
            </c:ext>
          </c:extLst>
        </c:ser>
        <c:dLbls>
          <c:showLegendKey val="0"/>
          <c:showVal val="0"/>
          <c:showCatName val="0"/>
          <c:showSerName val="0"/>
          <c:showPercent val="0"/>
          <c:showBubbleSize val="0"/>
        </c:dLbls>
        <c:gapWidth val="150"/>
        <c:axId val="167194879"/>
        <c:axId val="1588981695"/>
      </c:barChart>
      <c:catAx>
        <c:axId val="16719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981695"/>
        <c:crosses val="autoZero"/>
        <c:auto val="1"/>
        <c:lblAlgn val="ctr"/>
        <c:lblOffset val="100"/>
        <c:noMultiLvlLbl val="0"/>
      </c:catAx>
      <c:valAx>
        <c:axId val="158898169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948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Change in Total Acres of Ag, Forest, and Park Lands within 0.5mi of Project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lookup_helper!$B$18</c:f>
              <c:strCache>
                <c:ptCount val="1"/>
                <c:pt idx="0">
                  <c:v>Acres of natural resources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lookup_helper!$D$18:$E$18</c:f>
              <c:numCache>
                <c:formatCode>_(* #,##0_);_(* \(#,##0\);_(* "-"??_);_(@_)</c:formatCode>
                <c:ptCount val="2"/>
                <c:pt idx="0">
                  <c:v>145.36370361752071</c:v>
                </c:pt>
                <c:pt idx="1">
                  <c:v>120.6959734688332</c:v>
                </c:pt>
              </c:numCache>
            </c:numRef>
          </c:val>
          <c:extLst>
            <c:ext xmlns:c16="http://schemas.microsoft.com/office/drawing/2014/chart" uri="{C3380CC4-5D6E-409C-BE32-E72D297353CC}">
              <c16:uniqueId val="{00000007-2196-4A39-BD62-E7CA204F9F31}"/>
            </c:ext>
          </c:extLst>
        </c:ser>
        <c:dLbls>
          <c:showLegendKey val="0"/>
          <c:showVal val="0"/>
          <c:showCatName val="0"/>
          <c:showSerName val="0"/>
          <c:showPercent val="0"/>
          <c:showBubbleSize val="0"/>
        </c:dLbls>
        <c:gapWidth val="150"/>
        <c:axId val="167194879"/>
        <c:axId val="1588981695"/>
      </c:barChart>
      <c:catAx>
        <c:axId val="16719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981695"/>
        <c:crosses val="autoZero"/>
        <c:auto val="1"/>
        <c:lblAlgn val="ctr"/>
        <c:lblOffset val="100"/>
        <c:noMultiLvlLbl val="0"/>
      </c:catAx>
      <c:valAx>
        <c:axId val="158898169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94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200025</xdr:colOff>
      <xdr:row>6</xdr:row>
      <xdr:rowOff>107950</xdr:rowOff>
    </xdr:from>
    <xdr:to>
      <xdr:col>6</xdr:col>
      <xdr:colOff>457200</xdr:colOff>
      <xdr:row>22</xdr:row>
      <xdr:rowOff>0</xdr:rowOff>
    </xdr:to>
    <xdr:graphicFrame macro="">
      <xdr:nvGraphicFramePr>
        <xdr:cNvPr id="2" name="Chart 1">
          <a:extLst>
            <a:ext uri="{FF2B5EF4-FFF2-40B4-BE49-F238E27FC236}">
              <a16:creationId xmlns:a16="http://schemas.microsoft.com/office/drawing/2014/main" id="{343BD12B-DE6F-47F0-A746-2254B0069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214312</xdr:colOff>
      <xdr:row>6</xdr:row>
      <xdr:rowOff>157161</xdr:rowOff>
    </xdr:from>
    <xdr:to>
      <xdr:col>6</xdr:col>
      <xdr:colOff>381000</xdr:colOff>
      <xdr:row>23</xdr:row>
      <xdr:rowOff>104774</xdr:rowOff>
    </xdr:to>
    <xdr:graphicFrame macro="">
      <xdr:nvGraphicFramePr>
        <xdr:cNvPr id="3" name="Chart 2">
          <a:extLst>
            <a:ext uri="{FF2B5EF4-FFF2-40B4-BE49-F238E27FC236}">
              <a16:creationId xmlns:a16="http://schemas.microsoft.com/office/drawing/2014/main" id="{B69D8BB7-FDB3-4B49-9A28-FF82BD8339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6</xdr:row>
      <xdr:rowOff>95250</xdr:rowOff>
    </xdr:from>
    <xdr:to>
      <xdr:col>6</xdr:col>
      <xdr:colOff>114300</xdr:colOff>
      <xdr:row>22</xdr:row>
      <xdr:rowOff>114300</xdr:rowOff>
    </xdr:to>
    <xdr:graphicFrame macro="">
      <xdr:nvGraphicFramePr>
        <xdr:cNvPr id="4" name="Chart 3">
          <a:extLst>
            <a:ext uri="{FF2B5EF4-FFF2-40B4-BE49-F238E27FC236}">
              <a16:creationId xmlns:a16="http://schemas.microsoft.com/office/drawing/2014/main" id="{CB963974-E0D0-4E1D-92BF-2F6A48530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595312</xdr:colOff>
      <xdr:row>7</xdr:row>
      <xdr:rowOff>147637</xdr:rowOff>
    </xdr:from>
    <xdr:to>
      <xdr:col>6</xdr:col>
      <xdr:colOff>390525</xdr:colOff>
      <xdr:row>28</xdr:row>
      <xdr:rowOff>152400</xdr:rowOff>
    </xdr:to>
    <xdr:graphicFrame macro="">
      <xdr:nvGraphicFramePr>
        <xdr:cNvPr id="3" name="Chart 2">
          <a:extLst>
            <a:ext uri="{FF2B5EF4-FFF2-40B4-BE49-F238E27FC236}">
              <a16:creationId xmlns:a16="http://schemas.microsoft.com/office/drawing/2014/main" id="{0E1CB3E7-567C-4583-8E0D-B9E0C842AE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419100</xdr:colOff>
      <xdr:row>9</xdr:row>
      <xdr:rowOff>33336</xdr:rowOff>
    </xdr:from>
    <xdr:to>
      <xdr:col>7</xdr:col>
      <xdr:colOff>42862</xdr:colOff>
      <xdr:row>26</xdr:row>
      <xdr:rowOff>104774</xdr:rowOff>
    </xdr:to>
    <xdr:graphicFrame macro="">
      <xdr:nvGraphicFramePr>
        <xdr:cNvPr id="3" name="Chart 2">
          <a:extLst>
            <a:ext uri="{FF2B5EF4-FFF2-40B4-BE49-F238E27FC236}">
              <a16:creationId xmlns:a16="http://schemas.microsoft.com/office/drawing/2014/main" id="{6B4D15B6-1CF8-4D38-8F39-3DFBB03883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419100</xdr:colOff>
      <xdr:row>8</xdr:row>
      <xdr:rowOff>33336</xdr:rowOff>
    </xdr:from>
    <xdr:to>
      <xdr:col>7</xdr:col>
      <xdr:colOff>42862</xdr:colOff>
      <xdr:row>25</xdr:row>
      <xdr:rowOff>104774</xdr:rowOff>
    </xdr:to>
    <xdr:graphicFrame macro="">
      <xdr:nvGraphicFramePr>
        <xdr:cNvPr id="2" name="Chart 1">
          <a:extLst>
            <a:ext uri="{FF2B5EF4-FFF2-40B4-BE49-F238E27FC236}">
              <a16:creationId xmlns:a16="http://schemas.microsoft.com/office/drawing/2014/main" id="{6502C2DC-9C5A-4216-BF82-FEA4A2C936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2" activePane="bottomLeft" state="frozen"/>
      <selection pane="bottomLeft" activeCell="A3" sqref="A3"/>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208</v>
      </c>
      <c r="E1" t="s">
        <v>117</v>
      </c>
      <c r="F1" t="s">
        <v>209</v>
      </c>
      <c r="G1" t="s">
        <v>118</v>
      </c>
    </row>
    <row r="2" spans="1:7" x14ac:dyDescent="0.25">
      <c r="A2" t="s">
        <v>1</v>
      </c>
      <c r="B2" t="s">
        <v>120</v>
      </c>
    </row>
    <row r="3" spans="1:7" x14ac:dyDescent="0.25">
      <c r="A3" t="s">
        <v>250</v>
      </c>
      <c r="B3" t="s">
        <v>248</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213</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2">
        <v>1.3624389724527719</v>
      </c>
    </row>
    <row r="69" spans="1:5" x14ac:dyDescent="0.25">
      <c r="A69" s="2" t="s">
        <v>66</v>
      </c>
      <c r="B69" s="2">
        <v>1.475654647382425</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workbookViewId="0">
      <pane ySplit="1" topLeftCell="A89" activePane="bottomLeft" state="frozen"/>
      <selection activeCell="B1" sqref="B1"/>
      <selection pane="bottomLeft" activeCell="B112" sqref="B112"/>
    </sheetView>
  </sheetViews>
  <sheetFormatPr defaultRowHeight="15" x14ac:dyDescent="0.25"/>
  <cols>
    <col min="1" max="1" width="32.5703125" bestFit="1" customWidth="1"/>
    <col min="2" max="2" width="36.85546875" style="27"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208</v>
      </c>
      <c r="G1" t="s">
        <v>117</v>
      </c>
      <c r="H1" t="s">
        <v>209</v>
      </c>
      <c r="I1" t="s">
        <v>118</v>
      </c>
      <c r="J1" t="s">
        <v>161</v>
      </c>
    </row>
    <row r="2" spans="1:18" x14ac:dyDescent="0.25">
      <c r="D2" t="s">
        <v>204</v>
      </c>
      <c r="E2" t="s">
        <v>204</v>
      </c>
      <c r="F2" t="s">
        <v>205</v>
      </c>
      <c r="G2" t="s">
        <v>206</v>
      </c>
      <c r="H2" t="s">
        <v>205</v>
      </c>
      <c r="I2" t="s">
        <v>206</v>
      </c>
    </row>
    <row r="3" spans="1:18" x14ac:dyDescent="0.25">
      <c r="A3" t="s">
        <v>125</v>
      </c>
      <c r="B3" s="27" t="s">
        <v>126</v>
      </c>
      <c r="C3" t="s">
        <v>133</v>
      </c>
      <c r="D3">
        <v>2016</v>
      </c>
      <c r="E3">
        <v>2040</v>
      </c>
      <c r="F3" t="s">
        <v>186</v>
      </c>
      <c r="G3" t="s">
        <v>188</v>
      </c>
      <c r="H3" t="s">
        <v>187</v>
      </c>
      <c r="I3" t="s">
        <v>189</v>
      </c>
      <c r="J3" t="s">
        <v>161</v>
      </c>
    </row>
    <row r="4" spans="1:18" x14ac:dyDescent="0.25">
      <c r="A4" t="s">
        <v>31</v>
      </c>
      <c r="B4" s="27" t="s">
        <v>146</v>
      </c>
      <c r="C4" t="s">
        <v>196</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7" t="s">
        <v>147</v>
      </c>
      <c r="C5" t="s">
        <v>196</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3" t="s">
        <v>154</v>
      </c>
      <c r="Q5" s="14"/>
      <c r="R5" s="15"/>
    </row>
    <row r="6" spans="1:18" x14ac:dyDescent="0.25">
      <c r="A6" s="2" t="s">
        <v>64</v>
      </c>
      <c r="B6" s="46" t="s">
        <v>241</v>
      </c>
      <c r="C6" t="s">
        <v>199</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6"/>
      <c r="Q6" s="17"/>
      <c r="R6" s="18"/>
    </row>
    <row r="7" spans="1:18" x14ac:dyDescent="0.25">
      <c r="A7" t="s">
        <v>99</v>
      </c>
      <c r="B7" s="27" t="s">
        <v>175</v>
      </c>
      <c r="C7" t="s">
        <v>199</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19" t="s">
        <v>155</v>
      </c>
      <c r="Q7" s="17" t="str">
        <f>IF(SUMIFS($D$19:$D$42,$J$19:$J$42,"NB")&gt;0,"NB","EB")</f>
        <v>EB</v>
      </c>
      <c r="R7" s="18" t="str">
        <f>IF(SUMIFS($D$19:$D$42,$J$19:$J$42,"SB")&gt;0,"SB","WB")</f>
        <v>WB</v>
      </c>
    </row>
    <row r="8" spans="1:18" x14ac:dyDescent="0.25">
      <c r="A8" t="s">
        <v>100</v>
      </c>
      <c r="B8" s="27" t="s">
        <v>176</v>
      </c>
      <c r="C8" t="s">
        <v>199</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6" t="s">
        <v>149</v>
      </c>
      <c r="Q8" s="20">
        <f t="array" ref="Q8">SUMPRODUCT(--($J$19:$J$42=Q$7),--($B$19:$B$42=$P8),$D$19:$D$42)</f>
        <v>63.359266107107317</v>
      </c>
      <c r="R8" s="21">
        <f t="array" ref="R8">SUMPRODUCT(--($J$19:$J$42=R$7),--($B$19:$B$42=$P8),$D$19:$D$42)</f>
        <v>66.431990942696686</v>
      </c>
    </row>
    <row r="9" spans="1:18" x14ac:dyDescent="0.25">
      <c r="A9" t="s">
        <v>101</v>
      </c>
      <c r="B9" s="27" t="s">
        <v>177</v>
      </c>
      <c r="C9" t="s">
        <v>199</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6" t="s">
        <v>150</v>
      </c>
      <c r="Q9" s="20">
        <f t="array" ref="Q9">SUMPRODUCT(--($J$19:$J$42=Q$7),--($B$19:$B$42=$P9),$D$19:$D$42)</f>
        <v>39.857150159123393</v>
      </c>
      <c r="R9" s="21">
        <f t="array" ref="R9">SUMPRODUCT(--($J$19:$J$42=R$7),--($B$19:$B$42=$P9),$D$19:$D$42)</f>
        <v>54.409268026535017</v>
      </c>
    </row>
    <row r="10" spans="1:18" x14ac:dyDescent="0.25">
      <c r="A10" t="s">
        <v>102</v>
      </c>
      <c r="B10" s="27" t="s">
        <v>178</v>
      </c>
      <c r="C10" t="s">
        <v>199</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6"/>
      <c r="Q10" s="17"/>
      <c r="R10" s="18"/>
    </row>
    <row r="11" spans="1:18" x14ac:dyDescent="0.25">
      <c r="A11" t="s">
        <v>103</v>
      </c>
      <c r="B11" s="27" t="s">
        <v>179</v>
      </c>
      <c r="C11" t="s">
        <v>199</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6"/>
      <c r="Q11" s="17"/>
      <c r="R11" s="18"/>
    </row>
    <row r="12" spans="1:18" x14ac:dyDescent="0.25">
      <c r="A12" t="s">
        <v>113</v>
      </c>
      <c r="B12" s="27" t="str">
        <f t="shared" ref="B12:B17" si="0">A12</f>
        <v>Very Low or Rural Res Density</v>
      </c>
      <c r="C12" t="s">
        <v>199</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6"/>
      <c r="Q12" s="17"/>
      <c r="R12" s="18"/>
    </row>
    <row r="13" spans="1:18" x14ac:dyDescent="0.25">
      <c r="A13" t="s">
        <v>109</v>
      </c>
      <c r="B13" s="27" t="str">
        <f t="shared" si="0"/>
        <v>Low Density</v>
      </c>
      <c r="C13" t="s">
        <v>199</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19" t="s">
        <v>156</v>
      </c>
      <c r="Q13" s="17" t="str">
        <f>IF(SUMIFS($D$19:$D$42,$J$19:$J$42,"NB")&gt;0,"NB","EB")</f>
        <v>EB</v>
      </c>
      <c r="R13" s="18" t="str">
        <f>IF(SUMIFS($D$19:$D$42,$J$19:$J$42,"SB")&gt;0,"SB","WB")</f>
        <v>WB</v>
      </c>
    </row>
    <row r="14" spans="1:18" x14ac:dyDescent="0.25">
      <c r="A14" t="s">
        <v>111</v>
      </c>
      <c r="B14" s="27" t="str">
        <f t="shared" si="0"/>
        <v>Medium Density</v>
      </c>
      <c r="C14" t="s">
        <v>199</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6" t="s">
        <v>151</v>
      </c>
      <c r="Q14" s="22">
        <f t="array" ref="Q14">SUMPRODUCT(--($J$19:$J$42=Q$7),--($B$19:$B$42=$P14),$D$19:$D$42)</f>
        <v>1.1478152403679189</v>
      </c>
      <c r="R14" s="23">
        <f t="array" ref="R14">SUMPRODUCT(--($J$19:$J$42=R$7),--($B$19:$B$42=$P14),$D$19:$D$42)</f>
        <v>1.081819835884438</v>
      </c>
    </row>
    <row r="15" spans="1:18" x14ac:dyDescent="0.25">
      <c r="A15" t="s">
        <v>110</v>
      </c>
      <c r="B15" s="27" t="str">
        <f t="shared" si="0"/>
        <v>Med-High Density</v>
      </c>
      <c r="C15" t="s">
        <v>199</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6" t="s">
        <v>207</v>
      </c>
      <c r="Q15" s="22">
        <f t="array" ref="Q15">SUMPRODUCT(--($J$19:$J$42=Q$7),--($B$19:$B$42=$P15),$D$19:$D$42)</f>
        <v>1.162867114075685</v>
      </c>
      <c r="R15" s="23">
        <f t="array" ref="R15">SUMPRODUCT(--($J$19:$J$42=R$7),--($B$19:$B$42=$P15),$D$19:$D$42)</f>
        <v>1.091630634013671</v>
      </c>
    </row>
    <row r="16" spans="1:18" x14ac:dyDescent="0.25">
      <c r="A16" t="s">
        <v>108</v>
      </c>
      <c r="B16" s="27" t="str">
        <f t="shared" si="0"/>
        <v>High Density</v>
      </c>
      <c r="C16" t="s">
        <v>199</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6" t="s">
        <v>152</v>
      </c>
      <c r="Q16" s="22">
        <f t="array" ref="Q16">SUMPRODUCT(--($J$19:$J$42=Q$7),--($B$19:$B$42=$P16),$D$19:$D$42)</f>
        <v>1.323087321541778</v>
      </c>
      <c r="R16" s="23">
        <f t="array" ref="R16">SUMPRODUCT(--($J$19:$J$42=R$7),--($B$19:$B$42=$P16),$D$19:$D$42)</f>
        <v>1.10910333948567</v>
      </c>
    </row>
    <row r="17" spans="1:18" x14ac:dyDescent="0.25">
      <c r="A17" t="s">
        <v>112</v>
      </c>
      <c r="B17" s="27" t="str">
        <f t="shared" si="0"/>
        <v>Mixed Use</v>
      </c>
      <c r="C17" t="s">
        <v>199</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4" t="s">
        <v>153</v>
      </c>
      <c r="Q17" s="25">
        <f t="array" ref="Q17">SUMPRODUCT(--($J$19:$J$42=Q$7),--($B$19:$B$42=$P17),$D$19:$D$42)</f>
        <v>1.2010105753672351</v>
      </c>
      <c r="R17" s="26">
        <f t="array" ref="R17">SUMPRODUCT(--($J$19:$J$42=R$7),--($B$19:$B$42=$P17),$D$19:$D$42)</f>
        <v>1.0947187607200981</v>
      </c>
    </row>
    <row r="18" spans="1:18" ht="30" x14ac:dyDescent="0.25">
      <c r="A18" t="s">
        <v>114</v>
      </c>
      <c r="B18" s="27" t="s">
        <v>185</v>
      </c>
      <c r="C18" t="s">
        <v>199</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42" t="s">
        <v>225</v>
      </c>
      <c r="Q18" s="40">
        <f t="array" ref="Q18">MAX(IF(ISNUMBER(SEARCH("calc_len",import!$A:$A)),import!$B:$B))</f>
        <v>7460.2525126827086</v>
      </c>
      <c r="R18" s="41"/>
    </row>
    <row r="19" spans="1:18" x14ac:dyDescent="0.25">
      <c r="A19" t="s">
        <v>35</v>
      </c>
      <c r="B19" s="27" t="s">
        <v>149</v>
      </c>
      <c r="C19" t="s">
        <v>198</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157</v>
      </c>
      <c r="P19" s="39" t="s">
        <v>224</v>
      </c>
      <c r="Q19" s="43">
        <f>(Q18/5280)/D118</f>
        <v>1.0020756115251865</v>
      </c>
    </row>
    <row r="20" spans="1:18" x14ac:dyDescent="0.25">
      <c r="A20" t="s">
        <v>36</v>
      </c>
      <c r="B20" s="27" t="s">
        <v>150</v>
      </c>
      <c r="C20" t="s">
        <v>198</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157</v>
      </c>
    </row>
    <row r="21" spans="1:18" x14ac:dyDescent="0.25">
      <c r="A21" t="s">
        <v>37</v>
      </c>
      <c r="B21" s="27" t="s">
        <v>151</v>
      </c>
      <c r="C21" t="s">
        <v>198</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157</v>
      </c>
    </row>
    <row r="22" spans="1:18" x14ac:dyDescent="0.25">
      <c r="A22" t="s">
        <v>38</v>
      </c>
      <c r="B22" s="27" t="s">
        <v>207</v>
      </c>
      <c r="C22" t="s">
        <v>198</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157</v>
      </c>
    </row>
    <row r="23" spans="1:18" x14ac:dyDescent="0.25">
      <c r="A23" t="s">
        <v>39</v>
      </c>
      <c r="B23" s="27" t="s">
        <v>152</v>
      </c>
      <c r="C23" t="s">
        <v>198</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157</v>
      </c>
    </row>
    <row r="24" spans="1:18" x14ac:dyDescent="0.25">
      <c r="A24" t="s">
        <v>40</v>
      </c>
      <c r="B24" s="27" t="s">
        <v>153</v>
      </c>
      <c r="C24" t="s">
        <v>198</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157</v>
      </c>
    </row>
    <row r="25" spans="1:18" x14ac:dyDescent="0.25">
      <c r="A25" t="s">
        <v>42</v>
      </c>
      <c r="B25" s="27" t="s">
        <v>149</v>
      </c>
      <c r="C25" t="s">
        <v>198</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158</v>
      </c>
    </row>
    <row r="26" spans="1:18" x14ac:dyDescent="0.25">
      <c r="A26" t="s">
        <v>43</v>
      </c>
      <c r="B26" s="27" t="s">
        <v>150</v>
      </c>
      <c r="C26" t="s">
        <v>198</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158</v>
      </c>
    </row>
    <row r="27" spans="1:18" x14ac:dyDescent="0.25">
      <c r="A27" t="s">
        <v>44</v>
      </c>
      <c r="B27" s="27" t="s">
        <v>151</v>
      </c>
      <c r="C27" t="s">
        <v>198</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158</v>
      </c>
    </row>
    <row r="28" spans="1:18" x14ac:dyDescent="0.25">
      <c r="A28" t="s">
        <v>45</v>
      </c>
      <c r="B28" s="27" t="s">
        <v>207</v>
      </c>
      <c r="C28" t="s">
        <v>198</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158</v>
      </c>
    </row>
    <row r="29" spans="1:18" x14ac:dyDescent="0.25">
      <c r="A29" t="s">
        <v>46</v>
      </c>
      <c r="B29" s="27" t="s">
        <v>152</v>
      </c>
      <c r="C29" t="s">
        <v>198</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158</v>
      </c>
    </row>
    <row r="30" spans="1:18" x14ac:dyDescent="0.25">
      <c r="A30" t="s">
        <v>47</v>
      </c>
      <c r="B30" s="27" t="s">
        <v>153</v>
      </c>
      <c r="C30" t="s">
        <v>198</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158</v>
      </c>
    </row>
    <row r="31" spans="1:18" x14ac:dyDescent="0.25">
      <c r="A31" t="s">
        <v>49</v>
      </c>
      <c r="B31" s="27" t="s">
        <v>149</v>
      </c>
      <c r="C31" t="s">
        <v>198</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159</v>
      </c>
    </row>
    <row r="32" spans="1:18" x14ac:dyDescent="0.25">
      <c r="A32" t="s">
        <v>50</v>
      </c>
      <c r="B32" s="27" t="s">
        <v>150</v>
      </c>
      <c r="C32" t="s">
        <v>198</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159</v>
      </c>
    </row>
    <row r="33" spans="1:10" x14ac:dyDescent="0.25">
      <c r="A33" t="s">
        <v>51</v>
      </c>
      <c r="B33" s="27" t="s">
        <v>151</v>
      </c>
      <c r="C33" t="s">
        <v>198</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159</v>
      </c>
    </row>
    <row r="34" spans="1:10" x14ac:dyDescent="0.25">
      <c r="A34" t="s">
        <v>52</v>
      </c>
      <c r="B34" s="27" t="s">
        <v>207</v>
      </c>
      <c r="C34" t="s">
        <v>198</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159</v>
      </c>
    </row>
    <row r="35" spans="1:10" x14ac:dyDescent="0.25">
      <c r="A35" t="s">
        <v>53</v>
      </c>
      <c r="B35" s="27" t="s">
        <v>152</v>
      </c>
      <c r="C35" t="s">
        <v>198</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159</v>
      </c>
    </row>
    <row r="36" spans="1:10" x14ac:dyDescent="0.25">
      <c r="A36" t="s">
        <v>54</v>
      </c>
      <c r="B36" s="27" t="s">
        <v>153</v>
      </c>
      <c r="C36" t="s">
        <v>198</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159</v>
      </c>
    </row>
    <row r="37" spans="1:10" x14ac:dyDescent="0.25">
      <c r="A37" t="s">
        <v>56</v>
      </c>
      <c r="B37" s="27" t="s">
        <v>149</v>
      </c>
      <c r="C37" t="s">
        <v>198</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160</v>
      </c>
    </row>
    <row r="38" spans="1:10" x14ac:dyDescent="0.25">
      <c r="A38" t="s">
        <v>57</v>
      </c>
      <c r="B38" s="27" t="s">
        <v>150</v>
      </c>
      <c r="C38" t="s">
        <v>198</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160</v>
      </c>
    </row>
    <row r="39" spans="1:10" x14ac:dyDescent="0.25">
      <c r="A39" t="s">
        <v>58</v>
      </c>
      <c r="B39" s="27" t="s">
        <v>151</v>
      </c>
      <c r="C39" t="s">
        <v>198</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160</v>
      </c>
    </row>
    <row r="40" spans="1:10" x14ac:dyDescent="0.25">
      <c r="A40" t="s">
        <v>59</v>
      </c>
      <c r="B40" s="27" t="s">
        <v>207</v>
      </c>
      <c r="C40" t="s">
        <v>198</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160</v>
      </c>
    </row>
    <row r="41" spans="1:10" x14ac:dyDescent="0.25">
      <c r="A41" t="s">
        <v>60</v>
      </c>
      <c r="B41" s="27" t="s">
        <v>152</v>
      </c>
      <c r="C41" t="s">
        <v>198</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160</v>
      </c>
    </row>
    <row r="42" spans="1:10" x14ac:dyDescent="0.25">
      <c r="A42" t="s">
        <v>61</v>
      </c>
      <c r="B42" s="27" t="s">
        <v>153</v>
      </c>
      <c r="C42" t="s">
        <v>198</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160</v>
      </c>
    </row>
    <row r="43" spans="1:10" x14ac:dyDescent="0.25">
      <c r="A43" s="3" t="s">
        <v>7</v>
      </c>
      <c r="B43" s="27" t="s">
        <v>218</v>
      </c>
      <c r="C43" t="s">
        <v>191</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c r="J43" t="s">
        <v>215</v>
      </c>
    </row>
    <row r="44" spans="1:10" x14ac:dyDescent="0.25">
      <c r="A44" s="3" t="s">
        <v>8</v>
      </c>
      <c r="B44" s="27" t="s">
        <v>219</v>
      </c>
      <c r="C44" t="s">
        <v>191</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c r="J44" t="s">
        <v>215</v>
      </c>
    </row>
    <row r="45" spans="1:10" x14ac:dyDescent="0.25">
      <c r="A45" s="3" t="s">
        <v>9</v>
      </c>
      <c r="B45" s="27" t="s">
        <v>220</v>
      </c>
      <c r="C45" t="s">
        <v>191</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c r="J45" t="s">
        <v>215</v>
      </c>
    </row>
    <row r="46" spans="1:10" x14ac:dyDescent="0.25">
      <c r="A46" s="3" t="s">
        <v>10</v>
      </c>
      <c r="B46" s="27" t="s">
        <v>221</v>
      </c>
      <c r="C46" t="s">
        <v>191</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c r="J46" t="s">
        <v>215</v>
      </c>
    </row>
    <row r="47" spans="1:10" x14ac:dyDescent="0.25">
      <c r="A47" s="3" t="s">
        <v>11</v>
      </c>
      <c r="B47" s="27" t="s">
        <v>218</v>
      </c>
      <c r="C47" t="s">
        <v>191</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c r="J47" t="s">
        <v>216</v>
      </c>
    </row>
    <row r="48" spans="1:10" x14ac:dyDescent="0.25">
      <c r="A48" s="3" t="s">
        <v>12</v>
      </c>
      <c r="B48" s="27" t="s">
        <v>219</v>
      </c>
      <c r="C48" t="s">
        <v>191</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c r="J48" t="s">
        <v>216</v>
      </c>
    </row>
    <row r="49" spans="1:10" x14ac:dyDescent="0.25">
      <c r="A49" s="3" t="s">
        <v>13</v>
      </c>
      <c r="B49" s="27" t="s">
        <v>220</v>
      </c>
      <c r="C49" t="s">
        <v>191</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c r="J49" t="s">
        <v>216</v>
      </c>
    </row>
    <row r="50" spans="1:10" x14ac:dyDescent="0.25">
      <c r="A50" s="3" t="s">
        <v>14</v>
      </c>
      <c r="B50" s="27" t="s">
        <v>221</v>
      </c>
      <c r="C50" t="s">
        <v>191</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c r="J50" t="s">
        <v>216</v>
      </c>
    </row>
    <row r="51" spans="1:10" x14ac:dyDescent="0.25">
      <c r="A51" s="3" t="s">
        <v>15</v>
      </c>
      <c r="B51" s="27" t="s">
        <v>218</v>
      </c>
      <c r="C51" t="s">
        <v>191</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c r="J51" t="s">
        <v>217</v>
      </c>
    </row>
    <row r="52" spans="1:10" x14ac:dyDescent="0.25">
      <c r="A52" s="3" t="s">
        <v>16</v>
      </c>
      <c r="B52" s="27" t="s">
        <v>219</v>
      </c>
      <c r="C52" t="s">
        <v>191</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c r="J52" t="s">
        <v>217</v>
      </c>
    </row>
    <row r="53" spans="1:10" x14ac:dyDescent="0.25">
      <c r="A53" s="3" t="s">
        <v>17</v>
      </c>
      <c r="B53" s="27" t="s">
        <v>222</v>
      </c>
      <c r="C53" t="s">
        <v>191</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c r="J53" t="s">
        <v>217</v>
      </c>
    </row>
    <row r="54" spans="1:10" x14ac:dyDescent="0.25">
      <c r="A54" s="3" t="s">
        <v>18</v>
      </c>
      <c r="B54" s="27" t="s">
        <v>221</v>
      </c>
      <c r="C54" t="s">
        <v>191</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c r="J54" t="s">
        <v>217</v>
      </c>
    </row>
    <row r="55" spans="1:10" x14ac:dyDescent="0.25">
      <c r="A55" t="s">
        <v>90</v>
      </c>
      <c r="B55" s="27" t="s">
        <v>173</v>
      </c>
      <c r="C55" t="s">
        <v>191</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10" ht="30" x14ac:dyDescent="0.25">
      <c r="A56" t="s">
        <v>28</v>
      </c>
      <c r="B56" s="27" t="s">
        <v>143</v>
      </c>
      <c r="C56" t="s">
        <v>194</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10" x14ac:dyDescent="0.25">
      <c r="A57" t="s">
        <v>29</v>
      </c>
      <c r="B57" s="27" t="s">
        <v>144</v>
      </c>
      <c r="C57" t="s">
        <v>194</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10" x14ac:dyDescent="0.25">
      <c r="A58" t="s">
        <v>91</v>
      </c>
      <c r="B58" s="27" t="s">
        <v>171</v>
      </c>
      <c r="C58" t="s">
        <v>194</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10" x14ac:dyDescent="0.25">
      <c r="A59" t="s">
        <v>98</v>
      </c>
      <c r="B59" s="27" t="s">
        <v>180</v>
      </c>
      <c r="C59" t="s">
        <v>194</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10" x14ac:dyDescent="0.25">
      <c r="A60" t="s">
        <v>33</v>
      </c>
      <c r="B60" s="27" t="s">
        <v>211</v>
      </c>
      <c r="C60" t="s">
        <v>197</v>
      </c>
      <c r="D60">
        <f>VLOOKUP($A60,import!$A:$G,MATCH(lookup_helper!D$1,import!$A$1:$G$1,0),FALSE)</f>
        <v>0.1021114271418558</v>
      </c>
      <c r="E60">
        <f>VLOOKUP($A60,import!$A:$G,MATCH(lookup_helper!E$1,import!$A$1:$G$1,0),FALSE)</f>
        <v>0</v>
      </c>
      <c r="F60">
        <f>VLOOKUP($A60,import!$A:$G,MATCH(lookup_helper!F$1,import!$A$1:$G$1,0),FALSE)</f>
        <v>5.8844134774233253E-2</v>
      </c>
      <c r="G60">
        <f>VLOOKUP($A60,import!$A:$G,MATCH(lookup_helper!G$1,import!$A$1:$G$1,0),FALSE)</f>
        <v>1.480071598380431E-2</v>
      </c>
      <c r="H60">
        <f>VLOOKUP($A60,import!$A:$G,MATCH(lookup_helper!H$1,import!$A$1:$G$1,0),FALSE)</f>
        <v>0</v>
      </c>
      <c r="I60">
        <f>VLOOKUP($A60,import!$A:$G,MATCH(lookup_helper!I$1,import!$A$1:$G$1,0),FALSE)</f>
        <v>0</v>
      </c>
    </row>
    <row r="61" spans="1:10" x14ac:dyDescent="0.25">
      <c r="A61" s="2" t="s">
        <v>62</v>
      </c>
      <c r="B61" s="27" t="s">
        <v>162</v>
      </c>
      <c r="C61" t="s">
        <v>197</v>
      </c>
      <c r="D61">
        <f>VLOOKUP($A61,import!$A:$G,MATCH(lookup_helper!D$1,import!$A$1:$G$1,0),FALSE)</f>
        <v>1.872619731652339</v>
      </c>
      <c r="E61">
        <f>VLOOKUP($A61,import!$A:$G,MATCH(lookup_helper!E$1,import!$A$1:$G$1,0),FALSE)</f>
        <v>0</v>
      </c>
      <c r="F61">
        <f>VLOOKUP($A61,import!$A:$G,MATCH(lookup_helper!F$1,import!$A$1:$G$1,0),FALSE)</f>
        <v>7.4149284958128156E-2</v>
      </c>
      <c r="G61">
        <f>VLOOKUP($A61,import!$A:$G,MATCH(lookup_helper!G$1,import!$A$1:$G$1,0),FALSE)</f>
        <v>7.332683167880813E-2</v>
      </c>
      <c r="H61">
        <f>VLOOKUP($A61,import!$A:$G,MATCH(lookup_helper!H$1,import!$A$1:$G$1,0),FALSE)</f>
        <v>0</v>
      </c>
      <c r="I61">
        <f>VLOOKUP($A61,import!$A:$G,MATCH(lookup_helper!I$1,import!$A$1:$G$1,0),FALSE)</f>
        <v>0</v>
      </c>
    </row>
    <row r="62" spans="1:10" ht="30" x14ac:dyDescent="0.25">
      <c r="A62" s="2" t="s">
        <v>63</v>
      </c>
      <c r="B62" s="27" t="s">
        <v>210</v>
      </c>
      <c r="C62" t="s">
        <v>197</v>
      </c>
      <c r="D62">
        <f>VLOOKUP($A62,import!$A:$G,MATCH(lookup_helper!D$1,import!$A$1:$G$1,0),FALSE)</f>
        <v>0.33368336973414081</v>
      </c>
      <c r="E62">
        <f>VLOOKUP($A62,import!$A:$G,MATCH(lookup_helper!E$1,import!$A$1:$G$1,0),FALSE)</f>
        <v>0</v>
      </c>
      <c r="F62">
        <f>VLOOKUP($A62,import!$A:$G,MATCH(lookup_helper!F$1,import!$A$1:$G$1,0),FALSE)</f>
        <v>9.9496332560479198E-2</v>
      </c>
      <c r="G62">
        <f>VLOOKUP($A62,import!$A:$G,MATCH(lookup_helper!G$1,import!$A$1:$G$1,0),FALSE)</f>
        <v>0.1052465714535069</v>
      </c>
      <c r="H62">
        <f>VLOOKUP($A62,import!$A:$G,MATCH(lookup_helper!H$1,import!$A$1:$G$1,0),FALSE)</f>
        <v>0</v>
      </c>
      <c r="I62">
        <f>VLOOKUP($A62,import!$A:$G,MATCH(lookup_helper!I$1,import!$A$1:$G$1,0),FALSE)</f>
        <v>0</v>
      </c>
    </row>
    <row r="63" spans="1:10" x14ac:dyDescent="0.25">
      <c r="A63" t="s">
        <v>105</v>
      </c>
      <c r="B63" s="27" t="s">
        <v>182</v>
      </c>
      <c r="C63" t="s">
        <v>203</v>
      </c>
      <c r="D63">
        <f>VLOOKUP($A63,import!$A:$G,MATCH(lookup_helper!D$1,import!$A$1:$G$1,0),FALSE)</f>
        <v>13.047842643653521</v>
      </c>
      <c r="E63">
        <f>VLOOKUP($A63,import!$A:$G,MATCH(lookup_helper!E$1,import!$A$1:$G$1,0),FALSE)</f>
        <v>69.301955921047991</v>
      </c>
      <c r="F63">
        <f>VLOOKUP($A63,import!$A:$G,MATCH(lookup_helper!F$1,import!$A$1:$G$1,0),FALSE)</f>
        <v>0</v>
      </c>
      <c r="G63">
        <f>VLOOKUP($A63,import!$A:$G,MATCH(lookup_helper!G$1,import!$A$1:$G$1,0),FALSE)</f>
        <v>0</v>
      </c>
      <c r="H63">
        <f>VLOOKUP($A63,import!$A:$G,MATCH(lookup_helper!H$1,import!$A$1:$G$1,0),FALSE)</f>
        <v>0</v>
      </c>
      <c r="I63">
        <f>VLOOKUP($A63,import!$A:$G,MATCH(lookup_helper!I$1,import!$A$1:$G$1,0),FALSE)</f>
        <v>0</v>
      </c>
    </row>
    <row r="64" spans="1:10" x14ac:dyDescent="0.25">
      <c r="A64" t="s">
        <v>106</v>
      </c>
      <c r="B64" s="27" t="s">
        <v>183</v>
      </c>
      <c r="C64" t="s">
        <v>203</v>
      </c>
      <c r="D64">
        <f>VLOOKUP($A64,import!$A:$G,MATCH(lookup_helper!D$1,import!$A$1:$G$1,0),FALSE)</f>
        <v>1.3710956366053659</v>
      </c>
      <c r="E64">
        <f>VLOOKUP($A64,import!$A:$G,MATCH(lookup_helper!E$1,import!$A$1:$G$1,0),FALSE)</f>
        <v>1.3582230858271871</v>
      </c>
      <c r="F64">
        <f>VLOOKUP($A64,import!$A:$G,MATCH(lookup_helper!F$1,import!$A$1:$G$1,0),FALSE)</f>
        <v>0</v>
      </c>
      <c r="G64">
        <f>VLOOKUP($A64,import!$A:$G,MATCH(lookup_helper!G$1,import!$A$1:$G$1,0),FALSE)</f>
        <v>0</v>
      </c>
      <c r="H64">
        <f>VLOOKUP($A64,import!$A:$G,MATCH(lookup_helper!H$1,import!$A$1:$G$1,0),FALSE)</f>
        <v>0</v>
      </c>
      <c r="I64">
        <f>VLOOKUP($A64,import!$A:$G,MATCH(lookup_helper!I$1,import!$A$1:$G$1,0),FALSE)</f>
        <v>0</v>
      </c>
    </row>
    <row r="65" spans="1:9" ht="30" x14ac:dyDescent="0.25">
      <c r="A65" t="s">
        <v>30</v>
      </c>
      <c r="B65" s="27" t="s">
        <v>145</v>
      </c>
      <c r="C65" t="s">
        <v>195</v>
      </c>
      <c r="D65" s="2">
        <f>VLOOKUP($A65,import!$A:$G,MATCH(lookup_helper!D$1,import!$A$1:$G$1,0),FALSE)</f>
        <v>1175.845221386116</v>
      </c>
      <c r="E65" s="2">
        <f>VLOOKUP($A65,import!$A:$G,MATCH(lookup_helper!E$1,import!$A$1:$G$1,0),FALSE)</f>
        <v>0</v>
      </c>
      <c r="F65" s="2">
        <f>VLOOKUP($A65,import!$A:$G,MATCH(lookup_helper!F$1,import!$A$1:$G$1,0),FALSE)</f>
        <v>0</v>
      </c>
      <c r="G65" s="2">
        <f>VLOOKUP($A65,import!$A:$G,MATCH(lookup_helper!G$1,import!$A$1:$G$1,0),FALSE)</f>
        <v>0</v>
      </c>
      <c r="H65">
        <f>VLOOKUP($A65,import!$A:$G,MATCH(lookup_helper!H$1,import!$A$1:$G$1,0),FALSE)</f>
        <v>0</v>
      </c>
      <c r="I65">
        <f>VLOOKUP($A65,import!$A:$G,MATCH(lookup_helper!I$1,import!$A$1:$G$1,0),FALSE)</f>
        <v>0</v>
      </c>
    </row>
    <row r="66" spans="1:9" x14ac:dyDescent="0.25">
      <c r="A66" t="s">
        <v>34</v>
      </c>
      <c r="B66" s="27" t="s">
        <v>148</v>
      </c>
      <c r="C66" t="s">
        <v>195</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7" t="s">
        <v>148</v>
      </c>
      <c r="C67" t="s">
        <v>195</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7" t="s">
        <v>148</v>
      </c>
      <c r="C68" t="s">
        <v>195</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7" t="s">
        <v>148</v>
      </c>
      <c r="C69" t="s">
        <v>195</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7" t="s">
        <v>166</v>
      </c>
      <c r="C70" t="s">
        <v>195</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7" t="s">
        <v>168</v>
      </c>
      <c r="C71" t="s">
        <v>195</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7" t="s">
        <v>169</v>
      </c>
      <c r="C72" t="s">
        <v>195</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7" t="s">
        <v>174</v>
      </c>
      <c r="C73" t="s">
        <v>195</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7" t="s">
        <v>175</v>
      </c>
      <c r="C74" t="s">
        <v>195</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7" t="s">
        <v>176</v>
      </c>
      <c r="C75" t="s">
        <v>195</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7" t="s">
        <v>177</v>
      </c>
      <c r="C76" t="s">
        <v>195</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7" t="s">
        <v>178</v>
      </c>
      <c r="C77" t="s">
        <v>195</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7" t="s">
        <v>179</v>
      </c>
      <c r="C78" t="s">
        <v>195</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7" t="s">
        <v>184</v>
      </c>
      <c r="C79" t="s">
        <v>200</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x14ac:dyDescent="0.25">
      <c r="A80" t="s">
        <v>88</v>
      </c>
      <c r="B80" s="27" t="s">
        <v>172</v>
      </c>
      <c r="C80" t="s">
        <v>200</v>
      </c>
      <c r="D80" s="2">
        <f>VLOOKUP($A80,import!$A:$G,MATCH(lookup_helper!D$1,import!$A$1:$G$1,0),FALSE)</f>
        <v>1916</v>
      </c>
      <c r="E80" s="2">
        <f>VLOOKUP($A80,import!$A:$G,MATCH(lookup_helper!E$1,import!$A$1:$G$1,0),FALSE)</f>
        <v>2072.611115859987</v>
      </c>
      <c r="F80">
        <f>VLOOKUP($A80,import!$A:$G,MATCH(lookup_helper!F$1,import!$A$1:$G$1,0),FALSE)</f>
        <v>0</v>
      </c>
      <c r="G80">
        <f>VLOOKUP($A80,import!$A:$G,MATCH(lookup_helper!G$1,import!$A$1:$G$1,0),FALSE)</f>
        <v>0</v>
      </c>
      <c r="H80">
        <f>VLOOKUP($A80,import!$A:$G,MATCH(lookup_helper!H$1,import!$A$1:$G$1,0),FALSE)</f>
        <v>0</v>
      </c>
      <c r="I80">
        <f>VLOOKUP($A80,import!$A:$G,MATCH(lookup_helper!I$1,import!$A$1:$G$1,0),FALSE)</f>
        <v>0</v>
      </c>
    </row>
    <row r="81" spans="1:16" x14ac:dyDescent="0.25">
      <c r="A81" t="s">
        <v>89</v>
      </c>
      <c r="B81" s="27" t="s">
        <v>170</v>
      </c>
      <c r="C81" t="s">
        <v>200</v>
      </c>
      <c r="D81" s="2">
        <f>VLOOKUP($A81,import!$A:$G,MATCH(lookup_helper!D$1,import!$A$1:$G$1,0),FALSE)</f>
        <v>1769</v>
      </c>
      <c r="E81" s="2">
        <f>VLOOKUP($A81,import!$A:$G,MATCH(lookup_helper!E$1,import!$A$1:$G$1,0),FALSE)</f>
        <v>2761.6599999999989</v>
      </c>
      <c r="F81">
        <f>VLOOKUP($A81,import!$A:$G,MATCH(lookup_helper!F$1,import!$A$1:$G$1,0),FALSE)</f>
        <v>0</v>
      </c>
      <c r="G81">
        <f>VLOOKUP($A81,import!$A:$G,MATCH(lookup_helper!G$1,import!$A$1:$G$1,0),FALSE)</f>
        <v>0</v>
      </c>
      <c r="H81">
        <f>VLOOKUP($A81,import!$A:$G,MATCH(lookup_helper!H$1,import!$A$1:$G$1,0),FALSE)</f>
        <v>0</v>
      </c>
      <c r="I81">
        <f>VLOOKUP($A81,import!$A:$G,MATCH(lookup_helper!I$1,import!$A$1:$G$1,0),FALSE)</f>
        <v>0</v>
      </c>
    </row>
    <row r="82" spans="1:16" x14ac:dyDescent="0.25">
      <c r="A82" t="s">
        <v>104</v>
      </c>
      <c r="B82" s="27" t="s">
        <v>181</v>
      </c>
      <c r="C82" t="s">
        <v>200</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x14ac:dyDescent="0.25">
      <c r="A83" s="2" t="s">
        <v>65</v>
      </c>
      <c r="B83" s="27" t="s">
        <v>163</v>
      </c>
      <c r="C83" t="s">
        <v>201</v>
      </c>
      <c r="D83" s="3">
        <f>VLOOKUP($A83,import!$A:$G,MATCH(lookup_helper!D$1,import!$A$1:$G$1,0),FALSE)</f>
        <v>1.3624389724527719</v>
      </c>
      <c r="E83" s="3">
        <f>VLOOKUP($A83,import!$A:$G,MATCH(lookup_helper!E$1,import!$A$1:$G$1,0),FALSE)</f>
        <v>0</v>
      </c>
      <c r="F83" s="3">
        <f>VLOOKUP($A83,import!$A:$G,MATCH(lookup_helper!F$1,import!$A$1:$G$1,0),FALSE)</f>
        <v>0</v>
      </c>
      <c r="G83" s="3">
        <f>VLOOKUP($A83,import!$A:$G,MATCH(lookup_helper!G$1,import!$A$1:$G$1,0),FALSE)</f>
        <v>0</v>
      </c>
      <c r="H83" s="3">
        <f>VLOOKUP($A83,import!$A:$G,MATCH(lookup_helper!H$1,import!$A$1:$G$1,0),FALSE)</f>
        <v>0</v>
      </c>
      <c r="I83" s="3">
        <f>VLOOKUP($A83,import!$A:$G,MATCH(lookup_helper!I$1,import!$A$1:$G$1,0),FALSE)</f>
        <v>0</v>
      </c>
    </row>
    <row r="84" spans="1:16" ht="30" x14ac:dyDescent="0.25">
      <c r="A84" s="2" t="s">
        <v>66</v>
      </c>
      <c r="B84" s="27" t="s">
        <v>164</v>
      </c>
      <c r="C84" t="s">
        <v>201</v>
      </c>
      <c r="D84" s="3">
        <f>VLOOKUP($A84,import!$A:$G,MATCH(lookup_helper!D$1,import!$A$1:$G$1,0),FALSE)</f>
        <v>1.475654647382425</v>
      </c>
      <c r="E84" s="3">
        <f>VLOOKUP($A84,import!$A:$G,MATCH(lookup_helper!E$1,import!$A$1:$G$1,0),FALSE)</f>
        <v>0</v>
      </c>
      <c r="F84" s="3">
        <f>VLOOKUP($A84,import!$A:$G,MATCH(lookup_helper!F$1,import!$A$1:$G$1,0),FALSE)</f>
        <v>0</v>
      </c>
      <c r="G84" s="3">
        <f>VLOOKUP($A84,import!$A:$G,MATCH(lookup_helper!G$1,import!$A$1:$G$1,0),FALSE)</f>
        <v>0</v>
      </c>
      <c r="H84" s="3">
        <f>VLOOKUP($A84,import!$A:$G,MATCH(lookup_helper!H$1,import!$A$1:$G$1,0),FALSE)</f>
        <v>0</v>
      </c>
      <c r="I84" s="3">
        <f>VLOOKUP($A84,import!$A:$G,MATCH(lookup_helper!I$1,import!$A$1:$G$1,0),FALSE)</f>
        <v>0</v>
      </c>
    </row>
    <row r="85" spans="1:16" ht="30" x14ac:dyDescent="0.25">
      <c r="A85" s="2" t="s">
        <v>67</v>
      </c>
      <c r="B85" s="27" t="s">
        <v>165</v>
      </c>
      <c r="C85" t="s">
        <v>201</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7" t="s">
        <v>134</v>
      </c>
      <c r="C86" t="s">
        <v>192</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7" t="s">
        <v>135</v>
      </c>
      <c r="C87" t="s">
        <v>192</v>
      </c>
      <c r="D87">
        <f>VLOOKUP($A87,import!$A:$G,MATCH(lookup_helper!D$1,import!$A$1:$G$1,0),FALSE)</f>
        <v>41.285465803940781</v>
      </c>
      <c r="E87">
        <f>VLOOKUP($A87,import!$A:$G,MATCH(lookup_helper!E$1,import!$A$1:$G$1,0),FALSE)</f>
        <v>0</v>
      </c>
      <c r="F87">
        <f>VLOOKUP($A87,import!$A:$G,MATCH(lookup_helper!F$1,import!$A$1:$G$1,0),FALSE)</f>
        <v>61.135362311155802</v>
      </c>
      <c r="G87">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7" t="s">
        <v>136</v>
      </c>
      <c r="C88" t="s">
        <v>192</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7" t="s">
        <v>137</v>
      </c>
      <c r="C89" t="s">
        <v>192</v>
      </c>
      <c r="D89">
        <f>VLOOKUP($A89,import!$A:$G,MATCH(lookup_helper!D$1,import!$A$1:$G$1,0),FALSE)</f>
        <v>1.474480921569314</v>
      </c>
      <c r="E89">
        <f>VLOOKUP($A89,import!$A:$G,MATCH(lookup_helper!E$1,import!$A$1:$G$1,0),FALSE)</f>
        <v>0</v>
      </c>
      <c r="F89">
        <f>VLOOKUP($A89,import!$A:$G,MATCH(lookup_helper!F$1,import!$A$1:$G$1,0),FALSE)</f>
        <v>1.6732642555122741</v>
      </c>
      <c r="G89">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7" t="s">
        <v>138</v>
      </c>
      <c r="C90" t="s">
        <v>192</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7" t="s">
        <v>140</v>
      </c>
      <c r="C91" t="s">
        <v>192</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7" t="s">
        <v>139</v>
      </c>
      <c r="C92" t="s">
        <v>192</v>
      </c>
      <c r="D92">
        <f>VLOOKUP($A92,import!$A:$G,MATCH(lookup_helper!D$1,import!$A$1:$G$1,0),FALSE)</f>
        <v>2.1232525270598122</v>
      </c>
      <c r="E92">
        <f>VLOOKUP($A92,import!$A:$G,MATCH(lookup_helper!E$1,import!$A$1:$G$1,0),FALSE)</f>
        <v>0</v>
      </c>
      <c r="F92">
        <f>VLOOKUP($A92,import!$A:$G,MATCH(lookup_helper!F$1,import!$A$1:$G$1,0),FALSE)</f>
        <v>0.28524510017006321</v>
      </c>
      <c r="G92">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7" t="s">
        <v>141</v>
      </c>
      <c r="C93" t="s">
        <v>192</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7" t="s">
        <v>142</v>
      </c>
      <c r="C94" t="s">
        <v>193</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7" t="s">
        <v>167</v>
      </c>
      <c r="C95" t="s">
        <v>202</v>
      </c>
      <c r="D95">
        <f>VLOOKUP($A95,import!$A:$G,MATCH(lookup_helper!D$1,import!$A$1:$G$1,0),FALSE)</f>
        <v>0.69863722615145762</v>
      </c>
      <c r="E95">
        <f>VLOOKUP($A95,import!$A:$G,MATCH(lookup_helper!E$1,import!$A$1:$G$1,0),FALSE)</f>
        <v>0</v>
      </c>
      <c r="F95">
        <f>VLOOKUP($A95,import!$A:$G,MATCH(lookup_helper!F$1,import!$A$1:$G$1,0),FALSE)</f>
        <v>0.34730153421679688</v>
      </c>
      <c r="G95">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7" t="s">
        <v>218</v>
      </c>
      <c r="C96" t="s">
        <v>202</v>
      </c>
      <c r="D96" s="34">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237</v>
      </c>
      <c r="P96" s="27"/>
    </row>
    <row r="97" spans="1:16" x14ac:dyDescent="0.25">
      <c r="A97" s="2" t="s">
        <v>72</v>
      </c>
      <c r="B97" s="27" t="s">
        <v>219</v>
      </c>
      <c r="C97" t="s">
        <v>202</v>
      </c>
      <c r="D97" s="34">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237</v>
      </c>
      <c r="P97" s="27"/>
    </row>
    <row r="98" spans="1:16" x14ac:dyDescent="0.25">
      <c r="A98" s="1" t="s">
        <v>73</v>
      </c>
      <c r="B98" s="27" t="s">
        <v>220</v>
      </c>
      <c r="C98" t="s">
        <v>202</v>
      </c>
      <c r="D98" s="34">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237</v>
      </c>
      <c r="P98" s="27"/>
    </row>
    <row r="99" spans="1:16" x14ac:dyDescent="0.25">
      <c r="A99" s="1" t="s">
        <v>74</v>
      </c>
      <c r="B99" s="27" t="s">
        <v>221</v>
      </c>
      <c r="C99" t="s">
        <v>202</v>
      </c>
      <c r="D99" s="34">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237</v>
      </c>
      <c r="P99" s="27"/>
    </row>
    <row r="100" spans="1:16" x14ac:dyDescent="0.25">
      <c r="A100" s="1" t="s">
        <v>75</v>
      </c>
      <c r="B100" s="27" t="s">
        <v>218</v>
      </c>
      <c r="C100" t="s">
        <v>202</v>
      </c>
      <c r="D100" s="34">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238</v>
      </c>
      <c r="P100" s="27"/>
    </row>
    <row r="101" spans="1:16" x14ac:dyDescent="0.25">
      <c r="A101" s="1" t="s">
        <v>76</v>
      </c>
      <c r="B101" s="27" t="s">
        <v>219</v>
      </c>
      <c r="C101" t="s">
        <v>202</v>
      </c>
      <c r="D101" s="34">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238</v>
      </c>
      <c r="P101" s="27"/>
    </row>
    <row r="102" spans="1:16" x14ac:dyDescent="0.25">
      <c r="A102" s="1" t="s">
        <v>77</v>
      </c>
      <c r="B102" s="27" t="s">
        <v>220</v>
      </c>
      <c r="C102" t="s">
        <v>202</v>
      </c>
      <c r="D102" s="34">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238</v>
      </c>
      <c r="P102" s="27"/>
    </row>
    <row r="103" spans="1:16" x14ac:dyDescent="0.25">
      <c r="A103" s="1" t="s">
        <v>78</v>
      </c>
      <c r="B103" s="27" t="s">
        <v>221</v>
      </c>
      <c r="C103" t="s">
        <v>202</v>
      </c>
      <c r="D103" s="34">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238</v>
      </c>
      <c r="P103" s="27"/>
    </row>
    <row r="104" spans="1:16" x14ac:dyDescent="0.25">
      <c r="A104" t="s">
        <v>79</v>
      </c>
      <c r="B104" s="27" t="s">
        <v>218</v>
      </c>
      <c r="C104" t="s">
        <v>202</v>
      </c>
      <c r="D104" s="34">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239</v>
      </c>
      <c r="P104" s="27"/>
    </row>
    <row r="105" spans="1:16" x14ac:dyDescent="0.25">
      <c r="A105" t="s">
        <v>80</v>
      </c>
      <c r="B105" s="27" t="s">
        <v>219</v>
      </c>
      <c r="C105" t="s">
        <v>202</v>
      </c>
      <c r="D105" s="34">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239</v>
      </c>
      <c r="P105" s="27"/>
    </row>
    <row r="106" spans="1:16" x14ac:dyDescent="0.25">
      <c r="A106" t="s">
        <v>81</v>
      </c>
      <c r="B106" s="27" t="s">
        <v>220</v>
      </c>
      <c r="C106" t="s">
        <v>202</v>
      </c>
      <c r="D106" s="34">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239</v>
      </c>
      <c r="P106" s="27"/>
    </row>
    <row r="107" spans="1:16" x14ac:dyDescent="0.25">
      <c r="A107" t="s">
        <v>82</v>
      </c>
      <c r="B107" s="27" t="s">
        <v>221</v>
      </c>
      <c r="C107" t="s">
        <v>202</v>
      </c>
      <c r="D107" s="34">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239</v>
      </c>
      <c r="P107" s="27"/>
    </row>
    <row r="108" spans="1:16" x14ac:dyDescent="0.25">
      <c r="A108" t="s">
        <v>83</v>
      </c>
      <c r="B108" s="27" t="s">
        <v>218</v>
      </c>
      <c r="C108" t="s">
        <v>202</v>
      </c>
      <c r="D108" s="34">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240</v>
      </c>
      <c r="P108" s="27"/>
    </row>
    <row r="109" spans="1:16" x14ac:dyDescent="0.25">
      <c r="A109" t="s">
        <v>84</v>
      </c>
      <c r="B109" s="27" t="s">
        <v>219</v>
      </c>
      <c r="C109" t="s">
        <v>202</v>
      </c>
      <c r="D109" s="34">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240</v>
      </c>
      <c r="P109" s="27"/>
    </row>
    <row r="110" spans="1:16" x14ac:dyDescent="0.25">
      <c r="A110" t="s">
        <v>85</v>
      </c>
      <c r="B110" s="27" t="s">
        <v>222</v>
      </c>
      <c r="C110" t="s">
        <v>202</v>
      </c>
      <c r="D110" s="34">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240</v>
      </c>
      <c r="P110" s="27"/>
    </row>
    <row r="111" spans="1:16" x14ac:dyDescent="0.25">
      <c r="A111" t="s">
        <v>86</v>
      </c>
      <c r="B111" s="27" t="s">
        <v>221</v>
      </c>
      <c r="C111" t="s">
        <v>202</v>
      </c>
      <c r="D111" s="34">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240</v>
      </c>
      <c r="P111" s="27"/>
    </row>
    <row r="112" spans="1:16" x14ac:dyDescent="0.25">
      <c r="A112" t="s">
        <v>1</v>
      </c>
      <c r="B112" s="27" t="s">
        <v>127</v>
      </c>
      <c r="C112" t="s">
        <v>190</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250</v>
      </c>
      <c r="B113" s="27" t="s">
        <v>249</v>
      </c>
      <c r="C113" t="s">
        <v>190</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7" t="s">
        <v>128</v>
      </c>
      <c r="C114" t="s">
        <v>190</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7" t="s">
        <v>129</v>
      </c>
      <c r="C115" t="s">
        <v>190</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7" t="s">
        <v>130</v>
      </c>
      <c r="C116" t="s">
        <v>190</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7" t="s">
        <v>131</v>
      </c>
      <c r="C117" t="s">
        <v>190</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213</v>
      </c>
      <c r="B118" s="27" t="s">
        <v>214</v>
      </c>
      <c r="C118" t="s">
        <v>190</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7" t="s">
        <v>132</v>
      </c>
      <c r="C119" t="s">
        <v>190</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5"/>
  <sheetViews>
    <sheetView tabSelected="1" view="pageLayout" zoomScaleNormal="100" workbookViewId="0">
      <selection activeCell="A5" sqref="A5"/>
    </sheetView>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49" t="str">
        <f>"Community Design Project Proposal: "&amp;import!$B$2</f>
        <v>Community Design Project Proposal: test_project_YubaCity</v>
      </c>
      <c r="B2" s="49"/>
      <c r="C2" s="49"/>
      <c r="D2" s="49"/>
      <c r="E2" s="49"/>
      <c r="F2" s="49"/>
      <c r="G2" s="49"/>
      <c r="H2" s="49"/>
      <c r="I2" s="49"/>
    </row>
    <row r="3" spans="1:9" x14ac:dyDescent="0.25">
      <c r="A3" s="49"/>
      <c r="B3" s="49"/>
      <c r="C3" s="49"/>
      <c r="D3" s="49"/>
      <c r="E3" s="49"/>
      <c r="F3" s="49"/>
      <c r="G3" s="49"/>
      <c r="H3" s="49"/>
      <c r="I3" s="49"/>
    </row>
    <row r="4" spans="1:9" x14ac:dyDescent="0.25">
      <c r="A4" s="49"/>
      <c r="B4" s="49"/>
      <c r="C4" s="49"/>
      <c r="D4" s="49"/>
      <c r="E4" s="49"/>
      <c r="F4" s="49"/>
      <c r="G4" s="49"/>
      <c r="H4" s="49"/>
      <c r="I4" s="49"/>
    </row>
    <row r="6" spans="1:9" x14ac:dyDescent="0.25">
      <c r="A6" t="s">
        <v>123</v>
      </c>
    </row>
    <row r="30" spans="1:5" ht="21" x14ac:dyDescent="0.25">
      <c r="A30" s="8" t="s">
        <v>124</v>
      </c>
    </row>
    <row r="31" spans="1:5" x14ac:dyDescent="0.25">
      <c r="A31" s="44" t="s">
        <v>127</v>
      </c>
      <c r="B31" s="44"/>
      <c r="C31" s="44"/>
      <c r="D31" s="44"/>
      <c r="E31" s="30" t="str">
        <f>VLOOKUP(A31,lookup_helper!$B$112:$D$119,3,FALSE)</f>
        <v>test_project_YubaCity</v>
      </c>
    </row>
    <row r="32" spans="1:5" x14ac:dyDescent="0.25">
      <c r="A32" s="45" t="s">
        <v>249</v>
      </c>
      <c r="E32" s="30" t="str">
        <f>VLOOKUP(A32,lookup_helper!$B$112:$D$119,3,FALSE)</f>
        <v>anyplace</v>
      </c>
    </row>
    <row r="33" spans="1:9" x14ac:dyDescent="0.25">
      <c r="A33" s="44" t="s">
        <v>128</v>
      </c>
      <c r="B33" s="44"/>
      <c r="C33" s="44"/>
      <c r="D33" s="44"/>
      <c r="E33" s="30" t="str">
        <f>VLOOKUP(A33,lookup_helper!$B$112:$D$119,3,FALSE)</f>
        <v>Freeway</v>
      </c>
    </row>
    <row r="34" spans="1:9" x14ac:dyDescent="0.25">
      <c r="A34" s="44" t="s">
        <v>132</v>
      </c>
      <c r="B34" s="44"/>
      <c r="C34" s="44"/>
      <c r="D34" s="44"/>
      <c r="E34" s="30" t="str">
        <f>VLOOKUP(A34,lookup_helper!$B$112:$D$119,3,FALSE)</f>
        <v>Small-Town Established Communities</v>
      </c>
    </row>
    <row r="35" spans="1:9" x14ac:dyDescent="0.25">
      <c r="A35" s="44"/>
      <c r="B35" s="44"/>
      <c r="C35" s="44"/>
      <c r="D35" s="44"/>
      <c r="E35" s="31"/>
    </row>
    <row r="36" spans="1:9" x14ac:dyDescent="0.25">
      <c r="A36" s="44"/>
      <c r="B36" s="44"/>
      <c r="C36" s="44"/>
      <c r="D36" s="44"/>
      <c r="E36" s="33"/>
      <c r="F36" s="29"/>
      <c r="G36" s="29"/>
      <c r="H36" s="29"/>
      <c r="I36" s="29"/>
    </row>
    <row r="37" spans="1:9" x14ac:dyDescent="0.25">
      <c r="F37" s="11"/>
      <c r="G37" s="11"/>
      <c r="H37" s="11"/>
      <c r="I37" s="11"/>
    </row>
    <row r="38" spans="1:9" x14ac:dyDescent="0.25">
      <c r="A38" s="10"/>
      <c r="B38" s="11"/>
      <c r="C38" s="11"/>
      <c r="D38" s="11"/>
      <c r="E38" s="11"/>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36" t="s">
        <v>226</v>
      </c>
      <c r="B42" s="11"/>
      <c r="C42" s="11"/>
      <c r="D42" s="11"/>
      <c r="E42" s="11"/>
      <c r="F42" s="11"/>
      <c r="G42" s="11"/>
      <c r="H42" s="11"/>
      <c r="I42" s="11"/>
    </row>
    <row r="43" spans="1:9" x14ac:dyDescent="0.25">
      <c r="A43" s="37">
        <f ca="1">NOW()</f>
        <v>43900.448340740739</v>
      </c>
      <c r="B43" s="11"/>
      <c r="C43" s="11"/>
      <c r="D43" s="11"/>
      <c r="E43" s="11"/>
      <c r="F43" s="11"/>
      <c r="G43" s="11"/>
      <c r="H43" s="11"/>
      <c r="I43" s="11"/>
    </row>
    <row r="44" spans="1:9" x14ac:dyDescent="0.25">
      <c r="A44" s="10"/>
      <c r="B44" s="11"/>
      <c r="C44" s="11"/>
      <c r="D44" s="11"/>
      <c r="E44" s="11"/>
      <c r="F44" s="11"/>
      <c r="G44" s="11"/>
      <c r="H44" s="11"/>
      <c r="I44" s="11"/>
    </row>
    <row r="45" spans="1:9" x14ac:dyDescent="0.25">
      <c r="A45" s="9"/>
    </row>
  </sheetData>
  <mergeCells count="1">
    <mergeCell ref="A2:I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963B4-D316-4F89-95C3-735CD15B60CB}">
  <dimension ref="A3:I42"/>
  <sheetViews>
    <sheetView view="pageLayout" zoomScaleNormal="100" workbookViewId="0">
      <selection activeCell="K9" sqref="K9"/>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254</v>
      </c>
    </row>
    <row r="4" spans="1:9" x14ac:dyDescent="0.25">
      <c r="B4" s="47"/>
      <c r="C4" s="47"/>
      <c r="D4" s="47"/>
      <c r="E4" s="47"/>
      <c r="F4" s="47"/>
      <c r="G4" s="47"/>
      <c r="H4" s="47"/>
      <c r="I4" s="47"/>
    </row>
    <row r="5" spans="1:9" x14ac:dyDescent="0.25">
      <c r="A5" s="48" t="s">
        <v>255</v>
      </c>
    </row>
    <row r="6" spans="1:9" ht="159" customHeight="1" x14ac:dyDescent="0.25">
      <c r="A6" s="50" t="s">
        <v>256</v>
      </c>
      <c r="B6" s="50"/>
      <c r="C6" s="50"/>
      <c r="D6" s="50"/>
      <c r="E6" s="50"/>
      <c r="F6" s="50"/>
      <c r="G6" s="50"/>
      <c r="H6" s="50"/>
      <c r="I6" s="50"/>
    </row>
    <row r="9" spans="1:9" x14ac:dyDescent="0.25">
      <c r="A9" s="48" t="s">
        <v>257</v>
      </c>
    </row>
    <row r="10" spans="1:9" ht="223.5" customHeight="1" x14ac:dyDescent="0.25">
      <c r="A10" s="50" t="s">
        <v>258</v>
      </c>
      <c r="B10" s="50"/>
      <c r="C10" s="50"/>
      <c r="D10" s="50"/>
      <c r="E10" s="50"/>
      <c r="F10" s="50"/>
      <c r="G10" s="50"/>
      <c r="H10" s="50"/>
      <c r="I10" s="50"/>
    </row>
    <row r="28" spans="1:5" x14ac:dyDescent="0.25">
      <c r="A28" s="44"/>
      <c r="B28" s="44"/>
      <c r="C28" s="44"/>
      <c r="D28" s="44"/>
      <c r="E28" s="30"/>
    </row>
    <row r="29" spans="1:5" x14ac:dyDescent="0.25">
      <c r="A29" s="45"/>
      <c r="E29" s="30"/>
    </row>
    <row r="30" spans="1:5" x14ac:dyDescent="0.25">
      <c r="A30" s="44"/>
      <c r="B30" s="44"/>
      <c r="C30" s="44"/>
      <c r="D30" s="44"/>
      <c r="E30" s="30"/>
    </row>
    <row r="31" spans="1:5" x14ac:dyDescent="0.25">
      <c r="A31" s="44"/>
      <c r="B31" s="44"/>
      <c r="C31" s="44"/>
      <c r="D31" s="44"/>
      <c r="E31" s="30"/>
    </row>
    <row r="32" spans="1:5" x14ac:dyDescent="0.25">
      <c r="A32" s="44"/>
      <c r="B32" s="44"/>
      <c r="C32" s="44"/>
      <c r="D32" s="44"/>
      <c r="E32" s="31"/>
    </row>
    <row r="33" spans="1:9" x14ac:dyDescent="0.25">
      <c r="A33" s="44"/>
      <c r="B33" s="44"/>
      <c r="C33" s="44"/>
      <c r="D33" s="44"/>
      <c r="E33" s="33"/>
      <c r="F33" s="29"/>
      <c r="G33" s="29"/>
      <c r="H33" s="29"/>
      <c r="I33" s="29"/>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36"/>
      <c r="B39" s="11"/>
      <c r="C39" s="11"/>
      <c r="D39" s="11"/>
      <c r="E39" s="11"/>
      <c r="F39" s="11"/>
      <c r="G39" s="11"/>
      <c r="H39" s="11"/>
      <c r="I39" s="11"/>
    </row>
    <row r="40" spans="1:9" x14ac:dyDescent="0.25">
      <c r="A40" s="37"/>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2">
    <mergeCell ref="A6:I6"/>
    <mergeCell ref="A10:I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AFD4-91AA-4A54-9D7E-20D5302EC54C}">
  <sheetPr codeName="Sheet4"/>
  <dimension ref="A1:H25"/>
  <sheetViews>
    <sheetView view="pageBreakPreview" zoomScaleNormal="100" zoomScaleSheetLayoutView="100" workbookViewId="0">
      <selection activeCell="A2" sqref="A2"/>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227</v>
      </c>
    </row>
    <row r="5" spans="1:8" ht="17.25" x14ac:dyDescent="0.25">
      <c r="A5" s="12"/>
    </row>
    <row r="6" spans="1:8" x14ac:dyDescent="0.25">
      <c r="A6" s="28" t="s">
        <v>228</v>
      </c>
    </row>
    <row r="24" spans="1:1" ht="17.25" x14ac:dyDescent="0.25">
      <c r="A24" s="12"/>
    </row>
    <row r="25" spans="1:1" x14ac:dyDescent="0.25">
      <c r="A25" s="28"/>
    </row>
  </sheetData>
  <pageMargins left="0.7" right="0.7" top="0.75" bottom="0.75" header="0.3" footer="0.3"/>
  <pageSetup scale="9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08AFA-718F-4768-971C-4F0DDF75DC76}">
  <sheetPr codeName="Sheet6"/>
  <dimension ref="A1:H6"/>
  <sheetViews>
    <sheetView view="pageBreakPreview" zoomScaleNormal="100" zoomScaleSheetLayoutView="100" workbookViewId="0">
      <selection activeCell="A3" sqref="A3"/>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229</v>
      </c>
    </row>
    <row r="5" spans="1:8" ht="17.25" x14ac:dyDescent="0.25">
      <c r="A5" s="12"/>
    </row>
    <row r="6" spans="1:8" x14ac:dyDescent="0.25">
      <c r="A6" s="28" t="s">
        <v>230</v>
      </c>
    </row>
  </sheetData>
  <pageMargins left="0.7" right="0.7" top="0.75" bottom="0.75" header="0.3" footer="0.3"/>
  <pageSetup scale="95"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0932F-64AC-4D11-9441-76BE7D4637E5}">
  <sheetPr codeName="Sheet5"/>
  <dimension ref="A1:H31"/>
  <sheetViews>
    <sheetView view="pageBreakPreview" zoomScaleNormal="100" zoomScaleSheetLayoutView="100" workbookViewId="0">
      <selection activeCell="C28" sqref="C28"/>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231</v>
      </c>
    </row>
    <row r="5" spans="1:8" ht="17.25" x14ac:dyDescent="0.25">
      <c r="A5" s="12"/>
    </row>
    <row r="6" spans="1:8" x14ac:dyDescent="0.25">
      <c r="A6" s="28" t="s">
        <v>232</v>
      </c>
    </row>
    <row r="24" spans="1:8" x14ac:dyDescent="0.25">
      <c r="A24" s="51" t="s">
        <v>223</v>
      </c>
      <c r="B24" s="51"/>
      <c r="C24" s="51"/>
      <c r="D24" s="51"/>
      <c r="E24" s="51"/>
      <c r="F24" s="51"/>
      <c r="G24" s="51"/>
      <c r="H24" s="51"/>
    </row>
    <row r="25" spans="1:8" x14ac:dyDescent="0.25">
      <c r="A25" s="51"/>
      <c r="B25" s="51"/>
      <c r="C25" s="51"/>
      <c r="D25" s="51"/>
      <c r="E25" s="51"/>
      <c r="F25" s="51"/>
      <c r="G25" s="51"/>
      <c r="H25" s="51"/>
    </row>
    <row r="26" spans="1:8" x14ac:dyDescent="0.25">
      <c r="A26" s="51"/>
      <c r="B26" s="51"/>
      <c r="C26" s="51"/>
      <c r="D26" s="51"/>
      <c r="E26" s="51"/>
      <c r="F26" s="51"/>
      <c r="G26" s="51"/>
      <c r="H26" s="51"/>
    </row>
    <row r="27" spans="1:8" ht="31.5" customHeight="1" x14ac:dyDescent="0.25">
      <c r="A27" s="51"/>
      <c r="B27" s="51"/>
      <c r="C27" s="51"/>
      <c r="D27" s="51"/>
      <c r="E27" s="51"/>
      <c r="F27" s="51"/>
      <c r="G27" s="51"/>
      <c r="H27" s="51"/>
    </row>
    <row r="30" spans="1:8" ht="17.25" x14ac:dyDescent="0.25">
      <c r="A30" s="12"/>
    </row>
    <row r="31" spans="1:8" x14ac:dyDescent="0.25">
      <c r="A31" s="28"/>
    </row>
  </sheetData>
  <mergeCells count="1">
    <mergeCell ref="A24:H27"/>
  </mergeCells>
  <pageMargins left="0.7" right="0.7" top="0.75" bottom="0.75" header="0.3" footer="0.3"/>
  <pageSetup scale="95"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28133-6B91-4653-B534-F8A8649B3E96}">
  <sheetPr codeName="Sheet7"/>
  <dimension ref="A1:H27"/>
  <sheetViews>
    <sheetView view="pageBreakPreview" zoomScaleNormal="100" zoomScaleSheetLayoutView="100" workbookViewId="0">
      <selection activeCell="A6" sqref="A6"/>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233</v>
      </c>
    </row>
    <row r="5" spans="1:8" ht="17.25" x14ac:dyDescent="0.25">
      <c r="A5" s="12"/>
    </row>
    <row r="6" spans="1:8" x14ac:dyDescent="0.25">
      <c r="A6" s="28" t="s">
        <v>253</v>
      </c>
    </row>
    <row r="7" spans="1:8" ht="68.25" customHeight="1" x14ac:dyDescent="0.25">
      <c r="A7" s="52" t="s">
        <v>234</v>
      </c>
      <c r="B7" s="52"/>
      <c r="C7" s="52"/>
      <c r="D7" s="52"/>
      <c r="E7" s="52"/>
      <c r="F7" s="52"/>
      <c r="G7" s="52"/>
      <c r="H7" s="52"/>
    </row>
    <row r="26" spans="1:1" ht="17.25" x14ac:dyDescent="0.25">
      <c r="A26" s="12"/>
    </row>
    <row r="27" spans="1:1" x14ac:dyDescent="0.25">
      <c r="A27" s="28"/>
    </row>
  </sheetData>
  <mergeCells count="1">
    <mergeCell ref="A7:H7"/>
  </mergeCells>
  <pageMargins left="0.7" right="0.7" top="0.75" bottom="0.75" header="0.3" footer="0.3"/>
  <pageSetup scale="95"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09D46-358B-4FB1-8AA1-1F53393233C1}">
  <sheetPr codeName="Sheet8"/>
  <dimension ref="A1:H36"/>
  <sheetViews>
    <sheetView view="pageBreakPreview" zoomScaleNormal="100" zoomScaleSheetLayoutView="100" workbookViewId="0">
      <selection activeCell="D8" sqref="D8"/>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235</v>
      </c>
    </row>
    <row r="5" spans="1:8" ht="17.25" x14ac:dyDescent="0.25">
      <c r="A5" s="12"/>
    </row>
    <row r="6" spans="1:8" x14ac:dyDescent="0.25">
      <c r="A6" s="28" t="s">
        <v>236</v>
      </c>
    </row>
    <row r="7" spans="1:8" ht="48" customHeight="1" x14ac:dyDescent="0.25">
      <c r="A7" s="52" t="s">
        <v>251</v>
      </c>
      <c r="B7" s="52"/>
      <c r="C7" s="52"/>
      <c r="D7" s="52"/>
      <c r="E7" s="52"/>
      <c r="F7" s="52"/>
      <c r="G7" s="52"/>
      <c r="H7" s="52"/>
    </row>
    <row r="26" spans="1:8" ht="17.25" x14ac:dyDescent="0.25">
      <c r="A26" s="12"/>
    </row>
    <row r="27" spans="1:8" x14ac:dyDescent="0.25">
      <c r="A27" s="28"/>
    </row>
    <row r="29" spans="1:8" ht="34.5" customHeight="1" x14ac:dyDescent="0.25">
      <c r="A29" s="53" t="s">
        <v>212</v>
      </c>
      <c r="B29" s="53"/>
      <c r="C29" s="53"/>
      <c r="D29" s="53"/>
      <c r="E29" s="53"/>
      <c r="F29" s="53"/>
      <c r="G29" s="53"/>
      <c r="H29" s="53"/>
    </row>
    <row r="31" spans="1:8" ht="15.75" thickBot="1" x14ac:dyDescent="0.3">
      <c r="A31" s="45" t="s">
        <v>241</v>
      </c>
    </row>
    <row r="32" spans="1:8" ht="15.75" thickBot="1" x14ac:dyDescent="0.3">
      <c r="A32" s="35" t="str">
        <f>"Project is an "&amp;VLOOKUP(A31,lookup_helper!$B:$D,3,FALSE)</f>
        <v>Project is an Infill project</v>
      </c>
    </row>
    <row r="33" spans="1:2" x14ac:dyDescent="0.25">
      <c r="A33" s="17"/>
    </row>
    <row r="34" spans="1:2" x14ac:dyDescent="0.25">
      <c r="A34" s="45" t="s">
        <v>245</v>
      </c>
    </row>
    <row r="35" spans="1:2" x14ac:dyDescent="0.25">
      <c r="A35" s="38" t="s">
        <v>242</v>
      </c>
      <c r="B35" t="s">
        <v>243</v>
      </c>
    </row>
    <row r="36" spans="1:2" x14ac:dyDescent="0.25">
      <c r="A36" s="38" t="s">
        <v>244</v>
      </c>
      <c r="B36" t="s">
        <v>252</v>
      </c>
    </row>
  </sheetData>
  <mergeCells count="2">
    <mergeCell ref="A7:H7"/>
    <mergeCell ref="A29:H29"/>
  </mergeCells>
  <pageMargins left="0.7" right="0.7" top="0.75" bottom="0.75" header="0.3" footer="0.3"/>
  <pageSetup scale="95"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4F659-CA13-4B3E-B012-290EFDDBD008}">
  <sheetPr codeName="Sheet9"/>
  <dimension ref="A1:H34"/>
  <sheetViews>
    <sheetView view="pageBreakPreview" zoomScaleNormal="100" zoomScaleSheetLayoutView="100" workbookViewId="0">
      <selection activeCell="L27" sqref="L27"/>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246</v>
      </c>
    </row>
    <row r="5" spans="1:8" ht="17.25" x14ac:dyDescent="0.25">
      <c r="A5" s="12"/>
    </row>
    <row r="6" spans="1:8" x14ac:dyDescent="0.25">
      <c r="A6" s="28" t="s">
        <v>247</v>
      </c>
    </row>
    <row r="25" spans="1:1" ht="17.25" x14ac:dyDescent="0.25">
      <c r="A25" s="12"/>
    </row>
    <row r="26" spans="1:1" x14ac:dyDescent="0.25">
      <c r="A26" s="28"/>
    </row>
    <row r="29" spans="1:1" x14ac:dyDescent="0.25">
      <c r="A29" s="45"/>
    </row>
    <row r="30" spans="1:1" x14ac:dyDescent="0.25">
      <c r="A30" s="17"/>
    </row>
    <row r="31" spans="1:1" x14ac:dyDescent="0.25">
      <c r="A31" s="17"/>
    </row>
    <row r="32" spans="1:1" x14ac:dyDescent="0.25">
      <c r="A32" s="45"/>
    </row>
    <row r="33" spans="1:1" x14ac:dyDescent="0.25">
      <c r="A33" s="38"/>
    </row>
    <row r="34" spans="1:1" x14ac:dyDescent="0.25">
      <c r="A34" s="38"/>
    </row>
  </sheetData>
  <pageMargins left="0.7" right="0.7" top="0.75" bottom="0.75" header="0.3" footer="0.3"/>
  <pageSetup scale="9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import</vt:lpstr>
      <vt:lpstr>lookup_helper</vt:lpstr>
      <vt:lpstr>0ATitlePg</vt:lpstr>
      <vt:lpstr>0BUsingThisReport</vt:lpstr>
      <vt:lpstr>1TranspoChoice</vt:lpstr>
      <vt:lpstr>2CompactDev</vt:lpstr>
      <vt:lpstr>3MixedUseDev</vt:lpstr>
      <vt:lpstr>4HousingChoice</vt:lpstr>
      <vt:lpstr>5UseExistingAssets</vt:lpstr>
      <vt:lpstr>6NaturalRsrcePreservn</vt:lpstr>
      <vt:lpstr>'1TranspoChoice'!Print_Area</vt:lpstr>
      <vt:lpstr>'2CompactDev'!Print_Area</vt:lpstr>
      <vt:lpstr>'3MixedUseDev'!Print_Area</vt:lpstr>
      <vt:lpstr>'4HousingChoice'!Print_Area</vt:lpstr>
      <vt:lpstr>'5UseExistingAssets'!Print_Area</vt:lpstr>
      <vt:lpstr>'6NaturalRsrcePreservn'!Print_Area</vt:lpstr>
      <vt:lpstr>'1TranspoChoice'!Print_Titles</vt:lpstr>
      <vt:lpstr>'2CompactDev'!Print_Titles</vt:lpstr>
      <vt:lpstr>'3MixedUseDev'!Print_Titles</vt:lpstr>
      <vt:lpstr>'4HousingChoice'!Print_Titles</vt:lpstr>
      <vt:lpstr>'5UseExistingAssets'!Print_Titles</vt:lpstr>
      <vt:lpstr>'6NaturalRsrcePreservn'!Print_Titles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2020-01-23T00:17:07Z</cp:lastPrinted>
  <dcterms:created xsi:type="dcterms:W3CDTF">2020-01-07T23:38:49Z</dcterms:created>
  <dcterms:modified xsi:type="dcterms:W3CDTF">2020-03-10T17:45:36Z</dcterms:modified>
</cp:coreProperties>
</file>