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146F0653-3CB6-4614-80AA-191CB84A9747}" xr6:coauthVersionLast="41" xr6:coauthVersionMax="41" xr10:uidLastSave="{00000000-0000-0000-0000-000000000000}"/>
  <bookViews>
    <workbookView xWindow="6300" yWindow="495" windowWidth="22815" windowHeight="13080" tabRatio="781" xr2:uid="{00000000-000D-0000-FFFF-FFFF00000000}"/>
  </bookViews>
  <sheets>
    <sheet name="0ATitlePg" sheetId="4" r:id="rId1"/>
    <sheet name="0BUsingThisReport" sheetId="15" r:id="rId2"/>
    <sheet name="1ReduceVMT" sheetId="13" r:id="rId3"/>
    <sheet name="2ReduceCongestion" sheetId="3" r:id="rId4"/>
    <sheet name="3Multimodal" sheetId="6" r:id="rId5"/>
    <sheet name="4EconProsperity" sheetId="14"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'4EconProsperity'!$A$67</definedName>
    <definedName name="_Hlk20929868" localSheetId="8">'7SGR'!$A$4</definedName>
    <definedName name="_xlnm.Print_Area" localSheetId="2">'1ReduceVMT'!$A$1:$H$69</definedName>
    <definedName name="_xlnm.Print_Area" localSheetId="4">'3Multimodal'!$A$1:$H$81</definedName>
    <definedName name="_xlnm.Print_Area" localSheetId="6">'5Freight'!$A$1:$H$41</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2" i="9" l="1"/>
  <c r="B72" i="9"/>
  <c r="A72" i="9"/>
  <c r="H2" i="14" l="1"/>
  <c r="H1" i="14"/>
  <c r="H2" i="13"/>
  <c r="H1" i="13"/>
  <c r="E113" i="5" l="1"/>
  <c r="F113" i="5"/>
  <c r="G113" i="5"/>
  <c r="H113" i="5"/>
  <c r="I113" i="5"/>
  <c r="D113" i="5" l="1"/>
  <c r="E32" i="4" s="1"/>
  <c r="Q18" i="5" l="1" a="1"/>
  <c r="Q18" i="5" s="1"/>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A6" i="8" s="1"/>
  <c r="E56" i="5"/>
  <c r="F56" i="5"/>
  <c r="G56" i="5"/>
  <c r="H56" i="5"/>
  <c r="I56" i="5"/>
  <c r="E57" i="5"/>
  <c r="F57" i="5"/>
  <c r="G57" i="5"/>
  <c r="H57" i="5"/>
  <c r="I57" i="5"/>
  <c r="D58" i="5"/>
  <c r="E58" i="5"/>
  <c r="F58" i="5"/>
  <c r="G58" i="5"/>
  <c r="H58" i="5"/>
  <c r="I58" i="5"/>
  <c r="D59" i="5"/>
  <c r="A38" i="8" s="1"/>
  <c r="E59" i="5"/>
  <c r="F59" i="5"/>
  <c r="B38" i="8" s="1"/>
  <c r="G59" i="5"/>
  <c r="C38"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40" i="9" s="1"/>
  <c r="E87" i="5"/>
  <c r="F87" i="5"/>
  <c r="B40" i="9" s="1"/>
  <c r="G87" i="5"/>
  <c r="C40"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A14" i="10" s="1"/>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A26" i="3" s="1"/>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9"/>
  <c r="H2" i="6"/>
  <c r="H2" i="10"/>
  <c r="H2" i="3"/>
  <c r="H2" i="11"/>
  <c r="E34" i="4"/>
  <c r="A10" i="10"/>
  <c r="E35" i="4"/>
  <c r="A7" i="10"/>
  <c r="A6" i="11"/>
  <c r="A11" i="11"/>
  <c r="E31" i="4"/>
  <c r="H1" i="11"/>
  <c r="H1" i="8"/>
  <c r="H1" i="9"/>
  <c r="H1" i="6"/>
  <c r="H1" i="10"/>
  <c r="H1" i="3"/>
  <c r="Q13" i="5"/>
  <c r="Q7" i="5"/>
  <c r="R13" i="5"/>
  <c r="R7" i="5"/>
  <c r="C22" i="3" s="1"/>
  <c r="Q15" i="5" a="1"/>
  <c r="R15" i="5" a="1"/>
  <c r="Q16" i="5" a="1"/>
  <c r="R16" i="5" a="1"/>
  <c r="Q17" i="5" a="1"/>
  <c r="R17" i="5" a="1"/>
  <c r="R14" i="5" a="1"/>
  <c r="Q14" i="5" a="1"/>
  <c r="Q9" i="5" a="1"/>
  <c r="R9" i="5" a="1"/>
  <c r="R8" i="5" a="1"/>
  <c r="Q8" i="5" a="1"/>
  <c r="B13" i="5"/>
  <c r="B14" i="5"/>
  <c r="B15" i="5"/>
  <c r="B16" i="5"/>
  <c r="B17" i="5"/>
  <c r="B12" i="5"/>
  <c r="Q9" i="5" l="1"/>
  <c r="B22" i="3"/>
  <c r="Q14" i="5"/>
  <c r="R14" i="5"/>
  <c r="Q17" i="5"/>
  <c r="Q16" i="5"/>
  <c r="Q15" i="5"/>
  <c r="Q8" i="5"/>
  <c r="A2" i="4"/>
  <c r="B23" i="3" l="1"/>
  <c r="R16" i="5"/>
  <c r="R15" i="5"/>
  <c r="R9" i="5"/>
  <c r="R17" i="5"/>
  <c r="R8" i="5"/>
  <c r="C23" i="3" l="1"/>
</calcChain>
</file>

<file path=xl/sharedStrings.xml><?xml version="1.0" encoding="utf-8"?>
<sst xmlns="http://schemas.openxmlformats.org/spreadsheetml/2006/main" count="642" uniqueCount="309">
  <si>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</si>
  <si>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</si>
  <si>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</si>
  <si>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</si>
  <si>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</si>
  <si>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</si>
  <si>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</si>
  <si>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</si>
  <si>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</si>
  <si>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</si>
  <si>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</si>
  <si>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</si>
  <si>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</si>
  <si>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</si>
  <si>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</si>
  <si>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</si>
  <si>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</si>
  <si>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</si>
  <si>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</si>
  <si>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</si>
  <si>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</si>
  <si>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</si>
  <si>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</si>
  <si>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</si>
  <si>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</si>
  <si>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</si>
  <si>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</si>
  <si>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</si>
  <si>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</si>
  <si>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</si>
  <si>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</si>
  <si>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</si>
  <si>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</si>
  <si>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</si>
  <si>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</si>
  <si>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</si>
  <si>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</si>
  <si>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</si>
  <si>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</si>
  <si>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</si>
  <si>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</si>
  <si>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</si>
  <si>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</si>
  <si>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</si>
  <si>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</si>
  <si>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</si>
  <si>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</si>
  <si>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</si>
  <si>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</si>
  <si>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</si>
  <si>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</si>
  <si>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</si>
  <si>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</si>
  <si>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</si>
  <si>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</si>
  <si>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</si>
  <si>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</si>
  <si>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</si>
  <si>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</si>
  <si>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</si>
  <si>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</si>
  <si>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</si>
  <si>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</si>
  <si>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</si>
  <si>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</si>
  <si>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</si>
  <si>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</si>
  <si>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</si>
  <si>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</si>
  <si>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</si>
  <si>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</si>
  <si>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</si>
  <si>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</si>
  <si>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</si>
  <si>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</si>
  <si>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</si>
  <si>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</si>
  <si>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</si>
  <si>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</si>
  <si>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</si>
  <si>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</si>
  <si>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</si>
  <si>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</si>
  <si>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</si>
  <si>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</si>
  <si>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</si>
  <si>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</si>
  <si>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</si>
  <si>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</si>
  <si>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</si>
  <si>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</si>
  <si>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</si>
  <si>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</si>
  <si>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</si>
  <si>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</si>
  <si>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</si>
  <si>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</si>
  <si>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</si>
  <si>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</si>
  <si>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</si>
  <si>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</si>
  <si>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</si>
  <si>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</si>
  <si>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</si>
  <si>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</si>
  <si>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</si>
  <si>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</si>
  <si>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</si>
  <si>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</si>
  <si>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</si>
  <si>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</si>
  <si>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</si>
  <si>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</si>
  <si>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</si>
  <si>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</si>
  <si>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</si>
  <si>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</si>
  <si>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</si>
  <si>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</si>
  <si>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</si>
  <si>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</si>
  <si>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</si>
  <si>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</si>
  <si>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</si>
  <si>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</si>
  <si>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</si>
  <si>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</si>
  <si>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</si>
  <si>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</si>
  <si>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</si>
  <si>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</si>
  <si>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</si>
  <si>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</si>
  <si>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</si>
  <si>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</si>
  <si>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</si>
  <si>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</si>
  <si>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</si>
  <si>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</si>
  <si>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</si>
  <si>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</si>
  <si>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</si>
  <si>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</si>
  <si>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</si>
  <si>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</si>
  <si>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</si>
  <si>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</si>
  <si>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</si>
  <si>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</si>
  <si>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</si>
  <si>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</si>
  <si>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</si>
  <si>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</si>
  <si>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</si>
  <si>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</si>
  <si>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</si>
  <si>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</si>
  <si>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</si>
  <si>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</si>
  <si>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</si>
  <si>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</si>
  <si>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</si>
  <si>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</si>
  <si>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</si>
  <si>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</si>
  <si>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</si>
  <si>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</si>
  <si>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</si>
  <si>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</si>
  <si>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</si>
  <si>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</si>
  <si>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</si>
  <si>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</si>
  <si>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</si>
  <si>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</si>
  <si>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</si>
  <si>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</si>
  <si>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</si>
  <si>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</si>
  <si>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</si>
  <si>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</si>
  <si>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</si>
  <si>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</si>
  <si>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</si>
  <si>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</si>
  <si>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</si>
  <si>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</si>
  <si>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</si>
  <si>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</si>
  <si>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</si>
  <si>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</si>
  <si>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</si>
  <si>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</si>
  <si>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</si>
  <si>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</si>
  <si>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</si>
  <si>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</si>
  <si>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</si>
  <si>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</si>
  <si>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</si>
  <si>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</si>
  <si>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</si>
  <si>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</si>
  <si>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</si>
  <si>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</si>
  <si>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</si>
  <si>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</si>
  <si>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</si>
  <si>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</si>
  <si>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</si>
  <si>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</si>
  <si>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</si>
  <si>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</si>
  <si>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</si>
  <si>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</si>
  <si>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</si>
  <si>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</si>
  <si>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</si>
  <si>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</si>
  <si>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</si>
  <si>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</si>
  <si>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</si>
  <si>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</si>
  <si>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</si>
  <si>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</si>
  <si>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</si>
  <si>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</si>
  <si>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</si>
  <si>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</si>
  <si>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</si>
  <si>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</si>
  <si>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</si>
  <si>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</si>
  <si>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</si>
  <si>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</si>
  <si>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</si>
  <si>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</si>
  <si>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</si>
  <si>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</si>
  <si>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</si>
  <si>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</si>
  <si>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</si>
  <si>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</si>
  <si>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</si>
  <si>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</si>
  <si>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</si>
  <si>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</si>
  <si>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</si>
  <si>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</si>
  <si>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</si>
  <si>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</si>
  <si>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</si>
  <si>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</si>
  <si>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</si>
  <si>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</si>
  <si>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</si>
  <si>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</si>
  <si>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</si>
  <si>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</si>
  <si>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</si>
  <si>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</si>
  <si>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</si>
  <si>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</si>
  <si>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</si>
  <si>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</si>
  <si>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</si>
  <si>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</si>
  <si>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</si>
  <si>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</si>
  <si>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</si>
  <si>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</si>
  <si>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</si>
  <si>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</si>
  <si>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</si>
  <si>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</si>
  <si>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</si>
  <si>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</si>
  <si>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</si>
  <si>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</si>
  <si>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</si>
  <si>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</si>
  <si>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</si>
  <si>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</si>
  <si>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</si>
  <si>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</si>
  <si>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</si>
  <si>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</si>
  <si>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</si>
  <si>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</si>
  <si>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</si>
  <si>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</si>
  <si>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</si>
  <si>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</si>
  <si>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</si>
  <si>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</si>
  <si>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</si>
  <si>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</si>
  <si>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</si>
  <si>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</si>
  <si>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</si>
  <si>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</si>
  <si>
    <t>Safety Indicator 4: Bike + Ped Fatalities per Project Centerline Mile</t>
  </si>
  <si>
    <t>Bike/ped collisions per road centerline mile</t>
  </si>
  <si>
    <t>Report generated:</t>
  </si>
  <si>
    <t>Safety Indicator 2: Collisions per 100 Million VMT</t>
  </si>
  <si>
    <t>On project segment*</t>
  </si>
  <si>
    <t>*The on-project collision rate will be -1.0 if the user did not provide an average daily traffic value.</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</si>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</sst>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2" fontId="16" fillId="0" borderId="22" xfId="0" applyNumberFormat="1" applyFont="1" applyBorder="1" applyAlignment="1">
      <alignment vertical="center"/>
    </xf>
    <xf numFmtId="49" fontId="31"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(lookup_helper!$E$79,lookup_helper!$G$79,lookup_helper!$I$79)</c:f>
              <c:numCache>
                <c:formatCode>_(* #,##0.00_);_(* \(#,##0.00\);_(* "-"??_);_(@_)</c:formatCode>
                <c:ptCount val="3"/>
                <c:pt idx="0">
                  <c:v>0.68192319179405259</c:v>
                </c:pt>
                <c:pt idx="1">
                  <c:v>0.99998912009623475</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7.5514457831325306</c:v>
              </c:pt>
              <c:pt idx="1">
                <c:v>19.925100401606429</c:v>
              </c:pt>
              <c:pt idx="2">
                <c:v>238.27309236947789</c:v>
              </c:pt>
              <c:pt idx="3">
                <c:v>51.080883534136547</c:v>
              </c:pt>
            </c:numLit>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9.6835892389165004</c:v>
              </c:pt>
              <c:pt idx="1">
                <c:v>43.011998510238037</c:v>
              </c:pt>
              <c:pt idx="2">
                <c:v>144.64461021519989</c:v>
              </c:pt>
              <c:pt idx="3">
                <c:v>25.241365850741079</c:v>
              </c:pt>
            </c:numLit>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17.147198276435411</c:v>
              </c:pt>
              <c:pt idx="1">
                <c:v>140.10012353515299</c:v>
              </c:pt>
              <c:pt idx="2">
                <c:v>520.32769799543757</c:v>
              </c:pt>
              <c:pt idx="3">
                <c:v>77.938922900995635</c:v>
              </c:pt>
            </c:numLit>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election activeCell="A7" sqref="A7"/>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69" t="s">
        <v>281</v>
      </c>
      <c r="B32" s="69"/>
      <c r="C32" s="69"/>
      <c r="D32" s="69"/>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251</v>
      </c>
      <c r="B37" s="95"/>
      <c r="C37" s="95"/>
      <c r="D37" s="95"/>
      <c r="E37" s="48">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303</v>
      </c>
      <c r="B43" s="11"/>
      <c r="C43" s="11"/>
      <c r="D43" s="11"/>
      <c r="E43" s="11"/>
      <c r="F43" s="11"/>
      <c r="G43" s="11"/>
      <c r="H43" s="11"/>
      <c r="I43" s="11"/>
    </row>
    <row r="44" spans="1:9" x14ac:dyDescent="0.25">
      <c r="A44" s="94"/>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730-9933-4E70-831A-E58EC1ED0B03}">
  <dimension ref="A3:I42"/>
  <sheetViews>
    <sheetView view="pageLayout" zoomScaleNormal="100" workbookViewId="0">
      <selection activeCell="A3" sqref="A3"/>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289</v>
      </c>
    </row>
    <row r="4" spans="1:9" x14ac:dyDescent="0.25">
      <c r="B4" s="81"/>
      <c r="C4" s="81"/>
      <c r="D4" s="81"/>
      <c r="E4" s="81"/>
      <c r="F4" s="81"/>
      <c r="G4" s="81"/>
      <c r="H4" s="81"/>
      <c r="I4" s="81"/>
    </row>
    <row r="5" spans="1:9" x14ac:dyDescent="0.25">
      <c r="A5" s="82" t="s">
        <v>291</v>
      </c>
    </row>
    <row r="6" spans="1:9" ht="159" customHeight="1" x14ac:dyDescent="0.25">
      <c r="A6" s="97" t="s">
        <v>307</v>
      </c>
      <c r="B6" s="97"/>
      <c r="C6" s="97"/>
      <c r="D6" s="97"/>
      <c r="E6" s="97"/>
      <c r="F6" s="97"/>
      <c r="G6" s="97"/>
      <c r="H6" s="97"/>
      <c r="I6" s="97"/>
    </row>
    <row r="9" spans="1:9" x14ac:dyDescent="0.25">
      <c r="A9" s="82" t="s">
        <v>290</v>
      </c>
    </row>
    <row r="10" spans="1:9" ht="223.5" customHeight="1" x14ac:dyDescent="0.25">
      <c r="A10" s="97" t="s">
        <v>308</v>
      </c>
      <c r="B10" s="97"/>
      <c r="C10" s="97"/>
      <c r="D10" s="97"/>
      <c r="E10" s="97"/>
      <c r="F10" s="97"/>
      <c r="G10" s="97"/>
      <c r="H10" s="97"/>
      <c r="I10" s="97"/>
    </row>
    <row r="28" spans="1:5" x14ac:dyDescent="0.25">
      <c r="A28" s="69"/>
      <c r="B28" s="69"/>
      <c r="C28" s="69"/>
      <c r="D28" s="69"/>
      <c r="E28" s="31"/>
    </row>
    <row r="29" spans="1:5" x14ac:dyDescent="0.25">
      <c r="A29" s="79"/>
      <c r="E29" s="31"/>
    </row>
    <row r="30" spans="1:5" x14ac:dyDescent="0.25">
      <c r="A30" s="69"/>
      <c r="B30" s="69"/>
      <c r="C30" s="69"/>
      <c r="D30" s="69"/>
      <c r="E30" s="31"/>
    </row>
    <row r="31" spans="1:5" x14ac:dyDescent="0.25">
      <c r="A31" s="69"/>
      <c r="B31" s="69"/>
      <c r="C31" s="69"/>
      <c r="D31" s="69"/>
      <c r="E31" s="31"/>
    </row>
    <row r="32" spans="1:5" x14ac:dyDescent="0.25">
      <c r="A32" s="69"/>
      <c r="B32" s="69"/>
      <c r="C32" s="69"/>
      <c r="D32" s="69"/>
      <c r="E32" s="32"/>
    </row>
    <row r="33" spans="1:9" x14ac:dyDescent="0.25">
      <c r="A33" s="69"/>
      <c r="B33" s="69"/>
      <c r="C33" s="69"/>
      <c r="D33" s="69"/>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H2" sqref="H2"/>
    </sheetView>
  </sheetViews>
  <sheetFormatPr defaultRowHeight="15" x14ac:dyDescent="0.25"/>
  <cols>
    <col min="1" max="1" width="24" customWidth="1"/>
  </cols>
  <sheetData>
    <row r="1" spans="1:8" s="46" customFormat="1" x14ac:dyDescent="0.25">
      <c r="H1" s="68" t="str">
        <f>"Project name: "&amp;VLOOKUP("Project name",lookup_helper!$B:$D,3,FALSE)</f>
        <v>Project name: test_project_YubaCity</v>
      </c>
    </row>
    <row r="2" spans="1:8" s="46" customFormat="1" x14ac:dyDescent="0.25">
      <c r="H2" s="68" t="str">
        <f>"Project community type: "&amp;VLOOKUP("Project Community Type",lookup_helper!$B:$D,3,FALSE)</f>
        <v>Project community type: Small-Town Established Communities</v>
      </c>
    </row>
    <row r="4" spans="1:8" ht="17.25" x14ac:dyDescent="0.25">
      <c r="A4" s="12" t="s">
        <v>125</v>
      </c>
    </row>
    <row r="5" spans="1:8" ht="17.25" x14ac:dyDescent="0.25">
      <c r="A5" s="12"/>
    </row>
    <row r="6" spans="1:8" x14ac:dyDescent="0.25">
      <c r="A6" s="29" t="s">
        <v>294</v>
      </c>
    </row>
    <row r="24" spans="1:1" x14ac:dyDescent="0.25">
      <c r="A24" s="29" t="s">
        <v>288</v>
      </c>
    </row>
    <row r="42" spans="1:8" ht="15" customHeight="1" x14ac:dyDescent="0.25">
      <c r="B42" s="88"/>
      <c r="C42" s="88"/>
      <c r="D42" s="88"/>
      <c r="E42" s="88"/>
      <c r="F42" s="88"/>
      <c r="G42" s="88"/>
      <c r="H42" s="88"/>
    </row>
    <row r="43" spans="1:8" ht="93" customHeight="1" x14ac:dyDescent="0.25">
      <c r="A43" s="98" t="s">
        <v>268</v>
      </c>
      <c r="B43" s="98"/>
      <c r="C43" s="98"/>
      <c r="D43" s="98"/>
      <c r="E43" s="98"/>
      <c r="F43" s="98"/>
      <c r="G43" s="98"/>
      <c r="H43" s="98"/>
    </row>
    <row r="44" spans="1:8" x14ac:dyDescent="0.25">
      <c r="A44" s="88"/>
      <c r="B44" s="88"/>
      <c r="C44" s="88"/>
      <c r="D44" s="88"/>
      <c r="E44" s="88"/>
      <c r="F44" s="88"/>
      <c r="G44" s="88"/>
      <c r="H44" s="88"/>
    </row>
    <row r="45" spans="1:8" ht="14.25" customHeight="1" x14ac:dyDescent="0.25">
      <c r="A45" s="88"/>
      <c r="B45" s="88"/>
      <c r="C45" s="88"/>
      <c r="D45" s="88"/>
      <c r="E45" s="88"/>
      <c r="F45" s="88"/>
      <c r="G45" s="88"/>
      <c r="H45" s="88"/>
    </row>
    <row r="48" spans="1:8" x14ac:dyDescent="0.25">
      <c r="A48" s="29" t="s">
        <v>295</v>
      </c>
    </row>
    <row r="67" spans="1:8" ht="130.5" customHeight="1" x14ac:dyDescent="0.25">
      <c r="A67" s="99" t="s">
        <v>296</v>
      </c>
      <c r="B67" s="99"/>
      <c r="C67" s="99"/>
      <c r="D67" s="99"/>
      <c r="E67" s="99"/>
      <c r="F67" s="99"/>
      <c r="G67" s="99"/>
      <c r="H67" s="99"/>
    </row>
  </sheetData>
  <mergeCells count="2">
    <mergeCell ref="A43:H43"/>
    <mergeCell ref="A67:H67"/>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19" zoomScaleNormal="100" workbookViewId="0">
      <selection activeCell="H1" sqref="H1:H2"/>
    </sheetView>
  </sheetViews>
  <sheetFormatPr defaultRowHeight="15" x14ac:dyDescent="0.25"/>
  <cols>
    <col min="1" max="1" width="22.5703125" customWidth="1"/>
    <col min="8" max="8" width="11"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6" t="s">
        <v>284</v>
      </c>
      <c r="B22" s="74" t="str">
        <f>lookup_helper!Q7</f>
        <v>EB</v>
      </c>
      <c r="C22" s="74" t="str">
        <f>lookup_helper!R7</f>
        <v>WB</v>
      </c>
    </row>
    <row r="23" spans="1:8" ht="30" x14ac:dyDescent="0.25">
      <c r="A23" s="75" t="s">
        <v>286</v>
      </c>
      <c r="B23" s="78">
        <f>IFERROR(lookup_helper!Q9/lookup_helper!Q8,0)</f>
        <v>0.62906584321456371</v>
      </c>
      <c r="C23" s="78">
        <f>IFERROR(lookup_helper!R9/lookup_helper!R8,0)</f>
        <v>0.81902208942477273</v>
      </c>
    </row>
    <row r="25" spans="1:8" ht="15.75" thickBot="1" x14ac:dyDescent="0.3">
      <c r="A25" s="79" t="s">
        <v>131</v>
      </c>
      <c r="C25" s="71"/>
    </row>
    <row r="26" spans="1:8" ht="15.75" thickBot="1" x14ac:dyDescent="0.3">
      <c r="A26" s="80">
        <f>VLOOKUP(A25,lookup_helper!$B:$D,3,FALSE)</f>
        <v>60000</v>
      </c>
    </row>
    <row r="27" spans="1:8" x14ac:dyDescent="0.25">
      <c r="D27" s="72"/>
      <c r="E27" s="72"/>
      <c r="F27" s="72"/>
      <c r="G27" s="72"/>
      <c r="H27" s="72"/>
    </row>
    <row r="28" spans="1:8" x14ac:dyDescent="0.25">
      <c r="A28" s="70"/>
      <c r="B28" s="73"/>
      <c r="C28" s="73"/>
      <c r="D28" s="72"/>
      <c r="E28" s="72"/>
      <c r="F28" s="72"/>
      <c r="G28" s="72"/>
      <c r="H28" s="72"/>
    </row>
    <row r="29" spans="1:8" ht="76.5" customHeight="1" x14ac:dyDescent="0.25">
      <c r="A29" s="99" t="s">
        <v>293</v>
      </c>
      <c r="B29" s="99"/>
      <c r="C29" s="99"/>
      <c r="D29" s="99"/>
      <c r="E29" s="99"/>
      <c r="F29" s="99"/>
      <c r="G29" s="99"/>
      <c r="H29" s="99"/>
    </row>
    <row r="31" spans="1:8" x14ac:dyDescent="0.25">
      <c r="A31" s="72"/>
      <c r="B31" s="72"/>
      <c r="C31" s="72"/>
      <c r="D31" s="72"/>
      <c r="E31" s="72"/>
      <c r="F31" s="72"/>
      <c r="G31" s="72"/>
      <c r="H31" s="72"/>
    </row>
    <row r="32" spans="1:8" x14ac:dyDescent="0.25">
      <c r="A32" s="72"/>
      <c r="B32" s="72"/>
      <c r="C32" s="72"/>
      <c r="D32" s="72"/>
      <c r="E32" s="72"/>
      <c r="F32" s="72"/>
      <c r="G32" s="72"/>
      <c r="H32" s="72"/>
    </row>
    <row r="33" spans="1:8" x14ac:dyDescent="0.25">
      <c r="A33" s="72"/>
      <c r="B33" s="72"/>
      <c r="C33" s="72"/>
      <c r="D33" s="72"/>
      <c r="E33" s="72"/>
      <c r="F33" s="72"/>
      <c r="G33" s="72"/>
      <c r="H33" s="72"/>
    </row>
    <row r="34" spans="1:8" x14ac:dyDescent="0.25">
      <c r="A34" s="72"/>
      <c r="B34" s="72"/>
      <c r="C34" s="72"/>
      <c r="D34" s="72"/>
      <c r="E34" s="72"/>
      <c r="F34" s="72"/>
      <c r="G34" s="72"/>
      <c r="H34" s="72"/>
    </row>
    <row r="35" spans="1:8" x14ac:dyDescent="0.25">
      <c r="A35" s="72"/>
      <c r="B35" s="72"/>
      <c r="C35" s="72"/>
      <c r="D35" s="72"/>
      <c r="E35" s="72"/>
      <c r="F35" s="72"/>
      <c r="G35" s="72"/>
      <c r="H35" s="72"/>
    </row>
    <row r="36" spans="1:8" x14ac:dyDescent="0.25">
      <c r="A36" s="72"/>
      <c r="B36" s="72"/>
      <c r="C36" s="72"/>
      <c r="D36" s="72"/>
      <c r="E36" s="72"/>
      <c r="F36" s="72"/>
      <c r="G36" s="72"/>
      <c r="H36" s="72"/>
    </row>
    <row r="44" spans="1:8" x14ac:dyDescent="0.25">
      <c r="A44" s="29" t="s">
        <v>287</v>
      </c>
    </row>
    <row r="62" spans="1:8" ht="42" customHeight="1" x14ac:dyDescent="0.25">
      <c r="A62" s="99" t="s">
        <v>275</v>
      </c>
      <c r="B62" s="99"/>
      <c r="C62" s="99"/>
      <c r="D62" s="99"/>
      <c r="E62" s="99"/>
      <c r="F62" s="99"/>
      <c r="G62" s="99"/>
      <c r="H62" s="99"/>
    </row>
    <row r="65" spans="1:1" x14ac:dyDescent="0.25">
      <c r="A65" s="29"/>
    </row>
  </sheetData>
  <mergeCells count="2">
    <mergeCell ref="A62:H62"/>
    <mergeCell ref="A29:H29"/>
  </mergeCells>
  <pageMargins left="0.7" right="0.69791666666666663"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Layout" topLeftCell="A31" zoomScaleNormal="100" zoomScaleSheetLayoutView="100" workbookViewId="0">
      <selection activeCell="D32" sqref="D32"/>
    </sheetView>
  </sheetViews>
  <sheetFormatPr defaultRowHeight="15" x14ac:dyDescent="0.25"/>
  <cols>
    <col min="1" max="1" width="17.7109375" customWidth="1"/>
    <col min="2" max="2" width="17.5703125" customWidth="1"/>
    <col min="3" max="3" width="15.28515625" customWidth="1"/>
    <col min="4" max="5" width="6.5703125" customWidth="1"/>
    <col min="6" max="6" width="4.85546875" customWidth="1"/>
    <col min="7" max="7" width="9.8554687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100" t="s">
        <v>224</v>
      </c>
      <c r="B5" s="100"/>
      <c r="C5" s="100"/>
      <c r="D5" s="100"/>
      <c r="E5" s="100"/>
    </row>
    <row r="7" spans="1:9" ht="15.75" thickBot="1" x14ac:dyDescent="0.3">
      <c r="A7" s="41" t="s">
        <v>236</v>
      </c>
    </row>
    <row r="8" spans="1:9" ht="30.75" thickBot="1" x14ac:dyDescent="0.3">
      <c r="A8" s="34" t="s">
        <v>232</v>
      </c>
      <c r="B8" s="35" t="s">
        <v>233</v>
      </c>
      <c r="C8" s="35" t="s">
        <v>234</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100" t="s">
        <v>225</v>
      </c>
      <c r="B12" s="100"/>
      <c r="C12" s="100"/>
      <c r="D12" s="100"/>
      <c r="E12" s="100"/>
      <c r="F12" s="36"/>
      <c r="G12" s="36"/>
      <c r="H12" s="36"/>
      <c r="I12" s="36"/>
    </row>
    <row r="14" spans="1:9" ht="15.75" thickBot="1" x14ac:dyDescent="0.3">
      <c r="A14" s="101" t="s">
        <v>235</v>
      </c>
      <c r="B14" s="101"/>
      <c r="C14" s="101"/>
    </row>
    <row r="15" spans="1:9" ht="30.75" thickBot="1" x14ac:dyDescent="0.3">
      <c r="A15" s="34" t="s">
        <v>232</v>
      </c>
      <c r="B15" s="35" t="s">
        <v>233</v>
      </c>
      <c r="C15" s="35" t="s">
        <v>234</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232</v>
      </c>
      <c r="B51" s="35" t="s">
        <v>233</v>
      </c>
      <c r="C51" s="35" t="s">
        <v>234</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272</v>
      </c>
    </row>
    <row r="56" spans="1:3" x14ac:dyDescent="0.25">
      <c r="A56" t="s">
        <v>229</v>
      </c>
    </row>
  </sheetData>
  <mergeCells count="3">
    <mergeCell ref="A12:E12"/>
    <mergeCell ref="A5:E5"/>
    <mergeCell ref="A14:C14"/>
  </mergeCells>
  <pageMargins left="0.7" right="0.7" top="0.75" bottom="0.75" header="0.3" footer="0.3"/>
  <pageSetup scale="90" orientation="portrait" r:id="rId1"/>
  <rowBreaks count="1" manualBreakCount="1">
    <brk id="42"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H1" sqref="H1:H2"/>
    </sheetView>
  </sheetViews>
  <sheetFormatPr defaultRowHeight="15" x14ac:dyDescent="0.25"/>
  <cols>
    <col min="8" max="8" width="18.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102" t="s">
        <v>285</v>
      </c>
      <c r="B5" s="102"/>
      <c r="C5" s="102"/>
      <c r="D5" s="102"/>
      <c r="E5" s="102"/>
      <c r="F5" s="102"/>
      <c r="G5" s="102"/>
      <c r="H5" s="102"/>
    </row>
    <row r="6" spans="1:8" x14ac:dyDescent="0.25">
      <c r="A6" s="87"/>
      <c r="B6" s="87"/>
      <c r="C6" s="87"/>
      <c r="D6" s="87"/>
      <c r="E6" s="87"/>
      <c r="F6" s="87"/>
      <c r="G6" s="87"/>
      <c r="H6" s="87"/>
    </row>
    <row r="7" spans="1:8" x14ac:dyDescent="0.25">
      <c r="A7" s="29"/>
    </row>
    <row r="8" spans="1:8" ht="15.75" x14ac:dyDescent="0.25">
      <c r="A8" s="33" t="s">
        <v>270</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271</v>
      </c>
    </row>
    <row r="44" spans="1:1" ht="15" customHeight="1" x14ac:dyDescent="0.25">
      <c r="A44" s="33"/>
    </row>
    <row r="45" spans="1:1" ht="15.75" thickBot="1" x14ac:dyDescent="0.3">
      <c r="A45" s="29" t="s">
        <v>299</v>
      </c>
    </row>
    <row r="46" spans="1:1" ht="15.75" thickBot="1" x14ac:dyDescent="0.3">
      <c r="A46" s="54">
        <v>657</v>
      </c>
    </row>
    <row r="49" spans="1:1" x14ac:dyDescent="0.25">
      <c r="A49" s="29" t="s">
        <v>297</v>
      </c>
    </row>
    <row r="64" spans="1:1" s="18" customFormat="1" ht="15.75" x14ac:dyDescent="0.25">
      <c r="A64" s="89"/>
    </row>
    <row r="65" spans="1:1" s="18" customFormat="1" x14ac:dyDescent="0.25">
      <c r="A65" s="90"/>
    </row>
    <row r="66" spans="1:1" s="18" customFormat="1" x14ac:dyDescent="0.25"/>
    <row r="67" spans="1:1" ht="15.75" x14ac:dyDescent="0.25">
      <c r="A67" s="33" t="s">
        <v>238</v>
      </c>
    </row>
    <row r="68" spans="1:1" ht="15.75" x14ac:dyDescent="0.25">
      <c r="A68" s="33"/>
    </row>
    <row r="69" spans="1:1" x14ac:dyDescent="0.25">
      <c r="A69" s="29" t="s">
        <v>298</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H2" sqref="H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239</v>
      </c>
    </row>
    <row r="5" spans="1:9" ht="37.5" customHeight="1" x14ac:dyDescent="0.25">
      <c r="A5" s="103" t="s">
        <v>269</v>
      </c>
      <c r="B5" s="103"/>
      <c r="C5" s="103"/>
      <c r="D5" s="103"/>
      <c r="E5" s="103"/>
      <c r="F5" s="103"/>
      <c r="G5" s="103"/>
      <c r="H5" s="103"/>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8" t="s">
        <v>240</v>
      </c>
      <c r="B8" s="98"/>
      <c r="C8" s="98"/>
      <c r="D8" s="98"/>
      <c r="E8" s="98"/>
      <c r="F8" s="98"/>
      <c r="G8" s="98"/>
      <c r="H8" s="98"/>
      <c r="I8" s="55"/>
    </row>
    <row r="10" spans="1:9" x14ac:dyDescent="0.25">
      <c r="A10" s="29" t="s">
        <v>241</v>
      </c>
    </row>
    <row r="11" spans="1:9" x14ac:dyDescent="0.25">
      <c r="A11" t="s">
        <v>242</v>
      </c>
    </row>
    <row r="31" spans="1:1" x14ac:dyDescent="0.25">
      <c r="A31" s="29"/>
    </row>
    <row r="35" spans="1:3" x14ac:dyDescent="0.25">
      <c r="A35" s="29" t="s">
        <v>243</v>
      </c>
    </row>
    <row r="36" spans="1:3" ht="15.75" thickBot="1" x14ac:dyDescent="0.3">
      <c r="A36" s="41" t="s">
        <v>193</v>
      </c>
    </row>
    <row r="37" spans="1:3" ht="45.75" thickBot="1" x14ac:dyDescent="0.3">
      <c r="A37" s="34" t="s">
        <v>276</v>
      </c>
      <c r="B37" s="35" t="s">
        <v>233</v>
      </c>
      <c r="C37" s="35" t="s">
        <v>234</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6" sqref="A6"/>
    </sheetView>
  </sheetViews>
  <sheetFormatPr defaultRowHeight="15" x14ac:dyDescent="0.25"/>
  <cols>
    <col min="1" max="1" width="14.7109375" customWidth="1"/>
    <col min="2" max="2" width="15.425781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244</v>
      </c>
    </row>
    <row r="5" spans="1:8" s="28" customFormat="1" ht="35.25" customHeight="1" x14ac:dyDescent="0.25">
      <c r="A5" s="98" t="s">
        <v>245</v>
      </c>
      <c r="B5" s="98"/>
      <c r="C5" s="98"/>
      <c r="D5" s="98"/>
      <c r="E5" s="98"/>
      <c r="F5" s="98"/>
      <c r="G5" s="98"/>
      <c r="H5" s="98"/>
    </row>
    <row r="7" spans="1:8" x14ac:dyDescent="0.25">
      <c r="A7" s="29" t="s">
        <v>247</v>
      </c>
    </row>
    <row r="8" spans="1:8" x14ac:dyDescent="0.25">
      <c r="A8" s="43">
        <f>VLOOKUP(lookup_helper!B86,lookup_helper!$B:$D,3,FALSE)</f>
        <v>56</v>
      </c>
    </row>
    <row r="11" spans="1:8" x14ac:dyDescent="0.25">
      <c r="A11" s="41" t="s">
        <v>246</v>
      </c>
    </row>
    <row r="12" spans="1:8" x14ac:dyDescent="0.25">
      <c r="A12" t="s">
        <v>248</v>
      </c>
    </row>
    <row r="33" spans="1:3" x14ac:dyDescent="0.25">
      <c r="A33" s="29"/>
    </row>
    <row r="36" spans="1:3" x14ac:dyDescent="0.25">
      <c r="A36" s="29" t="s">
        <v>304</v>
      </c>
    </row>
    <row r="38" spans="1:3" ht="15.75" thickBot="1" x14ac:dyDescent="0.3">
      <c r="A38" s="46" t="s">
        <v>149</v>
      </c>
    </row>
    <row r="39" spans="1:3" ht="45.75" thickBot="1" x14ac:dyDescent="0.3">
      <c r="A39" s="34" t="s">
        <v>305</v>
      </c>
      <c r="B39" s="35" t="s">
        <v>233</v>
      </c>
      <c r="C39" s="35" t="s">
        <v>234</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1" spans="1:3" x14ac:dyDescent="0.25">
      <c r="A41" t="s">
        <v>306</v>
      </c>
    </row>
    <row r="48" spans="1:3" x14ac:dyDescent="0.25">
      <c r="A48" s="29" t="s">
        <v>249</v>
      </c>
    </row>
    <row r="69" spans="1:3" x14ac:dyDescent="0.25">
      <c r="A69" s="29" t="s">
        <v>301</v>
      </c>
    </row>
    <row r="70" spans="1:3" ht="15.75" thickBot="1" x14ac:dyDescent="0.3">
      <c r="A70" s="79"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H2" sqref="H2"/>
    </sheetView>
  </sheetViews>
  <sheetFormatPr defaultRowHeight="15" x14ac:dyDescent="0.25"/>
  <cols>
    <col min="7" max="7" width="15.7109375" customWidth="1"/>
    <col min="8" max="8" width="14.8554687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252</v>
      </c>
    </row>
    <row r="6" spans="1:8" x14ac:dyDescent="0.25">
      <c r="A6" s="29" t="s">
        <v>253</v>
      </c>
    </row>
    <row r="7" spans="1:8" x14ac:dyDescent="0.25">
      <c r="A7" s="43">
        <f>VLOOKUP("Project Pavement Condition Index (PCI)",lookup_helper!$B:$D,3,FALSE)</f>
        <v>60</v>
      </c>
    </row>
    <row r="9" spans="1:8" x14ac:dyDescent="0.25">
      <c r="A9" s="29" t="s">
        <v>254</v>
      </c>
    </row>
    <row r="10" spans="1:8" x14ac:dyDescent="0.25">
      <c r="A10" s="49">
        <f>VLOOKUP("Project AADT",lookup_helper!$B:$D,3,FALSE)</f>
        <v>60000</v>
      </c>
    </row>
    <row r="13" spans="1:8" x14ac:dyDescent="0.25">
      <c r="A13" s="29" t="s">
        <v>292</v>
      </c>
    </row>
    <row r="14" spans="1:8" x14ac:dyDescent="0.25">
      <c r="A14" s="93">
        <f>VLOOKUP("Complete street score",lookup_helper!$B:$D,3,FALSE)</f>
        <v>-1</v>
      </c>
    </row>
    <row r="16" spans="1:8" ht="163.5" customHeight="1" x14ac:dyDescent="0.25">
      <c r="A16" s="103" t="s">
        <v>300</v>
      </c>
      <c r="B16" s="103"/>
      <c r="C16" s="103"/>
      <c r="D16" s="103"/>
      <c r="E16" s="103"/>
      <c r="F16" s="103"/>
      <c r="G16" s="103"/>
      <c r="H16" s="103"/>
    </row>
  </sheetData>
  <mergeCells count="1">
    <mergeCell ref="A16: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H2" sqref="H2"/>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255</v>
      </c>
    </row>
    <row r="5" spans="1:8" x14ac:dyDescent="0.25">
      <c r="A5" s="29" t="s">
        <v>277</v>
      </c>
    </row>
    <row r="6" spans="1:8" x14ac:dyDescent="0.25">
      <c r="A6" s="49">
        <f>lookup_helper!D95*lookup_helper!D72</f>
        <v>4050</v>
      </c>
    </row>
    <row r="9" spans="1:8" ht="15.75" thickBot="1" x14ac:dyDescent="0.3">
      <c r="A9" s="29" t="s">
        <v>278</v>
      </c>
    </row>
    <row r="10" spans="1:8" ht="45.75" thickBot="1" x14ac:dyDescent="0.3">
      <c r="A10" s="34" t="s">
        <v>256</v>
      </c>
      <c r="B10" s="35" t="s">
        <v>233</v>
      </c>
      <c r="C10" s="35" t="s">
        <v>234</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257</v>
      </c>
    </row>
    <row r="16" spans="1:8" x14ac:dyDescent="0.25">
      <c r="A16" s="29" t="s">
        <v>279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7" t="s">
        <v>258</v>
      </c>
    </row>
    <row r="86" spans="1:9" ht="28.5" customHeight="1" x14ac:dyDescent="0.25">
      <c r="A86" s="99" t="s">
        <v>237</v>
      </c>
      <c r="B86" s="99"/>
      <c r="C86" s="99"/>
      <c r="D86" s="99"/>
      <c r="E86" s="99"/>
      <c r="F86" s="99"/>
      <c r="G86" s="99"/>
      <c r="H86" s="65"/>
      <c r="I86" s="65"/>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83" activePane="bottomLeft" state="frozen"/>
      <selection activeCell="B110" sqref="B110"/>
      <selection pane="bottomLeft" activeCell="B110" sqref="B11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282</v>
      </c>
      <c r="B3" t="s">
        <v>280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250</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7">
        <v>1.3624389724527719</v>
      </c>
      <c r="D68" s="5">
        <v>2.2999999999999998</v>
      </c>
      <c r="E68" s="5">
        <v>0.19527333899999999</v>
      </c>
    </row>
    <row r="69" spans="1:5" x14ac:dyDescent="0.25">
      <c r="A69" s="2" t="s">
        <v>66</v>
      </c>
      <c r="B69" s="77">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10" sqref="B110"/>
      <selection pane="bottomLeft" activeCell="B110" sqref="B11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274</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273</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236</v>
      </c>
      <c r="C60" t="s">
        <v>210</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235</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s="91">
        <f>VLOOKUP($A63,import!$A:$G,MATCH(lookup_helper!D$1,import!$A$1:$G$1,0),FALSE)</f>
        <v>13.047842643653521</v>
      </c>
      <c r="E63" s="91">
        <f>VLOOKUP($A63,import!$A:$G,MATCH(lookup_helper!E$1,import!$A$1:$G$1,0),FALSE)</f>
        <v>69.301955921047991</v>
      </c>
      <c r="F63" s="91">
        <f>VLOOKUP($A63,import!$A:$G,MATCH(lookup_helper!F$1,import!$A$1:$G$1,0),FALSE)</f>
        <v>0</v>
      </c>
      <c r="G63" s="91">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5" customFormat="1" ht="30" x14ac:dyDescent="0.25">
      <c r="A65" s="85" t="s">
        <v>30</v>
      </c>
      <c r="B65" s="84" t="s">
        <v>158</v>
      </c>
      <c r="C65" s="85" t="s">
        <v>208</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5">
        <f>VLOOKUP($A65,import!$A:$G,MATCH(lookup_helper!H$1,import!$A$1:$G$1,0),FALSE)</f>
        <v>0</v>
      </c>
      <c r="I65" s="85">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5" customFormat="1" x14ac:dyDescent="0.25">
      <c r="A80" s="85" t="s">
        <v>88</v>
      </c>
      <c r="B80" s="84" t="s">
        <v>185</v>
      </c>
      <c r="C80" s="85" t="s">
        <v>213</v>
      </c>
      <c r="D80" s="83">
        <f>VLOOKUP($A80,import!$A:$G,MATCH(lookup_helper!D$1,import!$A$1:$G$1,0),FALSE)</f>
        <v>1916</v>
      </c>
      <c r="E80" s="83">
        <f>VLOOKUP($A80,import!$A:$G,MATCH(lookup_helper!E$1,import!$A$1:$G$1,0),FALSE)</f>
        <v>2072.611115859987</v>
      </c>
      <c r="F80" s="85">
        <f>VLOOKUP($A80,import!$A:$G,MATCH(lookup_helper!F$1,import!$A$1:$G$1,0),FALSE)</f>
        <v>0</v>
      </c>
      <c r="G80" s="85">
        <f>VLOOKUP($A80,import!$A:$G,MATCH(lookup_helper!G$1,import!$A$1:$G$1,0),FALSE)</f>
        <v>0</v>
      </c>
      <c r="H80" s="85">
        <f>VLOOKUP($A80,import!$A:$G,MATCH(lookup_helper!H$1,import!$A$1:$G$1,0),FALSE)</f>
        <v>0</v>
      </c>
      <c r="I80" s="85">
        <f>VLOOKUP($A80,import!$A:$G,MATCH(lookup_helper!I$1,import!$A$1:$G$1,0),FALSE)</f>
        <v>0</v>
      </c>
    </row>
    <row r="81" spans="1:16" s="85" customFormat="1" x14ac:dyDescent="0.25">
      <c r="A81" s="85" t="s">
        <v>89</v>
      </c>
      <c r="B81" s="84" t="s">
        <v>183</v>
      </c>
      <c r="C81" s="85" t="s">
        <v>213</v>
      </c>
      <c r="D81" s="83">
        <f>VLOOKUP($A81,import!$A:$G,MATCH(lookup_helper!D$1,import!$A$1:$G$1,0),FALSE)</f>
        <v>1769</v>
      </c>
      <c r="E81" s="83">
        <f>VLOOKUP($A81,import!$A:$G,MATCH(lookup_helper!E$1,import!$A$1:$G$1,0),FALSE)</f>
        <v>2761.6599999999989</v>
      </c>
      <c r="F81" s="85">
        <f>VLOOKUP($A81,import!$A:$G,MATCH(lookup_helper!F$1,import!$A$1:$G$1,0),FALSE)</f>
        <v>0</v>
      </c>
      <c r="G81" s="85">
        <f>VLOOKUP($A81,import!$A:$G,MATCH(lookup_helper!G$1,import!$A$1:$G$1,0),FALSE)</f>
        <v>0</v>
      </c>
      <c r="H81" s="85">
        <f>VLOOKUP($A81,import!$A:$G,MATCH(lookup_helper!H$1,import!$A$1:$G$1,0),FALSE)</f>
        <v>0</v>
      </c>
      <c r="I81" s="85">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5" customFormat="1" x14ac:dyDescent="0.25">
      <c r="A83" s="83" t="s">
        <v>65</v>
      </c>
      <c r="B83" s="84" t="s">
        <v>176</v>
      </c>
      <c r="C83" s="85" t="s">
        <v>214</v>
      </c>
      <c r="D83" s="86">
        <f>VLOOKUP($A83,import!$A:$G,MATCH(lookup_helper!D$1,import!$A$1:$G$1,0),FALSE)</f>
        <v>1.3624389724527719</v>
      </c>
      <c r="E83" s="86">
        <f>VLOOKUP($A83,import!$A:$G,MATCH(lookup_helper!E$1,import!$A$1:$G$1,0),FALSE)</f>
        <v>0</v>
      </c>
      <c r="F83" s="86">
        <f>VLOOKUP($A83,import!$A:$G,MATCH(lookup_helper!F$1,import!$A$1:$G$1,0),FALSE)</f>
        <v>2.2999999999999998</v>
      </c>
      <c r="G83" s="86">
        <f>VLOOKUP($A83,import!$A:$G,MATCH(lookup_helper!G$1,import!$A$1:$G$1,0),FALSE)</f>
        <v>0.19527333899999999</v>
      </c>
      <c r="H83" s="86">
        <f>VLOOKUP($A83,import!$A:$G,MATCH(lookup_helper!H$1,import!$A$1:$G$1,0),FALSE)</f>
        <v>0</v>
      </c>
      <c r="I83" s="86">
        <f>VLOOKUP($A83,import!$A:$G,MATCH(lookup_helper!I$1,import!$A$1:$G$1,0),FALSE)</f>
        <v>0</v>
      </c>
    </row>
    <row r="84" spans="1:16" s="85" customFormat="1" ht="30" x14ac:dyDescent="0.25">
      <c r="A84" s="83" t="s">
        <v>66</v>
      </c>
      <c r="B84" s="84" t="s">
        <v>177</v>
      </c>
      <c r="C84" s="85" t="s">
        <v>214</v>
      </c>
      <c r="D84" s="86">
        <f>VLOOKUP($A84,import!$A:$G,MATCH(lookup_helper!D$1,import!$A$1:$G$1,0),FALSE)</f>
        <v>1.475654647382425</v>
      </c>
      <c r="E84" s="86">
        <f>VLOOKUP($A84,import!$A:$G,MATCH(lookup_helper!E$1,import!$A$1:$G$1,0),FALSE)</f>
        <v>0</v>
      </c>
      <c r="F84" s="86">
        <f>VLOOKUP($A84,import!$A:$G,MATCH(lookup_helper!F$1,import!$A$1:$G$1,0),FALSE)</f>
        <v>2.6</v>
      </c>
      <c r="G84" s="86">
        <f>VLOOKUP($A84,import!$A:$G,MATCH(lookup_helper!G$1,import!$A$1:$G$1,0),FALSE)</f>
        <v>0.18979411900000001</v>
      </c>
      <c r="H84" s="86">
        <f>VLOOKUP($A84,import!$A:$G,MATCH(lookup_helper!H$1,import!$A$1:$G$1,0),FALSE)</f>
        <v>0</v>
      </c>
      <c r="I84" s="86">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s="92">
        <f>VLOOKUP($A87,import!$A:$G,MATCH(lookup_helper!D$1,import!$A$1:$G$1,0),FALSE)</f>
        <v>41.285465803940781</v>
      </c>
      <c r="E87" s="92">
        <f>VLOOKUP($A87,import!$A:$G,MATCH(lookup_helper!E$1,import!$A$1:$G$1,0),FALSE)</f>
        <v>0</v>
      </c>
      <c r="F87" s="92">
        <f>VLOOKUP($A87,import!$A:$G,MATCH(lookup_helper!F$1,import!$A$1:$G$1,0),FALSE)</f>
        <v>61.135362311155802</v>
      </c>
      <c r="G87" s="92">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92">
        <f>VLOOKUP($A89,import!$A:$G,MATCH(lookup_helper!D$1,import!$A$1:$G$1,0),FALSE)</f>
        <v>1.474480921569314</v>
      </c>
      <c r="E89" s="92">
        <f>VLOOKUP($A89,import!$A:$G,MATCH(lookup_helper!E$1,import!$A$1:$G$1,0),FALSE)</f>
        <v>0</v>
      </c>
      <c r="F89" s="92">
        <f>VLOOKUP($A89,import!$A:$G,MATCH(lookup_helper!F$1,import!$A$1:$G$1,0),FALSE)</f>
        <v>1.6732642555122741</v>
      </c>
      <c r="G89" s="92">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263</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259</v>
      </c>
      <c r="P96" s="28"/>
    </row>
    <row r="97" spans="1:16" x14ac:dyDescent="0.25">
      <c r="A97" s="2" t="s">
        <v>72</v>
      </c>
      <c r="B97" s="28" t="s">
        <v>264</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259</v>
      </c>
      <c r="P97" s="28"/>
    </row>
    <row r="98" spans="1:16" x14ac:dyDescent="0.25">
      <c r="A98" s="1" t="s">
        <v>73</v>
      </c>
      <c r="B98" s="28" t="s">
        <v>265</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259</v>
      </c>
      <c r="P98" s="28"/>
    </row>
    <row r="99" spans="1:16" x14ac:dyDescent="0.25">
      <c r="A99" s="1" t="s">
        <v>74</v>
      </c>
      <c r="B99" s="28" t="s">
        <v>266</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259</v>
      </c>
      <c r="P99" s="28"/>
    </row>
    <row r="100" spans="1:16" x14ac:dyDescent="0.25">
      <c r="A100" s="1" t="s">
        <v>75</v>
      </c>
      <c r="B100" s="28" t="s">
        <v>263</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260</v>
      </c>
      <c r="P100" s="28"/>
    </row>
    <row r="101" spans="1:16" x14ac:dyDescent="0.25">
      <c r="A101" s="1" t="s">
        <v>76</v>
      </c>
      <c r="B101" s="28" t="s">
        <v>264</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260</v>
      </c>
      <c r="P101" s="28"/>
    </row>
    <row r="102" spans="1:16" x14ac:dyDescent="0.25">
      <c r="A102" s="1" t="s">
        <v>77</v>
      </c>
      <c r="B102" s="28" t="s">
        <v>265</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260</v>
      </c>
      <c r="P102" s="28"/>
    </row>
    <row r="103" spans="1:16" x14ac:dyDescent="0.25">
      <c r="A103" s="1" t="s">
        <v>78</v>
      </c>
      <c r="B103" s="28" t="s">
        <v>266</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260</v>
      </c>
      <c r="P103" s="28"/>
    </row>
    <row r="104" spans="1:16" x14ac:dyDescent="0.25">
      <c r="A104" t="s">
        <v>79</v>
      </c>
      <c r="B104" s="28" t="s">
        <v>263</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261</v>
      </c>
      <c r="P104" s="28"/>
    </row>
    <row r="105" spans="1:16" x14ac:dyDescent="0.25">
      <c r="A105" t="s">
        <v>80</v>
      </c>
      <c r="B105" s="28" t="s">
        <v>264</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261</v>
      </c>
      <c r="P105" s="28"/>
    </row>
    <row r="106" spans="1:16" x14ac:dyDescent="0.25">
      <c r="A106" t="s">
        <v>81</v>
      </c>
      <c r="B106" s="28" t="s">
        <v>265</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261</v>
      </c>
      <c r="P106" s="28"/>
    </row>
    <row r="107" spans="1:16" x14ac:dyDescent="0.25">
      <c r="A107" t="s">
        <v>82</v>
      </c>
      <c r="B107" s="28" t="s">
        <v>266</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261</v>
      </c>
      <c r="P107" s="28"/>
    </row>
    <row r="108" spans="1:16" x14ac:dyDescent="0.25">
      <c r="A108" t="s">
        <v>83</v>
      </c>
      <c r="B108" s="28" t="s">
        <v>263</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262</v>
      </c>
      <c r="P108" s="28"/>
    </row>
    <row r="109" spans="1:16" x14ac:dyDescent="0.25">
      <c r="A109" t="s">
        <v>84</v>
      </c>
      <c r="B109" s="28" t="s">
        <v>264</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262</v>
      </c>
      <c r="P109" s="28"/>
    </row>
    <row r="110" spans="1:16" x14ac:dyDescent="0.25">
      <c r="A110" t="s">
        <v>85</v>
      </c>
      <c r="B110" s="28" t="s">
        <v>267</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262</v>
      </c>
      <c r="P110" s="28"/>
    </row>
    <row r="111" spans="1:16" x14ac:dyDescent="0.25">
      <c r="A111" t="s">
        <v>86</v>
      </c>
      <c r="B111" s="28" t="s">
        <v>266</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262</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282</v>
      </c>
      <c r="B113" s="28" t="s">
        <v>281</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250</v>
      </c>
      <c r="B118" s="28" t="s">
        <v>251</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2020-04-03T15:46:19Z</dcterms:modified>
</cp:coreProperties>
</file>