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4" sheetId="1" r:id="rId4"/>
    <sheet state="hidden" name="Sheet15" sheetId="2" r:id="rId5"/>
    <sheet state="hidden" name="install_backlog" sheetId="3" r:id="rId6"/>
    <sheet state="visible" name="Input list" sheetId="4" r:id="rId7"/>
    <sheet state="visible" name="single inputs" sheetId="5" r:id="rId8"/>
    <sheet state="hidden" name="st inputs" sheetId="6" r:id="rId9"/>
    <sheet state="visible" name="monthly inputs" sheetId="7" r:id="rId10"/>
    <sheet state="visible" name="vendor inputs" sheetId="8" r:id="rId11"/>
    <sheet state="visible" name="sales_funnel" sheetId="9" r:id="rId12"/>
    <sheet state="hidden" name="sales_funnel_distb" sheetId="10" r:id="rId13"/>
    <sheet state="hidden" name="maint backlog" sheetId="11" r:id="rId14"/>
    <sheet state="hidden" name="new maint" sheetId="12" r:id="rId15"/>
    <sheet state="hidden" name="new maint distb %" sheetId="13" r:id="rId16"/>
    <sheet state="hidden" name="ST list" sheetId="14" r:id="rId17"/>
    <sheet state="visible" name="initial_tech_count" sheetId="15" r:id="rId18"/>
    <sheet state="visible" name="local_tech_hires" sheetId="16" r:id="rId19"/>
    <sheet state="visible" name="installs" sheetId="17" r:id="rId20"/>
    <sheet state="visible" name="implementation" sheetId="18" r:id="rId21"/>
    <sheet state="visible" name="live_fleet" sheetId="19" r:id="rId22"/>
    <sheet state="hidden" name="travel_tech_hires" sheetId="20" r:id="rId23"/>
    <sheet state="hidden" name="install number - delete" sheetId="21" r:id="rId24"/>
  </sheets>
  <definedNames>
    <definedName hidden="1" localSheetId="1" name="_xlnm._FilterDatabase">Sheet15!$A$1:$F$49</definedName>
    <definedName hidden="1" localSheetId="2" name="_xlnm._FilterDatabase">install_backlog!$A$1:$D$2038</definedName>
    <definedName hidden="1" localSheetId="3" name="_xlnm._FilterDatabase">'Input list'!$A$1:$B$22</definedName>
  </definedNames>
  <calcPr/>
</workbook>
</file>

<file path=xl/sharedStrings.xml><?xml version="1.0" encoding="utf-8"?>
<sst xmlns="http://schemas.openxmlformats.org/spreadsheetml/2006/main" count="5373" uniqueCount="443">
  <si>
    <t xml:space="preserve">by device </t>
  </si>
  <si>
    <t>total number of WOs</t>
  </si>
  <si>
    <t>Service Territory</t>
  </si>
  <si>
    <t>median Sla</t>
  </si>
  <si>
    <t>Ct</t>
  </si>
  <si>
    <t>pct</t>
  </si>
  <si>
    <t xml:space="preserve">utilize SLA </t>
  </si>
  <si>
    <t xml:space="preserve">disagg --&gt; agg by device </t>
  </si>
  <si>
    <t xml:space="preserve">w/ CNC rate </t>
  </si>
  <si>
    <t>Alabama - South</t>
  </si>
  <si>
    <t xml:space="preserve"> --&gt; if past SLA assume:</t>
  </si>
  <si>
    <t>Alabama Central</t>
  </si>
  <si>
    <t xml:space="preserve">  50% days for submitted</t>
  </si>
  <si>
    <t>Albany, GA</t>
  </si>
  <si>
    <t xml:space="preserve">  75% days pre-submitted</t>
  </si>
  <si>
    <t>Albany, NY</t>
  </si>
  <si>
    <t xml:space="preserve">   25% days issued </t>
  </si>
  <si>
    <t>Albuquerque, NM</t>
  </si>
  <si>
    <t>Atlanta</t>
  </si>
  <si>
    <t>build monthly view</t>
  </si>
  <si>
    <t>Austin, TX</t>
  </si>
  <si>
    <t>cx sla by month</t>
  </si>
  <si>
    <t>Birmingham, AL</t>
  </si>
  <si>
    <t>maint. done in same month</t>
  </si>
  <si>
    <t>Boston, MA</t>
  </si>
  <si>
    <t>CO Remote</t>
  </si>
  <si>
    <t>Charleston, WV</t>
  </si>
  <si>
    <t>Charleston/Savannah</t>
  </si>
  <si>
    <t>Charlotte, NC</t>
  </si>
  <si>
    <t>Chicago, IL</t>
  </si>
  <si>
    <t>Cincinnati, OH</t>
  </si>
  <si>
    <t>Cleveland, OH</t>
  </si>
  <si>
    <t>Columbus, OH</t>
  </si>
  <si>
    <t>Dallas, TX</t>
  </si>
  <si>
    <t>Denver, CO</t>
  </si>
  <si>
    <t>Des Moines, IA</t>
  </si>
  <si>
    <t>Detroit, MI</t>
  </si>
  <si>
    <t>El Paso, TX</t>
  </si>
  <si>
    <t>Fayetteville, NC</t>
  </si>
  <si>
    <t>Florida Panhandle</t>
  </si>
  <si>
    <t>Fort Wayne, IN</t>
  </si>
  <si>
    <t>Fox Lake, IL</t>
  </si>
  <si>
    <t>Ft. Worth, TX</t>
  </si>
  <si>
    <t>Georgia - South</t>
  </si>
  <si>
    <t>Grand Rapids, MI</t>
  </si>
  <si>
    <t>Green Bay, WI</t>
  </si>
  <si>
    <t>Greenville, SC</t>
  </si>
  <si>
    <t>Hartford, CT</t>
  </si>
  <si>
    <t>Houston, TX</t>
  </si>
  <si>
    <t>Idaho</t>
  </si>
  <si>
    <t>Indianapolis, IN</t>
  </si>
  <si>
    <t>Jackson, MS</t>
  </si>
  <si>
    <t>Jacksonville, FL</t>
  </si>
  <si>
    <t>Kansas City, MO</t>
  </si>
  <si>
    <t>Knoxville, TN</t>
  </si>
  <si>
    <t>Lafayette, LA</t>
  </si>
  <si>
    <t>Las Vegas, NV</t>
  </si>
  <si>
    <t>Louisville, KY</t>
  </si>
  <si>
    <t>Lubbock, TX</t>
  </si>
  <si>
    <t>Madison, WI</t>
  </si>
  <si>
    <t>Medford, OR</t>
  </si>
  <si>
    <t>Memphis, TN</t>
  </si>
  <si>
    <t>Miami, FL</t>
  </si>
  <si>
    <t>Minneapolis, MN</t>
  </si>
  <si>
    <t>Nashville, TN</t>
  </si>
  <si>
    <t>Nashville, TN - Outskirts</t>
  </si>
  <si>
    <t>Nebraska</t>
  </si>
  <si>
    <t>New Orleans, LA</t>
  </si>
  <si>
    <t>New York City, NY</t>
  </si>
  <si>
    <t>NorCal</t>
  </si>
  <si>
    <t>Norfolk, VA</t>
  </si>
  <si>
    <t>North Dakota</t>
  </si>
  <si>
    <t>Odessa, TX</t>
  </si>
  <si>
    <t>Orlando, FL</t>
  </si>
  <si>
    <t>Pacific NW Remote</t>
  </si>
  <si>
    <t>Pasco, WA</t>
  </si>
  <si>
    <t>Peoria, IL</t>
  </si>
  <si>
    <t>Philadelphia, PA</t>
  </si>
  <si>
    <t>Phoenix, AZ</t>
  </si>
  <si>
    <t>Pittsburgh, PA</t>
  </si>
  <si>
    <t>Port St. Lucie, FL</t>
  </si>
  <si>
    <t>Portland, OR</t>
  </si>
  <si>
    <t>Raleigh, NC</t>
  </si>
  <si>
    <t>Reno, NV</t>
  </si>
  <si>
    <t>Richmond, VA</t>
  </si>
  <si>
    <t>Riverside, CA</t>
  </si>
  <si>
    <t>Salt Lake City, UT</t>
  </si>
  <si>
    <t>San Antonio, TX</t>
  </si>
  <si>
    <t>Seattle, WA</t>
  </si>
  <si>
    <t>South Dakota</t>
  </si>
  <si>
    <t>Spokane, WA</t>
  </si>
  <si>
    <t>Springfield, IL</t>
  </si>
  <si>
    <t>St. Louis, MO</t>
  </si>
  <si>
    <t>Tampa, FL</t>
  </si>
  <si>
    <t>Temecula, CA</t>
  </si>
  <si>
    <t>Tucson, AZ</t>
  </si>
  <si>
    <t>Tulsa, OK</t>
  </si>
  <si>
    <t>Upstate NY</t>
  </si>
  <si>
    <t>Vancouver, WA</t>
  </si>
  <si>
    <t>Washington D.C.</t>
  </si>
  <si>
    <t>West LA, CA</t>
  </si>
  <si>
    <t>Wichita, KS</t>
  </si>
  <si>
    <t>Wyoming</t>
  </si>
  <si>
    <t>State</t>
  </si>
  <si>
    <t>No permit required</t>
  </si>
  <si>
    <t>City</t>
  </si>
  <si>
    <t>County</t>
  </si>
  <si>
    <t>DOT</t>
  </si>
  <si>
    <t>Power company</t>
  </si>
  <si>
    <t>Alabama</t>
  </si>
  <si>
    <t>when state_name = 'Alabama' and permit_type = 'No permit required' then 90</t>
  </si>
  <si>
    <t>Arizona</t>
  </si>
  <si>
    <t>when state_name = 'Arizona' and permit_type = 'No permit required' then 60</t>
  </si>
  <si>
    <t>Arkansas</t>
  </si>
  <si>
    <t>when state_name = 'Arkansas' and permit_type = 'No permit required' then 45</t>
  </si>
  <si>
    <t>California</t>
  </si>
  <si>
    <t>when state_name = 'California' and permit_type = 'No permit required' then 90</t>
  </si>
  <si>
    <t>Colorado</t>
  </si>
  <si>
    <t>when state_name = 'Colorado' and permit_type = 'No permit required' then 90</t>
  </si>
  <si>
    <t>Connecticut</t>
  </si>
  <si>
    <t>when state_name = 'Connecticut' and permit_type = 'No permit required' then 75</t>
  </si>
  <si>
    <t>Delaware</t>
  </si>
  <si>
    <t>when state_name = 'Delaware' and permit_type = 'No permit required' then 75</t>
  </si>
  <si>
    <t>District of Columbia</t>
  </si>
  <si>
    <t>when state_name = 'District of Columbia' and permit_type = 'No permit required' then 45</t>
  </si>
  <si>
    <t>Florida</t>
  </si>
  <si>
    <t>when state_name = 'Florida' and permit_type = 'No permit required' then 75</t>
  </si>
  <si>
    <t>Georgia</t>
  </si>
  <si>
    <t>when state_name = 'Georgia' and permit_type = 'No permit required' then 60</t>
  </si>
  <si>
    <t>when state_name = 'Idaho' and permit_type = 'No permit required' then 45</t>
  </si>
  <si>
    <t>Illinois</t>
  </si>
  <si>
    <t>when state_name = 'Illinois' and permit_type = 'No permit required' then 120</t>
  </si>
  <si>
    <t>Indiana</t>
  </si>
  <si>
    <t>when state_name = 'Indiana' and permit_type = 'No permit required' then 75</t>
  </si>
  <si>
    <t>Iowa</t>
  </si>
  <si>
    <t>when state_name = 'Iowa' and permit_type = 'No permit required' then 60</t>
  </si>
  <si>
    <t>Kansas</t>
  </si>
  <si>
    <t>when state_name = 'Kansas' and permit_type = 'No permit required' then 60</t>
  </si>
  <si>
    <t>Kentucky</t>
  </si>
  <si>
    <t>when state_name = 'Kentucky' and permit_type = 'No permit required' then 60</t>
  </si>
  <si>
    <t>Louisiana</t>
  </si>
  <si>
    <t>when state_name = 'Louisiana' and permit_type = 'No permit required' then 135</t>
  </si>
  <si>
    <t>Maryland</t>
  </si>
  <si>
    <t>when state_name = 'Maryland' and permit_type = 'No permit required' then 60</t>
  </si>
  <si>
    <t>Massachusetts</t>
  </si>
  <si>
    <t>when state_name = 'Massachusetts' and permit_type = 'No permit required' then 150</t>
  </si>
  <si>
    <t>Michigan</t>
  </si>
  <si>
    <t>when state_name = 'Michigan' and permit_type = 'No permit required' then 75</t>
  </si>
  <si>
    <t>Minnesota</t>
  </si>
  <si>
    <t>when state_name = 'Minnesota' and permit_type = 'No permit required' then 90</t>
  </si>
  <si>
    <t>Mississippi</t>
  </si>
  <si>
    <t>when state_name = 'Mississippi' and permit_type = 'No permit required' then 75</t>
  </si>
  <si>
    <t>Missouri</t>
  </si>
  <si>
    <t>when state_name = 'Missouri' and permit_type = 'No permit required' then 75</t>
  </si>
  <si>
    <t>Montana</t>
  </si>
  <si>
    <t>when state_name = 'Montana' and permit_type = 'No permit required' then 45</t>
  </si>
  <si>
    <t>when state_name = 'Nebraska' and permit_type = 'No permit required' then 60</t>
  </si>
  <si>
    <t>Nevada</t>
  </si>
  <si>
    <t>when state_name = 'Nevada' and permit_type = 'No permit required' then 75</t>
  </si>
  <si>
    <t>New Hampshire</t>
  </si>
  <si>
    <t>when state_name = 'New Hampshire' and permit_type = 'No permit required' then 45</t>
  </si>
  <si>
    <t>New Jersey</t>
  </si>
  <si>
    <t>when state_name = 'New Jersey' and permit_type = 'No permit required' then 135</t>
  </si>
  <si>
    <t>New Mexico</t>
  </si>
  <si>
    <t>when state_name = 'New Mexico' and permit_type = 'No permit required' then 60</t>
  </si>
  <si>
    <t>New York</t>
  </si>
  <si>
    <t>when state_name = 'New York' and permit_type = 'No permit required' then 90</t>
  </si>
  <si>
    <t>North Carolina</t>
  </si>
  <si>
    <t>when state_name = 'North Carolina' and permit_type = 'No permit required' then 105</t>
  </si>
  <si>
    <t>when state_name = 'North Dakota' and permit_type = 'No permit required' then 60</t>
  </si>
  <si>
    <t>Ohio</t>
  </si>
  <si>
    <t>when state_name = 'Ohio' and permit_type = 'No permit required' then 75</t>
  </si>
  <si>
    <t>Oklahoma</t>
  </si>
  <si>
    <t>when state_name = 'Oklahoma' and permit_type = 'No permit required' then 75</t>
  </si>
  <si>
    <t>Oregon</t>
  </si>
  <si>
    <t>when state_name = 'Oregon' and permit_type = 'No permit required' then 60</t>
  </si>
  <si>
    <t>Pennsylvania</t>
  </si>
  <si>
    <t>when state_name = 'Pennsylvania' and permit_type = 'No permit required' then 60</t>
  </si>
  <si>
    <t>Rhode Island</t>
  </si>
  <si>
    <t>when state_name = 'Rhode Island' and permit_type = 'No permit required' then 180</t>
  </si>
  <si>
    <t>South Carolina</t>
  </si>
  <si>
    <t>when state_name = 'South Carolina' and permit_type = 'No permit required' then 180</t>
  </si>
  <si>
    <t>when state_name = 'South Dakota' and permit_type = 'No permit required' then 45</t>
  </si>
  <si>
    <t>Tennessee</t>
  </si>
  <si>
    <t>when state_name = 'Tennessee' and permit_type = 'No permit required' then 60</t>
  </si>
  <si>
    <t>Texas</t>
  </si>
  <si>
    <t>when state_name = 'Texas' and permit_type = 'No permit required' then 60</t>
  </si>
  <si>
    <t>Utah</t>
  </si>
  <si>
    <t>when state_name = 'Utah' and permit_type = 'No permit required' then 135</t>
  </si>
  <si>
    <t>Vermont</t>
  </si>
  <si>
    <t>when state_name = 'Vermont' and permit_type = 'No permit required' then 45</t>
  </si>
  <si>
    <t>Virginia</t>
  </si>
  <si>
    <t>when state_name = 'Virginia' and permit_type = 'No permit required' then 105</t>
  </si>
  <si>
    <t>Washington</t>
  </si>
  <si>
    <t>when state_name = 'Washington' and permit_type = 'No permit required' then 75</t>
  </si>
  <si>
    <t>West Virginia</t>
  </si>
  <si>
    <t>when state_name = 'West Virginia' and permit_type = 'No permit required' then 135</t>
  </si>
  <si>
    <t>Wisconsin</t>
  </si>
  <si>
    <t>when state_name = 'Wisconsin' and permit_type = 'No permit required' then 75</t>
  </si>
  <si>
    <t>when state_name = 'Wyoming' and permit_type = 'No permit required' then 60</t>
  </si>
  <si>
    <t>when state_name = 'Alabama' and permit_type = 'City' then 225</t>
  </si>
  <si>
    <t>Median</t>
  </si>
  <si>
    <t>when state_name = 'Arizona' and permit_type = 'City' then 180</t>
  </si>
  <si>
    <t>when state_name = 'Arkansas' and permit_type = 'City' then 135</t>
  </si>
  <si>
    <t>when state_name = 'California' and permit_type = 'City' then 150</t>
  </si>
  <si>
    <t>when state_name = 'Colorado' and permit_type = 'City' then 180</t>
  </si>
  <si>
    <t>when state_name = 'Connecticut' and permit_type = 'City' then 165</t>
  </si>
  <si>
    <t/>
  </si>
  <si>
    <t>when state_name = 'Florida' and permit_type = 'City' then 225</t>
  </si>
  <si>
    <t>when state_name = 'Georgia' and permit_type = 'City' then 120</t>
  </si>
  <si>
    <t>when state_name = 'Idaho' and permit_type = 'City' then 90</t>
  </si>
  <si>
    <t>when state_name = 'Illinois' and permit_type = 'City' then 180</t>
  </si>
  <si>
    <t>when state_name = 'Indiana' and permit_type = 'City' then 105</t>
  </si>
  <si>
    <t>when state_name = 'Iowa' and permit_type = 'City' then 150</t>
  </si>
  <si>
    <t>when state_name = 'Kansas' and permit_type = 'City' then 165</t>
  </si>
  <si>
    <t>when state_name = 'Kentucky' and permit_type = 'City' then 150</t>
  </si>
  <si>
    <t>when state_name = 'Louisiana' and permit_type = 'City' then 195</t>
  </si>
  <si>
    <t>when state_name = 'Massachusetts' and permit_type = 'City' then 75</t>
  </si>
  <si>
    <t>when state_name = 'Michigan' and permit_type = 'City' then 165</t>
  </si>
  <si>
    <t>when state_name = 'Minnesota' and permit_type = 'City' then 135</t>
  </si>
  <si>
    <t>when state_name = 'Mississippi' and permit_type = 'City' then 165</t>
  </si>
  <si>
    <t>when state_name = 'Missouri' and permit_type = 'City' then 135</t>
  </si>
  <si>
    <t>when state_name = 'Nebraska' and permit_type = 'City' then 210</t>
  </si>
  <si>
    <t>when state_name = 'Nevada' and permit_type = 'City' then 90</t>
  </si>
  <si>
    <t>when state_name = 'New Jersey' and permit_type = 'City' then 45</t>
  </si>
  <si>
    <t>when state_name = 'New Mexico' and permit_type = 'City' then 90</t>
  </si>
  <si>
    <t>when state_name = 'New York' and permit_type = 'City' then 105</t>
  </si>
  <si>
    <t>when state_name = 'North Carolina' and permit_type = 'City' then 135</t>
  </si>
  <si>
    <t>when state_name = 'Ohio' and permit_type = 'City' then 105</t>
  </si>
  <si>
    <t>when state_name = 'Oklahoma' and permit_type = 'City' then 120</t>
  </si>
  <si>
    <t>when state_name = 'Oregon' and permit_type = 'City' then 315</t>
  </si>
  <si>
    <t>when state_name = 'Pennsylvania' and permit_type = 'City' then 285</t>
  </si>
  <si>
    <t>when state_name = 'South Carolina' and permit_type = 'City' then 225</t>
  </si>
  <si>
    <t>when state_name = 'South Dakota' and permit_type = 'City' then 105</t>
  </si>
  <si>
    <t>when state_name = 'Tennessee' and permit_type = 'City' then 120</t>
  </si>
  <si>
    <t>when state_name = 'Texas' and permit_type = 'City' then 180</t>
  </si>
  <si>
    <t>when state_name = 'Utah' and permit_type = 'City' then 150</t>
  </si>
  <si>
    <t>when state_name = 'Virginia' and permit_type = 'City' then 210</t>
  </si>
  <si>
    <t>when state_name = 'Washington' and permit_type = 'City' then 240</t>
  </si>
  <si>
    <t>when state_name = 'Wisconsin' and permit_type = 'City' then 255</t>
  </si>
  <si>
    <t>when state_name = 'Wyoming' and permit_type = 'City' then 195</t>
  </si>
  <si>
    <t>when state_name = 'Alabama' and permit_type = 'County' then 255</t>
  </si>
  <si>
    <t>when state_name = 'Arizona' and permit_type = 'County' then 210</t>
  </si>
  <si>
    <t>when state_name = 'California' and permit_type = 'County' then 135</t>
  </si>
  <si>
    <t>when state_name = 'Colorado' and permit_type = 'County' then 270</t>
  </si>
  <si>
    <t>when state_name = 'Delaware' and permit_type = 'County' then 330</t>
  </si>
  <si>
    <t>when state_name = 'Florida' and permit_type = 'County' then 195</t>
  </si>
  <si>
    <t>when state_name = 'Georgia' and permit_type = 'County' then 135</t>
  </si>
  <si>
    <t>when state_name = 'Illinois' and permit_type = 'County' then 270</t>
  </si>
  <si>
    <t>when state_name = 'Indiana' and permit_type = 'County' then 150</t>
  </si>
  <si>
    <t>when state_name = 'Kansas' and permit_type = 'County' then 165</t>
  </si>
  <si>
    <t>when state_name = 'Kentucky' and permit_type = 'County' then 30</t>
  </si>
  <si>
    <t>when state_name = 'Louisiana' and permit_type = 'County' then 150</t>
  </si>
  <si>
    <t>when state_name = 'Maryland' and permit_type = 'County' then 225</t>
  </si>
  <si>
    <t>when state_name = 'Michigan' and permit_type = 'County' then 270</t>
  </si>
  <si>
    <t>when state_name = 'Minnesota' and permit_type = 'County' then 210</t>
  </si>
  <si>
    <t>when state_name = 'Mississippi' and permit_type = 'County' then 270</t>
  </si>
  <si>
    <t>when state_name = 'Missouri' and permit_type = 'County' then 330</t>
  </si>
  <si>
    <t>when state_name = 'Nebraska' and permit_type = 'County' then 210</t>
  </si>
  <si>
    <t>when state_name = 'Nevada' and permit_type = 'County' then 105</t>
  </si>
  <si>
    <t>when state_name = 'New Jersey' and permit_type = 'County' then 315</t>
  </si>
  <si>
    <t>when state_name = 'New Mexico' and permit_type = 'County' then 180</t>
  </si>
  <si>
    <t>when state_name = 'New York' and permit_type = 'County' then 195</t>
  </si>
  <si>
    <t>when state_name = 'North Carolina' and permit_type = 'County' then 75</t>
  </si>
  <si>
    <t>when state_name = 'Ohio' and permit_type = 'County' then 195</t>
  </si>
  <si>
    <t>when state_name = 'Oklahoma' and permit_type = 'County' then 180</t>
  </si>
  <si>
    <t>when state_name = 'Oregon' and permit_type = 'County' then 300</t>
  </si>
  <si>
    <t>when state_name = 'South Carolina' and permit_type = 'County' then 105</t>
  </si>
  <si>
    <t>when state_name = 'Tennessee' and permit_type = 'County' then 255</t>
  </si>
  <si>
    <t>when state_name = 'Texas' and permit_type = 'County' then 180</t>
  </si>
  <si>
    <t>when state_name = 'Virginia' and permit_type = 'County' then 180</t>
  </si>
  <si>
    <t>when state_name = 'Washington' and permit_type = 'County' then 300</t>
  </si>
  <si>
    <t>when state_name = 'Wisconsin' and permit_type = 'County' then 255</t>
  </si>
  <si>
    <t>when state_name = 'Alabama' and permit_type = 'DOT' then 375</t>
  </si>
  <si>
    <t>when state_name = 'Arizona' and permit_type = 'DOT' then 360</t>
  </si>
  <si>
    <t>when state_name = 'Arkansas' and permit_type = 'DOT' then 360</t>
  </si>
  <si>
    <t>when state_name = 'California' and permit_type = 'DOT' then 390</t>
  </si>
  <si>
    <t>when state_name = 'Colorado' and permit_type = 'DOT' then 285</t>
  </si>
  <si>
    <t>when state_name = 'Connecticut' and permit_type = 'DOT' then 165</t>
  </si>
  <si>
    <t>when state_name = 'Delaware' and permit_type = 'DOT' then 330</t>
  </si>
  <si>
    <t>when state_name = 'Florida' and permit_type = 'DOT' then 255</t>
  </si>
  <si>
    <t>when state_name = 'Georgia' and permit_type = 'DOT' then 240</t>
  </si>
  <si>
    <t>when state_name = 'Idaho' and permit_type = 'DOT' then 255</t>
  </si>
  <si>
    <t>when state_name = 'Illinois' and permit_type = 'DOT' then 300</t>
  </si>
  <si>
    <t>when state_name = 'Indiana' and permit_type = 'DOT' then 225</t>
  </si>
  <si>
    <t>when state_name = 'Iowa' and permit_type = 'DOT' then 255</t>
  </si>
  <si>
    <t>when state_name = 'Kansas' and permit_type = 'DOT' then 270</t>
  </si>
  <si>
    <t>when state_name = 'Kentucky' and permit_type = 'DOT' then 225</t>
  </si>
  <si>
    <t>when state_name = 'Louisiana' and permit_type = 'DOT' then 195</t>
  </si>
  <si>
    <t>when state_name = 'Maryland' and permit_type = 'DOT' then 195</t>
  </si>
  <si>
    <t>when state_name = 'Massachusetts' and permit_type = 'DOT' then 165</t>
  </si>
  <si>
    <t>when state_name = 'Michigan' and permit_type = 'DOT' then 345</t>
  </si>
  <si>
    <t>when state_name = 'Mississippi' and permit_type = 'DOT' then 300</t>
  </si>
  <si>
    <t>when state_name = 'Missouri' and permit_type = 'DOT' then 255</t>
  </si>
  <si>
    <t>when state_name = 'Nebraska' and permit_type = 'DOT' then 135</t>
  </si>
  <si>
    <t>when state_name = 'New Mexico' and permit_type = 'DOT' then 225</t>
  </si>
  <si>
    <t>when state_name = 'New York' and permit_type = 'DOT' then 255</t>
  </si>
  <si>
    <t>when state_name = 'North Carolina' and permit_type = 'DOT' then 90</t>
  </si>
  <si>
    <t>when state_name = 'Ohio' and permit_type = 'DOT' then 315</t>
  </si>
  <si>
    <t>when state_name = 'Oklahoma' and permit_type = 'DOT' then 180</t>
  </si>
  <si>
    <t>when state_name = 'Rhode Island' and permit_type = 'DOT' then 315</t>
  </si>
  <si>
    <t>when state_name = 'South Carolina' and permit_type = 'DOT' then 270</t>
  </si>
  <si>
    <t>when state_name = 'Tennessee' and permit_type = 'DOT' then 210</t>
  </si>
  <si>
    <t>when state_name = 'Texas' and permit_type = 'DOT' then 360</t>
  </si>
  <si>
    <t>when state_name = 'Washington' and permit_type = 'DOT' then 225</t>
  </si>
  <si>
    <t>when state_name = 'Wisconsin' and permit_type = 'DOT' then 345</t>
  </si>
  <si>
    <t>when state_name = 'Alabama' and permit_type = 'Power company' then 255</t>
  </si>
  <si>
    <t>when state_name = 'Arizona' and permit_type = 'Power company' then 135</t>
  </si>
  <si>
    <t>when state_name = 'Arkansas' and permit_type = 'Power company' then 240</t>
  </si>
  <si>
    <t>when state_name = 'California' and permit_type = 'Power company' then 405</t>
  </si>
  <si>
    <t>when state_name = 'Colorado' and permit_type = 'Power company' then 255</t>
  </si>
  <si>
    <t>when state_name = 'Connecticut' and permit_type = 'Power company' then 75</t>
  </si>
  <si>
    <t>when state_name = 'Florida' and permit_type = 'Power company' then 300</t>
  </si>
  <si>
    <t>when state_name = 'Georgia' and permit_type = 'Power company' then 180</t>
  </si>
  <si>
    <t>when state_name = 'Illinois' and permit_type = 'Power company' then 225</t>
  </si>
  <si>
    <t>when state_name = 'Indiana' and permit_type = 'Power company' then 225</t>
  </si>
  <si>
    <t>when state_name = 'Kansas' and permit_type = 'Power company' then 60</t>
  </si>
  <si>
    <t>when state_name = 'Kentucky' and permit_type = 'Power company' then 90</t>
  </si>
  <si>
    <t>when state_name = 'Louisiana' and permit_type = 'Power company' then 315</t>
  </si>
  <si>
    <t>when state_name = 'Massachusetts' and permit_type = 'Power company' then 120</t>
  </si>
  <si>
    <t>when state_name = 'Missouri' and permit_type = 'Power company' then 270</t>
  </si>
  <si>
    <t>when state_name = 'Nebraska' and permit_type = 'Power company' then 225</t>
  </si>
  <si>
    <t>when state_name = 'New Jersey' and permit_type = 'Power company' then 120</t>
  </si>
  <si>
    <t>when state_name = 'New York' and permit_type = 'Power company' then 45</t>
  </si>
  <si>
    <t>when state_name = 'North Carolina' and permit_type = 'Power company' then 105</t>
  </si>
  <si>
    <t>when state_name = 'Ohio' and permit_type = 'Power company' then 75</t>
  </si>
  <si>
    <t>when state_name = 'Oklahoma' and permit_type = 'Power company' then 105</t>
  </si>
  <si>
    <t>when state_name = 'Pennsylvania' and permit_type = 'Power company' then 105</t>
  </si>
  <si>
    <t>when state_name = 'Rhode Island' and permit_type = 'Power company' then 105</t>
  </si>
  <si>
    <t>when state_name = 'South Carolina' and permit_type = 'Power company' then 345</t>
  </si>
  <si>
    <t>when state_name = 'Tennessee' and permit_type = 'Power company' then 60</t>
  </si>
  <si>
    <t>when state_name = 'Texas' and permit_type = 'Power company' then 255</t>
  </si>
  <si>
    <t>when state_name = 'Utah' and permit_type = 'Power company' then 165</t>
  </si>
  <si>
    <t>when state_name = 'Virginia' and permit_type = 'Power company' then 180</t>
  </si>
  <si>
    <t>Wo Created</t>
  </si>
  <si>
    <t>Age Month</t>
  </si>
  <si>
    <t>https://console.cloud.google.com/bigquery?sq=227665062266:62547a403d9d4ee2ab5a3ac9dc7a1827</t>
  </si>
  <si>
    <t>new link --&gt;</t>
  </si>
  <si>
    <t>https://app.sigmacomputing.com/flock-safety/workbook/workbook-4tN3sA9mNQfsHtIm8xcwwH?:link_source=share</t>
  </si>
  <si>
    <t>note: added impl. backlog tab to bottom</t>
  </si>
  <si>
    <t>&lt;--- implementation backlog start</t>
  </si>
  <si>
    <t>input list:</t>
  </si>
  <si>
    <t>Sheet</t>
  </si>
  <si>
    <t>sales funnel distb</t>
  </si>
  <si>
    <t>ST distb %</t>
  </si>
  <si>
    <t>new maint distb</t>
  </si>
  <si>
    <t>HC</t>
  </si>
  <si>
    <t>single inputs</t>
  </si>
  <si>
    <t>WOs / month</t>
  </si>
  <si>
    <t>Flight Capacity</t>
  </si>
  <si>
    <t>Weeks in yr</t>
  </si>
  <si>
    <t>Max % travel techs concentrated in 1 market / wk</t>
  </si>
  <si>
    <t># Completed WOs / 1P tech / wk</t>
  </si>
  <si>
    <t>Fleet Size (entering 6/1)</t>
  </si>
  <si>
    <t>New Sales SLA (days)</t>
  </si>
  <si>
    <t>Remaining 3P Budget</t>
  </si>
  <si>
    <t>Excess 3P Budget</t>
  </si>
  <si>
    <t>Installs w/ SS %</t>
  </si>
  <si>
    <t>3P Maint $ / WO</t>
  </si>
  <si>
    <t>3P SS $ / WO</t>
  </si>
  <si>
    <t>SS % 3P</t>
  </si>
  <si>
    <t>sales funnel</t>
  </si>
  <si>
    <t>new maint</t>
  </si>
  <si>
    <t>monthly inputs</t>
  </si>
  <si>
    <t># 3P aged maint complete target</t>
  </si>
  <si>
    <t>tech capacity for installs</t>
  </si>
  <si>
    <t>monthly % inputs</t>
  </si>
  <si>
    <t>initial tech count</t>
  </si>
  <si>
    <t>Type</t>
  </si>
  <si>
    <t>Value</t>
  </si>
  <si>
    <t>Number of months</t>
  </si>
  <si>
    <t>Max perc travel techs concentrated in 1 market / wk</t>
  </si>
  <si>
    <t>Installs w/ SS perc</t>
  </si>
  <si>
    <t>3P Maint cost / WO</t>
  </si>
  <si>
    <t>3P SS cost / WO</t>
  </si>
  <si>
    <t>SS perc 3P</t>
  </si>
  <si>
    <t>ST cohort</t>
  </si>
  <si>
    <t>winter maint creation</t>
  </si>
  <si>
    <t>vendor group NSA</t>
  </si>
  <si>
    <t>vendor group Dish</t>
  </si>
  <si>
    <t>a</t>
  </si>
  <si>
    <t>b</t>
  </si>
  <si>
    <t>c</t>
  </si>
  <si>
    <t>d</t>
  </si>
  <si>
    <t>e</t>
  </si>
  <si>
    <t>NV Remote</t>
  </si>
  <si>
    <t>f</t>
  </si>
  <si>
    <t>SoCal</t>
  </si>
  <si>
    <t>West - Unassigned</t>
  </si>
  <si>
    <t>name</t>
  </si>
  <si>
    <t>perc capacity towards installs (1P)</t>
  </si>
  <si>
    <t>perc capacity towards installs (3P)</t>
  </si>
  <si>
    <t>WO / tech / week</t>
  </si>
  <si>
    <t>maint creation % of fleet</t>
  </si>
  <si>
    <t>3P maint max (budget)</t>
  </si>
  <si>
    <t>3P install max (budget)</t>
  </si>
  <si>
    <t>percent travel allowed</t>
  </si>
  <si>
    <t>(M = maint.; I = install; B = both)</t>
  </si>
  <si>
    <t>WO Type</t>
  </si>
  <si>
    <t>vendor</t>
  </si>
  <si>
    <t>cohort</t>
  </si>
  <si>
    <t>capacity</t>
  </si>
  <si>
    <t>B</t>
  </si>
  <si>
    <t>NSA</t>
  </si>
  <si>
    <t>DISH</t>
  </si>
  <si>
    <t>NSA cohort</t>
  </si>
  <si>
    <t>Dish cohort</t>
  </si>
  <si>
    <t>Sold on</t>
  </si>
  <si>
    <t>SLA month</t>
  </si>
  <si>
    <t>WO created</t>
  </si>
  <si>
    <t>Falcon</t>
  </si>
  <si>
    <t>Raven</t>
  </si>
  <si>
    <t>Condor</t>
  </si>
  <si>
    <t>Falcon Highway</t>
  </si>
  <si>
    <t>New Sales SLA (months)</t>
  </si>
  <si>
    <t>pct - new</t>
  </si>
  <si>
    <t>ST_group</t>
  </si>
  <si>
    <t>service_territory</t>
  </si>
  <si>
    <t>ct</t>
  </si>
  <si>
    <t>https://console.cloud.google.com/bigquery?sq=227665062266:c52ffa2b13ef41279b63fb84def1ff21</t>
  </si>
  <si>
    <t>Augusta, GA</t>
  </si>
  <si>
    <t>Rockford, IL</t>
  </si>
  <si>
    <t>Bakersfield, CA</t>
  </si>
  <si>
    <t>Fremont, CA</t>
  </si>
  <si>
    <t>NorCal Remote</t>
  </si>
  <si>
    <t>Sacramento, CA</t>
  </si>
  <si>
    <t>San Francisco, CA</t>
  </si>
  <si>
    <t>date</t>
  </si>
  <si>
    <t>maint creation</t>
  </si>
  <si>
    <t>ST list</t>
  </si>
  <si>
    <t>1P tech count</t>
  </si>
  <si>
    <t>Travel tech count</t>
  </si>
  <si>
    <t>Max hires</t>
  </si>
  <si>
    <t>Boise, ID</t>
  </si>
  <si>
    <t>Kalamazoo, MI</t>
  </si>
  <si>
    <t>Oklahoma City, OK</t>
  </si>
  <si>
    <t>Live Fleet Cnt</t>
  </si>
  <si>
    <t>Ttl Fleet</t>
  </si>
  <si>
    <t>Live Fleet Perc</t>
  </si>
  <si>
    <t>New installs</t>
  </si>
  <si>
    <t>Georgia - North</t>
  </si>
  <si>
    <t>Glassboro, NJ</t>
  </si>
  <si>
    <t>SoCal Remote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</si>
</sst>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M/d/yyyy"/>
    <numFmt numFmtId="166" formatCode="m/d/yyyy"/>
    <numFmt numFmtId="167" formatCode="&quot;$&quot;#,##0"/>
    <numFmt numFmtId="168" formatCode="yyyy-mm-dd"/>
    <numFmt numFmtId="169" formatCode="m/d/yyyy h:mm:ss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b/>
      <color rgb="FF000000"/>
      <name val="Arial"/>
    </font>
    <font>
      <color rgb="FF000000"/>
      <name val="Arial"/>
    </font>
    <font>
      <sz val="9.0"/>
      <color rgb="FF1F1F1F"/>
      <name val="&quot;Google Sans&quot;"/>
    </font>
    <font>
      <color rgb="FF0C0D0E"/>
      <name val="Arial"/>
      <scheme val="minor"/>
    </font>
    <font>
      <sz val="11.0"/>
      <color theme="1"/>
      <name val="Calibri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6F7FB"/>
        <bgColor rgb="FFF6F7FB"/>
      </patternFill>
    </fill>
  </fills>
  <borders count="6">
    <border/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3" xfId="0" applyFont="1" applyNumberFormat="1"/>
    <xf borderId="0" fillId="0" fontId="2" numFmtId="165" xfId="0" applyAlignment="1" applyFont="1" applyNumberFormat="1">
      <alignment readingOrder="0"/>
    </xf>
    <xf borderId="0" fillId="0" fontId="2" numFmtId="1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0" fontId="7" numFmtId="0" xfId="0" applyAlignment="1" applyFont="1">
      <alignment horizontal="left" readingOrder="0"/>
    </xf>
    <xf borderId="0" fillId="3" fontId="7" numFmtId="0" xfId="0" applyAlignment="1" applyFill="1" applyFont="1">
      <alignment horizontal="left" readingOrder="0"/>
    </xf>
    <xf borderId="0" fillId="0" fontId="2" numFmtId="166" xfId="0" applyAlignment="1" applyFont="1" applyNumberFormat="1">
      <alignment readingOrder="0"/>
    </xf>
    <xf borderId="0" fillId="4" fontId="5" numFmtId="0" xfId="0" applyAlignment="1" applyFill="1" applyFont="1">
      <alignment readingOrder="0"/>
    </xf>
    <xf borderId="0" fillId="3" fontId="7" numFmtId="167" xfId="0" applyAlignment="1" applyFont="1" applyNumberFormat="1">
      <alignment horizontal="left" readingOrder="0"/>
    </xf>
    <xf borderId="0" fillId="3" fontId="2" numFmtId="164" xfId="0" applyFont="1" applyNumberFormat="1"/>
    <xf borderId="1" fillId="0" fontId="1" numFmtId="14" xfId="0" applyBorder="1" applyFont="1" applyNumberFormat="1"/>
    <xf borderId="0" fillId="0" fontId="8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2" fillId="3" fontId="2" numFmtId="0" xfId="0" applyAlignment="1" applyBorder="1" applyFont="1">
      <alignment readingOrder="0"/>
    </xf>
    <xf borderId="0" fillId="2" fontId="9" numFmtId="0" xfId="0" applyAlignment="1" applyFont="1">
      <alignment horizontal="right" readingOrder="0"/>
    </xf>
    <xf borderId="3" fillId="2" fontId="8" numFmtId="0" xfId="0" applyAlignment="1" applyBorder="1" applyFont="1">
      <alignment horizontal="left" readingOrder="0"/>
    </xf>
    <xf borderId="1" fillId="3" fontId="2" numFmtId="3" xfId="0" applyAlignment="1" applyBorder="1" applyFont="1" applyNumberFormat="1">
      <alignment readingOrder="0"/>
    </xf>
    <xf borderId="4" fillId="2" fontId="8" numFmtId="0" xfId="0" applyAlignment="1" applyBorder="1" applyFont="1">
      <alignment horizontal="left" readingOrder="0"/>
    </xf>
    <xf borderId="1" fillId="3" fontId="2" numFmtId="9" xfId="0" applyAlignment="1" applyBorder="1" applyFont="1" applyNumberFormat="1">
      <alignment readingOrder="0"/>
    </xf>
    <xf borderId="0" fillId="2" fontId="10" numFmtId="0" xfId="0" applyAlignment="1" applyFont="1">
      <alignment readingOrder="0"/>
    </xf>
    <xf borderId="0" fillId="0" fontId="11" numFmtId="14" xfId="0" applyAlignment="1" applyFont="1" applyNumberFormat="1">
      <alignment horizontal="left"/>
    </xf>
    <xf borderId="0" fillId="0" fontId="12" numFmtId="0" xfId="0" applyAlignment="1" applyFont="1">
      <alignment shrinkToFit="0" vertical="bottom" wrapText="1"/>
    </xf>
    <xf borderId="0" fillId="3" fontId="12" numFmtId="0" xfId="0" applyAlignment="1" applyFont="1">
      <alignment horizontal="right" vertical="bottom"/>
    </xf>
    <xf borderId="5" fillId="0" fontId="12" numFmtId="0" xfId="0" applyAlignment="1" applyBorder="1" applyFont="1">
      <alignment shrinkToFit="0" vertical="bottom" wrapText="1"/>
    </xf>
    <xf borderId="5" fillId="3" fontId="12" numFmtId="0" xfId="0" applyAlignment="1" applyBorder="1" applyFont="1">
      <alignment horizontal="right" vertical="bottom"/>
    </xf>
    <xf borderId="0" fillId="0" fontId="12" numFmtId="0" xfId="0" applyAlignment="1" applyFont="1">
      <alignment readingOrder="0" shrinkToFit="0" vertical="bottom" wrapText="1"/>
    </xf>
    <xf borderId="0" fillId="3" fontId="12" numFmtId="0" xfId="0" applyAlignment="1" applyFont="1">
      <alignment horizontal="right" readingOrder="0" vertical="bottom"/>
    </xf>
    <xf borderId="0" fillId="3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13" numFmtId="14" xfId="0" applyAlignment="1" applyFont="1" applyNumberFormat="1">
      <alignment vertical="bottom"/>
    </xf>
    <xf borderId="0" fillId="3" fontId="13" numFmtId="0" xfId="0" applyAlignment="1" applyFont="1">
      <alignment horizontal="right" readingOrder="0" vertical="bottom"/>
    </xf>
    <xf borderId="0" fillId="0" fontId="13" numFmtId="0" xfId="0" applyAlignment="1" applyFont="1">
      <alignment vertical="bottom"/>
    </xf>
    <xf borderId="0" fillId="5" fontId="2" numFmtId="0" xfId="0" applyFill="1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Fill="1" applyFont="1"/>
    <xf borderId="0" fillId="3" fontId="2" numFmtId="0" xfId="0" applyFont="1"/>
    <xf borderId="0" fillId="8" fontId="1" numFmtId="0" xfId="0" applyAlignment="1" applyFill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169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console.cloud.google.com/bigquery?sq=227665062266:c52ffa2b13ef41279b63fb84def1ff21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nsole.cloud.google.com/bigquery?sq=227665062266:62547a403d9d4ee2ab5a3ac9dc7a1827" TargetMode="External"/><Relationship Id="rId2" Type="http://schemas.openxmlformats.org/officeDocument/2006/relationships/hyperlink" Target="https://app.sigmacomputing.com/flock-safety/workbook/workbook-4tN3sA9mNQfsHtIm8xcwwH?:link_source=shar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11" max="11" width="19.0"/>
  </cols>
  <sheetData>
    <row r="1">
      <c r="A1" s="1" t="s">
        <v>0</v>
      </c>
      <c r="F1" s="2" t="s">
        <v>1</v>
      </c>
      <c r="H1" s="2">
        <v>17.0</v>
      </c>
      <c r="K1" s="2" t="s">
        <v>2</v>
      </c>
      <c r="L1" s="3" t="s">
        <v>3</v>
      </c>
      <c r="M1" s="3" t="s">
        <v>4</v>
      </c>
      <c r="N1" s="2" t="s">
        <v>5</v>
      </c>
    </row>
    <row r="2">
      <c r="A2" s="2" t="s">
        <v>6</v>
      </c>
      <c r="C2" s="2" t="s">
        <v>7</v>
      </c>
      <c r="F2" s="2" t="s">
        <v>8</v>
      </c>
      <c r="H2" s="4">
        <f>round(0.9*H1,0)</f>
        <v>15</v>
      </c>
      <c r="K2" s="2" t="s">
        <v>9</v>
      </c>
      <c r="L2" s="3">
        <v>375.0</v>
      </c>
      <c r="M2" s="3">
        <v>58.0</v>
      </c>
      <c r="N2" s="5">
        <f t="shared" ref="N2:N88" si="1">M2/sum($M$2:$M$88)</f>
        <v>0.003096967108</v>
      </c>
    </row>
    <row r="3">
      <c r="A3" s="2" t="s">
        <v>10</v>
      </c>
      <c r="K3" s="2" t="s">
        <v>11</v>
      </c>
      <c r="L3" s="3">
        <v>375.0</v>
      </c>
      <c r="M3" s="3">
        <v>117.0</v>
      </c>
      <c r="N3" s="5">
        <f t="shared" si="1"/>
        <v>0.006247330201</v>
      </c>
    </row>
    <row r="4">
      <c r="A4" s="2" t="s">
        <v>12</v>
      </c>
      <c r="K4" s="2" t="s">
        <v>13</v>
      </c>
      <c r="L4" s="3">
        <v>240.0</v>
      </c>
      <c r="M4" s="3">
        <v>241.0</v>
      </c>
      <c r="N4" s="5">
        <f t="shared" si="1"/>
        <v>0.01286843229</v>
      </c>
    </row>
    <row r="5">
      <c r="A5" s="2" t="s">
        <v>14</v>
      </c>
      <c r="K5" s="2" t="s">
        <v>15</v>
      </c>
      <c r="L5" s="3">
        <v>105.0</v>
      </c>
      <c r="M5" s="3">
        <v>330.0</v>
      </c>
      <c r="N5" s="5">
        <f t="shared" si="1"/>
        <v>0.01762067493</v>
      </c>
    </row>
    <row r="6">
      <c r="A6" s="2" t="s">
        <v>16</v>
      </c>
      <c r="K6" s="2" t="s">
        <v>17</v>
      </c>
      <c r="L6" s="3">
        <v>180.0</v>
      </c>
      <c r="M6" s="3">
        <v>268.0</v>
      </c>
      <c r="N6" s="5">
        <f t="shared" si="1"/>
        <v>0.01431012388</v>
      </c>
    </row>
    <row r="7">
      <c r="K7" s="2" t="s">
        <v>18</v>
      </c>
      <c r="L7" s="3">
        <v>135.0</v>
      </c>
      <c r="M7" s="3">
        <v>1890.0</v>
      </c>
      <c r="N7" s="5">
        <f t="shared" si="1"/>
        <v>0.1009184109</v>
      </c>
    </row>
    <row r="8">
      <c r="A8" s="1" t="s">
        <v>19</v>
      </c>
      <c r="K8" s="2" t="s">
        <v>20</v>
      </c>
      <c r="L8" s="3">
        <v>180.0</v>
      </c>
      <c r="M8" s="3">
        <v>110.0</v>
      </c>
      <c r="N8" s="5">
        <f t="shared" si="1"/>
        <v>0.005873558308</v>
      </c>
    </row>
    <row r="9">
      <c r="A9" s="2" t="s">
        <v>21</v>
      </c>
      <c r="K9" s="2" t="s">
        <v>22</v>
      </c>
      <c r="L9" s="3">
        <v>225.0</v>
      </c>
      <c r="M9" s="3">
        <v>86.0</v>
      </c>
      <c r="N9" s="5">
        <f t="shared" si="1"/>
        <v>0.004592054677</v>
      </c>
    </row>
    <row r="10">
      <c r="A10" s="2" t="s">
        <v>23</v>
      </c>
      <c r="K10" s="2" t="s">
        <v>24</v>
      </c>
      <c r="L10" s="3">
        <v>150.0</v>
      </c>
      <c r="M10" s="3">
        <v>130.0</v>
      </c>
      <c r="N10" s="5">
        <f t="shared" si="1"/>
        <v>0.006941478001</v>
      </c>
    </row>
    <row r="11">
      <c r="K11" s="2" t="s">
        <v>25</v>
      </c>
      <c r="L11" s="3">
        <v>285.0</v>
      </c>
      <c r="M11" s="3">
        <v>83.0</v>
      </c>
      <c r="N11" s="5">
        <f t="shared" si="1"/>
        <v>0.004431866724</v>
      </c>
    </row>
    <row r="12">
      <c r="K12" s="2" t="s">
        <v>26</v>
      </c>
      <c r="L12" s="3">
        <v>135.0</v>
      </c>
      <c r="M12" s="3">
        <v>3.0</v>
      </c>
      <c r="N12" s="5">
        <f t="shared" si="1"/>
        <v>0.0001601879539</v>
      </c>
    </row>
    <row r="13">
      <c r="K13" s="2" t="s">
        <v>27</v>
      </c>
      <c r="L13" s="3">
        <v>225.0</v>
      </c>
      <c r="M13" s="3">
        <v>178.0</v>
      </c>
      <c r="N13" s="5">
        <f t="shared" si="1"/>
        <v>0.009504485263</v>
      </c>
    </row>
    <row r="14">
      <c r="K14" s="2" t="s">
        <v>28</v>
      </c>
      <c r="L14" s="3">
        <v>105.0</v>
      </c>
      <c r="M14" s="3">
        <v>182.0</v>
      </c>
      <c r="N14" s="5">
        <f t="shared" si="1"/>
        <v>0.009718069201</v>
      </c>
    </row>
    <row r="15">
      <c r="K15" s="2" t="s">
        <v>29</v>
      </c>
      <c r="L15" s="3">
        <v>270.0</v>
      </c>
      <c r="M15" s="3">
        <v>700.0</v>
      </c>
      <c r="N15" s="5">
        <f t="shared" si="1"/>
        <v>0.03737718924</v>
      </c>
    </row>
    <row r="16">
      <c r="K16" s="2" t="s">
        <v>30</v>
      </c>
      <c r="L16" s="3">
        <v>105.0</v>
      </c>
      <c r="M16" s="3">
        <v>135.0</v>
      </c>
      <c r="N16" s="5">
        <f t="shared" si="1"/>
        <v>0.007208457924</v>
      </c>
    </row>
    <row r="17">
      <c r="K17" s="2" t="s">
        <v>31</v>
      </c>
      <c r="L17" s="3">
        <v>75.0</v>
      </c>
      <c r="M17" s="3">
        <v>331.0</v>
      </c>
      <c r="N17" s="5">
        <f t="shared" si="1"/>
        <v>0.01767407091</v>
      </c>
    </row>
    <row r="18">
      <c r="K18" s="2" t="s">
        <v>32</v>
      </c>
      <c r="L18" s="3">
        <v>195.0</v>
      </c>
      <c r="M18" s="3">
        <v>236.0</v>
      </c>
      <c r="N18" s="5">
        <f t="shared" si="1"/>
        <v>0.01260145237</v>
      </c>
    </row>
    <row r="19">
      <c r="K19" s="2" t="s">
        <v>33</v>
      </c>
      <c r="L19" s="3">
        <v>180.0</v>
      </c>
      <c r="M19" s="3">
        <v>299.0</v>
      </c>
      <c r="N19" s="5">
        <f t="shared" si="1"/>
        <v>0.0159653994</v>
      </c>
    </row>
    <row r="20">
      <c r="K20" s="2" t="s">
        <v>34</v>
      </c>
      <c r="L20" s="3">
        <v>180.0</v>
      </c>
      <c r="M20" s="3">
        <v>553.0</v>
      </c>
      <c r="N20" s="5">
        <f t="shared" si="1"/>
        <v>0.0295279795</v>
      </c>
    </row>
    <row r="21">
      <c r="K21" s="2" t="s">
        <v>35</v>
      </c>
      <c r="L21" s="3">
        <v>150.0</v>
      </c>
      <c r="M21" s="3">
        <v>96.0</v>
      </c>
      <c r="N21" s="5">
        <f t="shared" si="1"/>
        <v>0.005126014524</v>
      </c>
    </row>
    <row r="22">
      <c r="K22" s="2" t="s">
        <v>36</v>
      </c>
      <c r="L22" s="3">
        <v>270.0</v>
      </c>
      <c r="M22" s="3">
        <v>280.0</v>
      </c>
      <c r="N22" s="5">
        <f t="shared" si="1"/>
        <v>0.01495087569</v>
      </c>
    </row>
    <row r="23">
      <c r="K23" s="2" t="s">
        <v>37</v>
      </c>
      <c r="L23" s="3">
        <v>225.0</v>
      </c>
      <c r="M23" s="3">
        <v>7.0</v>
      </c>
      <c r="N23" s="5">
        <f t="shared" si="1"/>
        <v>0.0003737718924</v>
      </c>
    </row>
    <row r="24">
      <c r="K24" s="2" t="s">
        <v>38</v>
      </c>
      <c r="L24" s="3">
        <v>105.0</v>
      </c>
      <c r="M24" s="3">
        <v>137.0</v>
      </c>
      <c r="N24" s="5">
        <f t="shared" si="1"/>
        <v>0.007315249893</v>
      </c>
    </row>
    <row r="25">
      <c r="K25" s="2" t="s">
        <v>39</v>
      </c>
      <c r="L25" s="3">
        <v>255.0</v>
      </c>
      <c r="M25" s="3">
        <v>108.0</v>
      </c>
      <c r="N25" s="5">
        <f t="shared" si="1"/>
        <v>0.005766766339</v>
      </c>
    </row>
    <row r="26">
      <c r="K26" s="2" t="s">
        <v>40</v>
      </c>
      <c r="L26" s="3">
        <v>225.0</v>
      </c>
      <c r="M26" s="3">
        <v>123.0</v>
      </c>
      <c r="N26" s="5">
        <f t="shared" si="1"/>
        <v>0.006567706109</v>
      </c>
    </row>
    <row r="27">
      <c r="K27" s="2" t="s">
        <v>41</v>
      </c>
      <c r="L27" s="3">
        <v>270.0</v>
      </c>
      <c r="M27" s="3">
        <v>334.0</v>
      </c>
      <c r="N27" s="5">
        <f t="shared" si="1"/>
        <v>0.01783425886</v>
      </c>
    </row>
    <row r="28">
      <c r="K28" s="2" t="s">
        <v>42</v>
      </c>
      <c r="L28" s="3">
        <v>180.0</v>
      </c>
      <c r="M28" s="3">
        <v>304.0</v>
      </c>
      <c r="N28" s="5">
        <f t="shared" si="1"/>
        <v>0.01623237933</v>
      </c>
    </row>
    <row r="29">
      <c r="K29" s="2" t="s">
        <v>43</v>
      </c>
      <c r="L29" s="3">
        <v>240.0</v>
      </c>
      <c r="M29" s="3">
        <v>210.0</v>
      </c>
      <c r="N29" s="5">
        <f t="shared" si="1"/>
        <v>0.01121315677</v>
      </c>
    </row>
    <row r="30">
      <c r="K30" s="2" t="s">
        <v>44</v>
      </c>
      <c r="L30" s="3">
        <v>173.0</v>
      </c>
      <c r="M30" s="3">
        <v>210.0</v>
      </c>
      <c r="N30" s="5">
        <f t="shared" si="1"/>
        <v>0.01121315677</v>
      </c>
    </row>
    <row r="31">
      <c r="K31" s="2" t="s">
        <v>45</v>
      </c>
      <c r="L31" s="3">
        <v>345.0</v>
      </c>
      <c r="M31" s="3">
        <v>51.0</v>
      </c>
      <c r="N31" s="5">
        <f t="shared" si="1"/>
        <v>0.002723195216</v>
      </c>
    </row>
    <row r="32">
      <c r="K32" s="2" t="s">
        <v>46</v>
      </c>
      <c r="L32" s="3">
        <v>225.0</v>
      </c>
      <c r="M32" s="3">
        <v>351.0</v>
      </c>
      <c r="N32" s="5">
        <f t="shared" si="1"/>
        <v>0.0187419906</v>
      </c>
    </row>
    <row r="33">
      <c r="K33" s="2" t="s">
        <v>47</v>
      </c>
      <c r="L33" s="3">
        <v>150.0</v>
      </c>
      <c r="M33" s="3">
        <v>90.0</v>
      </c>
      <c r="N33" s="5">
        <f t="shared" si="1"/>
        <v>0.004805638616</v>
      </c>
    </row>
    <row r="34">
      <c r="K34" s="2" t="s">
        <v>48</v>
      </c>
      <c r="L34" s="3">
        <v>180.0</v>
      </c>
      <c r="M34" s="3">
        <v>1130.0</v>
      </c>
      <c r="N34" s="5">
        <f t="shared" si="1"/>
        <v>0.06033746262</v>
      </c>
    </row>
    <row r="35">
      <c r="K35" s="2" t="s">
        <v>49</v>
      </c>
      <c r="L35" s="3">
        <v>255.0</v>
      </c>
      <c r="M35" s="3">
        <v>21.0</v>
      </c>
      <c r="N35" s="5">
        <f t="shared" si="1"/>
        <v>0.001121315677</v>
      </c>
    </row>
    <row r="36">
      <c r="K36" s="2" t="s">
        <v>50</v>
      </c>
      <c r="L36" s="3">
        <v>225.0</v>
      </c>
      <c r="M36" s="3">
        <v>154.0</v>
      </c>
      <c r="N36" s="5">
        <f t="shared" si="1"/>
        <v>0.008222981632</v>
      </c>
    </row>
    <row r="37">
      <c r="K37" s="2" t="s">
        <v>51</v>
      </c>
      <c r="L37" s="3">
        <v>240.0</v>
      </c>
      <c r="M37" s="3">
        <v>43.0</v>
      </c>
      <c r="N37" s="5">
        <f t="shared" si="1"/>
        <v>0.002296027339</v>
      </c>
    </row>
    <row r="38">
      <c r="K38" s="2" t="s">
        <v>52</v>
      </c>
      <c r="L38" s="3">
        <v>255.0</v>
      </c>
      <c r="M38" s="3">
        <v>75.0</v>
      </c>
      <c r="N38" s="5">
        <f t="shared" si="1"/>
        <v>0.004004698847</v>
      </c>
    </row>
    <row r="39">
      <c r="K39" s="2" t="s">
        <v>53</v>
      </c>
      <c r="L39" s="3">
        <v>165.0</v>
      </c>
      <c r="M39" s="3">
        <v>243.0</v>
      </c>
      <c r="N39" s="5">
        <f t="shared" si="1"/>
        <v>0.01297522426</v>
      </c>
    </row>
    <row r="40">
      <c r="K40" s="2" t="s">
        <v>54</v>
      </c>
      <c r="L40" s="3">
        <v>210.0</v>
      </c>
      <c r="M40" s="3">
        <v>94.0</v>
      </c>
      <c r="N40" s="5">
        <f t="shared" si="1"/>
        <v>0.005019222554</v>
      </c>
    </row>
    <row r="41">
      <c r="K41" s="2" t="s">
        <v>55</v>
      </c>
      <c r="L41" s="3">
        <v>195.0</v>
      </c>
      <c r="M41" s="3">
        <v>146.0</v>
      </c>
      <c r="N41" s="5">
        <f t="shared" si="1"/>
        <v>0.007795813755</v>
      </c>
    </row>
    <row r="42">
      <c r="K42" s="2" t="s">
        <v>56</v>
      </c>
      <c r="L42" s="3">
        <v>75.0</v>
      </c>
      <c r="M42" s="3">
        <v>15.0</v>
      </c>
      <c r="N42" s="5">
        <f t="shared" si="1"/>
        <v>0.0008009397693</v>
      </c>
    </row>
    <row r="43">
      <c r="K43" s="2" t="s">
        <v>57</v>
      </c>
      <c r="L43" s="3">
        <v>225.0</v>
      </c>
      <c r="M43" s="3">
        <v>350.0</v>
      </c>
      <c r="N43" s="5">
        <f t="shared" si="1"/>
        <v>0.01868859462</v>
      </c>
    </row>
    <row r="44">
      <c r="K44" s="2" t="s">
        <v>58</v>
      </c>
      <c r="L44" s="3">
        <v>255.0</v>
      </c>
      <c r="M44" s="3">
        <v>33.0</v>
      </c>
      <c r="N44" s="5">
        <f t="shared" si="1"/>
        <v>0.001762067493</v>
      </c>
    </row>
    <row r="45">
      <c r="K45" s="2" t="s">
        <v>59</v>
      </c>
      <c r="L45" s="3">
        <v>345.0</v>
      </c>
      <c r="M45" s="3">
        <v>47.0</v>
      </c>
      <c r="N45" s="5">
        <f t="shared" si="1"/>
        <v>0.002509611277</v>
      </c>
    </row>
    <row r="46">
      <c r="K46" s="2" t="s">
        <v>60</v>
      </c>
      <c r="L46" s="3">
        <v>315.0</v>
      </c>
      <c r="M46" s="3">
        <v>21.0</v>
      </c>
      <c r="N46" s="5">
        <f t="shared" si="1"/>
        <v>0.001121315677</v>
      </c>
    </row>
    <row r="47">
      <c r="K47" s="2" t="s">
        <v>61</v>
      </c>
      <c r="L47" s="3">
        <v>210.0</v>
      </c>
      <c r="M47" s="3">
        <v>283.0</v>
      </c>
      <c r="N47" s="5">
        <f t="shared" si="1"/>
        <v>0.01511106365</v>
      </c>
    </row>
    <row r="48">
      <c r="K48" s="2" t="s">
        <v>62</v>
      </c>
      <c r="L48" s="3">
        <v>225.0</v>
      </c>
      <c r="M48" s="3">
        <v>395.0</v>
      </c>
      <c r="N48" s="5">
        <f t="shared" si="1"/>
        <v>0.02109141393</v>
      </c>
    </row>
    <row r="49">
      <c r="K49" s="2" t="s">
        <v>63</v>
      </c>
      <c r="L49" s="3">
        <v>210.0</v>
      </c>
      <c r="M49" s="3">
        <v>129.0</v>
      </c>
      <c r="N49" s="5">
        <f t="shared" si="1"/>
        <v>0.006888082016</v>
      </c>
    </row>
    <row r="50">
      <c r="K50" s="2" t="s">
        <v>64</v>
      </c>
      <c r="L50" s="3">
        <v>120.0</v>
      </c>
      <c r="M50" s="3">
        <v>274.0</v>
      </c>
      <c r="N50" s="5">
        <f t="shared" si="1"/>
        <v>0.01463049979</v>
      </c>
    </row>
    <row r="51">
      <c r="K51" s="2" t="s">
        <v>65</v>
      </c>
      <c r="L51" s="3">
        <v>210.0</v>
      </c>
      <c r="M51" s="3">
        <v>36.0</v>
      </c>
      <c r="N51" s="5">
        <f t="shared" si="1"/>
        <v>0.001922255446</v>
      </c>
    </row>
    <row r="52">
      <c r="K52" s="2" t="s">
        <v>66</v>
      </c>
      <c r="L52" s="3">
        <v>135.0</v>
      </c>
      <c r="M52" s="3">
        <v>39.0</v>
      </c>
      <c r="N52" s="5">
        <f t="shared" si="1"/>
        <v>0.0020824434</v>
      </c>
    </row>
    <row r="53">
      <c r="K53" s="2" t="s">
        <v>67</v>
      </c>
      <c r="L53" s="3">
        <v>195.0</v>
      </c>
      <c r="M53" s="3">
        <v>134.0</v>
      </c>
      <c r="N53" s="5">
        <f t="shared" si="1"/>
        <v>0.007155061939</v>
      </c>
    </row>
    <row r="54">
      <c r="K54" s="2" t="s">
        <v>68</v>
      </c>
      <c r="L54" s="3">
        <v>135.0</v>
      </c>
      <c r="M54" s="3">
        <v>70.0</v>
      </c>
      <c r="N54" s="5">
        <f t="shared" si="1"/>
        <v>0.003737718924</v>
      </c>
    </row>
    <row r="55">
      <c r="K55" s="2" t="s">
        <v>69</v>
      </c>
      <c r="L55" s="3">
        <v>150.0</v>
      </c>
      <c r="M55" s="3">
        <v>2464.0</v>
      </c>
      <c r="N55" s="5">
        <f t="shared" si="1"/>
        <v>0.1315677061</v>
      </c>
    </row>
    <row r="56">
      <c r="K56" s="2" t="s">
        <v>70</v>
      </c>
      <c r="L56" s="3">
        <v>180.0</v>
      </c>
      <c r="M56" s="3">
        <v>117.0</v>
      </c>
      <c r="N56" s="5">
        <f t="shared" si="1"/>
        <v>0.006247330201</v>
      </c>
    </row>
    <row r="57">
      <c r="K57" s="2" t="s">
        <v>71</v>
      </c>
      <c r="L57" s="3">
        <v>150.0</v>
      </c>
      <c r="M57" s="3">
        <v>33.0</v>
      </c>
      <c r="N57" s="5">
        <f t="shared" si="1"/>
        <v>0.001762067493</v>
      </c>
    </row>
    <row r="58">
      <c r="K58" s="2" t="s">
        <v>72</v>
      </c>
      <c r="L58" s="3">
        <v>360.0</v>
      </c>
      <c r="M58" s="3">
        <v>32.0</v>
      </c>
      <c r="N58" s="5">
        <f t="shared" si="1"/>
        <v>0.001708671508</v>
      </c>
    </row>
    <row r="59">
      <c r="K59" s="2" t="s">
        <v>73</v>
      </c>
      <c r="L59" s="3">
        <v>195.0</v>
      </c>
      <c r="M59" s="3">
        <v>157.0</v>
      </c>
      <c r="N59" s="5">
        <f t="shared" si="1"/>
        <v>0.008383169586</v>
      </c>
    </row>
    <row r="60">
      <c r="K60" s="2" t="s">
        <v>74</v>
      </c>
      <c r="L60" s="3">
        <v>187.5</v>
      </c>
      <c r="M60" s="3">
        <v>4.0</v>
      </c>
      <c r="N60" s="5">
        <f t="shared" si="1"/>
        <v>0.0002135839385</v>
      </c>
    </row>
    <row r="61">
      <c r="K61" s="2" t="s">
        <v>75</v>
      </c>
      <c r="L61" s="3">
        <v>240.0</v>
      </c>
      <c r="M61" s="3">
        <v>130.0</v>
      </c>
      <c r="N61" s="5">
        <f t="shared" si="1"/>
        <v>0.006941478001</v>
      </c>
    </row>
    <row r="62">
      <c r="K62" s="2" t="s">
        <v>76</v>
      </c>
      <c r="L62" s="3">
        <v>300.0</v>
      </c>
      <c r="M62" s="3">
        <v>39.0</v>
      </c>
      <c r="N62" s="5">
        <f t="shared" si="1"/>
        <v>0.0020824434</v>
      </c>
    </row>
    <row r="63">
      <c r="K63" s="2" t="s">
        <v>77</v>
      </c>
      <c r="L63" s="3">
        <v>135.0</v>
      </c>
      <c r="M63" s="3">
        <v>69.0</v>
      </c>
      <c r="N63" s="5">
        <f t="shared" si="1"/>
        <v>0.003684322939</v>
      </c>
    </row>
    <row r="64">
      <c r="K64" s="2" t="s">
        <v>78</v>
      </c>
      <c r="L64" s="3">
        <v>180.0</v>
      </c>
      <c r="M64" s="3">
        <v>286.0</v>
      </c>
      <c r="N64" s="5">
        <f t="shared" si="1"/>
        <v>0.0152712516</v>
      </c>
    </row>
    <row r="65">
      <c r="K65" s="2" t="s">
        <v>79</v>
      </c>
      <c r="L65" s="3">
        <v>105.0</v>
      </c>
      <c r="M65" s="3">
        <v>57.0</v>
      </c>
      <c r="N65" s="5">
        <f t="shared" si="1"/>
        <v>0.003043571123</v>
      </c>
    </row>
    <row r="66">
      <c r="K66" s="2" t="s">
        <v>80</v>
      </c>
      <c r="L66" s="3">
        <v>255.0</v>
      </c>
      <c r="M66" s="3">
        <v>64.0</v>
      </c>
      <c r="N66" s="5">
        <f t="shared" si="1"/>
        <v>0.003417343016</v>
      </c>
    </row>
    <row r="67">
      <c r="K67" s="2" t="s">
        <v>81</v>
      </c>
      <c r="L67" s="3">
        <v>60.0</v>
      </c>
      <c r="M67" s="3">
        <v>3.0</v>
      </c>
      <c r="N67" s="5">
        <f t="shared" si="1"/>
        <v>0.0001601879539</v>
      </c>
    </row>
    <row r="68">
      <c r="K68" s="2" t="s">
        <v>82</v>
      </c>
      <c r="L68" s="3">
        <v>105.0</v>
      </c>
      <c r="M68" s="3">
        <v>50.0</v>
      </c>
      <c r="N68" s="5">
        <f t="shared" si="1"/>
        <v>0.002669799231</v>
      </c>
    </row>
    <row r="69">
      <c r="K69" s="2" t="s">
        <v>83</v>
      </c>
      <c r="L69" s="3">
        <v>255.0</v>
      </c>
      <c r="M69" s="3">
        <v>78.0</v>
      </c>
      <c r="N69" s="5">
        <f t="shared" si="1"/>
        <v>0.004164886801</v>
      </c>
    </row>
    <row r="70">
      <c r="K70" s="2" t="s">
        <v>84</v>
      </c>
      <c r="L70" s="3">
        <v>105.0</v>
      </c>
      <c r="M70" s="3">
        <v>100.0</v>
      </c>
      <c r="N70" s="5">
        <f t="shared" si="1"/>
        <v>0.005339598462</v>
      </c>
    </row>
    <row r="71">
      <c r="K71" s="2" t="s">
        <v>85</v>
      </c>
      <c r="L71" s="3">
        <v>150.0</v>
      </c>
      <c r="M71" s="3">
        <v>222.0</v>
      </c>
      <c r="N71" s="5">
        <f t="shared" si="1"/>
        <v>0.01185390859</v>
      </c>
    </row>
    <row r="72">
      <c r="K72" s="2" t="s">
        <v>86</v>
      </c>
      <c r="L72" s="3">
        <v>150.0</v>
      </c>
      <c r="M72" s="3">
        <v>31.0</v>
      </c>
      <c r="N72" s="5">
        <f t="shared" si="1"/>
        <v>0.001655275523</v>
      </c>
    </row>
    <row r="73">
      <c r="K73" s="2" t="s">
        <v>87</v>
      </c>
      <c r="L73" s="3">
        <v>180.0</v>
      </c>
      <c r="M73" s="3">
        <v>80.0</v>
      </c>
      <c r="N73" s="5">
        <f t="shared" si="1"/>
        <v>0.00427167877</v>
      </c>
    </row>
    <row r="74">
      <c r="K74" s="2" t="s">
        <v>88</v>
      </c>
      <c r="L74" s="3">
        <v>240.0</v>
      </c>
      <c r="M74" s="3">
        <v>233.0</v>
      </c>
      <c r="N74" s="5">
        <f t="shared" si="1"/>
        <v>0.01244126442</v>
      </c>
    </row>
    <row r="75">
      <c r="K75" s="2" t="s">
        <v>89</v>
      </c>
      <c r="L75" s="3">
        <v>45.0</v>
      </c>
      <c r="M75" s="3">
        <v>2.0</v>
      </c>
      <c r="N75" s="5">
        <f t="shared" si="1"/>
        <v>0.0001067919692</v>
      </c>
    </row>
    <row r="76">
      <c r="K76" s="2" t="s">
        <v>90</v>
      </c>
      <c r="L76" s="3">
        <v>240.0</v>
      </c>
      <c r="M76" s="3">
        <v>15.0</v>
      </c>
      <c r="N76" s="5">
        <f t="shared" si="1"/>
        <v>0.0008009397693</v>
      </c>
    </row>
    <row r="77">
      <c r="K77" s="2" t="s">
        <v>91</v>
      </c>
      <c r="L77" s="3">
        <v>202.5</v>
      </c>
      <c r="M77" s="3">
        <v>96.0</v>
      </c>
      <c r="N77" s="5">
        <f t="shared" si="1"/>
        <v>0.005126014524</v>
      </c>
    </row>
    <row r="78">
      <c r="K78" s="2" t="s">
        <v>92</v>
      </c>
      <c r="L78" s="3">
        <v>255.0</v>
      </c>
      <c r="M78" s="3">
        <v>211.0</v>
      </c>
      <c r="N78" s="5">
        <f t="shared" si="1"/>
        <v>0.01126655276</v>
      </c>
    </row>
    <row r="79">
      <c r="K79" s="2" t="s">
        <v>93</v>
      </c>
      <c r="L79" s="3">
        <v>225.0</v>
      </c>
      <c r="M79" s="3">
        <v>177.0</v>
      </c>
      <c r="N79" s="5">
        <f t="shared" si="1"/>
        <v>0.009451089278</v>
      </c>
    </row>
    <row r="80">
      <c r="K80" s="2" t="s">
        <v>94</v>
      </c>
      <c r="L80" s="3">
        <v>150.0</v>
      </c>
      <c r="M80" s="3">
        <v>317.0</v>
      </c>
      <c r="N80" s="5">
        <f t="shared" si="1"/>
        <v>0.01692652713</v>
      </c>
    </row>
    <row r="81">
      <c r="K81" s="2" t="s">
        <v>95</v>
      </c>
      <c r="L81" s="3">
        <v>210.0</v>
      </c>
      <c r="M81" s="3">
        <v>36.0</v>
      </c>
      <c r="N81" s="5">
        <f t="shared" si="1"/>
        <v>0.001922255446</v>
      </c>
    </row>
    <row r="82">
      <c r="K82" s="2" t="s">
        <v>96</v>
      </c>
      <c r="L82" s="3">
        <v>120.0</v>
      </c>
      <c r="M82" s="3">
        <v>189.0</v>
      </c>
      <c r="N82" s="5">
        <f t="shared" si="1"/>
        <v>0.01009184109</v>
      </c>
    </row>
    <row r="83">
      <c r="K83" s="2" t="s">
        <v>97</v>
      </c>
      <c r="L83" s="3">
        <v>255.0</v>
      </c>
      <c r="M83" s="3">
        <v>154.0</v>
      </c>
      <c r="N83" s="5">
        <f t="shared" si="1"/>
        <v>0.008222981632</v>
      </c>
    </row>
    <row r="84">
      <c r="K84" s="2" t="s">
        <v>98</v>
      </c>
      <c r="L84" s="3">
        <v>240.0</v>
      </c>
      <c r="M84" s="3">
        <v>9.0</v>
      </c>
      <c r="N84" s="5">
        <f t="shared" si="1"/>
        <v>0.0004805638616</v>
      </c>
    </row>
    <row r="85">
      <c r="K85" s="2" t="s">
        <v>99</v>
      </c>
      <c r="L85" s="3">
        <v>180.0</v>
      </c>
      <c r="M85" s="3">
        <v>609.0</v>
      </c>
      <c r="N85" s="5">
        <f t="shared" si="1"/>
        <v>0.03251815463</v>
      </c>
    </row>
    <row r="86">
      <c r="K86" s="2" t="s">
        <v>100</v>
      </c>
      <c r="L86" s="3">
        <v>150.0</v>
      </c>
      <c r="M86" s="3">
        <v>584.0</v>
      </c>
      <c r="N86" s="5">
        <f t="shared" si="1"/>
        <v>0.03118325502</v>
      </c>
    </row>
    <row r="87">
      <c r="K87" s="2" t="s">
        <v>101</v>
      </c>
      <c r="L87" s="3">
        <v>270.0</v>
      </c>
      <c r="M87" s="3">
        <v>104.0</v>
      </c>
      <c r="N87" s="5">
        <f t="shared" si="1"/>
        <v>0.005553182401</v>
      </c>
    </row>
    <row r="88">
      <c r="K88" s="2" t="s">
        <v>102</v>
      </c>
      <c r="L88" s="3">
        <v>255.0</v>
      </c>
      <c r="M88" s="3">
        <v>13.0</v>
      </c>
      <c r="N88" s="5">
        <f t="shared" si="1"/>
        <v>0.0006941478001</v>
      </c>
    </row>
    <row r="89">
      <c r="L89" s="6"/>
      <c r="M89" s="6"/>
    </row>
    <row r="90">
      <c r="L90" s="6"/>
      <c r="M90" s="6"/>
    </row>
    <row r="91">
      <c r="L91" s="6"/>
      <c r="M91" s="6"/>
    </row>
    <row r="92">
      <c r="L92" s="6"/>
      <c r="M92" s="6"/>
    </row>
    <row r="93">
      <c r="L93" s="6"/>
      <c r="M93" s="6"/>
    </row>
    <row r="94">
      <c r="L94" s="6"/>
      <c r="M94" s="6"/>
    </row>
    <row r="95">
      <c r="L95" s="6"/>
      <c r="M95" s="6"/>
    </row>
    <row r="96">
      <c r="L96" s="6"/>
      <c r="M96" s="6"/>
    </row>
    <row r="97">
      <c r="L97" s="6"/>
      <c r="M97" s="6"/>
    </row>
    <row r="98">
      <c r="L98" s="6"/>
      <c r="M98" s="6"/>
    </row>
    <row r="99">
      <c r="L99" s="6"/>
      <c r="M99" s="6"/>
    </row>
    <row r="100">
      <c r="L100" s="6"/>
      <c r="M100" s="6"/>
    </row>
    <row r="101">
      <c r="L101" s="6"/>
      <c r="M101" s="6"/>
    </row>
    <row r="102">
      <c r="L102" s="6"/>
      <c r="M102" s="6"/>
    </row>
    <row r="103">
      <c r="L103" s="6"/>
      <c r="M103" s="6"/>
    </row>
    <row r="104">
      <c r="L104" s="6"/>
      <c r="M104" s="6"/>
    </row>
    <row r="105">
      <c r="L105" s="6"/>
      <c r="M105" s="6"/>
    </row>
    <row r="106">
      <c r="L106" s="6"/>
      <c r="M106" s="6"/>
    </row>
    <row r="107">
      <c r="L107" s="6"/>
      <c r="M107" s="6"/>
    </row>
    <row r="108">
      <c r="L108" s="6"/>
      <c r="M108" s="6"/>
    </row>
    <row r="109">
      <c r="L109" s="6"/>
      <c r="M109" s="6"/>
    </row>
    <row r="110">
      <c r="L110" s="6"/>
      <c r="M110" s="6"/>
    </row>
    <row r="111">
      <c r="L111" s="6"/>
      <c r="M111" s="6"/>
    </row>
    <row r="112">
      <c r="L112" s="6"/>
      <c r="M112" s="6"/>
    </row>
    <row r="113">
      <c r="L113" s="6"/>
      <c r="M113" s="6"/>
    </row>
    <row r="114">
      <c r="L114" s="6"/>
      <c r="M114" s="6"/>
    </row>
    <row r="115">
      <c r="L115" s="6"/>
      <c r="M115" s="6"/>
    </row>
    <row r="116">
      <c r="L116" s="6"/>
      <c r="M116" s="6"/>
    </row>
    <row r="117">
      <c r="L117" s="6"/>
      <c r="M117" s="6"/>
    </row>
    <row r="118">
      <c r="L118" s="6"/>
      <c r="M118" s="6"/>
    </row>
    <row r="119">
      <c r="L119" s="6"/>
      <c r="M119" s="6"/>
    </row>
    <row r="120">
      <c r="L120" s="6"/>
      <c r="M120" s="6"/>
    </row>
    <row r="121">
      <c r="L121" s="6"/>
      <c r="M121" s="6"/>
    </row>
    <row r="122">
      <c r="L122" s="6"/>
      <c r="M122" s="6"/>
    </row>
    <row r="123">
      <c r="L123" s="6"/>
      <c r="M123" s="6"/>
    </row>
    <row r="124">
      <c r="L124" s="6"/>
      <c r="M124" s="6"/>
    </row>
    <row r="125">
      <c r="L125" s="6"/>
      <c r="M125" s="6"/>
    </row>
    <row r="126">
      <c r="L126" s="6"/>
      <c r="M126" s="6"/>
    </row>
    <row r="127">
      <c r="L127" s="6"/>
      <c r="M127" s="6"/>
    </row>
    <row r="128">
      <c r="L128" s="6"/>
      <c r="M128" s="6"/>
    </row>
    <row r="129">
      <c r="L129" s="6"/>
      <c r="M129" s="6"/>
    </row>
    <row r="130">
      <c r="L130" s="6"/>
      <c r="M130" s="6"/>
    </row>
    <row r="131">
      <c r="L131" s="6"/>
      <c r="M131" s="6"/>
    </row>
    <row r="132">
      <c r="L132" s="6"/>
      <c r="M132" s="6"/>
    </row>
    <row r="133">
      <c r="L133" s="6"/>
      <c r="M133" s="6"/>
    </row>
    <row r="134">
      <c r="L134" s="6"/>
      <c r="M134" s="6"/>
    </row>
    <row r="135">
      <c r="L135" s="6"/>
      <c r="M135" s="6"/>
    </row>
    <row r="136">
      <c r="L136" s="6"/>
      <c r="M136" s="6"/>
    </row>
    <row r="137">
      <c r="L137" s="6"/>
      <c r="M137" s="6"/>
    </row>
    <row r="138">
      <c r="L138" s="6"/>
      <c r="M138" s="6"/>
    </row>
    <row r="139">
      <c r="L139" s="6"/>
      <c r="M139" s="6"/>
    </row>
    <row r="140">
      <c r="L140" s="6"/>
      <c r="M140" s="6"/>
    </row>
    <row r="141">
      <c r="L141" s="6"/>
      <c r="M141" s="6"/>
    </row>
    <row r="142">
      <c r="L142" s="6"/>
      <c r="M142" s="6"/>
    </row>
    <row r="143">
      <c r="L143" s="6"/>
      <c r="M143" s="6"/>
    </row>
    <row r="144">
      <c r="L144" s="6"/>
      <c r="M144" s="6"/>
    </row>
    <row r="145">
      <c r="L145" s="6"/>
      <c r="M145" s="6"/>
    </row>
    <row r="146">
      <c r="L146" s="6"/>
      <c r="M146" s="6"/>
    </row>
    <row r="147">
      <c r="L147" s="6"/>
      <c r="M147" s="6"/>
    </row>
    <row r="148">
      <c r="L148" s="6"/>
      <c r="M148" s="6"/>
    </row>
    <row r="149">
      <c r="L149" s="6"/>
      <c r="M149" s="6"/>
    </row>
    <row r="150">
      <c r="L150" s="6"/>
      <c r="M150" s="6"/>
    </row>
    <row r="151">
      <c r="L151" s="6"/>
      <c r="M151" s="6"/>
    </row>
    <row r="152">
      <c r="L152" s="6"/>
      <c r="M152" s="6"/>
    </row>
    <row r="153">
      <c r="L153" s="6"/>
      <c r="M153" s="6"/>
    </row>
    <row r="154">
      <c r="L154" s="6"/>
      <c r="M154" s="6"/>
    </row>
    <row r="155">
      <c r="L155" s="6"/>
      <c r="M155" s="6"/>
    </row>
    <row r="156">
      <c r="L156" s="6"/>
      <c r="M156" s="6"/>
    </row>
    <row r="157">
      <c r="L157" s="6"/>
      <c r="M157" s="6"/>
    </row>
    <row r="158">
      <c r="L158" s="6"/>
      <c r="M158" s="6"/>
    </row>
    <row r="159">
      <c r="L159" s="6"/>
      <c r="M159" s="6"/>
    </row>
    <row r="160">
      <c r="L160" s="6"/>
      <c r="M160" s="6"/>
    </row>
    <row r="161">
      <c r="L161" s="6"/>
      <c r="M161" s="6"/>
    </row>
    <row r="162">
      <c r="L162" s="6"/>
      <c r="M162" s="6"/>
    </row>
    <row r="163">
      <c r="L163" s="6"/>
      <c r="M163" s="6"/>
    </row>
    <row r="164">
      <c r="L164" s="6"/>
      <c r="M164" s="6"/>
    </row>
    <row r="165">
      <c r="L165" s="6"/>
      <c r="M165" s="6"/>
    </row>
    <row r="166">
      <c r="L166" s="6"/>
      <c r="M166" s="6"/>
    </row>
    <row r="167">
      <c r="L167" s="6"/>
      <c r="M167" s="6"/>
    </row>
    <row r="168">
      <c r="L168" s="6"/>
      <c r="M168" s="6"/>
    </row>
    <row r="169">
      <c r="L169" s="6"/>
      <c r="M169" s="6"/>
    </row>
    <row r="170">
      <c r="L170" s="6"/>
      <c r="M170" s="6"/>
    </row>
    <row r="171">
      <c r="L171" s="6"/>
      <c r="M171" s="6"/>
    </row>
    <row r="172">
      <c r="L172" s="6"/>
      <c r="M172" s="6"/>
    </row>
    <row r="173">
      <c r="L173" s="6"/>
      <c r="M173" s="6"/>
    </row>
    <row r="174">
      <c r="L174" s="6"/>
      <c r="M174" s="6"/>
    </row>
    <row r="175">
      <c r="L175" s="6"/>
      <c r="M175" s="6"/>
    </row>
    <row r="176">
      <c r="L176" s="6"/>
      <c r="M176" s="6"/>
    </row>
    <row r="177">
      <c r="L177" s="6"/>
      <c r="M177" s="6"/>
    </row>
    <row r="178">
      <c r="L178" s="6"/>
      <c r="M178" s="6"/>
    </row>
    <row r="179">
      <c r="L179" s="6"/>
      <c r="M179" s="6"/>
    </row>
    <row r="180">
      <c r="L180" s="6"/>
      <c r="M180" s="6"/>
    </row>
    <row r="181">
      <c r="L181" s="6"/>
      <c r="M181" s="6"/>
    </row>
    <row r="182">
      <c r="L182" s="6"/>
      <c r="M182" s="6"/>
    </row>
    <row r="183">
      <c r="L183" s="6"/>
      <c r="M183" s="6"/>
    </row>
    <row r="184">
      <c r="L184" s="6"/>
      <c r="M184" s="6"/>
    </row>
    <row r="185">
      <c r="L185" s="6"/>
      <c r="M185" s="6"/>
    </row>
    <row r="186">
      <c r="L186" s="6"/>
      <c r="M186" s="6"/>
    </row>
    <row r="187">
      <c r="L187" s="6"/>
      <c r="M187" s="6"/>
    </row>
    <row r="188">
      <c r="L188" s="6"/>
      <c r="M188" s="6"/>
    </row>
    <row r="189">
      <c r="L189" s="6"/>
      <c r="M189" s="6"/>
    </row>
    <row r="190">
      <c r="L190" s="6"/>
      <c r="M190" s="6"/>
    </row>
    <row r="191">
      <c r="L191" s="6"/>
      <c r="M191" s="6"/>
    </row>
    <row r="192">
      <c r="L192" s="6"/>
      <c r="M192" s="6"/>
    </row>
    <row r="193">
      <c r="L193" s="6"/>
      <c r="M193" s="6"/>
    </row>
    <row r="194">
      <c r="L194" s="6"/>
      <c r="M194" s="6"/>
    </row>
    <row r="195">
      <c r="L195" s="6"/>
      <c r="M195" s="6"/>
    </row>
    <row r="196">
      <c r="L196" s="6"/>
      <c r="M196" s="6"/>
    </row>
    <row r="197">
      <c r="L197" s="6"/>
      <c r="M197" s="6"/>
    </row>
    <row r="198">
      <c r="L198" s="6"/>
      <c r="M198" s="6"/>
    </row>
    <row r="199">
      <c r="L199" s="6"/>
      <c r="M199" s="6"/>
    </row>
    <row r="200">
      <c r="L200" s="6"/>
      <c r="M200" s="6"/>
    </row>
    <row r="201">
      <c r="L201" s="6"/>
      <c r="M201" s="6"/>
    </row>
    <row r="202">
      <c r="L202" s="6"/>
      <c r="M202" s="6"/>
    </row>
    <row r="203">
      <c r="L203" s="6"/>
      <c r="M203" s="6"/>
    </row>
    <row r="204">
      <c r="L204" s="6"/>
      <c r="M204" s="6"/>
    </row>
    <row r="205">
      <c r="L205" s="6"/>
      <c r="M205" s="6"/>
    </row>
    <row r="206">
      <c r="L206" s="6"/>
      <c r="M206" s="6"/>
    </row>
    <row r="207">
      <c r="L207" s="6"/>
      <c r="M207" s="6"/>
    </row>
    <row r="208">
      <c r="L208" s="6"/>
      <c r="M208" s="6"/>
    </row>
    <row r="209">
      <c r="L209" s="6"/>
      <c r="M209" s="6"/>
    </row>
    <row r="210">
      <c r="L210" s="6"/>
      <c r="M210" s="6"/>
    </row>
    <row r="211">
      <c r="L211" s="6"/>
      <c r="M211" s="6"/>
    </row>
    <row r="212">
      <c r="L212" s="6"/>
      <c r="M212" s="6"/>
    </row>
    <row r="213">
      <c r="L213" s="6"/>
      <c r="M213" s="6"/>
    </row>
    <row r="214">
      <c r="L214" s="6"/>
      <c r="M214" s="6"/>
    </row>
    <row r="215">
      <c r="L215" s="6"/>
      <c r="M215" s="6"/>
    </row>
    <row r="216">
      <c r="L216" s="6"/>
      <c r="M216" s="6"/>
    </row>
    <row r="217">
      <c r="L217" s="6"/>
      <c r="M217" s="6"/>
    </row>
    <row r="218">
      <c r="L218" s="6"/>
      <c r="M218" s="6"/>
    </row>
    <row r="219">
      <c r="L219" s="6"/>
      <c r="M219" s="6"/>
    </row>
    <row r="220">
      <c r="L220" s="6"/>
      <c r="M220" s="6"/>
    </row>
    <row r="221">
      <c r="L221" s="6"/>
      <c r="M221" s="6"/>
    </row>
    <row r="222">
      <c r="L222" s="6"/>
      <c r="M222" s="6"/>
    </row>
    <row r="223">
      <c r="L223" s="6"/>
      <c r="M223" s="6"/>
    </row>
    <row r="224">
      <c r="L224" s="6"/>
      <c r="M224" s="6"/>
    </row>
    <row r="225">
      <c r="L225" s="6"/>
      <c r="M225" s="6"/>
    </row>
    <row r="226">
      <c r="L226" s="6"/>
      <c r="M226" s="6"/>
    </row>
    <row r="227">
      <c r="L227" s="6"/>
      <c r="M227" s="6"/>
    </row>
    <row r="228">
      <c r="L228" s="6"/>
      <c r="M228" s="6"/>
    </row>
    <row r="229">
      <c r="L229" s="6"/>
      <c r="M229" s="6"/>
    </row>
    <row r="230">
      <c r="L230" s="6"/>
      <c r="M230" s="6"/>
    </row>
    <row r="231">
      <c r="L231" s="6"/>
      <c r="M231" s="6"/>
    </row>
    <row r="232">
      <c r="L232" s="6"/>
      <c r="M232" s="6"/>
    </row>
    <row r="233">
      <c r="L233" s="6"/>
      <c r="M233" s="6"/>
    </row>
    <row r="234">
      <c r="L234" s="6"/>
      <c r="M234" s="6"/>
    </row>
    <row r="235">
      <c r="L235" s="6"/>
      <c r="M235" s="6"/>
    </row>
    <row r="236">
      <c r="L236" s="6"/>
      <c r="M236" s="6"/>
    </row>
    <row r="237">
      <c r="L237" s="6"/>
      <c r="M237" s="6"/>
    </row>
    <row r="238">
      <c r="L238" s="6"/>
      <c r="M238" s="6"/>
    </row>
    <row r="239">
      <c r="L239" s="6"/>
      <c r="M239" s="6"/>
    </row>
    <row r="240">
      <c r="L240" s="6"/>
      <c r="M240" s="6"/>
    </row>
    <row r="241">
      <c r="L241" s="6"/>
      <c r="M241" s="6"/>
    </row>
    <row r="242">
      <c r="L242" s="6"/>
      <c r="M242" s="6"/>
    </row>
    <row r="243">
      <c r="L243" s="6"/>
      <c r="M243" s="6"/>
    </row>
    <row r="244">
      <c r="L244" s="6"/>
      <c r="M244" s="6"/>
    </row>
    <row r="245">
      <c r="L245" s="6"/>
      <c r="M245" s="6"/>
    </row>
    <row r="246">
      <c r="L246" s="6"/>
      <c r="M246" s="6"/>
    </row>
    <row r="247">
      <c r="L247" s="6"/>
      <c r="M247" s="6"/>
    </row>
    <row r="248">
      <c r="L248" s="6"/>
      <c r="M248" s="6"/>
    </row>
    <row r="249">
      <c r="L249" s="6"/>
      <c r="M249" s="6"/>
    </row>
    <row r="250">
      <c r="L250" s="6"/>
      <c r="M250" s="6"/>
    </row>
    <row r="251">
      <c r="L251" s="6"/>
      <c r="M251" s="6"/>
    </row>
    <row r="252">
      <c r="L252" s="6"/>
      <c r="M252" s="6"/>
    </row>
    <row r="253">
      <c r="L253" s="6"/>
      <c r="M253" s="6"/>
    </row>
    <row r="254">
      <c r="L254" s="6"/>
      <c r="M254" s="6"/>
    </row>
    <row r="255">
      <c r="L255" s="6"/>
      <c r="M255" s="6"/>
    </row>
    <row r="256">
      <c r="L256" s="6"/>
      <c r="M256" s="6"/>
    </row>
    <row r="257">
      <c r="L257" s="6"/>
      <c r="M257" s="6"/>
    </row>
    <row r="258">
      <c r="L258" s="6"/>
      <c r="M258" s="6"/>
    </row>
    <row r="259">
      <c r="L259" s="6"/>
      <c r="M259" s="6"/>
    </row>
    <row r="260">
      <c r="L260" s="6"/>
      <c r="M260" s="6"/>
    </row>
    <row r="261">
      <c r="L261" s="6"/>
      <c r="M261" s="6"/>
    </row>
    <row r="262">
      <c r="L262" s="6"/>
      <c r="M262" s="6"/>
    </row>
    <row r="263">
      <c r="L263" s="6"/>
      <c r="M263" s="6"/>
    </row>
    <row r="264">
      <c r="L264" s="6"/>
      <c r="M264" s="6"/>
    </row>
    <row r="265">
      <c r="L265" s="6"/>
      <c r="M265" s="6"/>
    </row>
    <row r="266">
      <c r="L266" s="6"/>
      <c r="M266" s="6"/>
    </row>
    <row r="267">
      <c r="L267" s="6"/>
      <c r="M267" s="6"/>
    </row>
    <row r="268">
      <c r="L268" s="6"/>
      <c r="M268" s="6"/>
    </row>
    <row r="269">
      <c r="L269" s="6"/>
      <c r="M269" s="6"/>
    </row>
    <row r="270">
      <c r="L270" s="6"/>
      <c r="M270" s="6"/>
    </row>
    <row r="271">
      <c r="L271" s="6"/>
      <c r="M271" s="6"/>
    </row>
    <row r="272">
      <c r="L272" s="6"/>
      <c r="M272" s="6"/>
    </row>
    <row r="273">
      <c r="L273" s="6"/>
      <c r="M273" s="6"/>
    </row>
    <row r="274">
      <c r="L274" s="6"/>
      <c r="M274" s="6"/>
    </row>
    <row r="275">
      <c r="L275" s="6"/>
      <c r="M275" s="6"/>
    </row>
    <row r="276">
      <c r="L276" s="6"/>
      <c r="M276" s="6"/>
    </row>
    <row r="277">
      <c r="L277" s="6"/>
      <c r="M277" s="6"/>
    </row>
    <row r="278">
      <c r="L278" s="6"/>
      <c r="M278" s="6"/>
    </row>
    <row r="279">
      <c r="L279" s="6"/>
      <c r="M279" s="6"/>
    </row>
    <row r="280">
      <c r="L280" s="6"/>
      <c r="M280" s="6"/>
    </row>
    <row r="281">
      <c r="L281" s="6"/>
      <c r="M281" s="6"/>
    </row>
    <row r="282">
      <c r="L282" s="6"/>
      <c r="M282" s="6"/>
    </row>
    <row r="283">
      <c r="L283" s="6"/>
      <c r="M283" s="6"/>
    </row>
    <row r="284">
      <c r="L284" s="6"/>
      <c r="M284" s="6"/>
    </row>
    <row r="285">
      <c r="L285" s="6"/>
      <c r="M285" s="6"/>
    </row>
    <row r="286">
      <c r="L286" s="6"/>
      <c r="M286" s="6"/>
    </row>
    <row r="287">
      <c r="L287" s="6"/>
      <c r="M287" s="6"/>
    </row>
    <row r="288">
      <c r="L288" s="6"/>
      <c r="M288" s="6"/>
    </row>
    <row r="289">
      <c r="L289" s="6"/>
      <c r="M289" s="6"/>
    </row>
    <row r="290">
      <c r="L290" s="6"/>
      <c r="M290" s="6"/>
    </row>
    <row r="291">
      <c r="L291" s="6"/>
      <c r="M291" s="6"/>
    </row>
    <row r="292">
      <c r="L292" s="6"/>
      <c r="M292" s="6"/>
    </row>
    <row r="293">
      <c r="L293" s="6"/>
      <c r="M293" s="6"/>
    </row>
    <row r="294">
      <c r="L294" s="6"/>
      <c r="M294" s="6"/>
    </row>
    <row r="295">
      <c r="L295" s="6"/>
      <c r="M295" s="6"/>
    </row>
    <row r="296">
      <c r="L296" s="6"/>
      <c r="M296" s="6"/>
    </row>
    <row r="297">
      <c r="L297" s="6"/>
      <c r="M297" s="6"/>
    </row>
    <row r="298">
      <c r="L298" s="6"/>
      <c r="M298" s="6"/>
    </row>
    <row r="299">
      <c r="L299" s="6"/>
      <c r="M299" s="6"/>
    </row>
    <row r="300">
      <c r="L300" s="6"/>
      <c r="M300" s="6"/>
    </row>
    <row r="301">
      <c r="L301" s="6"/>
      <c r="M301" s="6"/>
    </row>
    <row r="302">
      <c r="L302" s="6"/>
      <c r="M302" s="6"/>
    </row>
    <row r="303">
      <c r="L303" s="6"/>
      <c r="M303" s="6"/>
    </row>
    <row r="304">
      <c r="L304" s="6"/>
      <c r="M304" s="6"/>
    </row>
    <row r="305">
      <c r="L305" s="6"/>
      <c r="M305" s="6"/>
    </row>
    <row r="306">
      <c r="L306" s="6"/>
      <c r="M306" s="6"/>
    </row>
    <row r="307">
      <c r="L307" s="6"/>
      <c r="M307" s="6"/>
    </row>
    <row r="308">
      <c r="L308" s="6"/>
      <c r="M308" s="6"/>
    </row>
    <row r="309">
      <c r="L309" s="6"/>
      <c r="M309" s="6"/>
    </row>
    <row r="310">
      <c r="L310" s="6"/>
      <c r="M310" s="6"/>
    </row>
    <row r="311">
      <c r="L311" s="6"/>
      <c r="M311" s="6"/>
    </row>
    <row r="312">
      <c r="L312" s="6"/>
      <c r="M312" s="6"/>
    </row>
    <row r="313">
      <c r="L313" s="6"/>
      <c r="M313" s="6"/>
    </row>
    <row r="314">
      <c r="L314" s="6"/>
      <c r="M314" s="6"/>
    </row>
    <row r="315">
      <c r="L315" s="6"/>
      <c r="M315" s="6"/>
    </row>
    <row r="316">
      <c r="L316" s="6"/>
      <c r="M316" s="6"/>
    </row>
    <row r="317">
      <c r="L317" s="6"/>
      <c r="M317" s="6"/>
    </row>
    <row r="318">
      <c r="L318" s="6"/>
      <c r="M318" s="6"/>
    </row>
    <row r="319">
      <c r="L319" s="6"/>
      <c r="M319" s="6"/>
    </row>
    <row r="320">
      <c r="L320" s="6"/>
      <c r="M320" s="6"/>
    </row>
    <row r="321">
      <c r="L321" s="6"/>
      <c r="M321" s="6"/>
    </row>
    <row r="322">
      <c r="L322" s="6"/>
      <c r="M322" s="6"/>
    </row>
    <row r="323">
      <c r="L323" s="6"/>
      <c r="M323" s="6"/>
    </row>
    <row r="324">
      <c r="L324" s="6"/>
      <c r="M324" s="6"/>
    </row>
    <row r="325">
      <c r="L325" s="6"/>
      <c r="M325" s="6"/>
    </row>
    <row r="326">
      <c r="L326" s="6"/>
      <c r="M326" s="6"/>
    </row>
    <row r="327">
      <c r="L327" s="6"/>
      <c r="M327" s="6"/>
    </row>
    <row r="328">
      <c r="L328" s="6"/>
      <c r="M328" s="6"/>
    </row>
    <row r="329">
      <c r="L329" s="6"/>
      <c r="M329" s="6"/>
    </row>
    <row r="330">
      <c r="L330" s="6"/>
      <c r="M330" s="6"/>
    </row>
    <row r="331">
      <c r="L331" s="6"/>
      <c r="M331" s="6"/>
    </row>
    <row r="332">
      <c r="L332" s="6"/>
      <c r="M332" s="6"/>
    </row>
    <row r="333">
      <c r="L333" s="6"/>
      <c r="M333" s="6"/>
    </row>
    <row r="334">
      <c r="L334" s="6"/>
      <c r="M334" s="6"/>
    </row>
    <row r="335">
      <c r="L335" s="6"/>
      <c r="M335" s="6"/>
    </row>
    <row r="336">
      <c r="L336" s="6"/>
      <c r="M336" s="6"/>
    </row>
    <row r="337">
      <c r="L337" s="6"/>
      <c r="M337" s="6"/>
    </row>
    <row r="338">
      <c r="L338" s="6"/>
      <c r="M338" s="6"/>
    </row>
    <row r="339">
      <c r="L339" s="6"/>
      <c r="M339" s="6"/>
    </row>
    <row r="340">
      <c r="L340" s="6"/>
      <c r="M340" s="6"/>
    </row>
    <row r="341">
      <c r="L341" s="6"/>
      <c r="M341" s="6"/>
    </row>
    <row r="342">
      <c r="L342" s="6"/>
      <c r="M342" s="6"/>
    </row>
    <row r="343">
      <c r="L343" s="6"/>
      <c r="M343" s="6"/>
    </row>
    <row r="344">
      <c r="L344" s="6"/>
      <c r="M344" s="6"/>
    </row>
    <row r="345">
      <c r="L345" s="6"/>
      <c r="M345" s="6"/>
    </row>
    <row r="346">
      <c r="L346" s="6"/>
      <c r="M346" s="6"/>
    </row>
    <row r="347">
      <c r="L347" s="6"/>
      <c r="M347" s="6"/>
    </row>
    <row r="348">
      <c r="L348" s="6"/>
      <c r="M348" s="6"/>
    </row>
    <row r="349">
      <c r="L349" s="6"/>
      <c r="M349" s="6"/>
    </row>
    <row r="350">
      <c r="L350" s="6"/>
      <c r="M350" s="6"/>
    </row>
    <row r="351">
      <c r="L351" s="6"/>
      <c r="M351" s="6"/>
    </row>
    <row r="352">
      <c r="L352" s="6"/>
      <c r="M352" s="6"/>
    </row>
    <row r="353">
      <c r="L353" s="6"/>
      <c r="M353" s="6"/>
    </row>
    <row r="354">
      <c r="L354" s="6"/>
      <c r="M354" s="6"/>
    </row>
    <row r="355">
      <c r="L355" s="6"/>
      <c r="M355" s="6"/>
    </row>
    <row r="356">
      <c r="L356" s="6"/>
      <c r="M356" s="6"/>
    </row>
    <row r="357">
      <c r="L357" s="6"/>
      <c r="M357" s="6"/>
    </row>
    <row r="358">
      <c r="L358" s="6"/>
      <c r="M358" s="6"/>
    </row>
    <row r="359">
      <c r="L359" s="6"/>
      <c r="M359" s="6"/>
    </row>
    <row r="360">
      <c r="L360" s="6"/>
      <c r="M360" s="6"/>
    </row>
    <row r="361">
      <c r="L361" s="6"/>
      <c r="M361" s="6"/>
    </row>
    <row r="362">
      <c r="L362" s="6"/>
      <c r="M362" s="6"/>
    </row>
    <row r="363">
      <c r="L363" s="6"/>
      <c r="M363" s="6"/>
    </row>
    <row r="364">
      <c r="L364" s="6"/>
      <c r="M364" s="6"/>
    </row>
    <row r="365">
      <c r="L365" s="6"/>
      <c r="M365" s="6"/>
    </row>
    <row r="366">
      <c r="L366" s="6"/>
      <c r="M366" s="6"/>
    </row>
    <row r="367">
      <c r="L367" s="6"/>
      <c r="M367" s="6"/>
    </row>
    <row r="368">
      <c r="L368" s="6"/>
      <c r="M368" s="6"/>
    </row>
    <row r="369">
      <c r="L369" s="6"/>
      <c r="M369" s="6"/>
    </row>
    <row r="370">
      <c r="L370" s="6"/>
      <c r="M370" s="6"/>
    </row>
    <row r="371">
      <c r="L371" s="6"/>
      <c r="M371" s="6"/>
    </row>
    <row r="372">
      <c r="L372" s="6"/>
      <c r="M372" s="6"/>
    </row>
    <row r="373">
      <c r="L373" s="6"/>
      <c r="M373" s="6"/>
    </row>
    <row r="374">
      <c r="L374" s="6"/>
      <c r="M374" s="6"/>
    </row>
    <row r="375">
      <c r="L375" s="6"/>
      <c r="M375" s="6"/>
    </row>
    <row r="376">
      <c r="L376" s="6"/>
      <c r="M376" s="6"/>
    </row>
    <row r="377">
      <c r="L377" s="6"/>
      <c r="M377" s="6"/>
    </row>
    <row r="378">
      <c r="L378" s="6"/>
      <c r="M378" s="6"/>
    </row>
    <row r="379">
      <c r="L379" s="6"/>
      <c r="M379" s="6"/>
    </row>
    <row r="380">
      <c r="L380" s="6"/>
      <c r="M380" s="6"/>
    </row>
    <row r="381">
      <c r="L381" s="6"/>
      <c r="M381" s="6"/>
    </row>
    <row r="382">
      <c r="L382" s="6"/>
      <c r="M382" s="6"/>
    </row>
    <row r="383">
      <c r="L383" s="6"/>
      <c r="M383" s="6"/>
    </row>
    <row r="384">
      <c r="L384" s="6"/>
      <c r="M384" s="6"/>
    </row>
    <row r="385">
      <c r="L385" s="6"/>
      <c r="M385" s="6"/>
    </row>
    <row r="386">
      <c r="L386" s="6"/>
      <c r="M386" s="6"/>
    </row>
    <row r="387">
      <c r="L387" s="6"/>
      <c r="M387" s="6"/>
    </row>
    <row r="388">
      <c r="L388" s="6"/>
      <c r="M388" s="6"/>
    </row>
    <row r="389">
      <c r="L389" s="6"/>
      <c r="M389" s="6"/>
    </row>
    <row r="390">
      <c r="L390" s="6"/>
      <c r="M390" s="6"/>
    </row>
    <row r="391">
      <c r="L391" s="6"/>
      <c r="M391" s="6"/>
    </row>
    <row r="392">
      <c r="L392" s="6"/>
      <c r="M392" s="6"/>
    </row>
    <row r="393">
      <c r="L393" s="6"/>
      <c r="M393" s="6"/>
    </row>
    <row r="394">
      <c r="L394" s="6"/>
      <c r="M394" s="6"/>
    </row>
    <row r="395">
      <c r="L395" s="6"/>
      <c r="M395" s="6"/>
    </row>
    <row r="396">
      <c r="L396" s="6"/>
      <c r="M396" s="6"/>
    </row>
    <row r="397">
      <c r="L397" s="6"/>
      <c r="M397" s="6"/>
    </row>
    <row r="398">
      <c r="L398" s="6"/>
      <c r="M398" s="6"/>
    </row>
    <row r="399">
      <c r="L399" s="6"/>
      <c r="M399" s="6"/>
    </row>
    <row r="400">
      <c r="L400" s="6"/>
      <c r="M400" s="6"/>
    </row>
    <row r="401">
      <c r="L401" s="6"/>
      <c r="M401" s="6"/>
    </row>
    <row r="402">
      <c r="L402" s="6"/>
      <c r="M402" s="6"/>
    </row>
    <row r="403">
      <c r="L403" s="6"/>
      <c r="M403" s="6"/>
    </row>
    <row r="404">
      <c r="L404" s="6"/>
      <c r="M404" s="6"/>
    </row>
    <row r="405">
      <c r="L405" s="6"/>
      <c r="M405" s="6"/>
    </row>
    <row r="406">
      <c r="L406" s="6"/>
      <c r="M406" s="6"/>
    </row>
    <row r="407">
      <c r="L407" s="6"/>
      <c r="M407" s="6"/>
    </row>
    <row r="408">
      <c r="L408" s="6"/>
      <c r="M408" s="6"/>
    </row>
    <row r="409">
      <c r="L409" s="6"/>
      <c r="M409" s="6"/>
    </row>
    <row r="410">
      <c r="L410" s="6"/>
      <c r="M410" s="6"/>
    </row>
    <row r="411">
      <c r="L411" s="6"/>
      <c r="M411" s="6"/>
    </row>
    <row r="412">
      <c r="L412" s="6"/>
      <c r="M412" s="6"/>
    </row>
    <row r="413">
      <c r="L413" s="6"/>
      <c r="M413" s="6"/>
    </row>
    <row r="414">
      <c r="L414" s="6"/>
      <c r="M414" s="6"/>
    </row>
    <row r="415">
      <c r="L415" s="6"/>
      <c r="M415" s="6"/>
    </row>
    <row r="416">
      <c r="L416" s="6"/>
      <c r="M416" s="6"/>
    </row>
    <row r="417">
      <c r="L417" s="6"/>
      <c r="M417" s="6"/>
    </row>
    <row r="418">
      <c r="L418" s="6"/>
      <c r="M418" s="6"/>
    </row>
    <row r="419">
      <c r="L419" s="6"/>
      <c r="M419" s="6"/>
    </row>
    <row r="420">
      <c r="L420" s="6"/>
      <c r="M420" s="6"/>
    </row>
    <row r="421">
      <c r="L421" s="6"/>
      <c r="M421" s="6"/>
    </row>
    <row r="422">
      <c r="L422" s="6"/>
      <c r="M422" s="6"/>
    </row>
    <row r="423">
      <c r="L423" s="6"/>
      <c r="M423" s="6"/>
    </row>
    <row r="424">
      <c r="L424" s="6"/>
      <c r="M424" s="6"/>
    </row>
    <row r="425">
      <c r="L425" s="6"/>
      <c r="M425" s="6"/>
    </row>
    <row r="426">
      <c r="L426" s="6"/>
      <c r="M426" s="6"/>
    </row>
    <row r="427">
      <c r="L427" s="6"/>
      <c r="M427" s="6"/>
    </row>
    <row r="428">
      <c r="L428" s="6"/>
      <c r="M428" s="6"/>
    </row>
    <row r="429">
      <c r="L429" s="6"/>
      <c r="M429" s="6"/>
    </row>
    <row r="430">
      <c r="L430" s="6"/>
      <c r="M430" s="6"/>
    </row>
    <row r="431">
      <c r="L431" s="6"/>
      <c r="M431" s="6"/>
    </row>
    <row r="432">
      <c r="L432" s="6"/>
      <c r="M432" s="6"/>
    </row>
    <row r="433">
      <c r="L433" s="6"/>
      <c r="M433" s="6"/>
    </row>
    <row r="434">
      <c r="L434" s="6"/>
      <c r="M434" s="6"/>
    </row>
    <row r="435">
      <c r="L435" s="6"/>
      <c r="M435" s="6"/>
    </row>
    <row r="436">
      <c r="L436" s="6"/>
      <c r="M436" s="6"/>
    </row>
    <row r="437">
      <c r="L437" s="6"/>
      <c r="M437" s="6"/>
    </row>
    <row r="438">
      <c r="L438" s="6"/>
      <c r="M438" s="6"/>
    </row>
    <row r="439">
      <c r="L439" s="6"/>
      <c r="M439" s="6"/>
    </row>
    <row r="440">
      <c r="L440" s="6"/>
      <c r="M440" s="6"/>
    </row>
    <row r="441">
      <c r="L441" s="6"/>
      <c r="M441" s="6"/>
    </row>
    <row r="442">
      <c r="L442" s="6"/>
      <c r="M442" s="6"/>
    </row>
    <row r="443">
      <c r="L443" s="6"/>
      <c r="M443" s="6"/>
    </row>
    <row r="444">
      <c r="L444" s="6"/>
      <c r="M444" s="6"/>
    </row>
    <row r="445">
      <c r="L445" s="6"/>
      <c r="M445" s="6"/>
    </row>
    <row r="446">
      <c r="L446" s="6"/>
      <c r="M446" s="6"/>
    </row>
    <row r="447">
      <c r="L447" s="6"/>
      <c r="M447" s="6"/>
    </row>
    <row r="448">
      <c r="L448" s="6"/>
      <c r="M448" s="6"/>
    </row>
    <row r="449">
      <c r="L449" s="6"/>
      <c r="M449" s="6"/>
    </row>
    <row r="450">
      <c r="L450" s="6"/>
      <c r="M450" s="6"/>
    </row>
    <row r="451">
      <c r="L451" s="6"/>
      <c r="M451" s="6"/>
    </row>
    <row r="452">
      <c r="L452" s="6"/>
      <c r="M452" s="6"/>
    </row>
    <row r="453">
      <c r="L453" s="6"/>
      <c r="M453" s="6"/>
    </row>
    <row r="454">
      <c r="L454" s="6"/>
      <c r="M454" s="6"/>
    </row>
    <row r="455">
      <c r="L455" s="6"/>
      <c r="M455" s="6"/>
    </row>
    <row r="456">
      <c r="L456" s="6"/>
      <c r="M456" s="6"/>
    </row>
    <row r="457">
      <c r="L457" s="6"/>
      <c r="M457" s="6"/>
    </row>
    <row r="458">
      <c r="L458" s="6"/>
      <c r="M458" s="6"/>
    </row>
    <row r="459">
      <c r="L459" s="6"/>
      <c r="M459" s="6"/>
    </row>
    <row r="460">
      <c r="L460" s="6"/>
      <c r="M460" s="6"/>
    </row>
    <row r="461">
      <c r="L461" s="6"/>
      <c r="M461" s="6"/>
    </row>
    <row r="462">
      <c r="L462" s="6"/>
      <c r="M462" s="6"/>
    </row>
    <row r="463">
      <c r="L463" s="6"/>
      <c r="M463" s="6"/>
    </row>
    <row r="464">
      <c r="L464" s="6"/>
      <c r="M464" s="6"/>
    </row>
    <row r="465">
      <c r="L465" s="6"/>
      <c r="M465" s="6"/>
    </row>
    <row r="466">
      <c r="L466" s="6"/>
      <c r="M466" s="6"/>
    </row>
    <row r="467">
      <c r="L467" s="6"/>
      <c r="M467" s="6"/>
    </row>
    <row r="468">
      <c r="L468" s="6"/>
      <c r="M468" s="6"/>
    </row>
    <row r="469">
      <c r="L469" s="6"/>
      <c r="M469" s="6"/>
    </row>
    <row r="470">
      <c r="L470" s="6"/>
      <c r="M470" s="6"/>
    </row>
    <row r="471">
      <c r="L471" s="6"/>
      <c r="M471" s="6"/>
    </row>
    <row r="472">
      <c r="L472" s="6"/>
      <c r="M472" s="6"/>
    </row>
    <row r="473">
      <c r="L473" s="6"/>
      <c r="M473" s="6"/>
    </row>
    <row r="474">
      <c r="L474" s="6"/>
      <c r="M474" s="6"/>
    </row>
    <row r="475">
      <c r="L475" s="6"/>
      <c r="M475" s="6"/>
    </row>
    <row r="476">
      <c r="L476" s="6"/>
      <c r="M476" s="6"/>
    </row>
    <row r="477">
      <c r="L477" s="6"/>
      <c r="M477" s="6"/>
    </row>
    <row r="478">
      <c r="L478" s="6"/>
      <c r="M478" s="6"/>
    </row>
    <row r="479">
      <c r="L479" s="6"/>
      <c r="M479" s="6"/>
    </row>
    <row r="480">
      <c r="L480" s="6"/>
      <c r="M480" s="6"/>
    </row>
    <row r="481">
      <c r="L481" s="6"/>
      <c r="M481" s="6"/>
    </row>
    <row r="482">
      <c r="L482" s="6"/>
      <c r="M482" s="6"/>
    </row>
    <row r="483">
      <c r="L483" s="6"/>
      <c r="M483" s="6"/>
    </row>
    <row r="484">
      <c r="L484" s="6"/>
      <c r="M484" s="6"/>
    </row>
    <row r="485">
      <c r="L485" s="6"/>
      <c r="M485" s="6"/>
    </row>
    <row r="486">
      <c r="L486" s="6"/>
      <c r="M486" s="6"/>
    </row>
    <row r="487">
      <c r="L487" s="6"/>
      <c r="M487" s="6"/>
    </row>
    <row r="488">
      <c r="L488" s="6"/>
      <c r="M488" s="6"/>
    </row>
    <row r="489">
      <c r="L489" s="6"/>
      <c r="M489" s="6"/>
    </row>
    <row r="490">
      <c r="L490" s="6"/>
      <c r="M490" s="6"/>
    </row>
    <row r="491">
      <c r="L491" s="6"/>
      <c r="M491" s="6"/>
    </row>
    <row r="492">
      <c r="L492" s="6"/>
      <c r="M492" s="6"/>
    </row>
    <row r="493">
      <c r="L493" s="6"/>
      <c r="M493" s="6"/>
    </row>
    <row r="494">
      <c r="L494" s="6"/>
      <c r="M494" s="6"/>
    </row>
    <row r="495">
      <c r="L495" s="6"/>
      <c r="M495" s="6"/>
    </row>
    <row r="496">
      <c r="L496" s="6"/>
      <c r="M496" s="6"/>
    </row>
    <row r="497">
      <c r="L497" s="6"/>
      <c r="M497" s="6"/>
    </row>
    <row r="498">
      <c r="L498" s="6"/>
      <c r="M498" s="6"/>
    </row>
    <row r="499">
      <c r="L499" s="6"/>
      <c r="M499" s="6"/>
    </row>
    <row r="500">
      <c r="L500" s="6"/>
      <c r="M500" s="6"/>
    </row>
    <row r="501">
      <c r="L501" s="6"/>
      <c r="M501" s="6"/>
    </row>
    <row r="502">
      <c r="L502" s="6"/>
      <c r="M502" s="6"/>
    </row>
    <row r="503">
      <c r="L503" s="6"/>
      <c r="M503" s="6"/>
    </row>
    <row r="504">
      <c r="L504" s="6"/>
      <c r="M504" s="6"/>
    </row>
    <row r="505">
      <c r="L505" s="6"/>
      <c r="M505" s="6"/>
    </row>
    <row r="506">
      <c r="L506" s="6"/>
      <c r="M506" s="6"/>
    </row>
    <row r="507">
      <c r="L507" s="6"/>
      <c r="M507" s="6"/>
    </row>
    <row r="508">
      <c r="L508" s="6"/>
      <c r="M508" s="6"/>
    </row>
    <row r="509">
      <c r="L509" s="6"/>
      <c r="M509" s="6"/>
    </row>
    <row r="510">
      <c r="L510" s="6"/>
      <c r="M510" s="6"/>
    </row>
    <row r="511">
      <c r="L511" s="6"/>
      <c r="M511" s="6"/>
    </row>
    <row r="512">
      <c r="L512" s="6"/>
      <c r="M512" s="6"/>
    </row>
    <row r="513">
      <c r="L513" s="6"/>
      <c r="M513" s="6"/>
    </row>
    <row r="514">
      <c r="L514" s="6"/>
      <c r="M514" s="6"/>
    </row>
    <row r="515">
      <c r="L515" s="6"/>
      <c r="M515" s="6"/>
    </row>
    <row r="516">
      <c r="L516" s="6"/>
      <c r="M516" s="6"/>
    </row>
    <row r="517">
      <c r="L517" s="6"/>
      <c r="M517" s="6"/>
    </row>
    <row r="518">
      <c r="L518" s="6"/>
      <c r="M518" s="6"/>
    </row>
    <row r="519">
      <c r="L519" s="6"/>
      <c r="M519" s="6"/>
    </row>
    <row r="520">
      <c r="L520" s="6"/>
      <c r="M520" s="6"/>
    </row>
    <row r="521">
      <c r="L521" s="6"/>
      <c r="M521" s="6"/>
    </row>
    <row r="522">
      <c r="L522" s="6"/>
      <c r="M522" s="6"/>
    </row>
    <row r="523">
      <c r="L523" s="6"/>
      <c r="M523" s="6"/>
    </row>
    <row r="524">
      <c r="L524" s="6"/>
      <c r="M524" s="6"/>
    </row>
    <row r="525">
      <c r="L525" s="6"/>
      <c r="M525" s="6"/>
    </row>
    <row r="526">
      <c r="L526" s="6"/>
      <c r="M526" s="6"/>
    </row>
    <row r="527">
      <c r="L527" s="6"/>
      <c r="M527" s="6"/>
    </row>
    <row r="528">
      <c r="L528" s="6"/>
      <c r="M528" s="6"/>
    </row>
    <row r="529">
      <c r="L529" s="6"/>
      <c r="M529" s="6"/>
    </row>
    <row r="530">
      <c r="L530" s="6"/>
      <c r="M530" s="6"/>
    </row>
    <row r="531">
      <c r="L531" s="6"/>
      <c r="M531" s="6"/>
    </row>
    <row r="532">
      <c r="L532" s="6"/>
      <c r="M532" s="6"/>
    </row>
    <row r="533">
      <c r="L533" s="6"/>
      <c r="M533" s="6"/>
    </row>
    <row r="534">
      <c r="L534" s="6"/>
      <c r="M534" s="6"/>
    </row>
    <row r="535">
      <c r="L535" s="6"/>
      <c r="M535" s="6"/>
    </row>
    <row r="536">
      <c r="L536" s="6"/>
      <c r="M536" s="6"/>
    </row>
    <row r="537">
      <c r="L537" s="6"/>
      <c r="M537" s="6"/>
    </row>
    <row r="538">
      <c r="L538" s="6"/>
      <c r="M538" s="6"/>
    </row>
    <row r="539">
      <c r="L539" s="6"/>
      <c r="M539" s="6"/>
    </row>
    <row r="540">
      <c r="L540" s="6"/>
      <c r="M540" s="6"/>
    </row>
    <row r="541">
      <c r="L541" s="6"/>
      <c r="M541" s="6"/>
    </row>
    <row r="542">
      <c r="L542" s="6"/>
      <c r="M542" s="6"/>
    </row>
    <row r="543">
      <c r="L543" s="6"/>
      <c r="M543" s="6"/>
    </row>
    <row r="544">
      <c r="L544" s="6"/>
      <c r="M544" s="6"/>
    </row>
    <row r="545">
      <c r="L545" s="6"/>
      <c r="M545" s="6"/>
    </row>
    <row r="546">
      <c r="L546" s="6"/>
      <c r="M546" s="6"/>
    </row>
    <row r="547">
      <c r="L547" s="6"/>
      <c r="M547" s="6"/>
    </row>
    <row r="548">
      <c r="L548" s="6"/>
      <c r="M548" s="6"/>
    </row>
    <row r="549">
      <c r="L549" s="6"/>
      <c r="M549" s="6"/>
    </row>
    <row r="550">
      <c r="L550" s="6"/>
      <c r="M550" s="6"/>
    </row>
    <row r="551">
      <c r="L551" s="6"/>
      <c r="M551" s="6"/>
    </row>
    <row r="552">
      <c r="L552" s="6"/>
      <c r="M552" s="6"/>
    </row>
    <row r="553">
      <c r="L553" s="6"/>
      <c r="M553" s="6"/>
    </row>
    <row r="554">
      <c r="L554" s="6"/>
      <c r="M554" s="6"/>
    </row>
    <row r="555">
      <c r="L555" s="6"/>
      <c r="M555" s="6"/>
    </row>
    <row r="556">
      <c r="L556" s="6"/>
      <c r="M556" s="6"/>
    </row>
    <row r="557">
      <c r="L557" s="6"/>
      <c r="M557" s="6"/>
    </row>
    <row r="558">
      <c r="L558" s="6"/>
      <c r="M558" s="6"/>
    </row>
    <row r="559">
      <c r="L559" s="6"/>
      <c r="M559" s="6"/>
    </row>
    <row r="560">
      <c r="L560" s="6"/>
      <c r="M560" s="6"/>
    </row>
    <row r="561">
      <c r="L561" s="6"/>
      <c r="M561" s="6"/>
    </row>
    <row r="562">
      <c r="L562" s="6"/>
      <c r="M562" s="6"/>
    </row>
    <row r="563">
      <c r="L563" s="6"/>
      <c r="M563" s="6"/>
    </row>
    <row r="564">
      <c r="L564" s="6"/>
      <c r="M564" s="6"/>
    </row>
    <row r="565">
      <c r="L565" s="6"/>
      <c r="M565" s="6"/>
    </row>
    <row r="566">
      <c r="L566" s="6"/>
      <c r="M566" s="6"/>
    </row>
    <row r="567">
      <c r="L567" s="6"/>
      <c r="M567" s="6"/>
    </row>
    <row r="568">
      <c r="L568" s="6"/>
      <c r="M568" s="6"/>
    </row>
    <row r="569">
      <c r="L569" s="6"/>
      <c r="M569" s="6"/>
    </row>
    <row r="570">
      <c r="L570" s="6"/>
      <c r="M570" s="6"/>
    </row>
    <row r="571">
      <c r="L571" s="6"/>
      <c r="M571" s="6"/>
    </row>
    <row r="572">
      <c r="L572" s="6"/>
      <c r="M572" s="6"/>
    </row>
    <row r="573">
      <c r="L573" s="6"/>
      <c r="M573" s="6"/>
    </row>
    <row r="574">
      <c r="L574" s="6"/>
      <c r="M574" s="6"/>
    </row>
    <row r="575">
      <c r="L575" s="6"/>
      <c r="M575" s="6"/>
    </row>
    <row r="576">
      <c r="L576" s="6"/>
      <c r="M576" s="6"/>
    </row>
    <row r="577">
      <c r="L577" s="6"/>
      <c r="M577" s="6"/>
    </row>
    <row r="578">
      <c r="L578" s="6"/>
      <c r="M578" s="6"/>
    </row>
    <row r="579">
      <c r="L579" s="6"/>
      <c r="M579" s="6"/>
    </row>
    <row r="580">
      <c r="L580" s="6"/>
      <c r="M580" s="6"/>
    </row>
    <row r="581">
      <c r="L581" s="6"/>
      <c r="M581" s="6"/>
    </row>
    <row r="582">
      <c r="L582" s="6"/>
      <c r="M582" s="6"/>
    </row>
    <row r="583">
      <c r="L583" s="6"/>
      <c r="M583" s="6"/>
    </row>
    <row r="584">
      <c r="L584" s="6"/>
      <c r="M584" s="6"/>
    </row>
    <row r="585">
      <c r="L585" s="6"/>
      <c r="M585" s="6"/>
    </row>
    <row r="586">
      <c r="L586" s="6"/>
      <c r="M586" s="6"/>
    </row>
    <row r="587">
      <c r="L587" s="6"/>
      <c r="M587" s="6"/>
    </row>
    <row r="588">
      <c r="L588" s="6"/>
      <c r="M588" s="6"/>
    </row>
    <row r="589">
      <c r="L589" s="6"/>
      <c r="M589" s="6"/>
    </row>
    <row r="590">
      <c r="L590" s="6"/>
      <c r="M590" s="6"/>
    </row>
    <row r="591">
      <c r="L591" s="6"/>
      <c r="M591" s="6"/>
    </row>
    <row r="592">
      <c r="L592" s="6"/>
      <c r="M592" s="6"/>
    </row>
    <row r="593">
      <c r="L593" s="6"/>
      <c r="M593" s="6"/>
    </row>
    <row r="594">
      <c r="L594" s="6"/>
      <c r="M594" s="6"/>
    </row>
    <row r="595">
      <c r="L595" s="6"/>
      <c r="M595" s="6"/>
    </row>
    <row r="596">
      <c r="L596" s="6"/>
      <c r="M596" s="6"/>
    </row>
    <row r="597">
      <c r="L597" s="6"/>
      <c r="M597" s="6"/>
    </row>
    <row r="598">
      <c r="L598" s="6"/>
      <c r="M598" s="6"/>
    </row>
    <row r="599">
      <c r="L599" s="6"/>
      <c r="M599" s="6"/>
    </row>
    <row r="600">
      <c r="L600" s="6"/>
      <c r="M600" s="6"/>
    </row>
    <row r="601">
      <c r="L601" s="6"/>
      <c r="M601" s="6"/>
    </row>
    <row r="602">
      <c r="L602" s="6"/>
      <c r="M602" s="6"/>
    </row>
    <row r="603">
      <c r="L603" s="6"/>
      <c r="M603" s="6"/>
    </row>
    <row r="604">
      <c r="L604" s="6"/>
      <c r="M604" s="6"/>
    </row>
    <row r="605">
      <c r="L605" s="6"/>
      <c r="M605" s="6"/>
    </row>
    <row r="606">
      <c r="L606" s="6"/>
      <c r="M606" s="6"/>
    </row>
    <row r="607">
      <c r="L607" s="6"/>
      <c r="M607" s="6"/>
    </row>
    <row r="608">
      <c r="L608" s="6"/>
      <c r="M608" s="6"/>
    </row>
    <row r="609">
      <c r="L609" s="6"/>
      <c r="M609" s="6"/>
    </row>
    <row r="610">
      <c r="L610" s="6"/>
      <c r="M610" s="6"/>
    </row>
    <row r="611">
      <c r="L611" s="6"/>
      <c r="M611" s="6"/>
    </row>
    <row r="612">
      <c r="L612" s="6"/>
      <c r="M612" s="6"/>
    </row>
    <row r="613">
      <c r="L613" s="6"/>
      <c r="M613" s="6"/>
    </row>
    <row r="614">
      <c r="L614" s="6"/>
      <c r="M614" s="6"/>
    </row>
    <row r="615">
      <c r="L615" s="6"/>
      <c r="M615" s="6"/>
    </row>
    <row r="616">
      <c r="L616" s="6"/>
      <c r="M616" s="6"/>
    </row>
    <row r="617">
      <c r="L617" s="6"/>
      <c r="M617" s="6"/>
    </row>
    <row r="618">
      <c r="L618" s="6"/>
      <c r="M618" s="6"/>
    </row>
    <row r="619">
      <c r="L619" s="6"/>
      <c r="M619" s="6"/>
    </row>
    <row r="620">
      <c r="L620" s="6"/>
      <c r="M620" s="6"/>
    </row>
    <row r="621">
      <c r="L621" s="6"/>
      <c r="M621" s="6"/>
    </row>
    <row r="622">
      <c r="L622" s="6"/>
      <c r="M622" s="6"/>
    </row>
    <row r="623">
      <c r="L623" s="6"/>
      <c r="M623" s="6"/>
    </row>
    <row r="624">
      <c r="L624" s="6"/>
      <c r="M624" s="6"/>
    </row>
    <row r="625">
      <c r="L625" s="6"/>
      <c r="M625" s="6"/>
    </row>
    <row r="626">
      <c r="L626" s="6"/>
      <c r="M626" s="6"/>
    </row>
    <row r="627">
      <c r="L627" s="6"/>
      <c r="M627" s="6"/>
    </row>
    <row r="628">
      <c r="L628" s="6"/>
      <c r="M628" s="6"/>
    </row>
    <row r="629">
      <c r="L629" s="6"/>
      <c r="M629" s="6"/>
    </row>
    <row r="630">
      <c r="L630" s="6"/>
      <c r="M630" s="6"/>
    </row>
    <row r="631">
      <c r="L631" s="6"/>
      <c r="M631" s="6"/>
    </row>
    <row r="632">
      <c r="L632" s="6"/>
      <c r="M632" s="6"/>
    </row>
    <row r="633">
      <c r="L633" s="6"/>
      <c r="M633" s="6"/>
    </row>
    <row r="634">
      <c r="L634" s="6"/>
      <c r="M634" s="6"/>
    </row>
    <row r="635">
      <c r="L635" s="6"/>
      <c r="M635" s="6"/>
    </row>
    <row r="636">
      <c r="L636" s="6"/>
      <c r="M636" s="6"/>
    </row>
    <row r="637">
      <c r="L637" s="6"/>
      <c r="M637" s="6"/>
    </row>
    <row r="638">
      <c r="L638" s="6"/>
      <c r="M638" s="6"/>
    </row>
    <row r="639">
      <c r="L639" s="6"/>
      <c r="M639" s="6"/>
    </row>
    <row r="640">
      <c r="L640" s="6"/>
      <c r="M640" s="6"/>
    </row>
    <row r="641">
      <c r="L641" s="6"/>
      <c r="M641" s="6"/>
    </row>
    <row r="642">
      <c r="L642" s="6"/>
      <c r="M642" s="6"/>
    </row>
    <row r="643">
      <c r="L643" s="6"/>
      <c r="M643" s="6"/>
    </row>
    <row r="644">
      <c r="L644" s="6"/>
      <c r="M644" s="6"/>
    </row>
    <row r="645">
      <c r="L645" s="6"/>
      <c r="M645" s="6"/>
    </row>
    <row r="646">
      <c r="L646" s="6"/>
      <c r="M646" s="6"/>
    </row>
    <row r="647">
      <c r="L647" s="6"/>
      <c r="M647" s="6"/>
    </row>
    <row r="648">
      <c r="L648" s="6"/>
      <c r="M648" s="6"/>
    </row>
    <row r="649">
      <c r="L649" s="6"/>
      <c r="M649" s="6"/>
    </row>
    <row r="650">
      <c r="L650" s="6"/>
      <c r="M650" s="6"/>
    </row>
    <row r="651">
      <c r="L651" s="6"/>
      <c r="M651" s="6"/>
    </row>
    <row r="652">
      <c r="L652" s="6"/>
      <c r="M652" s="6"/>
    </row>
    <row r="653">
      <c r="L653" s="6"/>
      <c r="M653" s="6"/>
    </row>
    <row r="654">
      <c r="L654" s="6"/>
      <c r="M654" s="6"/>
    </row>
    <row r="655">
      <c r="L655" s="6"/>
      <c r="M655" s="6"/>
    </row>
    <row r="656">
      <c r="L656" s="6"/>
      <c r="M656" s="6"/>
    </row>
    <row r="657">
      <c r="L657" s="6"/>
      <c r="M657" s="6"/>
    </row>
    <row r="658">
      <c r="L658" s="6"/>
      <c r="M658" s="6"/>
    </row>
    <row r="659">
      <c r="L659" s="6"/>
      <c r="M659" s="6"/>
    </row>
    <row r="660">
      <c r="L660" s="6"/>
      <c r="M660" s="6"/>
    </row>
    <row r="661">
      <c r="L661" s="6"/>
      <c r="M661" s="6"/>
    </row>
    <row r="662">
      <c r="L662" s="6"/>
      <c r="M662" s="6"/>
    </row>
    <row r="663">
      <c r="L663" s="6"/>
      <c r="M663" s="6"/>
    </row>
    <row r="664">
      <c r="L664" s="6"/>
      <c r="M664" s="6"/>
    </row>
    <row r="665">
      <c r="L665" s="6"/>
      <c r="M665" s="6"/>
    </row>
    <row r="666">
      <c r="L666" s="6"/>
      <c r="M666" s="6"/>
    </row>
    <row r="667">
      <c r="L667" s="6"/>
      <c r="M667" s="6"/>
    </row>
    <row r="668">
      <c r="L668" s="6"/>
      <c r="M668" s="6"/>
    </row>
    <row r="669">
      <c r="L669" s="6"/>
      <c r="M669" s="6"/>
    </row>
    <row r="670">
      <c r="L670" s="6"/>
      <c r="M670" s="6"/>
    </row>
    <row r="671">
      <c r="L671" s="6"/>
      <c r="M671" s="6"/>
    </row>
    <row r="672">
      <c r="L672" s="6"/>
      <c r="M672" s="6"/>
    </row>
    <row r="673">
      <c r="L673" s="6"/>
      <c r="M673" s="6"/>
    </row>
    <row r="674">
      <c r="L674" s="6"/>
      <c r="M674" s="6"/>
    </row>
    <row r="675">
      <c r="L675" s="6"/>
      <c r="M675" s="6"/>
    </row>
    <row r="676">
      <c r="L676" s="6"/>
      <c r="M676" s="6"/>
    </row>
    <row r="677">
      <c r="L677" s="6"/>
      <c r="M677" s="6"/>
    </row>
    <row r="678">
      <c r="L678" s="6"/>
      <c r="M678" s="6"/>
    </row>
    <row r="679">
      <c r="L679" s="6"/>
      <c r="M679" s="6"/>
    </row>
    <row r="680">
      <c r="L680" s="6"/>
      <c r="M680" s="6"/>
    </row>
    <row r="681">
      <c r="L681" s="6"/>
      <c r="M681" s="6"/>
    </row>
    <row r="682">
      <c r="L682" s="6"/>
      <c r="M682" s="6"/>
    </row>
    <row r="683">
      <c r="L683" s="6"/>
      <c r="M683" s="6"/>
    </row>
    <row r="684">
      <c r="L684" s="6"/>
      <c r="M684" s="6"/>
    </row>
    <row r="685">
      <c r="L685" s="6"/>
      <c r="M685" s="6"/>
    </row>
    <row r="686">
      <c r="L686" s="6"/>
      <c r="M686" s="6"/>
    </row>
    <row r="687">
      <c r="L687" s="6"/>
      <c r="M687" s="6"/>
    </row>
    <row r="688">
      <c r="L688" s="6"/>
      <c r="M688" s="6"/>
    </row>
    <row r="689">
      <c r="L689" s="6"/>
      <c r="M689" s="6"/>
    </row>
    <row r="690">
      <c r="L690" s="6"/>
      <c r="M690" s="6"/>
    </row>
    <row r="691">
      <c r="L691" s="6"/>
      <c r="M691" s="6"/>
    </row>
    <row r="692">
      <c r="L692" s="6"/>
      <c r="M692" s="6"/>
    </row>
    <row r="693">
      <c r="L693" s="6"/>
      <c r="M693" s="6"/>
    </row>
    <row r="694">
      <c r="L694" s="6"/>
      <c r="M694" s="6"/>
    </row>
    <row r="695">
      <c r="L695" s="6"/>
      <c r="M695" s="6"/>
    </row>
    <row r="696">
      <c r="L696" s="6"/>
      <c r="M696" s="6"/>
    </row>
    <row r="697">
      <c r="L697" s="6"/>
      <c r="M697" s="6"/>
    </row>
    <row r="698">
      <c r="L698" s="6"/>
      <c r="M698" s="6"/>
    </row>
    <row r="699">
      <c r="L699" s="6"/>
      <c r="M699" s="6"/>
    </row>
    <row r="700">
      <c r="L700" s="6"/>
      <c r="M700" s="6"/>
    </row>
    <row r="701">
      <c r="L701" s="6"/>
      <c r="M701" s="6"/>
    </row>
    <row r="702">
      <c r="L702" s="6"/>
      <c r="M702" s="6"/>
    </row>
    <row r="703">
      <c r="L703" s="6"/>
      <c r="M703" s="6"/>
    </row>
    <row r="704">
      <c r="L704" s="6"/>
      <c r="M704" s="6"/>
    </row>
    <row r="705">
      <c r="L705" s="6"/>
      <c r="M705" s="6"/>
    </row>
    <row r="706">
      <c r="L706" s="6"/>
      <c r="M706" s="6"/>
    </row>
    <row r="707">
      <c r="L707" s="6"/>
      <c r="M707" s="6"/>
    </row>
    <row r="708">
      <c r="L708" s="6"/>
      <c r="M708" s="6"/>
    </row>
    <row r="709">
      <c r="L709" s="6"/>
      <c r="M709" s="6"/>
    </row>
    <row r="710">
      <c r="L710" s="6"/>
      <c r="M710" s="6"/>
    </row>
    <row r="711">
      <c r="L711" s="6"/>
      <c r="M711" s="6"/>
    </row>
    <row r="712">
      <c r="L712" s="6"/>
      <c r="M712" s="6"/>
    </row>
    <row r="713">
      <c r="L713" s="6"/>
      <c r="M713" s="6"/>
    </row>
    <row r="714">
      <c r="L714" s="6"/>
      <c r="M714" s="6"/>
    </row>
    <row r="715">
      <c r="L715" s="6"/>
      <c r="M715" s="6"/>
    </row>
    <row r="716">
      <c r="L716" s="6"/>
      <c r="M716" s="6"/>
    </row>
    <row r="717">
      <c r="L717" s="6"/>
      <c r="M717" s="6"/>
    </row>
    <row r="718">
      <c r="L718" s="6"/>
      <c r="M718" s="6"/>
    </row>
    <row r="719">
      <c r="L719" s="6"/>
      <c r="M719" s="6"/>
    </row>
    <row r="720">
      <c r="L720" s="6"/>
      <c r="M720" s="6"/>
    </row>
    <row r="721">
      <c r="L721" s="6"/>
      <c r="M721" s="6"/>
    </row>
    <row r="722">
      <c r="L722" s="6"/>
      <c r="M722" s="6"/>
    </row>
    <row r="723">
      <c r="L723" s="6"/>
      <c r="M723" s="6"/>
    </row>
    <row r="724">
      <c r="L724" s="6"/>
      <c r="M724" s="6"/>
    </row>
    <row r="725">
      <c r="L725" s="6"/>
      <c r="M725" s="6"/>
    </row>
    <row r="726">
      <c r="L726" s="6"/>
      <c r="M726" s="6"/>
    </row>
    <row r="727">
      <c r="L727" s="6"/>
      <c r="M727" s="6"/>
    </row>
    <row r="728">
      <c r="L728" s="6"/>
      <c r="M728" s="6"/>
    </row>
    <row r="729">
      <c r="L729" s="6"/>
      <c r="M729" s="6"/>
    </row>
    <row r="730">
      <c r="L730" s="6"/>
      <c r="M730" s="6"/>
    </row>
    <row r="731">
      <c r="L731" s="6"/>
      <c r="M731" s="6"/>
    </row>
    <row r="732">
      <c r="L732" s="6"/>
      <c r="M732" s="6"/>
    </row>
    <row r="733">
      <c r="L733" s="6"/>
      <c r="M733" s="6"/>
    </row>
    <row r="734">
      <c r="L734" s="6"/>
      <c r="M734" s="6"/>
    </row>
    <row r="735">
      <c r="L735" s="6"/>
      <c r="M735" s="6"/>
    </row>
    <row r="736">
      <c r="L736" s="6"/>
      <c r="M736" s="6"/>
    </row>
    <row r="737">
      <c r="L737" s="6"/>
      <c r="M737" s="6"/>
    </row>
    <row r="738">
      <c r="L738" s="6"/>
      <c r="M738" s="6"/>
    </row>
    <row r="739">
      <c r="L739" s="6"/>
      <c r="M739" s="6"/>
    </row>
    <row r="740">
      <c r="L740" s="6"/>
      <c r="M740" s="6"/>
    </row>
    <row r="741">
      <c r="L741" s="6"/>
      <c r="M741" s="6"/>
    </row>
    <row r="742">
      <c r="L742" s="6"/>
      <c r="M742" s="6"/>
    </row>
    <row r="743">
      <c r="L743" s="6"/>
      <c r="M743" s="6"/>
    </row>
    <row r="744">
      <c r="L744" s="6"/>
      <c r="M744" s="6"/>
    </row>
    <row r="745">
      <c r="L745" s="6"/>
      <c r="M745" s="6"/>
    </row>
    <row r="746">
      <c r="L746" s="6"/>
      <c r="M746" s="6"/>
    </row>
    <row r="747">
      <c r="L747" s="6"/>
      <c r="M747" s="6"/>
    </row>
    <row r="748">
      <c r="L748" s="6"/>
      <c r="M748" s="6"/>
    </row>
    <row r="749">
      <c r="L749" s="6"/>
      <c r="M749" s="6"/>
    </row>
    <row r="750">
      <c r="L750" s="6"/>
      <c r="M750" s="6"/>
    </row>
    <row r="751">
      <c r="L751" s="6"/>
      <c r="M751" s="6"/>
    </row>
    <row r="752">
      <c r="L752" s="6"/>
      <c r="M752" s="6"/>
    </row>
    <row r="753">
      <c r="L753" s="6"/>
      <c r="M753" s="6"/>
    </row>
    <row r="754">
      <c r="L754" s="6"/>
      <c r="M754" s="6"/>
    </row>
    <row r="755">
      <c r="L755" s="6"/>
      <c r="M755" s="6"/>
    </row>
    <row r="756">
      <c r="L756" s="6"/>
      <c r="M756" s="6"/>
    </row>
    <row r="757">
      <c r="L757" s="6"/>
      <c r="M757" s="6"/>
    </row>
    <row r="758">
      <c r="L758" s="6"/>
      <c r="M758" s="6"/>
    </row>
    <row r="759">
      <c r="L759" s="6"/>
      <c r="M759" s="6"/>
    </row>
    <row r="760">
      <c r="L760" s="6"/>
      <c r="M760" s="6"/>
    </row>
    <row r="761">
      <c r="L761" s="6"/>
      <c r="M761" s="6"/>
    </row>
    <row r="762">
      <c r="L762" s="6"/>
      <c r="M762" s="6"/>
    </row>
    <row r="763">
      <c r="L763" s="6"/>
      <c r="M763" s="6"/>
    </row>
    <row r="764">
      <c r="L764" s="6"/>
      <c r="M764" s="6"/>
    </row>
    <row r="765">
      <c r="L765" s="6"/>
      <c r="M765" s="6"/>
    </row>
    <row r="766">
      <c r="L766" s="6"/>
      <c r="M766" s="6"/>
    </row>
    <row r="767">
      <c r="L767" s="6"/>
      <c r="M767" s="6"/>
    </row>
    <row r="768">
      <c r="L768" s="6"/>
      <c r="M768" s="6"/>
    </row>
    <row r="769">
      <c r="L769" s="6"/>
      <c r="M769" s="6"/>
    </row>
    <row r="770">
      <c r="L770" s="6"/>
      <c r="M770" s="6"/>
    </row>
    <row r="771">
      <c r="L771" s="6"/>
      <c r="M771" s="6"/>
    </row>
    <row r="772">
      <c r="L772" s="6"/>
      <c r="M772" s="6"/>
    </row>
    <row r="773">
      <c r="L773" s="6"/>
      <c r="M773" s="6"/>
    </row>
    <row r="774">
      <c r="L774" s="6"/>
      <c r="M774" s="6"/>
    </row>
    <row r="775">
      <c r="L775" s="6"/>
      <c r="M775" s="6"/>
    </row>
    <row r="776">
      <c r="L776" s="6"/>
      <c r="M776" s="6"/>
    </row>
    <row r="777">
      <c r="L777" s="6"/>
      <c r="M777" s="6"/>
    </row>
    <row r="778">
      <c r="L778" s="6"/>
      <c r="M778" s="6"/>
    </row>
    <row r="779">
      <c r="L779" s="6"/>
      <c r="M779" s="6"/>
    </row>
    <row r="780">
      <c r="L780" s="6"/>
      <c r="M780" s="6"/>
    </row>
    <row r="781">
      <c r="L781" s="6"/>
      <c r="M781" s="6"/>
    </row>
    <row r="782">
      <c r="L782" s="6"/>
      <c r="M782" s="6"/>
    </row>
    <row r="783">
      <c r="L783" s="6"/>
      <c r="M783" s="6"/>
    </row>
    <row r="784">
      <c r="L784" s="6"/>
      <c r="M784" s="6"/>
    </row>
    <row r="785">
      <c r="L785" s="6"/>
      <c r="M785" s="6"/>
    </row>
    <row r="786">
      <c r="L786" s="6"/>
      <c r="M786" s="6"/>
    </row>
    <row r="787">
      <c r="L787" s="6"/>
      <c r="M787" s="6"/>
    </row>
    <row r="788">
      <c r="L788" s="6"/>
      <c r="M788" s="6"/>
    </row>
    <row r="789">
      <c r="L789" s="6"/>
      <c r="M789" s="6"/>
    </row>
    <row r="790">
      <c r="L790" s="6"/>
      <c r="M790" s="6"/>
    </row>
    <row r="791">
      <c r="L791" s="6"/>
      <c r="M791" s="6"/>
    </row>
    <row r="792">
      <c r="L792" s="6"/>
      <c r="M792" s="6"/>
    </row>
    <row r="793">
      <c r="L793" s="6"/>
      <c r="M793" s="6"/>
    </row>
    <row r="794">
      <c r="L794" s="6"/>
      <c r="M794" s="6"/>
    </row>
    <row r="795">
      <c r="L795" s="6"/>
      <c r="M795" s="6"/>
    </row>
    <row r="796">
      <c r="L796" s="6"/>
      <c r="M796" s="6"/>
    </row>
    <row r="797">
      <c r="L797" s="6"/>
      <c r="M797" s="6"/>
    </row>
    <row r="798">
      <c r="L798" s="6"/>
      <c r="M798" s="6"/>
    </row>
    <row r="799">
      <c r="L799" s="6"/>
      <c r="M799" s="6"/>
    </row>
    <row r="800">
      <c r="L800" s="6"/>
      <c r="M800" s="6"/>
    </row>
    <row r="801">
      <c r="L801" s="6"/>
      <c r="M801" s="6"/>
    </row>
    <row r="802">
      <c r="L802" s="6"/>
      <c r="M802" s="6"/>
    </row>
    <row r="803">
      <c r="L803" s="6"/>
      <c r="M803" s="6"/>
    </row>
    <row r="804">
      <c r="L804" s="6"/>
      <c r="M804" s="6"/>
    </row>
    <row r="805">
      <c r="L805" s="6"/>
      <c r="M805" s="6"/>
    </row>
    <row r="806">
      <c r="L806" s="6"/>
      <c r="M806" s="6"/>
    </row>
    <row r="807">
      <c r="L807" s="6"/>
      <c r="M807" s="6"/>
    </row>
    <row r="808">
      <c r="L808" s="6"/>
      <c r="M808" s="6"/>
    </row>
    <row r="809">
      <c r="L809" s="6"/>
      <c r="M809" s="6"/>
    </row>
    <row r="810">
      <c r="L810" s="6"/>
      <c r="M810" s="6"/>
    </row>
    <row r="811">
      <c r="L811" s="6"/>
      <c r="M811" s="6"/>
    </row>
    <row r="812">
      <c r="L812" s="6"/>
      <c r="M812" s="6"/>
    </row>
    <row r="813">
      <c r="L813" s="6"/>
      <c r="M813" s="6"/>
    </row>
    <row r="814">
      <c r="L814" s="6"/>
      <c r="M814" s="6"/>
    </row>
    <row r="815">
      <c r="L815" s="6"/>
      <c r="M815" s="6"/>
    </row>
    <row r="816">
      <c r="L816" s="6"/>
      <c r="M816" s="6"/>
    </row>
    <row r="817">
      <c r="L817" s="6"/>
      <c r="M817" s="6"/>
    </row>
    <row r="818">
      <c r="L818" s="6"/>
      <c r="M818" s="6"/>
    </row>
    <row r="819">
      <c r="L819" s="6"/>
      <c r="M819" s="6"/>
    </row>
    <row r="820">
      <c r="L820" s="6"/>
      <c r="M820" s="6"/>
    </row>
    <row r="821">
      <c r="L821" s="6"/>
      <c r="M821" s="6"/>
    </row>
    <row r="822">
      <c r="L822" s="6"/>
      <c r="M822" s="6"/>
    </row>
    <row r="823">
      <c r="L823" s="6"/>
      <c r="M823" s="6"/>
    </row>
    <row r="824">
      <c r="L824" s="6"/>
      <c r="M824" s="6"/>
    </row>
    <row r="825">
      <c r="L825" s="6"/>
      <c r="M825" s="6"/>
    </row>
    <row r="826">
      <c r="L826" s="6"/>
      <c r="M826" s="6"/>
    </row>
    <row r="827">
      <c r="L827" s="6"/>
      <c r="M827" s="6"/>
    </row>
    <row r="828">
      <c r="L828" s="6"/>
      <c r="M828" s="6"/>
    </row>
    <row r="829">
      <c r="L829" s="6"/>
      <c r="M829" s="6"/>
    </row>
    <row r="830">
      <c r="L830" s="6"/>
      <c r="M830" s="6"/>
    </row>
    <row r="831">
      <c r="L831" s="6"/>
      <c r="M831" s="6"/>
    </row>
    <row r="832">
      <c r="L832" s="6"/>
      <c r="M832" s="6"/>
    </row>
    <row r="833">
      <c r="L833" s="6"/>
      <c r="M833" s="6"/>
    </row>
    <row r="834">
      <c r="L834" s="6"/>
      <c r="M834" s="6"/>
    </row>
    <row r="835">
      <c r="L835" s="6"/>
      <c r="M835" s="6"/>
    </row>
    <row r="836">
      <c r="L836" s="6"/>
      <c r="M836" s="6"/>
    </row>
    <row r="837">
      <c r="L837" s="6"/>
      <c r="M837" s="6"/>
    </row>
    <row r="838">
      <c r="L838" s="6"/>
      <c r="M838" s="6"/>
    </row>
    <row r="839">
      <c r="L839" s="6"/>
      <c r="M839" s="6"/>
    </row>
    <row r="840">
      <c r="L840" s="6"/>
      <c r="M840" s="6"/>
    </row>
    <row r="841">
      <c r="L841" s="6"/>
      <c r="M841" s="6"/>
    </row>
    <row r="842">
      <c r="L842" s="6"/>
      <c r="M842" s="6"/>
    </row>
    <row r="843">
      <c r="L843" s="6"/>
      <c r="M843" s="6"/>
    </row>
    <row r="844">
      <c r="L844" s="6"/>
      <c r="M844" s="6"/>
    </row>
    <row r="845">
      <c r="L845" s="6"/>
      <c r="M845" s="6"/>
    </row>
    <row r="846">
      <c r="L846" s="6"/>
      <c r="M846" s="6"/>
    </row>
    <row r="847">
      <c r="L847" s="6"/>
      <c r="M847" s="6"/>
    </row>
    <row r="848">
      <c r="L848" s="6"/>
      <c r="M848" s="6"/>
    </row>
    <row r="849">
      <c r="L849" s="6"/>
      <c r="M849" s="6"/>
    </row>
    <row r="850">
      <c r="L850" s="6"/>
      <c r="M850" s="6"/>
    </row>
    <row r="851">
      <c r="L851" s="6"/>
      <c r="M851" s="6"/>
    </row>
    <row r="852">
      <c r="L852" s="6"/>
      <c r="M852" s="6"/>
    </row>
    <row r="853">
      <c r="L853" s="6"/>
      <c r="M853" s="6"/>
    </row>
    <row r="854">
      <c r="L854" s="6"/>
      <c r="M854" s="6"/>
    </row>
    <row r="855">
      <c r="L855" s="6"/>
      <c r="M855" s="6"/>
    </row>
    <row r="856">
      <c r="L856" s="6"/>
      <c r="M856" s="6"/>
    </row>
    <row r="857">
      <c r="L857" s="6"/>
      <c r="M857" s="6"/>
    </row>
    <row r="858">
      <c r="L858" s="6"/>
      <c r="M858" s="6"/>
    </row>
    <row r="859">
      <c r="L859" s="6"/>
      <c r="M859" s="6"/>
    </row>
    <row r="860">
      <c r="L860" s="6"/>
      <c r="M860" s="6"/>
    </row>
    <row r="861">
      <c r="L861" s="6"/>
      <c r="M861" s="6"/>
    </row>
    <row r="862">
      <c r="L862" s="6"/>
      <c r="M862" s="6"/>
    </row>
    <row r="863">
      <c r="L863" s="6"/>
      <c r="M863" s="6"/>
    </row>
    <row r="864">
      <c r="L864" s="6"/>
      <c r="M864" s="6"/>
    </row>
    <row r="865">
      <c r="L865" s="6"/>
      <c r="M865" s="6"/>
    </row>
    <row r="866">
      <c r="L866" s="6"/>
      <c r="M866" s="6"/>
    </row>
    <row r="867">
      <c r="L867" s="6"/>
      <c r="M867" s="6"/>
    </row>
    <row r="868">
      <c r="L868" s="6"/>
      <c r="M868" s="6"/>
    </row>
    <row r="869">
      <c r="L869" s="6"/>
      <c r="M869" s="6"/>
    </row>
    <row r="870">
      <c r="L870" s="6"/>
      <c r="M870" s="6"/>
    </row>
    <row r="871">
      <c r="L871" s="6"/>
      <c r="M871" s="6"/>
    </row>
    <row r="872">
      <c r="L872" s="6"/>
      <c r="M872" s="6"/>
    </row>
    <row r="873">
      <c r="L873" s="6"/>
      <c r="M873" s="6"/>
    </row>
    <row r="874">
      <c r="L874" s="6"/>
      <c r="M874" s="6"/>
    </row>
    <row r="875">
      <c r="L875" s="6"/>
      <c r="M875" s="6"/>
    </row>
    <row r="876">
      <c r="L876" s="6"/>
      <c r="M876" s="6"/>
    </row>
    <row r="877">
      <c r="L877" s="6"/>
      <c r="M877" s="6"/>
    </row>
    <row r="878">
      <c r="L878" s="6"/>
      <c r="M878" s="6"/>
    </row>
    <row r="879">
      <c r="L879" s="6"/>
      <c r="M879" s="6"/>
    </row>
    <row r="880">
      <c r="L880" s="6"/>
      <c r="M880" s="6"/>
    </row>
    <row r="881">
      <c r="L881" s="6"/>
      <c r="M881" s="6"/>
    </row>
    <row r="882">
      <c r="L882" s="6"/>
      <c r="M882" s="6"/>
    </row>
    <row r="883">
      <c r="L883" s="6"/>
      <c r="M883" s="6"/>
    </row>
    <row r="884">
      <c r="L884" s="6"/>
      <c r="M884" s="6"/>
    </row>
    <row r="885">
      <c r="L885" s="6"/>
      <c r="M885" s="6"/>
    </row>
    <row r="886">
      <c r="L886" s="6"/>
      <c r="M886" s="6"/>
    </row>
    <row r="887">
      <c r="L887" s="6"/>
      <c r="M887" s="6"/>
    </row>
    <row r="888">
      <c r="L888" s="6"/>
      <c r="M888" s="6"/>
    </row>
    <row r="889">
      <c r="L889" s="6"/>
      <c r="M889" s="6"/>
    </row>
    <row r="890">
      <c r="L890" s="6"/>
      <c r="M890" s="6"/>
    </row>
    <row r="891">
      <c r="L891" s="6"/>
      <c r="M891" s="6"/>
    </row>
    <row r="892">
      <c r="L892" s="6"/>
      <c r="M892" s="6"/>
    </row>
    <row r="893">
      <c r="L893" s="6"/>
      <c r="M893" s="6"/>
    </row>
    <row r="894">
      <c r="L894" s="6"/>
      <c r="M894" s="6"/>
    </row>
    <row r="895">
      <c r="L895" s="6"/>
      <c r="M895" s="6"/>
    </row>
    <row r="896">
      <c r="L896" s="6"/>
      <c r="M896" s="6"/>
    </row>
    <row r="897">
      <c r="L897" s="6"/>
      <c r="M897" s="6"/>
    </row>
    <row r="898">
      <c r="L898" s="6"/>
      <c r="M898" s="6"/>
    </row>
    <row r="899">
      <c r="L899" s="6"/>
      <c r="M899" s="6"/>
    </row>
    <row r="900">
      <c r="L900" s="6"/>
      <c r="M900" s="6"/>
    </row>
    <row r="901">
      <c r="L901" s="6"/>
      <c r="M901" s="6"/>
    </row>
    <row r="902">
      <c r="L902" s="6"/>
      <c r="M902" s="6"/>
    </row>
    <row r="903">
      <c r="L903" s="6"/>
      <c r="M903" s="6"/>
    </row>
    <row r="904">
      <c r="L904" s="6"/>
      <c r="M904" s="6"/>
    </row>
    <row r="905">
      <c r="L905" s="6"/>
      <c r="M905" s="6"/>
    </row>
    <row r="906">
      <c r="L906" s="6"/>
      <c r="M906" s="6"/>
    </row>
    <row r="907">
      <c r="L907" s="6"/>
      <c r="M907" s="6"/>
    </row>
    <row r="908">
      <c r="L908" s="6"/>
      <c r="M908" s="6"/>
    </row>
    <row r="909">
      <c r="L909" s="6"/>
      <c r="M909" s="6"/>
    </row>
    <row r="910">
      <c r="L910" s="6"/>
      <c r="M910" s="6"/>
    </row>
    <row r="911">
      <c r="L911" s="6"/>
      <c r="M911" s="6"/>
    </row>
    <row r="912">
      <c r="L912" s="6"/>
      <c r="M912" s="6"/>
    </row>
    <row r="913">
      <c r="L913" s="6"/>
      <c r="M913" s="6"/>
    </row>
    <row r="914">
      <c r="L914" s="6"/>
      <c r="M914" s="6"/>
    </row>
    <row r="915">
      <c r="L915" s="6"/>
      <c r="M915" s="6"/>
    </row>
    <row r="916">
      <c r="L916" s="6"/>
      <c r="M916" s="6"/>
    </row>
    <row r="917">
      <c r="L917" s="6"/>
      <c r="M917" s="6"/>
    </row>
    <row r="918">
      <c r="L918" s="6"/>
      <c r="M918" s="6"/>
    </row>
    <row r="919">
      <c r="L919" s="6"/>
      <c r="M919" s="6"/>
    </row>
    <row r="920">
      <c r="L920" s="6"/>
      <c r="M920" s="6"/>
    </row>
    <row r="921">
      <c r="L921" s="6"/>
      <c r="M921" s="6"/>
    </row>
    <row r="922">
      <c r="L922" s="6"/>
      <c r="M922" s="6"/>
    </row>
    <row r="923">
      <c r="L923" s="6"/>
      <c r="M923" s="6"/>
    </row>
    <row r="924">
      <c r="L924" s="6"/>
      <c r="M924" s="6"/>
    </row>
    <row r="925">
      <c r="L925" s="6"/>
      <c r="M925" s="6"/>
    </row>
    <row r="926">
      <c r="L926" s="6"/>
      <c r="M926" s="6"/>
    </row>
    <row r="927">
      <c r="L927" s="6"/>
      <c r="M927" s="6"/>
    </row>
    <row r="928">
      <c r="L928" s="6"/>
      <c r="M928" s="6"/>
    </row>
    <row r="929">
      <c r="L929" s="6"/>
      <c r="M929" s="6"/>
    </row>
    <row r="930">
      <c r="L930" s="6"/>
      <c r="M930" s="6"/>
    </row>
    <row r="931">
      <c r="L931" s="6"/>
      <c r="M931" s="6"/>
    </row>
    <row r="932">
      <c r="L932" s="6"/>
      <c r="M932" s="6"/>
    </row>
    <row r="933">
      <c r="L933" s="6"/>
      <c r="M933" s="6"/>
    </row>
    <row r="934">
      <c r="L934" s="6"/>
      <c r="M934" s="6"/>
    </row>
    <row r="935">
      <c r="L935" s="6"/>
      <c r="M935" s="6"/>
    </row>
    <row r="936">
      <c r="L936" s="6"/>
      <c r="M936" s="6"/>
    </row>
    <row r="937">
      <c r="L937" s="6"/>
      <c r="M937" s="6"/>
    </row>
    <row r="938">
      <c r="L938" s="6"/>
      <c r="M938" s="6"/>
    </row>
    <row r="939">
      <c r="L939" s="6"/>
      <c r="M939" s="6"/>
    </row>
    <row r="940">
      <c r="L940" s="6"/>
      <c r="M940" s="6"/>
    </row>
    <row r="941">
      <c r="L941" s="6"/>
      <c r="M941" s="6"/>
    </row>
    <row r="942">
      <c r="L942" s="6"/>
      <c r="M942" s="6"/>
    </row>
    <row r="943">
      <c r="L943" s="6"/>
      <c r="M943" s="6"/>
    </row>
    <row r="944">
      <c r="L944" s="6"/>
      <c r="M944" s="6"/>
    </row>
    <row r="945">
      <c r="L945" s="6"/>
      <c r="M945" s="6"/>
    </row>
    <row r="946">
      <c r="L946" s="6"/>
      <c r="M946" s="6"/>
    </row>
    <row r="947">
      <c r="L947" s="6"/>
      <c r="M947" s="6"/>
    </row>
    <row r="948">
      <c r="L948" s="6"/>
      <c r="M948" s="6"/>
    </row>
    <row r="949">
      <c r="L949" s="6"/>
      <c r="M949" s="6"/>
    </row>
    <row r="950">
      <c r="L950" s="6"/>
      <c r="M950" s="6"/>
    </row>
    <row r="951">
      <c r="L951" s="6"/>
      <c r="M951" s="6"/>
    </row>
    <row r="952">
      <c r="L952" s="6"/>
      <c r="M952" s="6"/>
    </row>
    <row r="953">
      <c r="L953" s="6"/>
      <c r="M953" s="6"/>
    </row>
    <row r="954">
      <c r="L954" s="6"/>
      <c r="M954" s="6"/>
    </row>
    <row r="955">
      <c r="L955" s="6"/>
      <c r="M955" s="6"/>
    </row>
    <row r="956">
      <c r="L956" s="6"/>
      <c r="M956" s="6"/>
    </row>
    <row r="957">
      <c r="L957" s="6"/>
      <c r="M957" s="6"/>
    </row>
    <row r="958">
      <c r="L958" s="6"/>
      <c r="M958" s="6"/>
    </row>
    <row r="959">
      <c r="L959" s="6"/>
      <c r="M959" s="6"/>
    </row>
    <row r="960">
      <c r="L960" s="6"/>
      <c r="M960" s="6"/>
    </row>
    <row r="961">
      <c r="L961" s="6"/>
      <c r="M961" s="6"/>
    </row>
    <row r="962">
      <c r="L962" s="6"/>
      <c r="M962" s="6"/>
    </row>
    <row r="963">
      <c r="L963" s="6"/>
      <c r="M963" s="6"/>
    </row>
    <row r="964">
      <c r="L964" s="6"/>
      <c r="M964" s="6"/>
    </row>
    <row r="965">
      <c r="L965" s="6"/>
      <c r="M965" s="6"/>
    </row>
    <row r="966">
      <c r="L966" s="6"/>
      <c r="M966" s="6"/>
    </row>
    <row r="967">
      <c r="L967" s="6"/>
      <c r="M967" s="6"/>
    </row>
    <row r="968">
      <c r="L968" s="6"/>
      <c r="M968" s="6"/>
    </row>
    <row r="969">
      <c r="L969" s="6"/>
      <c r="M969" s="6"/>
    </row>
    <row r="970">
      <c r="L970" s="6"/>
      <c r="M970" s="6"/>
    </row>
    <row r="971">
      <c r="L971" s="6"/>
      <c r="M971" s="6"/>
    </row>
    <row r="972">
      <c r="L972" s="6"/>
      <c r="M972" s="6"/>
    </row>
    <row r="973">
      <c r="L973" s="6"/>
      <c r="M973" s="6"/>
    </row>
    <row r="974">
      <c r="L974" s="6"/>
      <c r="M974" s="6"/>
    </row>
    <row r="975">
      <c r="L975" s="6"/>
      <c r="M975" s="6"/>
    </row>
    <row r="976">
      <c r="L976" s="6"/>
      <c r="M976" s="6"/>
    </row>
    <row r="977">
      <c r="L977" s="6"/>
      <c r="M977" s="6"/>
    </row>
    <row r="978">
      <c r="L978" s="6"/>
      <c r="M978" s="6"/>
    </row>
    <row r="979">
      <c r="L979" s="6"/>
      <c r="M979" s="6"/>
    </row>
    <row r="980">
      <c r="L980" s="6"/>
      <c r="M980" s="6"/>
    </row>
    <row r="981">
      <c r="L981" s="6"/>
      <c r="M981" s="6"/>
    </row>
    <row r="982">
      <c r="L982" s="6"/>
      <c r="M982" s="6"/>
    </row>
    <row r="983">
      <c r="L983" s="6"/>
      <c r="M983" s="6"/>
    </row>
    <row r="984">
      <c r="L984" s="6"/>
      <c r="M984" s="6"/>
    </row>
    <row r="985">
      <c r="L985" s="6"/>
      <c r="M985" s="6"/>
    </row>
    <row r="986">
      <c r="L986" s="6"/>
      <c r="M986" s="6"/>
    </row>
    <row r="987">
      <c r="L987" s="6"/>
      <c r="M987" s="6"/>
    </row>
    <row r="988">
      <c r="L988" s="6"/>
      <c r="M988" s="6"/>
    </row>
    <row r="989">
      <c r="L989" s="6"/>
      <c r="M989" s="6"/>
    </row>
    <row r="990">
      <c r="L990" s="6"/>
      <c r="M990" s="6"/>
    </row>
    <row r="991">
      <c r="L991" s="6"/>
      <c r="M991" s="6"/>
    </row>
    <row r="992">
      <c r="L992" s="6"/>
      <c r="M992" s="6"/>
    </row>
    <row r="993">
      <c r="L993" s="6"/>
      <c r="M993" s="6"/>
    </row>
    <row r="994">
      <c r="L994" s="6"/>
      <c r="M994" s="6"/>
    </row>
    <row r="995">
      <c r="L995" s="6"/>
      <c r="M995" s="6"/>
    </row>
    <row r="996">
      <c r="L996" s="6"/>
      <c r="M996" s="6"/>
    </row>
    <row r="997">
      <c r="L997" s="6"/>
      <c r="M997" s="6"/>
    </row>
    <row r="998">
      <c r="L998" s="6"/>
      <c r="M998" s="6"/>
    </row>
    <row r="999">
      <c r="L999" s="6"/>
      <c r="M999" s="6"/>
    </row>
    <row r="1000">
      <c r="L1000" s="6"/>
      <c r="M1000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415</v>
      </c>
    </row>
    <row r="2">
      <c r="A2" s="2" t="s">
        <v>9</v>
      </c>
      <c r="B2" s="37">
        <v>0.0031</v>
      </c>
    </row>
    <row r="3">
      <c r="A3" s="2" t="s">
        <v>11</v>
      </c>
      <c r="B3" s="37">
        <v>0.00625</v>
      </c>
    </row>
    <row r="4">
      <c r="A4" s="2" t="s">
        <v>13</v>
      </c>
      <c r="B4" s="37">
        <v>0.01287</v>
      </c>
    </row>
    <row r="5">
      <c r="A5" s="2" t="s">
        <v>15</v>
      </c>
      <c r="B5" s="37">
        <v>0.01762</v>
      </c>
    </row>
    <row r="6">
      <c r="A6" s="2" t="s">
        <v>17</v>
      </c>
      <c r="B6" s="37">
        <v>0.01431</v>
      </c>
    </row>
    <row r="7">
      <c r="A7" s="2" t="s">
        <v>18</v>
      </c>
      <c r="B7" s="37">
        <v>0.04</v>
      </c>
    </row>
    <row r="8">
      <c r="A8" s="2" t="s">
        <v>20</v>
      </c>
      <c r="B8" s="37">
        <v>0.00587</v>
      </c>
    </row>
    <row r="9">
      <c r="A9" s="2" t="s">
        <v>22</v>
      </c>
      <c r="B9" s="37">
        <v>0.00459</v>
      </c>
    </row>
    <row r="10">
      <c r="A10" s="2" t="s">
        <v>24</v>
      </c>
      <c r="B10" s="37">
        <v>0.00694</v>
      </c>
    </row>
    <row r="11">
      <c r="A11" s="2" t="s">
        <v>25</v>
      </c>
      <c r="B11" s="37">
        <v>0.00443</v>
      </c>
    </row>
    <row r="12">
      <c r="A12" s="2" t="s">
        <v>26</v>
      </c>
      <c r="B12" s="37">
        <v>1.6E-4</v>
      </c>
    </row>
    <row r="13">
      <c r="A13" s="2" t="s">
        <v>27</v>
      </c>
      <c r="B13" s="37">
        <v>0.0095</v>
      </c>
    </row>
    <row r="14">
      <c r="A14" s="2" t="s">
        <v>28</v>
      </c>
      <c r="B14" s="37">
        <v>0.00972</v>
      </c>
    </row>
    <row r="15">
      <c r="A15" s="2" t="s">
        <v>29</v>
      </c>
      <c r="B15" s="37">
        <v>0.03738</v>
      </c>
    </row>
    <row r="16">
      <c r="A16" s="2" t="s">
        <v>30</v>
      </c>
      <c r="B16" s="37">
        <v>0.00721</v>
      </c>
    </row>
    <row r="17">
      <c r="A17" s="2" t="s">
        <v>31</v>
      </c>
      <c r="B17" s="37">
        <v>0.01767</v>
      </c>
    </row>
    <row r="18">
      <c r="A18" s="2" t="s">
        <v>32</v>
      </c>
      <c r="B18" s="37">
        <v>0.0126</v>
      </c>
    </row>
    <row r="19">
      <c r="A19" s="2" t="s">
        <v>33</v>
      </c>
      <c r="B19" s="37">
        <v>0.01597</v>
      </c>
    </row>
    <row r="20">
      <c r="A20" s="2" t="s">
        <v>34</v>
      </c>
      <c r="B20" s="37">
        <v>0.02953</v>
      </c>
    </row>
    <row r="21">
      <c r="A21" s="2" t="s">
        <v>35</v>
      </c>
      <c r="B21" s="37">
        <v>0.00513</v>
      </c>
    </row>
    <row r="22">
      <c r="A22" s="2" t="s">
        <v>36</v>
      </c>
      <c r="B22" s="37">
        <v>0.07189</v>
      </c>
    </row>
    <row r="23">
      <c r="A23" s="2" t="s">
        <v>37</v>
      </c>
      <c r="B23" s="37">
        <v>3.7E-4</v>
      </c>
    </row>
    <row r="24">
      <c r="A24" s="2" t="s">
        <v>38</v>
      </c>
      <c r="B24" s="37">
        <v>0.00732</v>
      </c>
    </row>
    <row r="25">
      <c r="A25" s="2" t="s">
        <v>39</v>
      </c>
      <c r="B25" s="37">
        <v>0.00577</v>
      </c>
    </row>
    <row r="26">
      <c r="A26" s="2" t="s">
        <v>40</v>
      </c>
      <c r="B26" s="37">
        <v>0.00657</v>
      </c>
    </row>
    <row r="27">
      <c r="A27" s="2" t="s">
        <v>41</v>
      </c>
      <c r="B27" s="37">
        <v>0.01783</v>
      </c>
    </row>
    <row r="28">
      <c r="A28" s="2" t="s">
        <v>42</v>
      </c>
      <c r="B28" s="37">
        <v>0.01623</v>
      </c>
    </row>
    <row r="29">
      <c r="A29" s="2" t="s">
        <v>43</v>
      </c>
      <c r="B29" s="37">
        <v>0.01121</v>
      </c>
    </row>
    <row r="30">
      <c r="A30" s="2" t="s">
        <v>44</v>
      </c>
      <c r="B30" s="37">
        <v>0.01121</v>
      </c>
    </row>
    <row r="31">
      <c r="A31" s="2" t="s">
        <v>45</v>
      </c>
      <c r="B31" s="37">
        <v>0.00272</v>
      </c>
    </row>
    <row r="32">
      <c r="A32" s="2" t="s">
        <v>46</v>
      </c>
      <c r="B32" s="37">
        <v>0.01874</v>
      </c>
    </row>
    <row r="33">
      <c r="A33" s="2" t="s">
        <v>47</v>
      </c>
      <c r="B33" s="37">
        <v>0.00481</v>
      </c>
    </row>
    <row r="34">
      <c r="A34" s="2" t="s">
        <v>48</v>
      </c>
      <c r="B34" s="37">
        <v>0.06034</v>
      </c>
    </row>
    <row r="35">
      <c r="A35" s="2" t="s">
        <v>49</v>
      </c>
      <c r="B35" s="37">
        <v>0.00112</v>
      </c>
    </row>
    <row r="36">
      <c r="A36" s="2" t="s">
        <v>50</v>
      </c>
      <c r="B36" s="37">
        <v>0.00822</v>
      </c>
    </row>
    <row r="37">
      <c r="A37" s="2" t="s">
        <v>51</v>
      </c>
      <c r="B37" s="37">
        <v>0.0023</v>
      </c>
    </row>
    <row r="38">
      <c r="A38" s="2" t="s">
        <v>52</v>
      </c>
      <c r="B38" s="37">
        <v>0.004</v>
      </c>
    </row>
    <row r="39">
      <c r="A39" s="2" t="s">
        <v>53</v>
      </c>
      <c r="B39" s="37">
        <v>0.01298</v>
      </c>
    </row>
    <row r="40">
      <c r="A40" s="2" t="s">
        <v>54</v>
      </c>
      <c r="B40" s="37">
        <v>0.00502</v>
      </c>
    </row>
    <row r="41">
      <c r="A41" s="2" t="s">
        <v>55</v>
      </c>
      <c r="B41" s="37">
        <v>0.0078</v>
      </c>
    </row>
    <row r="42">
      <c r="A42" s="2" t="s">
        <v>56</v>
      </c>
      <c r="B42" s="37">
        <v>8.0E-4</v>
      </c>
    </row>
    <row r="43">
      <c r="A43" s="2" t="s">
        <v>57</v>
      </c>
      <c r="B43" s="37">
        <v>0.01869</v>
      </c>
    </row>
    <row r="44">
      <c r="A44" s="2" t="s">
        <v>58</v>
      </c>
      <c r="B44" s="37">
        <v>0.00176</v>
      </c>
    </row>
    <row r="45">
      <c r="A45" s="2" t="s">
        <v>59</v>
      </c>
      <c r="B45" s="37">
        <v>0.00251</v>
      </c>
    </row>
    <row r="46">
      <c r="A46" s="2" t="s">
        <v>60</v>
      </c>
      <c r="B46" s="37">
        <v>0.00112</v>
      </c>
    </row>
    <row r="47">
      <c r="A47" s="2" t="s">
        <v>61</v>
      </c>
      <c r="B47" s="37">
        <v>0.01511</v>
      </c>
    </row>
    <row r="48">
      <c r="A48" s="2" t="s">
        <v>62</v>
      </c>
      <c r="B48" s="37">
        <v>0.02109</v>
      </c>
    </row>
    <row r="49">
      <c r="A49" s="2" t="s">
        <v>63</v>
      </c>
      <c r="B49" s="37">
        <v>0.00689</v>
      </c>
    </row>
    <row r="50">
      <c r="A50" s="4" t="s">
        <v>154</v>
      </c>
      <c r="B50" s="37">
        <v>0.0</v>
      </c>
    </row>
    <row r="51">
      <c r="A51" s="2" t="s">
        <v>64</v>
      </c>
      <c r="B51" s="37">
        <v>0.01463</v>
      </c>
    </row>
    <row r="52">
      <c r="A52" s="2" t="s">
        <v>65</v>
      </c>
      <c r="B52" s="37">
        <v>0.00192</v>
      </c>
    </row>
    <row r="53">
      <c r="A53" s="2" t="s">
        <v>66</v>
      </c>
      <c r="B53" s="37">
        <v>0.00208</v>
      </c>
    </row>
    <row r="54">
      <c r="A54" s="2" t="s">
        <v>67</v>
      </c>
      <c r="B54" s="37">
        <v>0.00716</v>
      </c>
    </row>
    <row r="55">
      <c r="A55" s="2" t="s">
        <v>68</v>
      </c>
      <c r="B55" s="37">
        <v>0.00374</v>
      </c>
    </row>
    <row r="56">
      <c r="A56" s="2" t="s">
        <v>69</v>
      </c>
      <c r="B56" s="37">
        <v>0.07189</v>
      </c>
    </row>
    <row r="57">
      <c r="A57" s="2" t="s">
        <v>70</v>
      </c>
      <c r="B57" s="37">
        <v>0.00625</v>
      </c>
    </row>
    <row r="58">
      <c r="A58" s="2" t="s">
        <v>71</v>
      </c>
      <c r="B58" s="37">
        <v>0.00176</v>
      </c>
    </row>
    <row r="59">
      <c r="A59" s="4" t="s">
        <v>385</v>
      </c>
      <c r="B59" s="37">
        <v>0.0</v>
      </c>
    </row>
    <row r="60">
      <c r="A60" s="2" t="s">
        <v>72</v>
      </c>
      <c r="B60" s="37">
        <v>0.00171</v>
      </c>
    </row>
    <row r="61">
      <c r="A61" s="2" t="s">
        <v>73</v>
      </c>
      <c r="B61" s="37">
        <v>0.00838</v>
      </c>
    </row>
    <row r="62">
      <c r="A62" s="2" t="s">
        <v>74</v>
      </c>
      <c r="B62" s="37">
        <v>2.1E-4</v>
      </c>
    </row>
    <row r="63">
      <c r="A63" s="2" t="s">
        <v>75</v>
      </c>
      <c r="B63" s="37">
        <v>0.00694</v>
      </c>
    </row>
    <row r="64">
      <c r="A64" s="2" t="s">
        <v>76</v>
      </c>
      <c r="B64" s="37">
        <v>0.00208</v>
      </c>
    </row>
    <row r="65">
      <c r="A65" s="2" t="s">
        <v>77</v>
      </c>
      <c r="B65" s="37">
        <v>0.00368</v>
      </c>
    </row>
    <row r="66">
      <c r="A66" s="2" t="s">
        <v>78</v>
      </c>
      <c r="B66" s="37">
        <v>0.01527</v>
      </c>
    </row>
    <row r="67">
      <c r="A67" s="2" t="s">
        <v>79</v>
      </c>
      <c r="B67" s="37">
        <v>0.00304</v>
      </c>
    </row>
    <row r="68">
      <c r="A68" s="2" t="s">
        <v>80</v>
      </c>
      <c r="B68" s="37">
        <v>0.00342</v>
      </c>
    </row>
    <row r="69">
      <c r="A69" s="2" t="s">
        <v>81</v>
      </c>
      <c r="B69" s="37">
        <v>1.6E-4</v>
      </c>
    </row>
    <row r="70">
      <c r="A70" s="2" t="s">
        <v>82</v>
      </c>
      <c r="B70" s="37">
        <v>0.00267</v>
      </c>
    </row>
    <row r="71">
      <c r="A71" s="2" t="s">
        <v>83</v>
      </c>
      <c r="B71" s="37">
        <v>0.00416</v>
      </c>
    </row>
    <row r="72">
      <c r="A72" s="2" t="s">
        <v>84</v>
      </c>
      <c r="B72" s="37">
        <v>0.00534</v>
      </c>
    </row>
    <row r="73">
      <c r="A73" s="2" t="s">
        <v>85</v>
      </c>
      <c r="B73" s="37">
        <v>0.01185</v>
      </c>
    </row>
    <row r="74">
      <c r="A74" s="2" t="s">
        <v>86</v>
      </c>
      <c r="B74" s="37">
        <v>0.00166</v>
      </c>
    </row>
    <row r="75">
      <c r="A75" s="2" t="s">
        <v>87</v>
      </c>
      <c r="B75" s="37">
        <v>0.00427</v>
      </c>
    </row>
    <row r="76">
      <c r="A76" s="2" t="s">
        <v>88</v>
      </c>
      <c r="B76" s="37">
        <v>0.01244</v>
      </c>
    </row>
    <row r="77">
      <c r="A77" s="4" t="s">
        <v>387</v>
      </c>
      <c r="B77" s="37">
        <v>0.0</v>
      </c>
    </row>
    <row r="78">
      <c r="A78" s="2" t="s">
        <v>89</v>
      </c>
      <c r="B78" s="37">
        <v>1.1E-4</v>
      </c>
    </row>
    <row r="79">
      <c r="A79" s="2" t="s">
        <v>90</v>
      </c>
      <c r="B79" s="37">
        <v>8.0E-4</v>
      </c>
    </row>
    <row r="80">
      <c r="A80" s="2" t="s">
        <v>91</v>
      </c>
      <c r="B80" s="37">
        <v>0.00513</v>
      </c>
    </row>
    <row r="81">
      <c r="A81" s="2" t="s">
        <v>92</v>
      </c>
      <c r="B81" s="37">
        <v>0.01127</v>
      </c>
    </row>
    <row r="82">
      <c r="A82" s="2" t="s">
        <v>93</v>
      </c>
      <c r="B82" s="37">
        <v>0.00945</v>
      </c>
    </row>
    <row r="83">
      <c r="A83" s="2" t="s">
        <v>94</v>
      </c>
      <c r="B83" s="37">
        <v>0.01693</v>
      </c>
    </row>
    <row r="84">
      <c r="A84" s="2" t="s">
        <v>95</v>
      </c>
      <c r="B84" s="37">
        <v>0.00192</v>
      </c>
    </row>
    <row r="85">
      <c r="A85" s="2" t="s">
        <v>96</v>
      </c>
      <c r="B85" s="37">
        <v>0.01009</v>
      </c>
    </row>
    <row r="86">
      <c r="A86" s="2" t="s">
        <v>97</v>
      </c>
      <c r="B86" s="37">
        <v>0.07189</v>
      </c>
    </row>
    <row r="87">
      <c r="A87" s="2" t="s">
        <v>98</v>
      </c>
      <c r="B87" s="37">
        <v>4.8E-4</v>
      </c>
    </row>
    <row r="88">
      <c r="A88" s="2" t="s">
        <v>99</v>
      </c>
      <c r="B88" s="37">
        <v>0.03252</v>
      </c>
    </row>
    <row r="89">
      <c r="A89" s="4" t="s">
        <v>388</v>
      </c>
      <c r="B89" s="37">
        <v>0.0</v>
      </c>
    </row>
    <row r="90">
      <c r="A90" s="2" t="s">
        <v>100</v>
      </c>
      <c r="B90" s="37">
        <v>0.03118</v>
      </c>
    </row>
    <row r="91">
      <c r="A91" s="2" t="s">
        <v>101</v>
      </c>
      <c r="B91" s="37">
        <v>0.00555</v>
      </c>
    </row>
    <row r="92">
      <c r="A92" s="2" t="s">
        <v>102</v>
      </c>
      <c r="B92" s="37">
        <v>6.9E-4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9.0"/>
  </cols>
  <sheetData>
    <row r="1">
      <c r="A1" s="2" t="s">
        <v>416</v>
      </c>
      <c r="B1" s="2" t="s">
        <v>417</v>
      </c>
      <c r="C1" s="3" t="s">
        <v>418</v>
      </c>
      <c r="F1" s="9" t="s">
        <v>419</v>
      </c>
    </row>
    <row r="2">
      <c r="A2" s="2" t="s">
        <v>9</v>
      </c>
      <c r="B2" s="2" t="s">
        <v>9</v>
      </c>
      <c r="C2" s="3">
        <v>11.0</v>
      </c>
    </row>
    <row r="3">
      <c r="A3" s="2" t="s">
        <v>11</v>
      </c>
      <c r="B3" s="2" t="s">
        <v>11</v>
      </c>
      <c r="C3" s="3">
        <v>4.0</v>
      </c>
    </row>
    <row r="4">
      <c r="A4" s="2" t="s">
        <v>13</v>
      </c>
      <c r="B4" s="2" t="s">
        <v>13</v>
      </c>
      <c r="C4" s="3">
        <v>16.0</v>
      </c>
    </row>
    <row r="5">
      <c r="A5" s="2" t="s">
        <v>15</v>
      </c>
      <c r="B5" s="2" t="s">
        <v>15</v>
      </c>
      <c r="C5" s="3">
        <v>15.0</v>
      </c>
    </row>
    <row r="6">
      <c r="A6" s="2" t="s">
        <v>17</v>
      </c>
      <c r="B6" s="2" t="s">
        <v>17</v>
      </c>
      <c r="C6" s="3">
        <v>10.0</v>
      </c>
    </row>
    <row r="7">
      <c r="A7" s="2" t="s">
        <v>18</v>
      </c>
      <c r="B7" s="2" t="s">
        <v>18</v>
      </c>
      <c r="C7" s="3">
        <v>183.0</v>
      </c>
    </row>
    <row r="8">
      <c r="A8" s="2" t="s">
        <v>420</v>
      </c>
      <c r="B8" s="2" t="s">
        <v>420</v>
      </c>
      <c r="C8" s="3">
        <v>12.0</v>
      </c>
    </row>
    <row r="9">
      <c r="A9" s="2" t="s">
        <v>20</v>
      </c>
      <c r="B9" s="2" t="s">
        <v>20</v>
      </c>
      <c r="C9" s="3">
        <v>6.0</v>
      </c>
    </row>
    <row r="10">
      <c r="A10" s="2" t="s">
        <v>22</v>
      </c>
      <c r="B10" s="2" t="s">
        <v>22</v>
      </c>
      <c r="C10" s="3">
        <v>12.0</v>
      </c>
    </row>
    <row r="11">
      <c r="A11" s="2" t="s">
        <v>24</v>
      </c>
      <c r="B11" s="2" t="s">
        <v>24</v>
      </c>
      <c r="C11" s="3">
        <v>19.0</v>
      </c>
    </row>
    <row r="12">
      <c r="A12" s="2" t="s">
        <v>25</v>
      </c>
      <c r="B12" s="2" t="s">
        <v>25</v>
      </c>
      <c r="C12" s="3">
        <v>3.0</v>
      </c>
    </row>
    <row r="13">
      <c r="A13" s="2" t="s">
        <v>26</v>
      </c>
      <c r="B13" s="2" t="s">
        <v>26</v>
      </c>
      <c r="C13" s="3">
        <v>1.0</v>
      </c>
    </row>
    <row r="14">
      <c r="A14" s="2" t="s">
        <v>28</v>
      </c>
      <c r="B14" s="2" t="s">
        <v>28</v>
      </c>
      <c r="C14" s="3">
        <v>17.0</v>
      </c>
    </row>
    <row r="15">
      <c r="A15" s="2" t="s">
        <v>29</v>
      </c>
      <c r="B15" s="2" t="s">
        <v>29</v>
      </c>
      <c r="C15" s="3">
        <v>51.0</v>
      </c>
    </row>
    <row r="16">
      <c r="A16" s="2" t="s">
        <v>30</v>
      </c>
      <c r="B16" s="2" t="s">
        <v>30</v>
      </c>
      <c r="C16" s="3">
        <v>6.0</v>
      </c>
    </row>
    <row r="17">
      <c r="A17" s="2" t="s">
        <v>31</v>
      </c>
      <c r="B17" s="2" t="s">
        <v>31</v>
      </c>
      <c r="C17" s="3">
        <v>34.0</v>
      </c>
    </row>
    <row r="18">
      <c r="A18" s="2" t="s">
        <v>32</v>
      </c>
      <c r="B18" s="2" t="s">
        <v>32</v>
      </c>
      <c r="C18" s="3">
        <v>16.0</v>
      </c>
    </row>
    <row r="19">
      <c r="A19" s="2" t="s">
        <v>33</v>
      </c>
      <c r="B19" s="2" t="s">
        <v>33</v>
      </c>
      <c r="C19" s="3">
        <v>46.0</v>
      </c>
    </row>
    <row r="20">
      <c r="A20" s="2" t="s">
        <v>34</v>
      </c>
      <c r="B20" s="2" t="s">
        <v>34</v>
      </c>
      <c r="C20" s="3">
        <v>22.0</v>
      </c>
    </row>
    <row r="21">
      <c r="A21" s="2" t="s">
        <v>35</v>
      </c>
      <c r="B21" s="2" t="s">
        <v>35</v>
      </c>
      <c r="C21" s="3">
        <v>26.0</v>
      </c>
    </row>
    <row r="22">
      <c r="A22" s="2" t="s">
        <v>36</v>
      </c>
      <c r="B22" s="2" t="s">
        <v>36</v>
      </c>
      <c r="C22" s="3">
        <v>14.0</v>
      </c>
    </row>
    <row r="23">
      <c r="A23" s="2" t="s">
        <v>37</v>
      </c>
      <c r="B23" s="2" t="s">
        <v>37</v>
      </c>
      <c r="C23" s="3">
        <v>2.0</v>
      </c>
    </row>
    <row r="24">
      <c r="A24" s="2" t="s">
        <v>38</v>
      </c>
      <c r="B24" s="2" t="s">
        <v>38</v>
      </c>
      <c r="C24" s="3">
        <v>3.0</v>
      </c>
    </row>
    <row r="25">
      <c r="A25" s="2" t="s">
        <v>39</v>
      </c>
      <c r="B25" s="2" t="s">
        <v>39</v>
      </c>
      <c r="C25" s="3">
        <v>13.0</v>
      </c>
    </row>
    <row r="26">
      <c r="A26" s="2" t="s">
        <v>40</v>
      </c>
      <c r="B26" s="2" t="s">
        <v>40</v>
      </c>
      <c r="C26" s="3">
        <v>21.0</v>
      </c>
    </row>
    <row r="27">
      <c r="A27" s="2" t="s">
        <v>41</v>
      </c>
      <c r="B27" s="2" t="s">
        <v>41</v>
      </c>
      <c r="C27" s="3">
        <v>15.0</v>
      </c>
    </row>
    <row r="28">
      <c r="A28" s="2" t="s">
        <v>41</v>
      </c>
      <c r="B28" s="2" t="s">
        <v>421</v>
      </c>
      <c r="C28" s="3">
        <v>3.0</v>
      </c>
    </row>
    <row r="29">
      <c r="A29" s="2" t="s">
        <v>42</v>
      </c>
      <c r="B29" s="2" t="s">
        <v>42</v>
      </c>
      <c r="C29" s="3">
        <v>18.0</v>
      </c>
    </row>
    <row r="30">
      <c r="A30" s="2" t="s">
        <v>43</v>
      </c>
      <c r="B30" s="2" t="s">
        <v>43</v>
      </c>
      <c r="C30" s="3">
        <v>19.0</v>
      </c>
    </row>
    <row r="31">
      <c r="A31" s="2" t="s">
        <v>44</v>
      </c>
      <c r="B31" s="2" t="s">
        <v>44</v>
      </c>
      <c r="C31" s="3">
        <v>4.0</v>
      </c>
    </row>
    <row r="32">
      <c r="A32" s="2" t="s">
        <v>45</v>
      </c>
      <c r="B32" s="2" t="s">
        <v>45</v>
      </c>
      <c r="C32" s="3">
        <v>2.0</v>
      </c>
    </row>
    <row r="33">
      <c r="A33" s="2" t="s">
        <v>46</v>
      </c>
      <c r="B33" s="2" t="s">
        <v>46</v>
      </c>
      <c r="C33" s="3">
        <v>10.0</v>
      </c>
    </row>
    <row r="34">
      <c r="A34" s="2" t="s">
        <v>47</v>
      </c>
      <c r="B34" s="2" t="s">
        <v>47</v>
      </c>
      <c r="C34" s="3">
        <v>6.0</v>
      </c>
    </row>
    <row r="35">
      <c r="A35" s="2" t="s">
        <v>48</v>
      </c>
      <c r="B35" s="2" t="s">
        <v>48</v>
      </c>
      <c r="C35" s="3">
        <v>105.0</v>
      </c>
    </row>
    <row r="36">
      <c r="A36" s="2" t="s">
        <v>49</v>
      </c>
      <c r="B36" s="2" t="s">
        <v>49</v>
      </c>
      <c r="C36" s="3">
        <v>3.0</v>
      </c>
    </row>
    <row r="37">
      <c r="A37" s="2" t="s">
        <v>50</v>
      </c>
      <c r="B37" s="2" t="s">
        <v>50</v>
      </c>
      <c r="C37" s="3">
        <v>48.0</v>
      </c>
    </row>
    <row r="38">
      <c r="A38" s="2" t="s">
        <v>51</v>
      </c>
      <c r="B38" s="2" t="s">
        <v>51</v>
      </c>
      <c r="C38" s="3">
        <v>1.0</v>
      </c>
    </row>
    <row r="39">
      <c r="A39" s="2" t="s">
        <v>52</v>
      </c>
      <c r="B39" s="2" t="s">
        <v>52</v>
      </c>
      <c r="C39" s="3">
        <v>20.0</v>
      </c>
    </row>
    <row r="40">
      <c r="A40" s="2" t="s">
        <v>53</v>
      </c>
      <c r="B40" s="2" t="s">
        <v>53</v>
      </c>
      <c r="C40" s="3">
        <v>5.0</v>
      </c>
    </row>
    <row r="41">
      <c r="A41" s="2" t="s">
        <v>54</v>
      </c>
      <c r="B41" s="2" t="s">
        <v>54</v>
      </c>
      <c r="C41" s="3">
        <v>18.0</v>
      </c>
    </row>
    <row r="42">
      <c r="A42" s="2" t="s">
        <v>55</v>
      </c>
      <c r="B42" s="2" t="s">
        <v>55</v>
      </c>
      <c r="C42" s="3">
        <v>6.0</v>
      </c>
    </row>
    <row r="43">
      <c r="A43" s="2" t="s">
        <v>56</v>
      </c>
      <c r="B43" s="2" t="s">
        <v>56</v>
      </c>
      <c r="C43" s="3">
        <v>18.0</v>
      </c>
    </row>
    <row r="44">
      <c r="A44" s="2" t="s">
        <v>57</v>
      </c>
      <c r="B44" s="2" t="s">
        <v>57</v>
      </c>
      <c r="C44" s="3">
        <v>15.0</v>
      </c>
    </row>
    <row r="45">
      <c r="A45" s="2" t="s">
        <v>58</v>
      </c>
      <c r="B45" s="2" t="s">
        <v>58</v>
      </c>
      <c r="C45" s="3">
        <v>12.0</v>
      </c>
    </row>
    <row r="46">
      <c r="A46" s="2" t="s">
        <v>59</v>
      </c>
      <c r="B46" s="2" t="s">
        <v>59</v>
      </c>
      <c r="C46" s="3">
        <v>1.0</v>
      </c>
    </row>
    <row r="47">
      <c r="A47" s="2" t="s">
        <v>60</v>
      </c>
      <c r="B47" s="2" t="s">
        <v>60</v>
      </c>
      <c r="C47" s="3">
        <v>1.0</v>
      </c>
    </row>
    <row r="48">
      <c r="A48" s="2" t="s">
        <v>61</v>
      </c>
      <c r="B48" s="2" t="s">
        <v>61</v>
      </c>
      <c r="C48" s="3">
        <v>25.0</v>
      </c>
    </row>
    <row r="49">
      <c r="A49" s="2" t="s">
        <v>62</v>
      </c>
      <c r="B49" s="2" t="s">
        <v>62</v>
      </c>
      <c r="C49" s="3">
        <v>12.0</v>
      </c>
    </row>
    <row r="50">
      <c r="A50" s="2" t="s">
        <v>63</v>
      </c>
      <c r="B50" s="2" t="s">
        <v>63</v>
      </c>
      <c r="C50" s="3">
        <v>14.0</v>
      </c>
    </row>
    <row r="51">
      <c r="A51" s="2" t="s">
        <v>154</v>
      </c>
      <c r="B51" s="2" t="s">
        <v>154</v>
      </c>
      <c r="C51" s="3">
        <v>1.0</v>
      </c>
    </row>
    <row r="52">
      <c r="A52" s="2" t="s">
        <v>64</v>
      </c>
      <c r="B52" s="2" t="s">
        <v>64</v>
      </c>
      <c r="C52" s="3">
        <v>8.0</v>
      </c>
    </row>
    <row r="53">
      <c r="A53" s="2" t="s">
        <v>65</v>
      </c>
      <c r="B53" s="2" t="s">
        <v>65</v>
      </c>
      <c r="C53" s="3">
        <v>9.0</v>
      </c>
    </row>
    <row r="54">
      <c r="A54" s="2" t="s">
        <v>66</v>
      </c>
      <c r="B54" s="2" t="s">
        <v>66</v>
      </c>
      <c r="C54" s="3">
        <v>27.0</v>
      </c>
    </row>
    <row r="55">
      <c r="A55" s="2" t="s">
        <v>67</v>
      </c>
      <c r="B55" s="2" t="s">
        <v>67</v>
      </c>
      <c r="C55" s="3">
        <v>4.0</v>
      </c>
    </row>
    <row r="56">
      <c r="A56" s="2" t="s">
        <v>68</v>
      </c>
      <c r="B56" s="2" t="s">
        <v>68</v>
      </c>
      <c r="C56" s="3">
        <v>73.0</v>
      </c>
    </row>
    <row r="57">
      <c r="A57" s="2" t="s">
        <v>69</v>
      </c>
      <c r="B57" s="2" t="s">
        <v>422</v>
      </c>
      <c r="C57" s="3">
        <v>16.0</v>
      </c>
    </row>
    <row r="58">
      <c r="A58" s="2" t="s">
        <v>69</v>
      </c>
      <c r="B58" s="2" t="s">
        <v>423</v>
      </c>
      <c r="C58" s="3">
        <v>52.0</v>
      </c>
    </row>
    <row r="59">
      <c r="A59" s="2" t="s">
        <v>69</v>
      </c>
      <c r="B59" s="2" t="s">
        <v>424</v>
      </c>
      <c r="C59" s="3">
        <v>1.0</v>
      </c>
    </row>
    <row r="60">
      <c r="A60" s="2" t="s">
        <v>69</v>
      </c>
      <c r="B60" s="2" t="s">
        <v>425</v>
      </c>
      <c r="C60" s="3">
        <v>27.0</v>
      </c>
    </row>
    <row r="61">
      <c r="A61" s="2" t="s">
        <v>69</v>
      </c>
      <c r="B61" s="2" t="s">
        <v>426</v>
      </c>
      <c r="C61" s="3">
        <v>20.0</v>
      </c>
    </row>
    <row r="62">
      <c r="A62" s="2" t="s">
        <v>70</v>
      </c>
      <c r="B62" s="2" t="s">
        <v>70</v>
      </c>
      <c r="C62" s="3">
        <v>15.0</v>
      </c>
    </row>
    <row r="63">
      <c r="A63" s="2" t="s">
        <v>71</v>
      </c>
      <c r="B63" s="2" t="s">
        <v>71</v>
      </c>
      <c r="C63" s="3">
        <v>1.0</v>
      </c>
    </row>
    <row r="64">
      <c r="A64" s="2" t="s">
        <v>72</v>
      </c>
      <c r="B64" s="2" t="s">
        <v>72</v>
      </c>
      <c r="C64" s="3">
        <v>6.0</v>
      </c>
    </row>
    <row r="65">
      <c r="A65" s="2" t="s">
        <v>73</v>
      </c>
      <c r="B65" s="2" t="s">
        <v>73</v>
      </c>
      <c r="C65" s="3">
        <v>41.0</v>
      </c>
    </row>
    <row r="66">
      <c r="A66" s="2" t="s">
        <v>75</v>
      </c>
      <c r="B66" s="2" t="s">
        <v>75</v>
      </c>
      <c r="C66" s="3">
        <v>32.0</v>
      </c>
    </row>
    <row r="67">
      <c r="A67" s="2" t="s">
        <v>76</v>
      </c>
      <c r="B67" s="2" t="s">
        <v>76</v>
      </c>
      <c r="C67" s="3">
        <v>12.0</v>
      </c>
    </row>
    <row r="68">
      <c r="A68" s="2" t="s">
        <v>77</v>
      </c>
      <c r="B68" s="2" t="s">
        <v>77</v>
      </c>
      <c r="C68" s="3">
        <v>38.0</v>
      </c>
    </row>
    <row r="69">
      <c r="A69" s="2" t="s">
        <v>78</v>
      </c>
      <c r="B69" s="2" t="s">
        <v>78</v>
      </c>
      <c r="C69" s="3">
        <v>34.0</v>
      </c>
    </row>
    <row r="70">
      <c r="A70" s="2" t="s">
        <v>79</v>
      </c>
      <c r="B70" s="2" t="s">
        <v>79</v>
      </c>
      <c r="C70" s="3">
        <v>5.0</v>
      </c>
    </row>
    <row r="71">
      <c r="A71" s="2" t="s">
        <v>80</v>
      </c>
      <c r="B71" s="2" t="s">
        <v>80</v>
      </c>
      <c r="C71" s="3">
        <v>2.0</v>
      </c>
    </row>
    <row r="72">
      <c r="A72" s="2" t="s">
        <v>81</v>
      </c>
      <c r="B72" s="2" t="s">
        <v>81</v>
      </c>
      <c r="C72" s="3">
        <v>6.0</v>
      </c>
    </row>
    <row r="73">
      <c r="A73" s="2" t="s">
        <v>82</v>
      </c>
      <c r="B73" s="2" t="s">
        <v>82</v>
      </c>
      <c r="C73" s="3">
        <v>6.0</v>
      </c>
    </row>
    <row r="74">
      <c r="A74" s="2" t="s">
        <v>83</v>
      </c>
      <c r="B74" s="2" t="s">
        <v>83</v>
      </c>
      <c r="C74" s="3">
        <v>2.0</v>
      </c>
    </row>
    <row r="75">
      <c r="A75" s="2" t="s">
        <v>84</v>
      </c>
      <c r="B75" s="2" t="s">
        <v>84</v>
      </c>
      <c r="C75" s="3">
        <v>12.0</v>
      </c>
    </row>
    <row r="76">
      <c r="A76" s="2" t="s">
        <v>85</v>
      </c>
      <c r="B76" s="2" t="s">
        <v>85</v>
      </c>
      <c r="C76" s="3">
        <v>33.0</v>
      </c>
    </row>
    <row r="77">
      <c r="A77" s="2" t="s">
        <v>86</v>
      </c>
      <c r="B77" s="2" t="s">
        <v>86</v>
      </c>
      <c r="C77" s="3">
        <v>28.0</v>
      </c>
    </row>
    <row r="78">
      <c r="A78" s="2" t="s">
        <v>87</v>
      </c>
      <c r="B78" s="2" t="s">
        <v>87</v>
      </c>
      <c r="C78" s="3">
        <v>9.0</v>
      </c>
    </row>
    <row r="79">
      <c r="A79" s="2" t="s">
        <v>88</v>
      </c>
      <c r="B79" s="2" t="s">
        <v>88</v>
      </c>
      <c r="C79" s="3">
        <v>60.0</v>
      </c>
    </row>
    <row r="80">
      <c r="A80" s="2" t="s">
        <v>89</v>
      </c>
      <c r="B80" s="2" t="s">
        <v>89</v>
      </c>
      <c r="C80" s="3">
        <v>1.0</v>
      </c>
    </row>
    <row r="81">
      <c r="A81" s="2" t="s">
        <v>90</v>
      </c>
      <c r="B81" s="2" t="s">
        <v>90</v>
      </c>
      <c r="C81" s="3">
        <v>6.0</v>
      </c>
    </row>
    <row r="82">
      <c r="A82" s="2" t="s">
        <v>91</v>
      </c>
      <c r="B82" s="2" t="s">
        <v>91</v>
      </c>
      <c r="C82" s="3">
        <v>15.0</v>
      </c>
    </row>
    <row r="83">
      <c r="A83" s="2" t="s">
        <v>92</v>
      </c>
      <c r="B83" s="2" t="s">
        <v>92</v>
      </c>
      <c r="C83" s="3">
        <v>68.0</v>
      </c>
    </row>
    <row r="84">
      <c r="A84" s="2" t="s">
        <v>93</v>
      </c>
      <c r="B84" s="2" t="s">
        <v>93</v>
      </c>
      <c r="C84" s="3">
        <v>10.0</v>
      </c>
    </row>
    <row r="85">
      <c r="A85" s="2" t="s">
        <v>94</v>
      </c>
      <c r="B85" s="2" t="s">
        <v>94</v>
      </c>
      <c r="C85" s="3">
        <v>28.0</v>
      </c>
    </row>
    <row r="86">
      <c r="A86" s="2" t="s">
        <v>96</v>
      </c>
      <c r="B86" s="2" t="s">
        <v>96</v>
      </c>
      <c r="C86" s="3">
        <v>20.0</v>
      </c>
    </row>
    <row r="87">
      <c r="A87" s="2" t="s">
        <v>97</v>
      </c>
      <c r="B87" s="2" t="s">
        <v>97</v>
      </c>
      <c r="C87" s="3">
        <v>5.0</v>
      </c>
    </row>
    <row r="88">
      <c r="A88" s="2" t="s">
        <v>98</v>
      </c>
      <c r="B88" s="2" t="s">
        <v>98</v>
      </c>
      <c r="C88" s="3">
        <v>11.0</v>
      </c>
    </row>
    <row r="89">
      <c r="A89" s="2" t="s">
        <v>99</v>
      </c>
      <c r="B89" s="2" t="s">
        <v>99</v>
      </c>
      <c r="C89" s="3">
        <v>7.0</v>
      </c>
    </row>
    <row r="90">
      <c r="A90" s="2" t="s">
        <v>100</v>
      </c>
      <c r="B90" s="2" t="s">
        <v>100</v>
      </c>
      <c r="C90" s="3">
        <v>39.0</v>
      </c>
    </row>
    <row r="91">
      <c r="A91" s="2" t="s">
        <v>101</v>
      </c>
      <c r="B91" s="2" t="s">
        <v>101</v>
      </c>
      <c r="C91" s="3">
        <v>17.0</v>
      </c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B340" s="38"/>
      <c r="C340" s="6"/>
    </row>
    <row r="341">
      <c r="B341" s="38"/>
      <c r="C341" s="6"/>
    </row>
    <row r="342">
      <c r="B342" s="38"/>
      <c r="C342" s="6"/>
    </row>
    <row r="343">
      <c r="B343" s="38"/>
      <c r="C343" s="6"/>
    </row>
    <row r="344">
      <c r="B344" s="38"/>
      <c r="C344" s="6"/>
    </row>
    <row r="345">
      <c r="B345" s="38"/>
      <c r="C345" s="6"/>
    </row>
    <row r="346">
      <c r="B346" s="38"/>
      <c r="C346" s="6"/>
    </row>
    <row r="347">
      <c r="B347" s="38"/>
      <c r="C347" s="6"/>
    </row>
    <row r="348">
      <c r="B348" s="38"/>
      <c r="C348" s="6"/>
    </row>
    <row r="349">
      <c r="B349" s="38"/>
      <c r="C349" s="6"/>
    </row>
    <row r="350">
      <c r="B350" s="38"/>
      <c r="C350" s="6"/>
    </row>
    <row r="351">
      <c r="B351" s="38"/>
      <c r="C351" s="6"/>
    </row>
    <row r="352">
      <c r="B352" s="38"/>
      <c r="C352" s="6"/>
    </row>
    <row r="353">
      <c r="B353" s="38"/>
      <c r="C353" s="6"/>
    </row>
    <row r="354">
      <c r="B354" s="38"/>
      <c r="C354" s="6"/>
    </row>
    <row r="355">
      <c r="B355" s="38"/>
      <c r="C355" s="6"/>
    </row>
    <row r="356">
      <c r="B356" s="38"/>
      <c r="C356" s="6"/>
    </row>
    <row r="357">
      <c r="B357" s="38"/>
      <c r="C357" s="6"/>
    </row>
    <row r="358">
      <c r="B358" s="38"/>
      <c r="C358" s="6"/>
    </row>
    <row r="359">
      <c r="B359" s="38"/>
      <c r="C359" s="6"/>
    </row>
    <row r="360">
      <c r="B360" s="38"/>
      <c r="C360" s="6"/>
    </row>
    <row r="361">
      <c r="B361" s="38"/>
      <c r="C361" s="6"/>
    </row>
    <row r="362">
      <c r="B362" s="38"/>
      <c r="C362" s="6"/>
    </row>
    <row r="363">
      <c r="B363" s="38"/>
      <c r="C363" s="6"/>
    </row>
    <row r="364">
      <c r="B364" s="38"/>
      <c r="C364" s="6"/>
    </row>
    <row r="365">
      <c r="B365" s="38"/>
      <c r="C365" s="6"/>
    </row>
    <row r="366">
      <c r="B366" s="38"/>
      <c r="C366" s="6"/>
    </row>
    <row r="367">
      <c r="B367" s="38"/>
      <c r="C367" s="6"/>
    </row>
    <row r="368">
      <c r="B368" s="38"/>
      <c r="C368" s="6"/>
    </row>
    <row r="369">
      <c r="B369" s="38"/>
      <c r="C369" s="6"/>
    </row>
    <row r="370">
      <c r="B370" s="38"/>
      <c r="C370" s="6"/>
    </row>
    <row r="371">
      <c r="B371" s="38"/>
      <c r="C371" s="6"/>
    </row>
    <row r="372">
      <c r="B372" s="38"/>
      <c r="C372" s="6"/>
    </row>
    <row r="373">
      <c r="B373" s="38"/>
      <c r="C373" s="6"/>
    </row>
    <row r="374">
      <c r="B374" s="38"/>
      <c r="C374" s="6"/>
    </row>
    <row r="375">
      <c r="B375" s="38"/>
      <c r="C375" s="6"/>
    </row>
    <row r="376">
      <c r="B376" s="38"/>
      <c r="C376" s="6"/>
    </row>
    <row r="377">
      <c r="B377" s="38"/>
      <c r="C377" s="6"/>
    </row>
    <row r="378">
      <c r="B378" s="38"/>
      <c r="C378" s="6"/>
    </row>
    <row r="379">
      <c r="B379" s="38"/>
      <c r="C379" s="6"/>
    </row>
    <row r="380">
      <c r="B380" s="38"/>
      <c r="C380" s="6"/>
    </row>
    <row r="381">
      <c r="B381" s="38"/>
      <c r="C381" s="6"/>
    </row>
    <row r="382">
      <c r="B382" s="38"/>
      <c r="C382" s="6"/>
    </row>
    <row r="383">
      <c r="B383" s="38"/>
      <c r="C383" s="6"/>
    </row>
    <row r="384">
      <c r="B384" s="38"/>
      <c r="C384" s="6"/>
    </row>
    <row r="385">
      <c r="B385" s="38"/>
      <c r="C385" s="6"/>
    </row>
    <row r="386">
      <c r="B386" s="38"/>
      <c r="C386" s="6"/>
    </row>
    <row r="387">
      <c r="B387" s="38"/>
      <c r="C387" s="6"/>
    </row>
    <row r="388">
      <c r="B388" s="38"/>
      <c r="C388" s="6"/>
    </row>
    <row r="389">
      <c r="B389" s="38"/>
      <c r="C389" s="6"/>
    </row>
    <row r="390">
      <c r="B390" s="38"/>
      <c r="C390" s="6"/>
    </row>
    <row r="391">
      <c r="B391" s="38"/>
      <c r="C391" s="6"/>
    </row>
    <row r="392">
      <c r="B392" s="38"/>
      <c r="C392" s="6"/>
    </row>
    <row r="393">
      <c r="B393" s="38"/>
      <c r="C393" s="6"/>
    </row>
    <row r="394">
      <c r="B394" s="38"/>
      <c r="C394" s="6"/>
    </row>
    <row r="395">
      <c r="B395" s="38"/>
      <c r="C395" s="6"/>
    </row>
    <row r="396">
      <c r="B396" s="38"/>
      <c r="C396" s="6"/>
    </row>
    <row r="397">
      <c r="B397" s="38"/>
      <c r="C397" s="6"/>
    </row>
    <row r="398">
      <c r="B398" s="38"/>
      <c r="C398" s="6"/>
    </row>
    <row r="399">
      <c r="B399" s="38"/>
      <c r="C399" s="6"/>
    </row>
    <row r="400">
      <c r="B400" s="38"/>
      <c r="C400" s="6"/>
    </row>
    <row r="401">
      <c r="B401" s="38"/>
      <c r="C401" s="6"/>
    </row>
    <row r="402">
      <c r="B402" s="38"/>
      <c r="C402" s="6"/>
    </row>
    <row r="403">
      <c r="B403" s="38"/>
      <c r="C403" s="6"/>
    </row>
    <row r="404">
      <c r="B404" s="38"/>
      <c r="C404" s="6"/>
    </row>
    <row r="405">
      <c r="B405" s="38"/>
      <c r="C405" s="6"/>
    </row>
    <row r="406">
      <c r="B406" s="38"/>
      <c r="C406" s="6"/>
    </row>
    <row r="407">
      <c r="B407" s="38"/>
      <c r="C407" s="6"/>
    </row>
    <row r="408">
      <c r="B408" s="38"/>
      <c r="C408" s="6"/>
    </row>
    <row r="409">
      <c r="B409" s="38"/>
      <c r="C409" s="6"/>
    </row>
    <row r="410">
      <c r="B410" s="38"/>
      <c r="C410" s="6"/>
    </row>
    <row r="411">
      <c r="B411" s="38"/>
      <c r="C411" s="6"/>
    </row>
    <row r="412">
      <c r="B412" s="38"/>
      <c r="C412" s="6"/>
    </row>
    <row r="413">
      <c r="B413" s="38"/>
      <c r="C413" s="6"/>
    </row>
    <row r="414">
      <c r="B414" s="38"/>
      <c r="C414" s="6"/>
    </row>
    <row r="415">
      <c r="B415" s="38"/>
      <c r="C415" s="6"/>
    </row>
    <row r="416">
      <c r="B416" s="38"/>
      <c r="C416" s="6"/>
    </row>
    <row r="417">
      <c r="B417" s="38"/>
      <c r="C417" s="6"/>
    </row>
    <row r="418">
      <c r="B418" s="38"/>
      <c r="C418" s="6"/>
    </row>
    <row r="419">
      <c r="B419" s="38"/>
      <c r="C419" s="6"/>
    </row>
    <row r="420">
      <c r="B420" s="38"/>
      <c r="C420" s="6"/>
    </row>
    <row r="421">
      <c r="B421" s="38"/>
      <c r="C421" s="6"/>
    </row>
    <row r="422">
      <c r="B422" s="38"/>
      <c r="C422" s="6"/>
    </row>
    <row r="423">
      <c r="B423" s="38"/>
      <c r="C423" s="6"/>
    </row>
    <row r="424">
      <c r="B424" s="38"/>
      <c r="C424" s="6"/>
    </row>
    <row r="425">
      <c r="B425" s="38"/>
      <c r="C425" s="6"/>
    </row>
    <row r="426">
      <c r="B426" s="38"/>
      <c r="C426" s="6"/>
    </row>
    <row r="427">
      <c r="B427" s="38"/>
      <c r="C427" s="6"/>
    </row>
    <row r="428">
      <c r="B428" s="38"/>
      <c r="C428" s="6"/>
    </row>
    <row r="429">
      <c r="B429" s="38"/>
      <c r="C429" s="6"/>
    </row>
    <row r="430">
      <c r="B430" s="38"/>
      <c r="C430" s="6"/>
    </row>
    <row r="431">
      <c r="B431" s="38"/>
      <c r="C431" s="6"/>
    </row>
    <row r="432">
      <c r="B432" s="38"/>
      <c r="C432" s="6"/>
    </row>
    <row r="433">
      <c r="B433" s="38"/>
      <c r="C433" s="6"/>
    </row>
    <row r="434">
      <c r="B434" s="38"/>
      <c r="C434" s="6"/>
    </row>
    <row r="435">
      <c r="B435" s="38"/>
      <c r="C435" s="6"/>
    </row>
    <row r="436">
      <c r="B436" s="38"/>
      <c r="C436" s="6"/>
    </row>
    <row r="437">
      <c r="B437" s="38"/>
      <c r="C437" s="6"/>
    </row>
    <row r="438">
      <c r="B438" s="38"/>
      <c r="C438" s="6"/>
    </row>
    <row r="439">
      <c r="B439" s="38"/>
      <c r="C439" s="6"/>
    </row>
    <row r="440">
      <c r="B440" s="38"/>
      <c r="C440" s="6"/>
    </row>
    <row r="441">
      <c r="B441" s="38"/>
      <c r="C441" s="6"/>
    </row>
    <row r="442">
      <c r="B442" s="38"/>
      <c r="C442" s="6"/>
    </row>
    <row r="443">
      <c r="B443" s="38"/>
      <c r="C443" s="6"/>
    </row>
    <row r="444">
      <c r="B444" s="38"/>
      <c r="C444" s="6"/>
    </row>
    <row r="445">
      <c r="B445" s="38"/>
      <c r="C445" s="6"/>
    </row>
    <row r="446">
      <c r="B446" s="38"/>
      <c r="C446" s="6"/>
    </row>
    <row r="447">
      <c r="B447" s="38"/>
      <c r="C447" s="6"/>
    </row>
    <row r="448">
      <c r="B448" s="38"/>
      <c r="C448" s="6"/>
    </row>
    <row r="449">
      <c r="B449" s="38"/>
      <c r="C449" s="6"/>
    </row>
    <row r="450">
      <c r="B450" s="38"/>
      <c r="C450" s="6"/>
    </row>
    <row r="451">
      <c r="B451" s="38"/>
      <c r="C451" s="6"/>
    </row>
    <row r="452">
      <c r="B452" s="38"/>
      <c r="C452" s="6"/>
    </row>
    <row r="453">
      <c r="B453" s="38"/>
      <c r="C453" s="6"/>
    </row>
    <row r="454">
      <c r="B454" s="38"/>
      <c r="C454" s="6"/>
    </row>
    <row r="455">
      <c r="B455" s="38"/>
      <c r="C455" s="6"/>
    </row>
    <row r="456">
      <c r="B456" s="38"/>
      <c r="C456" s="6"/>
    </row>
    <row r="457">
      <c r="B457" s="38"/>
      <c r="C457" s="6"/>
    </row>
    <row r="458">
      <c r="B458" s="38"/>
      <c r="C458" s="6"/>
    </row>
    <row r="459">
      <c r="B459" s="38"/>
      <c r="C459" s="6"/>
    </row>
    <row r="460">
      <c r="B460" s="38"/>
      <c r="C460" s="6"/>
    </row>
    <row r="461">
      <c r="B461" s="38"/>
      <c r="C461" s="6"/>
    </row>
    <row r="462">
      <c r="B462" s="38"/>
      <c r="C462" s="6"/>
    </row>
    <row r="463">
      <c r="B463" s="38"/>
      <c r="C463" s="6"/>
    </row>
    <row r="464">
      <c r="B464" s="38"/>
      <c r="C464" s="6"/>
    </row>
    <row r="465">
      <c r="B465" s="38"/>
      <c r="C465" s="6"/>
    </row>
    <row r="466">
      <c r="B466" s="38"/>
      <c r="C466" s="6"/>
    </row>
    <row r="467">
      <c r="B467" s="38"/>
      <c r="C467" s="6"/>
    </row>
    <row r="468">
      <c r="B468" s="38"/>
      <c r="C468" s="6"/>
    </row>
    <row r="469">
      <c r="B469" s="38"/>
      <c r="C469" s="6"/>
    </row>
    <row r="470">
      <c r="B470" s="38"/>
      <c r="C470" s="6"/>
    </row>
    <row r="471">
      <c r="B471" s="38"/>
      <c r="C471" s="6"/>
    </row>
    <row r="472">
      <c r="B472" s="38"/>
      <c r="C472" s="6"/>
    </row>
    <row r="473">
      <c r="B473" s="38"/>
      <c r="C473" s="6"/>
    </row>
    <row r="474">
      <c r="B474" s="38"/>
      <c r="C474" s="6"/>
    </row>
    <row r="475">
      <c r="B475" s="38"/>
      <c r="C475" s="6"/>
    </row>
    <row r="476">
      <c r="B476" s="38"/>
      <c r="C476" s="6"/>
    </row>
    <row r="477">
      <c r="B477" s="38"/>
      <c r="C477" s="6"/>
    </row>
    <row r="478">
      <c r="B478" s="38"/>
      <c r="C478" s="6"/>
    </row>
    <row r="479">
      <c r="B479" s="38"/>
      <c r="C479" s="6"/>
    </row>
    <row r="480">
      <c r="B480" s="38"/>
      <c r="C480" s="6"/>
    </row>
    <row r="481">
      <c r="B481" s="38"/>
      <c r="C481" s="6"/>
    </row>
    <row r="482">
      <c r="B482" s="38"/>
      <c r="C482" s="6"/>
    </row>
    <row r="483">
      <c r="B483" s="38"/>
      <c r="C483" s="6"/>
    </row>
    <row r="484">
      <c r="B484" s="38"/>
      <c r="C484" s="6"/>
    </row>
    <row r="485">
      <c r="B485" s="38"/>
      <c r="C485" s="6"/>
    </row>
    <row r="486">
      <c r="B486" s="38"/>
      <c r="C486" s="6"/>
    </row>
    <row r="487">
      <c r="B487" s="38"/>
      <c r="C487" s="6"/>
    </row>
    <row r="488">
      <c r="B488" s="38"/>
      <c r="C488" s="6"/>
    </row>
    <row r="489">
      <c r="B489" s="38"/>
      <c r="C489" s="6"/>
    </row>
    <row r="490">
      <c r="B490" s="38"/>
      <c r="C490" s="6"/>
    </row>
    <row r="491">
      <c r="B491" s="38"/>
      <c r="C491" s="6"/>
    </row>
    <row r="492">
      <c r="B492" s="38"/>
      <c r="C492" s="6"/>
    </row>
    <row r="493">
      <c r="B493" s="38"/>
      <c r="C493" s="6"/>
    </row>
    <row r="494">
      <c r="B494" s="38"/>
      <c r="C494" s="6"/>
    </row>
    <row r="495">
      <c r="B495" s="38"/>
      <c r="C495" s="6"/>
    </row>
    <row r="496">
      <c r="B496" s="38"/>
      <c r="C496" s="6"/>
    </row>
    <row r="497">
      <c r="B497" s="38"/>
      <c r="C497" s="6"/>
    </row>
    <row r="498">
      <c r="B498" s="38"/>
      <c r="C498" s="6"/>
    </row>
    <row r="499">
      <c r="B499" s="38"/>
      <c r="C499" s="6"/>
    </row>
    <row r="500">
      <c r="B500" s="38"/>
      <c r="C500" s="6"/>
    </row>
    <row r="501">
      <c r="B501" s="38"/>
      <c r="C501" s="6"/>
    </row>
    <row r="502">
      <c r="B502" s="38"/>
      <c r="C502" s="6"/>
    </row>
    <row r="503">
      <c r="B503" s="38"/>
      <c r="C503" s="6"/>
    </row>
    <row r="504">
      <c r="B504" s="38"/>
      <c r="C504" s="6"/>
    </row>
    <row r="505">
      <c r="B505" s="38"/>
      <c r="C505" s="6"/>
    </row>
    <row r="506">
      <c r="B506" s="38"/>
      <c r="C506" s="6"/>
    </row>
    <row r="507">
      <c r="B507" s="38"/>
      <c r="C507" s="6"/>
    </row>
    <row r="508">
      <c r="B508" s="38"/>
      <c r="C508" s="6"/>
    </row>
    <row r="509">
      <c r="B509" s="38"/>
      <c r="C509" s="6"/>
    </row>
    <row r="510">
      <c r="B510" s="38"/>
      <c r="C510" s="6"/>
    </row>
    <row r="511">
      <c r="B511" s="38"/>
      <c r="C511" s="6"/>
    </row>
    <row r="512">
      <c r="B512" s="38"/>
      <c r="C512" s="6"/>
    </row>
    <row r="513">
      <c r="B513" s="38"/>
      <c r="C513" s="6"/>
    </row>
    <row r="514">
      <c r="B514" s="38"/>
      <c r="C514" s="6"/>
    </row>
    <row r="515">
      <c r="B515" s="38"/>
      <c r="C515" s="6"/>
    </row>
    <row r="516">
      <c r="B516" s="38"/>
      <c r="C516" s="6"/>
    </row>
    <row r="517">
      <c r="B517" s="38"/>
      <c r="C517" s="6"/>
    </row>
    <row r="518">
      <c r="B518" s="38"/>
      <c r="C518" s="6"/>
    </row>
    <row r="519">
      <c r="B519" s="38"/>
      <c r="C519" s="6"/>
    </row>
    <row r="520">
      <c r="B520" s="38"/>
      <c r="C520" s="6"/>
    </row>
    <row r="521">
      <c r="B521" s="38"/>
      <c r="C521" s="6"/>
    </row>
    <row r="522">
      <c r="B522" s="38"/>
      <c r="C522" s="6"/>
    </row>
    <row r="523">
      <c r="B523" s="38"/>
      <c r="C523" s="6"/>
    </row>
    <row r="524">
      <c r="B524" s="38"/>
      <c r="C524" s="6"/>
    </row>
    <row r="525">
      <c r="B525" s="38"/>
      <c r="C525" s="6"/>
    </row>
    <row r="526">
      <c r="B526" s="38"/>
      <c r="C526" s="6"/>
    </row>
    <row r="527">
      <c r="B527" s="38"/>
      <c r="C527" s="6"/>
    </row>
    <row r="528">
      <c r="B528" s="38"/>
      <c r="C528" s="6"/>
    </row>
    <row r="529">
      <c r="B529" s="38"/>
      <c r="C529" s="6"/>
    </row>
    <row r="530">
      <c r="B530" s="38"/>
      <c r="C530" s="6"/>
    </row>
    <row r="531">
      <c r="B531" s="38"/>
      <c r="C531" s="6"/>
    </row>
    <row r="532">
      <c r="B532" s="38"/>
      <c r="C532" s="6"/>
    </row>
    <row r="533">
      <c r="B533" s="38"/>
      <c r="C533" s="6"/>
    </row>
    <row r="534">
      <c r="B534" s="38"/>
      <c r="C534" s="6"/>
    </row>
    <row r="535">
      <c r="B535" s="38"/>
      <c r="C535" s="6"/>
    </row>
    <row r="536">
      <c r="B536" s="38"/>
      <c r="C536" s="6"/>
    </row>
    <row r="537">
      <c r="B537" s="38"/>
      <c r="C537" s="6"/>
    </row>
    <row r="538">
      <c r="B538" s="38"/>
      <c r="C538" s="6"/>
    </row>
    <row r="539">
      <c r="B539" s="38"/>
      <c r="C539" s="6"/>
    </row>
    <row r="540">
      <c r="B540" s="38"/>
      <c r="C540" s="6"/>
    </row>
    <row r="541">
      <c r="B541" s="38"/>
      <c r="C541" s="6"/>
    </row>
    <row r="542">
      <c r="B542" s="38"/>
      <c r="C542" s="6"/>
    </row>
    <row r="543">
      <c r="B543" s="38"/>
      <c r="C543" s="6"/>
    </row>
    <row r="544">
      <c r="B544" s="38"/>
      <c r="C544" s="6"/>
    </row>
    <row r="545">
      <c r="B545" s="38"/>
      <c r="C545" s="6"/>
    </row>
    <row r="546">
      <c r="B546" s="38"/>
      <c r="C546" s="6"/>
    </row>
    <row r="547">
      <c r="B547" s="38"/>
      <c r="C547" s="6"/>
    </row>
    <row r="548">
      <c r="B548" s="38"/>
      <c r="C548" s="6"/>
    </row>
    <row r="549">
      <c r="B549" s="38"/>
      <c r="C549" s="6"/>
    </row>
    <row r="550">
      <c r="B550" s="38"/>
      <c r="C550" s="6"/>
    </row>
    <row r="551">
      <c r="B551" s="38"/>
      <c r="C551" s="6"/>
    </row>
    <row r="552">
      <c r="B552" s="38"/>
      <c r="C552" s="6"/>
    </row>
    <row r="553">
      <c r="B553" s="38"/>
      <c r="C553" s="6"/>
    </row>
    <row r="554">
      <c r="B554" s="38"/>
      <c r="C554" s="6"/>
    </row>
    <row r="555">
      <c r="B555" s="38"/>
      <c r="C555" s="6"/>
    </row>
    <row r="556">
      <c r="B556" s="38"/>
      <c r="C556" s="6"/>
    </row>
    <row r="557">
      <c r="B557" s="38"/>
      <c r="C557" s="6"/>
    </row>
    <row r="558">
      <c r="B558" s="38"/>
      <c r="C558" s="6"/>
    </row>
    <row r="559">
      <c r="B559" s="38"/>
      <c r="C559" s="6"/>
    </row>
    <row r="560">
      <c r="B560" s="38"/>
      <c r="C560" s="6"/>
    </row>
    <row r="561">
      <c r="B561" s="38"/>
      <c r="C561" s="6"/>
    </row>
    <row r="562">
      <c r="B562" s="38"/>
      <c r="C562" s="6"/>
    </row>
    <row r="563">
      <c r="B563" s="38"/>
      <c r="C563" s="6"/>
    </row>
    <row r="564">
      <c r="B564" s="38"/>
      <c r="C564" s="6"/>
    </row>
    <row r="565">
      <c r="B565" s="38"/>
      <c r="C565" s="6"/>
    </row>
    <row r="566">
      <c r="B566" s="38"/>
      <c r="C566" s="6"/>
    </row>
    <row r="567">
      <c r="B567" s="38"/>
      <c r="C567" s="6"/>
    </row>
    <row r="568">
      <c r="B568" s="38"/>
      <c r="C568" s="6"/>
    </row>
    <row r="569">
      <c r="B569" s="38"/>
      <c r="C569" s="6"/>
    </row>
    <row r="570">
      <c r="B570" s="38"/>
      <c r="C570" s="6"/>
    </row>
    <row r="571">
      <c r="B571" s="38"/>
      <c r="C571" s="6"/>
    </row>
    <row r="572">
      <c r="B572" s="38"/>
      <c r="C572" s="6"/>
    </row>
    <row r="573">
      <c r="B573" s="38"/>
      <c r="C573" s="6"/>
    </row>
    <row r="574">
      <c r="B574" s="38"/>
      <c r="C574" s="6"/>
    </row>
    <row r="575">
      <c r="B575" s="38"/>
      <c r="C575" s="6"/>
    </row>
    <row r="576">
      <c r="B576" s="38"/>
      <c r="C576" s="6"/>
    </row>
    <row r="577">
      <c r="B577" s="38"/>
      <c r="C577" s="6"/>
    </row>
    <row r="578">
      <c r="B578" s="38"/>
      <c r="C578" s="6"/>
    </row>
    <row r="579">
      <c r="B579" s="38"/>
      <c r="C579" s="6"/>
    </row>
    <row r="580">
      <c r="B580" s="38"/>
      <c r="C580" s="6"/>
    </row>
    <row r="581">
      <c r="B581" s="38"/>
      <c r="C581" s="6"/>
    </row>
    <row r="582">
      <c r="B582" s="38"/>
      <c r="C582" s="6"/>
    </row>
    <row r="583">
      <c r="B583" s="38"/>
      <c r="C583" s="6"/>
    </row>
    <row r="584">
      <c r="B584" s="38"/>
      <c r="C584" s="6"/>
    </row>
    <row r="585">
      <c r="B585" s="38"/>
      <c r="C585" s="6"/>
    </row>
    <row r="586">
      <c r="B586" s="38"/>
      <c r="C586" s="6"/>
    </row>
    <row r="587">
      <c r="B587" s="38"/>
      <c r="C587" s="6"/>
    </row>
    <row r="588">
      <c r="B588" s="38"/>
      <c r="C588" s="6"/>
    </row>
    <row r="589">
      <c r="B589" s="38"/>
      <c r="C589" s="6"/>
    </row>
    <row r="590">
      <c r="B590" s="38"/>
      <c r="C590" s="6"/>
    </row>
    <row r="591">
      <c r="B591" s="38"/>
      <c r="C591" s="6"/>
    </row>
    <row r="592">
      <c r="B592" s="38"/>
      <c r="C592" s="6"/>
    </row>
    <row r="593">
      <c r="B593" s="38"/>
      <c r="C593" s="6"/>
    </row>
    <row r="594">
      <c r="B594" s="38"/>
      <c r="C594" s="6"/>
    </row>
    <row r="595">
      <c r="B595" s="38"/>
      <c r="C595" s="6"/>
    </row>
    <row r="596">
      <c r="B596" s="38"/>
      <c r="C596" s="6"/>
    </row>
    <row r="597">
      <c r="B597" s="38"/>
      <c r="C597" s="6"/>
    </row>
    <row r="598">
      <c r="B598" s="38"/>
      <c r="C598" s="6"/>
    </row>
    <row r="599">
      <c r="B599" s="38"/>
      <c r="C599" s="6"/>
    </row>
    <row r="600">
      <c r="B600" s="38"/>
      <c r="C600" s="6"/>
    </row>
    <row r="601">
      <c r="B601" s="38"/>
      <c r="C601" s="6"/>
    </row>
    <row r="602">
      <c r="B602" s="38"/>
      <c r="C602" s="6"/>
    </row>
    <row r="603">
      <c r="B603" s="38"/>
      <c r="C603" s="6"/>
    </row>
    <row r="604">
      <c r="B604" s="38"/>
      <c r="C604" s="6"/>
    </row>
    <row r="605">
      <c r="B605" s="38"/>
      <c r="C605" s="6"/>
    </row>
    <row r="606">
      <c r="B606" s="38"/>
      <c r="C606" s="6"/>
    </row>
    <row r="607">
      <c r="B607" s="38"/>
      <c r="C607" s="6"/>
    </row>
    <row r="608">
      <c r="B608" s="38"/>
      <c r="C608" s="6"/>
    </row>
    <row r="609">
      <c r="B609" s="38"/>
      <c r="C609" s="6"/>
    </row>
    <row r="610">
      <c r="B610" s="38"/>
      <c r="C610" s="6"/>
    </row>
    <row r="611">
      <c r="B611" s="38"/>
      <c r="C611" s="6"/>
    </row>
    <row r="612">
      <c r="B612" s="38"/>
      <c r="C612" s="6"/>
    </row>
    <row r="613">
      <c r="B613" s="38"/>
      <c r="C613" s="6"/>
    </row>
    <row r="614">
      <c r="B614" s="38"/>
      <c r="C614" s="6"/>
    </row>
    <row r="615">
      <c r="B615" s="38"/>
      <c r="C615" s="6"/>
    </row>
    <row r="616">
      <c r="B616" s="38"/>
      <c r="C616" s="6"/>
    </row>
    <row r="617">
      <c r="B617" s="38"/>
      <c r="C617" s="6"/>
    </row>
    <row r="618">
      <c r="B618" s="38"/>
      <c r="C618" s="6"/>
    </row>
    <row r="619">
      <c r="B619" s="38"/>
      <c r="C619" s="6"/>
    </row>
    <row r="620">
      <c r="B620" s="38"/>
      <c r="C620" s="6"/>
    </row>
    <row r="621">
      <c r="B621" s="38"/>
      <c r="C621" s="6"/>
    </row>
    <row r="622">
      <c r="B622" s="38"/>
      <c r="C622" s="6"/>
    </row>
    <row r="623">
      <c r="B623" s="38"/>
      <c r="C623" s="6"/>
    </row>
    <row r="624">
      <c r="B624" s="38"/>
      <c r="C624" s="6"/>
    </row>
    <row r="625">
      <c r="B625" s="38"/>
      <c r="C625" s="6"/>
    </row>
    <row r="626">
      <c r="B626" s="38"/>
      <c r="C626" s="6"/>
    </row>
    <row r="627">
      <c r="B627" s="38"/>
      <c r="C627" s="6"/>
    </row>
    <row r="628">
      <c r="B628" s="38"/>
      <c r="C628" s="6"/>
    </row>
    <row r="629">
      <c r="B629" s="38"/>
      <c r="C629" s="6"/>
    </row>
    <row r="630">
      <c r="B630" s="38"/>
      <c r="C630" s="6"/>
    </row>
    <row r="631">
      <c r="B631" s="38"/>
      <c r="C631" s="6"/>
    </row>
    <row r="632">
      <c r="B632" s="38"/>
      <c r="C632" s="6"/>
    </row>
    <row r="633">
      <c r="B633" s="38"/>
      <c r="C633" s="6"/>
    </row>
    <row r="634">
      <c r="B634" s="38"/>
      <c r="C634" s="6"/>
    </row>
    <row r="635">
      <c r="B635" s="38"/>
      <c r="C635" s="6"/>
    </row>
    <row r="636">
      <c r="B636" s="38"/>
      <c r="C636" s="6"/>
    </row>
    <row r="637">
      <c r="B637" s="38"/>
      <c r="C637" s="6"/>
    </row>
    <row r="638">
      <c r="B638" s="38"/>
      <c r="C638" s="6"/>
    </row>
    <row r="639">
      <c r="B639" s="38"/>
      <c r="C639" s="6"/>
    </row>
    <row r="640">
      <c r="B640" s="38"/>
      <c r="C640" s="6"/>
    </row>
    <row r="641">
      <c r="B641" s="38"/>
      <c r="C641" s="6"/>
    </row>
    <row r="642">
      <c r="B642" s="38"/>
      <c r="C642" s="6"/>
    </row>
    <row r="643">
      <c r="B643" s="38"/>
      <c r="C643" s="6"/>
    </row>
    <row r="644">
      <c r="B644" s="38"/>
      <c r="C644" s="6"/>
    </row>
    <row r="645">
      <c r="B645" s="38"/>
      <c r="C645" s="6"/>
    </row>
    <row r="646">
      <c r="B646" s="38"/>
      <c r="C646" s="6"/>
    </row>
    <row r="647">
      <c r="B647" s="38"/>
      <c r="C647" s="6"/>
    </row>
    <row r="648">
      <c r="B648" s="38"/>
      <c r="C648" s="6"/>
    </row>
    <row r="649">
      <c r="B649" s="38"/>
      <c r="C649" s="6"/>
    </row>
    <row r="650">
      <c r="B650" s="38"/>
      <c r="C650" s="6"/>
    </row>
    <row r="651">
      <c r="B651" s="38"/>
      <c r="C651" s="6"/>
    </row>
    <row r="652">
      <c r="B652" s="38"/>
      <c r="C652" s="6"/>
    </row>
    <row r="653">
      <c r="B653" s="38"/>
      <c r="C653" s="6"/>
    </row>
    <row r="654">
      <c r="B654" s="38"/>
      <c r="C654" s="6"/>
    </row>
    <row r="655">
      <c r="B655" s="38"/>
      <c r="C655" s="6"/>
    </row>
    <row r="656">
      <c r="B656" s="38"/>
      <c r="C656" s="6"/>
    </row>
    <row r="657">
      <c r="B657" s="38"/>
      <c r="C657" s="6"/>
    </row>
    <row r="658">
      <c r="B658" s="38"/>
      <c r="C658" s="6"/>
    </row>
    <row r="659">
      <c r="B659" s="38"/>
      <c r="C659" s="6"/>
    </row>
    <row r="660">
      <c r="B660" s="38"/>
      <c r="C660" s="6"/>
    </row>
    <row r="661">
      <c r="B661" s="38"/>
      <c r="C661" s="6"/>
    </row>
    <row r="662">
      <c r="B662" s="38"/>
      <c r="C662" s="6"/>
    </row>
    <row r="663">
      <c r="B663" s="38"/>
      <c r="C663" s="6"/>
    </row>
    <row r="664">
      <c r="B664" s="38"/>
      <c r="C664" s="6"/>
    </row>
    <row r="665">
      <c r="B665" s="38"/>
      <c r="C665" s="6"/>
    </row>
    <row r="666">
      <c r="B666" s="38"/>
      <c r="C666" s="6"/>
    </row>
    <row r="667">
      <c r="B667" s="38"/>
      <c r="C667" s="6"/>
    </row>
    <row r="668">
      <c r="B668" s="38"/>
      <c r="C668" s="6"/>
    </row>
    <row r="669">
      <c r="B669" s="38"/>
      <c r="C669" s="6"/>
    </row>
    <row r="670">
      <c r="B670" s="38"/>
      <c r="C670" s="6"/>
    </row>
    <row r="671">
      <c r="B671" s="38"/>
      <c r="C671" s="6"/>
    </row>
    <row r="672">
      <c r="B672" s="38"/>
      <c r="C672" s="6"/>
    </row>
    <row r="673">
      <c r="B673" s="38"/>
      <c r="C673" s="6"/>
    </row>
    <row r="674">
      <c r="B674" s="38"/>
      <c r="C674" s="6"/>
    </row>
    <row r="675">
      <c r="B675" s="38"/>
      <c r="C675" s="6"/>
    </row>
    <row r="676">
      <c r="B676" s="38"/>
      <c r="C676" s="6"/>
    </row>
    <row r="677">
      <c r="B677" s="38"/>
      <c r="C677" s="6"/>
    </row>
    <row r="678">
      <c r="B678" s="38"/>
      <c r="C678" s="6"/>
    </row>
    <row r="679">
      <c r="B679" s="38"/>
      <c r="C679" s="6"/>
    </row>
    <row r="680">
      <c r="B680" s="38"/>
      <c r="C680" s="6"/>
    </row>
    <row r="681">
      <c r="B681" s="38"/>
      <c r="C681" s="6"/>
    </row>
    <row r="682">
      <c r="B682" s="38"/>
      <c r="C682" s="6"/>
    </row>
    <row r="683">
      <c r="B683" s="38"/>
      <c r="C683" s="6"/>
    </row>
    <row r="684">
      <c r="B684" s="38"/>
      <c r="C684" s="6"/>
    </row>
    <row r="685">
      <c r="B685" s="38"/>
      <c r="C685" s="6"/>
    </row>
    <row r="686">
      <c r="B686" s="38"/>
      <c r="C686" s="6"/>
    </row>
    <row r="687">
      <c r="B687" s="38"/>
      <c r="C687" s="6"/>
    </row>
    <row r="688">
      <c r="B688" s="38"/>
      <c r="C688" s="6"/>
    </row>
    <row r="689">
      <c r="B689" s="38"/>
      <c r="C689" s="6"/>
    </row>
    <row r="690">
      <c r="B690" s="38"/>
      <c r="C690" s="6"/>
    </row>
    <row r="691">
      <c r="B691" s="38"/>
      <c r="C691" s="6"/>
    </row>
    <row r="692">
      <c r="B692" s="38"/>
      <c r="C692" s="6"/>
    </row>
    <row r="693">
      <c r="B693" s="38"/>
      <c r="C693" s="6"/>
    </row>
    <row r="694">
      <c r="B694" s="38"/>
      <c r="C694" s="6"/>
    </row>
    <row r="695">
      <c r="B695" s="38"/>
      <c r="C695" s="6"/>
    </row>
    <row r="696">
      <c r="B696" s="38"/>
      <c r="C696" s="6"/>
    </row>
    <row r="697">
      <c r="B697" s="38"/>
      <c r="C697" s="6"/>
    </row>
    <row r="698">
      <c r="B698" s="38"/>
      <c r="C698" s="6"/>
    </row>
    <row r="699">
      <c r="B699" s="38"/>
      <c r="C699" s="6"/>
    </row>
    <row r="700">
      <c r="B700" s="38"/>
      <c r="C700" s="6"/>
    </row>
    <row r="701">
      <c r="B701" s="38"/>
      <c r="C701" s="6"/>
    </row>
    <row r="702">
      <c r="B702" s="38"/>
      <c r="C702" s="6"/>
    </row>
    <row r="703">
      <c r="B703" s="38"/>
      <c r="C703" s="6"/>
    </row>
    <row r="704">
      <c r="B704" s="38"/>
      <c r="C704" s="6"/>
    </row>
    <row r="705">
      <c r="B705" s="38"/>
      <c r="C705" s="6"/>
    </row>
    <row r="706">
      <c r="B706" s="38"/>
      <c r="C706" s="6"/>
    </row>
    <row r="707">
      <c r="B707" s="38"/>
      <c r="C707" s="6"/>
    </row>
    <row r="708">
      <c r="B708" s="38"/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hyperlinks>
    <hyperlink r:id="rId1" ref="F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427</v>
      </c>
      <c r="B1" s="39">
        <v>45444.0</v>
      </c>
      <c r="C1" s="39">
        <f t="shared" ref="C1:T1" si="1">edate(B1,1)</f>
        <v>45474</v>
      </c>
      <c r="D1" s="39">
        <f t="shared" si="1"/>
        <v>45505</v>
      </c>
      <c r="E1" s="39">
        <f t="shared" si="1"/>
        <v>45536</v>
      </c>
      <c r="F1" s="39">
        <f t="shared" si="1"/>
        <v>45566</v>
      </c>
      <c r="G1" s="39">
        <f t="shared" si="1"/>
        <v>45597</v>
      </c>
      <c r="H1" s="39">
        <f t="shared" si="1"/>
        <v>45627</v>
      </c>
      <c r="I1" s="39">
        <f t="shared" si="1"/>
        <v>45658</v>
      </c>
      <c r="J1" s="39">
        <f t="shared" si="1"/>
        <v>45689</v>
      </c>
      <c r="K1" s="39">
        <f t="shared" si="1"/>
        <v>45717</v>
      </c>
      <c r="L1" s="39">
        <f t="shared" si="1"/>
        <v>45748</v>
      </c>
      <c r="M1" s="39">
        <f t="shared" si="1"/>
        <v>45778</v>
      </c>
      <c r="N1" s="39">
        <f t="shared" si="1"/>
        <v>45809</v>
      </c>
      <c r="O1" s="39">
        <f t="shared" si="1"/>
        <v>45839</v>
      </c>
      <c r="P1" s="39">
        <f t="shared" si="1"/>
        <v>45870</v>
      </c>
      <c r="Q1" s="39">
        <f t="shared" si="1"/>
        <v>45901</v>
      </c>
      <c r="R1" s="39">
        <f t="shared" si="1"/>
        <v>45931</v>
      </c>
      <c r="S1" s="39">
        <f t="shared" si="1"/>
        <v>45962</v>
      </c>
      <c r="T1" s="39">
        <f t="shared" si="1"/>
        <v>45992</v>
      </c>
    </row>
    <row r="2">
      <c r="A2" s="2" t="s">
        <v>428</v>
      </c>
      <c r="B2" s="3">
        <v>2200.0</v>
      </c>
      <c r="C2" s="3">
        <f t="shared" ref="C2:E2" si="2">B2</f>
        <v>2200</v>
      </c>
      <c r="D2" s="3">
        <f t="shared" si="2"/>
        <v>2200</v>
      </c>
      <c r="E2" s="3">
        <f t="shared" si="2"/>
        <v>2200</v>
      </c>
      <c r="F2" s="3">
        <f>E2*1.1</f>
        <v>2420</v>
      </c>
      <c r="G2" s="3">
        <f t="shared" ref="G2:H2" si="3">F2</f>
        <v>2420</v>
      </c>
      <c r="H2" s="3">
        <f t="shared" si="3"/>
        <v>2420</v>
      </c>
      <c r="I2" s="3">
        <f>H2*1.1</f>
        <v>2662</v>
      </c>
      <c r="J2" s="3">
        <f t="shared" ref="J2:K2" si="4">I2</f>
        <v>2662</v>
      </c>
      <c r="K2" s="3">
        <f t="shared" si="4"/>
        <v>2662</v>
      </c>
      <c r="L2" s="3">
        <f>round(K2*1.1,0)</f>
        <v>2928</v>
      </c>
      <c r="M2" s="3">
        <f t="shared" ref="M2:N2" si="5">L2</f>
        <v>2928</v>
      </c>
      <c r="N2" s="3">
        <f t="shared" si="5"/>
        <v>2928</v>
      </c>
      <c r="O2" s="3">
        <f>round(N2*1.1,0)</f>
        <v>3221</v>
      </c>
      <c r="P2" s="3">
        <f t="shared" ref="P2:Q2" si="6">O2</f>
        <v>3221</v>
      </c>
      <c r="Q2" s="3">
        <f t="shared" si="6"/>
        <v>3221</v>
      </c>
      <c r="R2" s="3">
        <f>round(Q2*1.1,0)</f>
        <v>3543</v>
      </c>
      <c r="S2" s="3">
        <f t="shared" ref="S2:T2" si="7">R2</f>
        <v>3543</v>
      </c>
      <c r="T2" s="3">
        <f t="shared" si="7"/>
        <v>3543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376</v>
      </c>
      <c r="B1" s="2" t="s">
        <v>428</v>
      </c>
    </row>
    <row r="2">
      <c r="A2" s="2" t="s">
        <v>9</v>
      </c>
      <c r="B2" s="40">
        <v>0.0023</v>
      </c>
    </row>
    <row r="3">
      <c r="A3" s="2" t="s">
        <v>11</v>
      </c>
      <c r="B3" s="40">
        <v>0.002</v>
      </c>
    </row>
    <row r="4">
      <c r="A4" s="2" t="s">
        <v>13</v>
      </c>
      <c r="B4" s="40">
        <v>0.004</v>
      </c>
    </row>
    <row r="5">
      <c r="A5" s="2" t="s">
        <v>15</v>
      </c>
      <c r="B5" s="40">
        <v>0.0032</v>
      </c>
    </row>
    <row r="6">
      <c r="A6" s="2" t="s">
        <v>17</v>
      </c>
      <c r="B6" s="40">
        <v>0.0026</v>
      </c>
    </row>
    <row r="7">
      <c r="A7" s="2" t="s">
        <v>18</v>
      </c>
      <c r="B7" s="40">
        <v>0.1017</v>
      </c>
    </row>
    <row r="8">
      <c r="A8" s="2" t="s">
        <v>20</v>
      </c>
      <c r="B8" s="40">
        <v>0.0066</v>
      </c>
    </row>
    <row r="9">
      <c r="A9" s="2" t="s">
        <v>22</v>
      </c>
      <c r="B9" s="40">
        <v>0.0075</v>
      </c>
    </row>
    <row r="10">
      <c r="A10" s="2" t="s">
        <v>24</v>
      </c>
      <c r="B10" s="40">
        <v>0.016</v>
      </c>
    </row>
    <row r="11">
      <c r="A11" s="2" t="s">
        <v>26</v>
      </c>
      <c r="B11" s="40">
        <v>0.0</v>
      </c>
    </row>
    <row r="12">
      <c r="A12" s="2" t="s">
        <v>27</v>
      </c>
      <c r="B12" s="40">
        <v>0.0037</v>
      </c>
    </row>
    <row r="13">
      <c r="A13" s="2" t="s">
        <v>28</v>
      </c>
      <c r="B13" s="40">
        <v>0.0116</v>
      </c>
    </row>
    <row r="14">
      <c r="A14" s="2" t="s">
        <v>29</v>
      </c>
      <c r="B14" s="40">
        <v>0.059</v>
      </c>
    </row>
    <row r="15">
      <c r="A15" s="2" t="s">
        <v>30</v>
      </c>
      <c r="B15" s="40">
        <v>0.0011</v>
      </c>
    </row>
    <row r="16">
      <c r="A16" s="2" t="s">
        <v>31</v>
      </c>
      <c r="B16" s="40">
        <v>0.034</v>
      </c>
    </row>
    <row r="17">
      <c r="A17" s="2" t="s">
        <v>25</v>
      </c>
      <c r="B17" s="40">
        <v>0.0021</v>
      </c>
    </row>
    <row r="18">
      <c r="A18" s="2" t="s">
        <v>32</v>
      </c>
      <c r="B18" s="40">
        <v>0.0254</v>
      </c>
    </row>
    <row r="19">
      <c r="A19" s="2" t="s">
        <v>33</v>
      </c>
      <c r="B19" s="40">
        <v>0.0322</v>
      </c>
    </row>
    <row r="20">
      <c r="A20" s="2" t="s">
        <v>34</v>
      </c>
      <c r="B20" s="40">
        <v>0.0239</v>
      </c>
    </row>
    <row r="21">
      <c r="A21" s="2" t="s">
        <v>35</v>
      </c>
      <c r="B21" s="40">
        <v>0.005</v>
      </c>
    </row>
    <row r="22">
      <c r="A22" s="2" t="s">
        <v>36</v>
      </c>
      <c r="B22" s="40">
        <v>0.0457</v>
      </c>
    </row>
    <row r="23">
      <c r="A23" s="2" t="s">
        <v>37</v>
      </c>
      <c r="B23" s="40">
        <v>0.0014</v>
      </c>
    </row>
    <row r="24">
      <c r="A24" s="2" t="s">
        <v>38</v>
      </c>
      <c r="B24" s="40">
        <v>0.0023</v>
      </c>
    </row>
    <row r="25">
      <c r="A25" s="2" t="s">
        <v>39</v>
      </c>
      <c r="B25" s="40">
        <v>0.0045</v>
      </c>
    </row>
    <row r="26">
      <c r="A26" s="2" t="s">
        <v>40</v>
      </c>
      <c r="B26" s="40">
        <v>0.0046</v>
      </c>
    </row>
    <row r="27">
      <c r="A27" s="2" t="s">
        <v>41</v>
      </c>
      <c r="B27" s="40">
        <v>0.0167</v>
      </c>
    </row>
    <row r="28">
      <c r="A28" s="2" t="s">
        <v>42</v>
      </c>
      <c r="B28" s="40">
        <v>0.0104</v>
      </c>
    </row>
    <row r="29">
      <c r="A29" s="2" t="s">
        <v>43</v>
      </c>
      <c r="B29" s="40">
        <v>0.0148</v>
      </c>
    </row>
    <row r="30">
      <c r="A30" s="2" t="s">
        <v>44</v>
      </c>
      <c r="B30" s="40">
        <v>0.0168</v>
      </c>
    </row>
    <row r="31">
      <c r="A31" s="2" t="s">
        <v>45</v>
      </c>
      <c r="B31" s="40">
        <v>0.0026</v>
      </c>
    </row>
    <row r="32">
      <c r="A32" s="2" t="s">
        <v>46</v>
      </c>
      <c r="B32" s="40">
        <v>0.0072</v>
      </c>
    </row>
    <row r="33">
      <c r="A33" s="2" t="s">
        <v>47</v>
      </c>
      <c r="B33" s="40">
        <v>0.002</v>
      </c>
    </row>
    <row r="34">
      <c r="A34" s="2" t="s">
        <v>48</v>
      </c>
      <c r="B34" s="40">
        <v>0.0385</v>
      </c>
    </row>
    <row r="35">
      <c r="A35" s="2" t="s">
        <v>49</v>
      </c>
      <c r="B35" s="40">
        <v>0.0014</v>
      </c>
    </row>
    <row r="36">
      <c r="A36" s="2" t="s">
        <v>50</v>
      </c>
      <c r="B36" s="40">
        <v>0.0367</v>
      </c>
    </row>
    <row r="37">
      <c r="A37" s="2" t="s">
        <v>51</v>
      </c>
      <c r="B37" s="40">
        <v>9.0E-4</v>
      </c>
    </row>
    <row r="38">
      <c r="A38" s="2" t="s">
        <v>52</v>
      </c>
      <c r="B38" s="40">
        <v>0.0072</v>
      </c>
    </row>
    <row r="39">
      <c r="A39" s="2" t="s">
        <v>53</v>
      </c>
      <c r="B39" s="40">
        <v>0.0051</v>
      </c>
    </row>
    <row r="40">
      <c r="A40" s="2" t="s">
        <v>54</v>
      </c>
      <c r="B40" s="40">
        <v>0.008</v>
      </c>
    </row>
    <row r="41">
      <c r="A41" s="2" t="s">
        <v>55</v>
      </c>
      <c r="B41" s="40">
        <v>0.0055</v>
      </c>
    </row>
    <row r="42">
      <c r="A42" s="2" t="s">
        <v>56</v>
      </c>
      <c r="B42" s="40">
        <v>0.0059</v>
      </c>
    </row>
    <row r="43">
      <c r="A43" s="2" t="s">
        <v>57</v>
      </c>
      <c r="B43" s="40">
        <v>0.0152</v>
      </c>
    </row>
    <row r="44">
      <c r="A44" s="2" t="s">
        <v>58</v>
      </c>
      <c r="B44" s="40">
        <v>0.0021</v>
      </c>
    </row>
    <row r="45">
      <c r="A45" s="2" t="s">
        <v>59</v>
      </c>
      <c r="B45" s="40">
        <v>0.0059</v>
      </c>
    </row>
    <row r="46">
      <c r="A46" s="2" t="s">
        <v>60</v>
      </c>
      <c r="B46" s="40">
        <v>0.0012</v>
      </c>
    </row>
    <row r="47">
      <c r="A47" s="2" t="s">
        <v>61</v>
      </c>
      <c r="B47" s="40">
        <v>0.0416</v>
      </c>
    </row>
    <row r="48">
      <c r="A48" s="2" t="s">
        <v>62</v>
      </c>
      <c r="B48" s="40">
        <v>0.0105</v>
      </c>
    </row>
    <row r="49">
      <c r="A49" s="2" t="s">
        <v>63</v>
      </c>
      <c r="B49" s="40">
        <v>0.0081</v>
      </c>
    </row>
    <row r="50">
      <c r="A50" s="2" t="s">
        <v>154</v>
      </c>
      <c r="B50" s="40">
        <v>1.0E-4</v>
      </c>
    </row>
    <row r="51">
      <c r="A51" s="2" t="s">
        <v>64</v>
      </c>
      <c r="B51" s="40">
        <v>0.0077</v>
      </c>
    </row>
    <row r="52">
      <c r="A52" s="2" t="s">
        <v>65</v>
      </c>
      <c r="B52" s="40">
        <v>0.0067</v>
      </c>
    </row>
    <row r="53">
      <c r="A53" s="2" t="s">
        <v>66</v>
      </c>
      <c r="B53" s="40">
        <v>0.0094</v>
      </c>
    </row>
    <row r="54">
      <c r="A54" s="2" t="s">
        <v>67</v>
      </c>
      <c r="B54" s="40">
        <v>0.0059</v>
      </c>
    </row>
    <row r="55">
      <c r="A55" s="2" t="s">
        <v>68</v>
      </c>
      <c r="B55" s="40">
        <v>0.0184</v>
      </c>
    </row>
    <row r="56">
      <c r="A56" s="2" t="s">
        <v>69</v>
      </c>
      <c r="B56" s="40">
        <v>0.0567</v>
      </c>
    </row>
    <row r="57">
      <c r="A57" s="2" t="s">
        <v>70</v>
      </c>
      <c r="B57" s="40">
        <v>0.0088</v>
      </c>
    </row>
    <row r="58">
      <c r="A58" s="2" t="s">
        <v>71</v>
      </c>
      <c r="B58" s="40">
        <v>3.0E-4</v>
      </c>
    </row>
    <row r="59">
      <c r="A59" s="2" t="s">
        <v>385</v>
      </c>
      <c r="B59" s="40">
        <v>0.0</v>
      </c>
    </row>
    <row r="60">
      <c r="A60" s="2" t="s">
        <v>72</v>
      </c>
      <c r="B60" s="40">
        <v>0.0083</v>
      </c>
    </row>
    <row r="61">
      <c r="A61" s="2" t="s">
        <v>73</v>
      </c>
      <c r="B61" s="40">
        <v>0.0061</v>
      </c>
    </row>
    <row r="62">
      <c r="A62" s="2" t="s">
        <v>74</v>
      </c>
      <c r="B62" s="40">
        <v>0.0</v>
      </c>
    </row>
    <row r="63">
      <c r="A63" s="2" t="s">
        <v>75</v>
      </c>
      <c r="B63" s="40">
        <v>0.002</v>
      </c>
    </row>
    <row r="64">
      <c r="A64" s="2" t="s">
        <v>76</v>
      </c>
      <c r="B64" s="40">
        <v>0.0112</v>
      </c>
    </row>
    <row r="65">
      <c r="A65" s="2" t="s">
        <v>77</v>
      </c>
      <c r="B65" s="40">
        <v>0.012</v>
      </c>
    </row>
    <row r="66">
      <c r="A66" s="2" t="s">
        <v>78</v>
      </c>
      <c r="B66" s="40">
        <v>0.0125</v>
      </c>
    </row>
    <row r="67">
      <c r="A67" s="2" t="s">
        <v>79</v>
      </c>
      <c r="B67" s="40">
        <v>0.0018</v>
      </c>
    </row>
    <row r="68">
      <c r="A68" s="2" t="s">
        <v>80</v>
      </c>
      <c r="B68" s="40">
        <v>0.0036</v>
      </c>
    </row>
    <row r="69">
      <c r="A69" s="2" t="s">
        <v>81</v>
      </c>
      <c r="B69" s="40">
        <v>0.0016</v>
      </c>
    </row>
    <row r="70">
      <c r="A70" s="2" t="s">
        <v>82</v>
      </c>
      <c r="B70" s="40">
        <v>0.0055</v>
      </c>
    </row>
    <row r="71">
      <c r="A71" s="2" t="s">
        <v>83</v>
      </c>
      <c r="B71" s="40">
        <v>0.0017</v>
      </c>
    </row>
    <row r="72">
      <c r="A72" s="2" t="s">
        <v>84</v>
      </c>
      <c r="B72" s="40">
        <v>0.0078</v>
      </c>
    </row>
    <row r="73">
      <c r="A73" s="2" t="s">
        <v>85</v>
      </c>
      <c r="B73" s="40">
        <v>0.0211</v>
      </c>
    </row>
    <row r="74">
      <c r="A74" s="2" t="s">
        <v>86</v>
      </c>
      <c r="B74" s="40">
        <v>0.0065</v>
      </c>
    </row>
    <row r="75">
      <c r="A75" s="2" t="s">
        <v>87</v>
      </c>
      <c r="B75" s="40">
        <v>0.0085</v>
      </c>
    </row>
    <row r="76">
      <c r="A76" s="2" t="s">
        <v>88</v>
      </c>
      <c r="B76" s="40">
        <v>0.0039</v>
      </c>
    </row>
    <row r="77">
      <c r="A77" s="2" t="s">
        <v>387</v>
      </c>
      <c r="B77" s="40">
        <v>0.0</v>
      </c>
    </row>
    <row r="78">
      <c r="A78" s="2" t="s">
        <v>89</v>
      </c>
      <c r="B78" s="40">
        <v>6.0E-4</v>
      </c>
    </row>
    <row r="79">
      <c r="A79" s="2" t="s">
        <v>90</v>
      </c>
      <c r="B79" s="40">
        <v>5.0E-4</v>
      </c>
    </row>
    <row r="80">
      <c r="A80" s="2" t="s">
        <v>91</v>
      </c>
      <c r="B80" s="40">
        <v>0.0087</v>
      </c>
    </row>
    <row r="81">
      <c r="A81" s="2" t="s">
        <v>92</v>
      </c>
      <c r="B81" s="40">
        <v>0.014</v>
      </c>
    </row>
    <row r="82">
      <c r="A82" s="2" t="s">
        <v>93</v>
      </c>
      <c r="B82" s="40">
        <v>0.0054</v>
      </c>
    </row>
    <row r="83">
      <c r="A83" s="2" t="s">
        <v>94</v>
      </c>
      <c r="B83" s="40">
        <v>0.013</v>
      </c>
    </row>
    <row r="84">
      <c r="A84" s="2" t="s">
        <v>95</v>
      </c>
      <c r="B84" s="40">
        <v>0.0014</v>
      </c>
    </row>
    <row r="85">
      <c r="A85" s="2" t="s">
        <v>96</v>
      </c>
      <c r="B85" s="40">
        <v>0.0104</v>
      </c>
    </row>
    <row r="86">
      <c r="A86" s="2" t="s">
        <v>97</v>
      </c>
      <c r="B86" s="40">
        <v>0.0046</v>
      </c>
    </row>
    <row r="87">
      <c r="A87" s="2" t="s">
        <v>98</v>
      </c>
      <c r="B87" s="40">
        <v>4.0E-4</v>
      </c>
    </row>
    <row r="88">
      <c r="A88" s="2" t="s">
        <v>99</v>
      </c>
      <c r="B88" s="40">
        <v>0.0104</v>
      </c>
    </row>
    <row r="89">
      <c r="A89" s="2" t="s">
        <v>388</v>
      </c>
      <c r="B89" s="40">
        <v>2.0E-4</v>
      </c>
    </row>
    <row r="90">
      <c r="A90" s="2" t="s">
        <v>100</v>
      </c>
      <c r="B90" s="40">
        <v>0.0278</v>
      </c>
    </row>
    <row r="91">
      <c r="A91" s="2" t="s">
        <v>101</v>
      </c>
      <c r="B91" s="40">
        <v>0.0077</v>
      </c>
    </row>
    <row r="92">
      <c r="A92" s="2" t="s">
        <v>102</v>
      </c>
      <c r="B92" s="40">
        <v>4.0E-4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2" t="s">
        <v>429</v>
      </c>
    </row>
    <row r="2">
      <c r="A2" s="4" t="s">
        <v>9</v>
      </c>
    </row>
    <row r="3">
      <c r="A3" s="4" t="s">
        <v>11</v>
      </c>
    </row>
    <row r="4">
      <c r="A4" s="4" t="s">
        <v>13</v>
      </c>
    </row>
    <row r="5">
      <c r="A5" s="4" t="s">
        <v>15</v>
      </c>
    </row>
    <row r="6">
      <c r="A6" s="4" t="s">
        <v>17</v>
      </c>
    </row>
    <row r="7">
      <c r="A7" s="4" t="s">
        <v>18</v>
      </c>
    </row>
    <row r="8">
      <c r="A8" s="4" t="s">
        <v>20</v>
      </c>
    </row>
    <row r="9">
      <c r="A9" s="4" t="s">
        <v>22</v>
      </c>
    </row>
    <row r="10">
      <c r="A10" s="4" t="s">
        <v>24</v>
      </c>
    </row>
    <row r="11">
      <c r="A11" s="4" t="s">
        <v>26</v>
      </c>
    </row>
    <row r="12">
      <c r="A12" s="4" t="s">
        <v>27</v>
      </c>
    </row>
    <row r="13">
      <c r="A13" s="4" t="s">
        <v>28</v>
      </c>
    </row>
    <row r="14">
      <c r="A14" s="4" t="s">
        <v>29</v>
      </c>
    </row>
    <row r="15">
      <c r="A15" s="4" t="s">
        <v>30</v>
      </c>
    </row>
    <row r="16">
      <c r="A16" s="4" t="s">
        <v>31</v>
      </c>
    </row>
    <row r="17">
      <c r="A17" s="4" t="s">
        <v>25</v>
      </c>
    </row>
    <row r="18">
      <c r="A18" s="4" t="s">
        <v>32</v>
      </c>
    </row>
    <row r="19">
      <c r="A19" s="4" t="s">
        <v>33</v>
      </c>
    </row>
    <row r="20">
      <c r="A20" s="4" t="s">
        <v>34</v>
      </c>
    </row>
    <row r="21">
      <c r="A21" s="4" t="s">
        <v>35</v>
      </c>
    </row>
    <row r="22">
      <c r="A22" s="4" t="s">
        <v>36</v>
      </c>
    </row>
    <row r="23">
      <c r="A23" s="4" t="s">
        <v>37</v>
      </c>
    </row>
    <row r="24">
      <c r="A24" s="4" t="s">
        <v>38</v>
      </c>
    </row>
    <row r="25">
      <c r="A25" s="4" t="s">
        <v>39</v>
      </c>
    </row>
    <row r="26">
      <c r="A26" s="4" t="s">
        <v>40</v>
      </c>
    </row>
    <row r="27">
      <c r="A27" s="4" t="s">
        <v>41</v>
      </c>
    </row>
    <row r="28">
      <c r="A28" s="4" t="s">
        <v>42</v>
      </c>
    </row>
    <row r="29">
      <c r="A29" s="4" t="s">
        <v>43</v>
      </c>
    </row>
    <row r="30">
      <c r="A30" s="4" t="s">
        <v>44</v>
      </c>
    </row>
    <row r="31">
      <c r="A31" s="4" t="s">
        <v>45</v>
      </c>
    </row>
    <row r="32">
      <c r="A32" s="4" t="s">
        <v>46</v>
      </c>
    </row>
    <row r="33">
      <c r="A33" s="4" t="s">
        <v>47</v>
      </c>
    </row>
    <row r="34">
      <c r="A34" s="4" t="s">
        <v>48</v>
      </c>
    </row>
    <row r="35">
      <c r="A35" s="4" t="s">
        <v>49</v>
      </c>
    </row>
    <row r="36">
      <c r="A36" s="4" t="s">
        <v>50</v>
      </c>
    </row>
    <row r="37">
      <c r="A37" s="4" t="s">
        <v>51</v>
      </c>
    </row>
    <row r="38">
      <c r="A38" s="4" t="s">
        <v>52</v>
      </c>
    </row>
    <row r="39">
      <c r="A39" s="4" t="s">
        <v>53</v>
      </c>
    </row>
    <row r="40">
      <c r="A40" s="4" t="s">
        <v>54</v>
      </c>
    </row>
    <row r="41">
      <c r="A41" s="4" t="s">
        <v>55</v>
      </c>
    </row>
    <row r="42">
      <c r="A42" s="4" t="s">
        <v>56</v>
      </c>
    </row>
    <row r="43">
      <c r="A43" s="4" t="s">
        <v>57</v>
      </c>
    </row>
    <row r="44">
      <c r="A44" s="4" t="s">
        <v>58</v>
      </c>
    </row>
    <row r="45">
      <c r="A45" s="4" t="s">
        <v>59</v>
      </c>
    </row>
    <row r="46">
      <c r="A46" s="4" t="s">
        <v>60</v>
      </c>
    </row>
    <row r="47">
      <c r="A47" s="4" t="s">
        <v>61</v>
      </c>
    </row>
    <row r="48">
      <c r="A48" s="4" t="s">
        <v>62</v>
      </c>
    </row>
    <row r="49">
      <c r="A49" s="4" t="s">
        <v>63</v>
      </c>
    </row>
    <row r="50">
      <c r="A50" s="4" t="s">
        <v>154</v>
      </c>
    </row>
    <row r="51">
      <c r="A51" s="4" t="s">
        <v>64</v>
      </c>
    </row>
    <row r="52">
      <c r="A52" s="4" t="s">
        <v>65</v>
      </c>
    </row>
    <row r="53">
      <c r="A53" s="4" t="s">
        <v>66</v>
      </c>
    </row>
    <row r="54">
      <c r="A54" s="4" t="s">
        <v>67</v>
      </c>
    </row>
    <row r="55">
      <c r="A55" s="4" t="s">
        <v>68</v>
      </c>
    </row>
    <row r="56">
      <c r="A56" s="4" t="s">
        <v>69</v>
      </c>
    </row>
    <row r="57">
      <c r="A57" s="4" t="s">
        <v>70</v>
      </c>
    </row>
    <row r="58">
      <c r="A58" s="4" t="s">
        <v>71</v>
      </c>
    </row>
    <row r="59">
      <c r="A59" s="4" t="s">
        <v>385</v>
      </c>
    </row>
    <row r="60">
      <c r="A60" s="4" t="s">
        <v>72</v>
      </c>
    </row>
    <row r="61">
      <c r="A61" s="4" t="s">
        <v>73</v>
      </c>
    </row>
    <row r="62">
      <c r="A62" s="4" t="s">
        <v>74</v>
      </c>
    </row>
    <row r="63">
      <c r="A63" s="4" t="s">
        <v>75</v>
      </c>
    </row>
    <row r="64">
      <c r="A64" s="4" t="s">
        <v>76</v>
      </c>
    </row>
    <row r="65">
      <c r="A65" s="4" t="s">
        <v>77</v>
      </c>
    </row>
    <row r="66">
      <c r="A66" s="4" t="s">
        <v>78</v>
      </c>
    </row>
    <row r="67">
      <c r="A67" s="4" t="s">
        <v>79</v>
      </c>
    </row>
    <row r="68">
      <c r="A68" s="4" t="s">
        <v>80</v>
      </c>
    </row>
    <row r="69">
      <c r="A69" s="4" t="s">
        <v>81</v>
      </c>
    </row>
    <row r="70">
      <c r="A70" s="4" t="s">
        <v>82</v>
      </c>
    </row>
    <row r="71">
      <c r="A71" s="4" t="s">
        <v>83</v>
      </c>
    </row>
    <row r="72">
      <c r="A72" s="4" t="s">
        <v>84</v>
      </c>
    </row>
    <row r="73">
      <c r="A73" s="4" t="s">
        <v>85</v>
      </c>
    </row>
    <row r="74">
      <c r="A74" s="4" t="s">
        <v>86</v>
      </c>
    </row>
    <row r="75">
      <c r="A75" s="4" t="s">
        <v>87</v>
      </c>
    </row>
    <row r="76">
      <c r="A76" s="4" t="s">
        <v>88</v>
      </c>
    </row>
    <row r="77">
      <c r="A77" s="4" t="s">
        <v>387</v>
      </c>
    </row>
    <row r="78">
      <c r="A78" s="4" t="s">
        <v>89</v>
      </c>
    </row>
    <row r="79">
      <c r="A79" s="4" t="s">
        <v>90</v>
      </c>
    </row>
    <row r="80">
      <c r="A80" s="4" t="s">
        <v>91</v>
      </c>
    </row>
    <row r="81">
      <c r="A81" s="4" t="s">
        <v>92</v>
      </c>
    </row>
    <row r="82">
      <c r="A82" s="4" t="s">
        <v>93</v>
      </c>
    </row>
    <row r="83">
      <c r="A83" s="4" t="s">
        <v>94</v>
      </c>
    </row>
    <row r="84">
      <c r="A84" s="4" t="s">
        <v>95</v>
      </c>
    </row>
    <row r="85">
      <c r="A85" s="4" t="s">
        <v>96</v>
      </c>
    </row>
    <row r="86">
      <c r="A86" s="4" t="s">
        <v>97</v>
      </c>
    </row>
    <row r="87">
      <c r="A87" s="4" t="s">
        <v>98</v>
      </c>
    </row>
    <row r="88">
      <c r="A88" s="4" t="s">
        <v>99</v>
      </c>
    </row>
    <row r="89">
      <c r="A89" s="4" t="s">
        <v>388</v>
      </c>
    </row>
    <row r="90">
      <c r="A90" s="4" t="s">
        <v>100</v>
      </c>
    </row>
    <row r="91">
      <c r="A91" s="4" t="s">
        <v>101</v>
      </c>
    </row>
    <row r="92">
      <c r="A92" s="4" t="s">
        <v>102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3" max="3" width="13.75"/>
  </cols>
  <sheetData>
    <row r="1">
      <c r="A1" s="2" t="s">
        <v>2</v>
      </c>
      <c r="B1" s="41" t="s">
        <v>430</v>
      </c>
      <c r="C1" s="41" t="s">
        <v>431</v>
      </c>
    </row>
    <row r="2">
      <c r="A2" s="4" t="s">
        <v>9</v>
      </c>
      <c r="B2" s="42">
        <v>0.0</v>
      </c>
      <c r="C2" s="42">
        <v>0.0</v>
      </c>
    </row>
    <row r="3">
      <c r="A3" s="4" t="s">
        <v>11</v>
      </c>
      <c r="B3" s="42">
        <v>2.0</v>
      </c>
      <c r="C3" s="42">
        <v>0.0</v>
      </c>
    </row>
    <row r="4">
      <c r="A4" s="4" t="s">
        <v>13</v>
      </c>
      <c r="B4" s="42">
        <v>1.0</v>
      </c>
      <c r="C4" s="42">
        <v>0.0</v>
      </c>
    </row>
    <row r="5">
      <c r="A5" s="4" t="s">
        <v>15</v>
      </c>
      <c r="B5" s="42">
        <v>1.0</v>
      </c>
      <c r="C5" s="42">
        <v>0.0</v>
      </c>
    </row>
    <row r="6">
      <c r="A6" s="4" t="s">
        <v>17</v>
      </c>
      <c r="B6" s="42">
        <v>0.0</v>
      </c>
      <c r="C6" s="42">
        <v>0.0</v>
      </c>
    </row>
    <row r="7">
      <c r="A7" s="4" t="s">
        <v>18</v>
      </c>
      <c r="B7" s="42">
        <v>13.0</v>
      </c>
      <c r="C7" s="42">
        <v>4.0</v>
      </c>
    </row>
    <row r="8">
      <c r="A8" s="4" t="s">
        <v>20</v>
      </c>
      <c r="B8" s="42">
        <v>1.0</v>
      </c>
      <c r="C8" s="42">
        <v>0.0</v>
      </c>
    </row>
    <row r="9">
      <c r="A9" s="4" t="s">
        <v>22</v>
      </c>
      <c r="B9" s="42">
        <v>1.0</v>
      </c>
      <c r="C9" s="42">
        <v>0.0</v>
      </c>
    </row>
    <row r="10">
      <c r="A10" s="4" t="s">
        <v>24</v>
      </c>
      <c r="B10" s="42">
        <v>2.0</v>
      </c>
      <c r="C10" s="42">
        <v>0.0</v>
      </c>
    </row>
    <row r="11">
      <c r="A11" s="4" t="s">
        <v>26</v>
      </c>
      <c r="B11" s="42">
        <v>0.0</v>
      </c>
      <c r="C11" s="42">
        <v>0.0</v>
      </c>
    </row>
    <row r="12">
      <c r="A12" s="4" t="s">
        <v>27</v>
      </c>
      <c r="B12" s="42">
        <v>0.0</v>
      </c>
      <c r="C12" s="42">
        <v>0.0</v>
      </c>
    </row>
    <row r="13">
      <c r="A13" s="4" t="s">
        <v>28</v>
      </c>
      <c r="B13" s="42">
        <v>2.0</v>
      </c>
      <c r="C13" s="42">
        <v>1.0</v>
      </c>
    </row>
    <row r="14">
      <c r="A14" s="4" t="s">
        <v>29</v>
      </c>
      <c r="B14" s="42">
        <v>7.0</v>
      </c>
      <c r="C14" s="42">
        <v>1.0</v>
      </c>
    </row>
    <row r="15">
      <c r="A15" s="4" t="s">
        <v>30</v>
      </c>
      <c r="B15" s="42">
        <v>0.0</v>
      </c>
      <c r="C15" s="42">
        <v>0.0</v>
      </c>
    </row>
    <row r="16">
      <c r="A16" s="4" t="s">
        <v>31</v>
      </c>
      <c r="B16" s="42">
        <v>4.0</v>
      </c>
      <c r="C16" s="42">
        <v>0.0</v>
      </c>
    </row>
    <row r="17">
      <c r="A17" s="4" t="s">
        <v>25</v>
      </c>
      <c r="B17" s="42">
        <v>0.0</v>
      </c>
      <c r="C17" s="42">
        <v>0.0</v>
      </c>
    </row>
    <row r="18">
      <c r="A18" s="4" t="s">
        <v>32</v>
      </c>
      <c r="B18" s="42">
        <v>5.0</v>
      </c>
      <c r="C18" s="42">
        <v>0.0</v>
      </c>
    </row>
    <row r="19">
      <c r="A19" s="4" t="s">
        <v>33</v>
      </c>
      <c r="B19" s="42">
        <v>2.0</v>
      </c>
      <c r="C19" s="42">
        <v>1.0</v>
      </c>
    </row>
    <row r="20">
      <c r="A20" s="4" t="s">
        <v>34</v>
      </c>
      <c r="B20" s="42">
        <v>2.0</v>
      </c>
      <c r="C20" s="42">
        <v>0.0</v>
      </c>
    </row>
    <row r="21">
      <c r="A21" s="4" t="s">
        <v>35</v>
      </c>
      <c r="B21" s="42">
        <v>0.0</v>
      </c>
      <c r="C21" s="42">
        <v>0.0</v>
      </c>
    </row>
    <row r="22">
      <c r="A22" s="4" t="s">
        <v>36</v>
      </c>
      <c r="B22" s="42">
        <v>3.0</v>
      </c>
      <c r="C22" s="42">
        <v>0.0</v>
      </c>
    </row>
    <row r="23">
      <c r="A23" s="4" t="s">
        <v>37</v>
      </c>
      <c r="B23" s="42">
        <v>0.0</v>
      </c>
      <c r="C23" s="42">
        <v>1.0</v>
      </c>
    </row>
    <row r="24">
      <c r="A24" s="4" t="s">
        <v>38</v>
      </c>
      <c r="B24" s="42">
        <v>1.0</v>
      </c>
      <c r="C24" s="42">
        <v>0.0</v>
      </c>
    </row>
    <row r="25">
      <c r="A25" s="4" t="s">
        <v>39</v>
      </c>
      <c r="B25" s="42">
        <v>1.0</v>
      </c>
      <c r="C25" s="42">
        <v>0.0</v>
      </c>
    </row>
    <row r="26">
      <c r="A26" s="4" t="s">
        <v>40</v>
      </c>
      <c r="B26" s="42">
        <v>1.0</v>
      </c>
      <c r="C26" s="42">
        <v>0.0</v>
      </c>
    </row>
    <row r="27">
      <c r="A27" s="4" t="s">
        <v>41</v>
      </c>
      <c r="B27" s="42">
        <v>4.0</v>
      </c>
      <c r="C27" s="42">
        <v>0.0</v>
      </c>
    </row>
    <row r="28">
      <c r="A28" s="4" t="s">
        <v>42</v>
      </c>
      <c r="B28" s="42">
        <v>2.0</v>
      </c>
      <c r="C28" s="42">
        <v>0.0</v>
      </c>
    </row>
    <row r="29">
      <c r="A29" s="4" t="s">
        <v>43</v>
      </c>
      <c r="B29" s="42">
        <v>1.0</v>
      </c>
      <c r="C29" s="42">
        <v>0.0</v>
      </c>
    </row>
    <row r="30">
      <c r="A30" s="4" t="s">
        <v>44</v>
      </c>
      <c r="B30" s="42">
        <v>2.0</v>
      </c>
      <c r="C30" s="42">
        <v>0.0</v>
      </c>
    </row>
    <row r="31">
      <c r="A31" s="4" t="s">
        <v>45</v>
      </c>
      <c r="B31" s="42">
        <v>1.0</v>
      </c>
      <c r="C31" s="42">
        <v>0.0</v>
      </c>
    </row>
    <row r="32">
      <c r="A32" s="4" t="s">
        <v>46</v>
      </c>
      <c r="B32" s="42">
        <v>1.0</v>
      </c>
      <c r="C32" s="42">
        <v>1.0</v>
      </c>
    </row>
    <row r="33">
      <c r="A33" s="4" t="s">
        <v>47</v>
      </c>
      <c r="B33" s="42">
        <v>1.0</v>
      </c>
      <c r="C33" s="42">
        <v>0.0</v>
      </c>
    </row>
    <row r="34">
      <c r="A34" s="4" t="s">
        <v>48</v>
      </c>
      <c r="B34" s="42">
        <v>7.0</v>
      </c>
      <c r="C34" s="42">
        <v>0.0</v>
      </c>
    </row>
    <row r="35">
      <c r="A35" s="4" t="s">
        <v>49</v>
      </c>
      <c r="B35" s="42">
        <v>0.0</v>
      </c>
      <c r="C35" s="42">
        <v>0.0</v>
      </c>
    </row>
    <row r="36">
      <c r="A36" s="4" t="s">
        <v>50</v>
      </c>
      <c r="B36" s="42">
        <v>4.0</v>
      </c>
      <c r="C36" s="42">
        <v>0.0</v>
      </c>
    </row>
    <row r="37">
      <c r="A37" s="4" t="s">
        <v>51</v>
      </c>
      <c r="B37" s="42">
        <v>1.0</v>
      </c>
      <c r="C37" s="42">
        <v>0.0</v>
      </c>
    </row>
    <row r="38">
      <c r="A38" s="4" t="s">
        <v>52</v>
      </c>
      <c r="B38" s="42">
        <v>1.0</v>
      </c>
      <c r="C38" s="42">
        <v>0.0</v>
      </c>
    </row>
    <row r="39">
      <c r="A39" s="4" t="s">
        <v>53</v>
      </c>
      <c r="B39" s="42">
        <v>0.0</v>
      </c>
      <c r="C39" s="42">
        <v>0.0</v>
      </c>
    </row>
    <row r="40">
      <c r="A40" s="4" t="s">
        <v>54</v>
      </c>
      <c r="B40" s="42">
        <v>1.0</v>
      </c>
      <c r="C40" s="42">
        <v>0.0</v>
      </c>
    </row>
    <row r="41">
      <c r="A41" s="4" t="s">
        <v>55</v>
      </c>
      <c r="B41" s="42">
        <v>1.0</v>
      </c>
      <c r="C41" s="42">
        <v>0.0</v>
      </c>
    </row>
    <row r="42">
      <c r="A42" s="4" t="s">
        <v>56</v>
      </c>
      <c r="B42" s="42">
        <v>0.0</v>
      </c>
      <c r="C42" s="42">
        <v>2.0</v>
      </c>
    </row>
    <row r="43">
      <c r="A43" s="4" t="s">
        <v>57</v>
      </c>
      <c r="B43" s="42">
        <v>2.0</v>
      </c>
      <c r="C43" s="42">
        <v>0.0</v>
      </c>
    </row>
    <row r="44">
      <c r="A44" s="4" t="s">
        <v>58</v>
      </c>
      <c r="B44" s="42">
        <v>0.0</v>
      </c>
      <c r="C44" s="42">
        <v>0.0</v>
      </c>
    </row>
    <row r="45">
      <c r="A45" s="43" t="s">
        <v>59</v>
      </c>
      <c r="B45" s="42">
        <v>1.0</v>
      </c>
      <c r="C45" s="42">
        <v>0.0</v>
      </c>
    </row>
    <row r="46">
      <c r="A46" s="43" t="s">
        <v>60</v>
      </c>
      <c r="B46" s="42">
        <v>0.0</v>
      </c>
      <c r="C46" s="42">
        <v>0.0</v>
      </c>
    </row>
    <row r="47">
      <c r="A47" s="4" t="s">
        <v>61</v>
      </c>
      <c r="B47" s="42">
        <v>3.0</v>
      </c>
      <c r="C47" s="42">
        <v>1.0</v>
      </c>
    </row>
    <row r="48">
      <c r="A48" s="4" t="s">
        <v>62</v>
      </c>
      <c r="B48" s="42">
        <v>0.0</v>
      </c>
      <c r="C48" s="42">
        <v>0.0</v>
      </c>
    </row>
    <row r="49">
      <c r="A49" s="4" t="s">
        <v>63</v>
      </c>
      <c r="B49" s="42">
        <v>1.0</v>
      </c>
      <c r="C49" s="42">
        <v>0.0</v>
      </c>
    </row>
    <row r="50">
      <c r="A50" s="4" t="s">
        <v>154</v>
      </c>
      <c r="B50" s="42">
        <v>0.0</v>
      </c>
      <c r="C50" s="42">
        <v>0.0</v>
      </c>
    </row>
    <row r="51">
      <c r="A51" s="4" t="s">
        <v>64</v>
      </c>
      <c r="B51" s="42">
        <v>1.0</v>
      </c>
      <c r="C51" s="42">
        <v>0.0</v>
      </c>
    </row>
    <row r="52">
      <c r="A52" s="4" t="s">
        <v>65</v>
      </c>
      <c r="B52" s="42">
        <v>1.0</v>
      </c>
      <c r="C52" s="42">
        <v>0.0</v>
      </c>
    </row>
    <row r="53">
      <c r="A53" s="4" t="s">
        <v>66</v>
      </c>
      <c r="B53" s="42">
        <v>0.0</v>
      </c>
      <c r="C53" s="42">
        <v>1.0</v>
      </c>
    </row>
    <row r="54">
      <c r="A54" s="4" t="s">
        <v>67</v>
      </c>
      <c r="B54" s="42">
        <v>1.0</v>
      </c>
      <c r="C54" s="42">
        <v>0.0</v>
      </c>
    </row>
    <row r="55">
      <c r="A55" s="4" t="s">
        <v>68</v>
      </c>
      <c r="B55" s="42">
        <v>1.0</v>
      </c>
      <c r="C55" s="42">
        <v>0.0</v>
      </c>
    </row>
    <row r="56">
      <c r="A56" s="4" t="s">
        <v>69</v>
      </c>
      <c r="B56" s="42">
        <v>0.0</v>
      </c>
      <c r="C56" s="42">
        <v>0.0</v>
      </c>
    </row>
    <row r="57">
      <c r="A57" s="4" t="s">
        <v>70</v>
      </c>
      <c r="B57" s="42">
        <v>1.0</v>
      </c>
      <c r="C57" s="42">
        <v>0.0</v>
      </c>
    </row>
    <row r="58">
      <c r="A58" s="4" t="s">
        <v>71</v>
      </c>
      <c r="B58" s="42">
        <v>0.0</v>
      </c>
      <c r="C58" s="42">
        <v>0.0</v>
      </c>
    </row>
    <row r="59">
      <c r="A59" s="4" t="s">
        <v>385</v>
      </c>
      <c r="B59" s="42">
        <v>0.0</v>
      </c>
      <c r="C59" s="42">
        <v>0.0</v>
      </c>
    </row>
    <row r="60">
      <c r="A60" s="4" t="s">
        <v>72</v>
      </c>
      <c r="B60" s="42">
        <v>0.0</v>
      </c>
      <c r="C60" s="42">
        <v>0.0</v>
      </c>
    </row>
    <row r="61">
      <c r="A61" s="4" t="s">
        <v>73</v>
      </c>
      <c r="B61" s="42">
        <v>1.0</v>
      </c>
      <c r="C61" s="42">
        <v>1.0</v>
      </c>
    </row>
    <row r="62">
      <c r="A62" s="4" t="s">
        <v>74</v>
      </c>
      <c r="B62" s="42">
        <v>0.0</v>
      </c>
      <c r="C62" s="42">
        <v>0.0</v>
      </c>
    </row>
    <row r="63">
      <c r="A63" s="4" t="s">
        <v>75</v>
      </c>
      <c r="B63" s="42">
        <v>0.0</v>
      </c>
      <c r="C63" s="42">
        <v>0.0</v>
      </c>
    </row>
    <row r="64">
      <c r="A64" s="4" t="s">
        <v>76</v>
      </c>
      <c r="B64" s="42">
        <v>1.0</v>
      </c>
      <c r="C64" s="42">
        <v>0.0</v>
      </c>
    </row>
    <row r="65">
      <c r="A65" s="4" t="s">
        <v>77</v>
      </c>
      <c r="B65" s="42">
        <v>2.0</v>
      </c>
      <c r="C65" s="42">
        <v>0.0</v>
      </c>
    </row>
    <row r="66">
      <c r="A66" s="4" t="s">
        <v>78</v>
      </c>
      <c r="B66" s="42">
        <v>1.0</v>
      </c>
      <c r="C66" s="42">
        <v>2.0</v>
      </c>
    </row>
    <row r="67">
      <c r="A67" s="4" t="s">
        <v>79</v>
      </c>
      <c r="B67" s="42">
        <v>1.0</v>
      </c>
      <c r="C67" s="42">
        <v>0.0</v>
      </c>
    </row>
    <row r="68">
      <c r="A68" s="4" t="s">
        <v>80</v>
      </c>
      <c r="B68" s="42">
        <v>2.0</v>
      </c>
      <c r="C68" s="42">
        <v>0.0</v>
      </c>
    </row>
    <row r="69">
      <c r="A69" s="4" t="s">
        <v>81</v>
      </c>
      <c r="B69" s="42">
        <v>0.0</v>
      </c>
      <c r="C69" s="42">
        <v>0.0</v>
      </c>
    </row>
    <row r="70">
      <c r="A70" s="4" t="s">
        <v>82</v>
      </c>
      <c r="B70" s="42">
        <v>1.0</v>
      </c>
      <c r="C70" s="42">
        <v>0.0</v>
      </c>
    </row>
    <row r="71">
      <c r="A71" s="4" t="s">
        <v>83</v>
      </c>
      <c r="B71" s="42">
        <v>0.0</v>
      </c>
      <c r="C71" s="42">
        <v>0.0</v>
      </c>
    </row>
    <row r="72">
      <c r="A72" s="4" t="s">
        <v>84</v>
      </c>
      <c r="B72" s="42">
        <v>1.0</v>
      </c>
      <c r="C72" s="42">
        <v>0.0</v>
      </c>
    </row>
    <row r="73">
      <c r="A73" s="4" t="s">
        <v>85</v>
      </c>
      <c r="B73" s="42">
        <v>5.0</v>
      </c>
      <c r="C73" s="42">
        <v>0.0</v>
      </c>
    </row>
    <row r="74">
      <c r="A74" s="4" t="s">
        <v>86</v>
      </c>
      <c r="B74" s="42">
        <v>0.0</v>
      </c>
      <c r="C74" s="42">
        <v>0.0</v>
      </c>
    </row>
    <row r="75">
      <c r="A75" s="4" t="s">
        <v>87</v>
      </c>
      <c r="B75" s="42">
        <v>2.0</v>
      </c>
      <c r="C75" s="42">
        <v>0.0</v>
      </c>
    </row>
    <row r="76">
      <c r="A76" s="4" t="s">
        <v>88</v>
      </c>
      <c r="B76" s="42">
        <v>0.0</v>
      </c>
      <c r="C76" s="42">
        <v>0.0</v>
      </c>
    </row>
    <row r="77">
      <c r="A77" s="4" t="s">
        <v>387</v>
      </c>
      <c r="B77" s="42">
        <v>0.0</v>
      </c>
      <c r="C77" s="42">
        <v>0.0</v>
      </c>
    </row>
    <row r="78">
      <c r="A78" s="4" t="s">
        <v>89</v>
      </c>
      <c r="B78" s="42">
        <v>0.0</v>
      </c>
      <c r="C78" s="42">
        <v>0.0</v>
      </c>
    </row>
    <row r="79">
      <c r="A79" s="4" t="s">
        <v>90</v>
      </c>
      <c r="B79" s="42">
        <v>0.0</v>
      </c>
      <c r="C79" s="42">
        <v>0.0</v>
      </c>
    </row>
    <row r="80">
      <c r="A80" s="4" t="s">
        <v>91</v>
      </c>
      <c r="B80" s="42">
        <v>1.0</v>
      </c>
      <c r="C80" s="42">
        <v>0.0</v>
      </c>
    </row>
    <row r="81">
      <c r="A81" s="4" t="s">
        <v>92</v>
      </c>
      <c r="B81" s="42">
        <v>2.0</v>
      </c>
      <c r="C81" s="42">
        <v>1.0</v>
      </c>
    </row>
    <row r="82">
      <c r="A82" s="4" t="s">
        <v>93</v>
      </c>
      <c r="B82" s="42">
        <v>1.0</v>
      </c>
      <c r="C82" s="42">
        <v>0.0</v>
      </c>
    </row>
    <row r="83">
      <c r="A83" s="4" t="s">
        <v>94</v>
      </c>
      <c r="B83" s="42">
        <v>1.0</v>
      </c>
      <c r="C83" s="42">
        <v>0.0</v>
      </c>
    </row>
    <row r="84">
      <c r="A84" s="4" t="s">
        <v>95</v>
      </c>
      <c r="B84" s="42">
        <v>0.0</v>
      </c>
      <c r="C84" s="42">
        <v>0.0</v>
      </c>
    </row>
    <row r="85">
      <c r="A85" s="4" t="s">
        <v>96</v>
      </c>
      <c r="B85" s="42">
        <v>1.0</v>
      </c>
      <c r="C85" s="42">
        <v>0.0</v>
      </c>
    </row>
    <row r="86">
      <c r="A86" s="4" t="s">
        <v>97</v>
      </c>
      <c r="B86" s="42">
        <v>0.0</v>
      </c>
      <c r="C86" s="42">
        <v>0.0</v>
      </c>
    </row>
    <row r="87">
      <c r="A87" s="4" t="s">
        <v>98</v>
      </c>
      <c r="B87" s="42">
        <v>0.0</v>
      </c>
      <c r="C87" s="42">
        <v>0.0</v>
      </c>
    </row>
    <row r="88">
      <c r="A88" s="4" t="s">
        <v>99</v>
      </c>
      <c r="B88" s="42">
        <v>0.0</v>
      </c>
      <c r="C88" s="42">
        <v>1.0</v>
      </c>
    </row>
    <row r="89">
      <c r="A89" s="4" t="s">
        <v>388</v>
      </c>
      <c r="B89" s="42">
        <v>0.0</v>
      </c>
      <c r="C89" s="42">
        <v>0.0</v>
      </c>
    </row>
    <row r="90">
      <c r="A90" s="4" t="s">
        <v>100</v>
      </c>
      <c r="B90" s="42">
        <v>3.0</v>
      </c>
      <c r="C90" s="42">
        <v>0.0</v>
      </c>
    </row>
    <row r="91">
      <c r="A91" s="4" t="s">
        <v>101</v>
      </c>
      <c r="B91" s="42">
        <v>0.0</v>
      </c>
      <c r="C91" s="42">
        <v>0.0</v>
      </c>
    </row>
    <row r="92">
      <c r="A92" s="4" t="s">
        <v>102</v>
      </c>
      <c r="B92" s="42">
        <v>0.0</v>
      </c>
      <c r="C92" s="42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2" t="s">
        <v>2</v>
      </c>
      <c r="B1" s="19">
        <v>45505.0</v>
      </c>
      <c r="C1" s="19">
        <v>45536.0</v>
      </c>
      <c r="D1" s="19">
        <v>45566.0</v>
      </c>
      <c r="E1" s="19">
        <v>45597.0</v>
      </c>
      <c r="F1" s="19">
        <v>45627.0</v>
      </c>
      <c r="G1" s="19">
        <v>45658.0</v>
      </c>
      <c r="H1" s="19">
        <v>45689.0</v>
      </c>
      <c r="I1" s="19">
        <v>45717.0</v>
      </c>
      <c r="J1" s="19">
        <v>45748.0</v>
      </c>
      <c r="K1" s="19">
        <v>45778.0</v>
      </c>
      <c r="L1" s="19">
        <v>45809.0</v>
      </c>
      <c r="M1" s="19">
        <v>45839.0</v>
      </c>
    </row>
    <row r="2">
      <c r="A2" s="2" t="s">
        <v>432</v>
      </c>
      <c r="B2" s="44"/>
      <c r="C2" s="45"/>
      <c r="D2" s="45">
        <v>0.0</v>
      </c>
      <c r="E2" s="45"/>
      <c r="F2" s="46"/>
      <c r="G2" s="45">
        <v>0.0</v>
      </c>
      <c r="H2" s="46"/>
      <c r="I2" s="45">
        <v>0.0</v>
      </c>
      <c r="J2" s="46"/>
      <c r="K2" s="45">
        <v>14.0</v>
      </c>
      <c r="L2" s="45"/>
      <c r="M2" s="46"/>
    </row>
    <row r="3">
      <c r="A3" s="4" t="s">
        <v>9</v>
      </c>
      <c r="B3" s="47">
        <f>initial_tech_count!B2</f>
        <v>0</v>
      </c>
      <c r="C3" s="48">
        <v>0.0</v>
      </c>
      <c r="D3" s="48">
        <v>0.0</v>
      </c>
      <c r="E3" s="48">
        <v>0.0</v>
      </c>
      <c r="F3" s="48">
        <v>0.0</v>
      </c>
      <c r="G3" s="48">
        <v>0.0</v>
      </c>
      <c r="H3" s="48">
        <v>0.0</v>
      </c>
      <c r="I3" s="48">
        <v>0.0</v>
      </c>
      <c r="J3" s="48">
        <v>0.0</v>
      </c>
      <c r="K3" s="48">
        <v>0.0</v>
      </c>
      <c r="L3" s="48">
        <v>0.0</v>
      </c>
      <c r="M3" s="48">
        <v>0.0</v>
      </c>
    </row>
    <row r="4">
      <c r="A4" s="4" t="s">
        <v>11</v>
      </c>
      <c r="B4" s="47">
        <f>initial_tech_count!B3</f>
        <v>2</v>
      </c>
      <c r="C4" s="48">
        <v>0.0</v>
      </c>
      <c r="D4" s="48">
        <v>0.0</v>
      </c>
      <c r="E4" s="48">
        <v>0.0</v>
      </c>
      <c r="F4" s="48">
        <v>0.0</v>
      </c>
      <c r="G4" s="48">
        <v>0.0</v>
      </c>
      <c r="H4" s="48">
        <v>0.0</v>
      </c>
      <c r="I4" s="48">
        <v>0.0</v>
      </c>
      <c r="J4" s="48">
        <v>0.0</v>
      </c>
      <c r="K4" s="48">
        <v>0.0</v>
      </c>
      <c r="L4" s="48">
        <v>0.0</v>
      </c>
      <c r="M4" s="48">
        <v>0.0</v>
      </c>
    </row>
    <row r="5">
      <c r="A5" s="4" t="s">
        <v>13</v>
      </c>
      <c r="B5" s="47">
        <f>initial_tech_count!B4</f>
        <v>1</v>
      </c>
      <c r="C5" s="48">
        <v>0.0</v>
      </c>
      <c r="D5" s="48">
        <v>0.0</v>
      </c>
      <c r="E5" s="48">
        <v>0.0</v>
      </c>
      <c r="F5" s="48">
        <v>0.0</v>
      </c>
      <c r="G5" s="48">
        <v>0.0</v>
      </c>
      <c r="H5" s="48">
        <v>0.0</v>
      </c>
      <c r="I5" s="48">
        <v>0.0</v>
      </c>
      <c r="J5" s="48">
        <v>0.0</v>
      </c>
      <c r="K5" s="48">
        <v>0.0</v>
      </c>
      <c r="L5" s="48">
        <v>0.0</v>
      </c>
      <c r="M5" s="48">
        <v>0.0</v>
      </c>
    </row>
    <row r="6">
      <c r="A6" s="4" t="s">
        <v>15</v>
      </c>
      <c r="B6" s="47">
        <f>initial_tech_count!B5</f>
        <v>1</v>
      </c>
      <c r="C6" s="48">
        <v>0.0</v>
      </c>
      <c r="D6" s="48">
        <v>0.0</v>
      </c>
      <c r="E6" s="48">
        <v>0.0</v>
      </c>
      <c r="F6" s="48">
        <v>0.0</v>
      </c>
      <c r="G6" s="48">
        <v>0.0</v>
      </c>
      <c r="H6" s="48">
        <v>0.0</v>
      </c>
      <c r="I6" s="48">
        <v>0.0</v>
      </c>
      <c r="J6" s="48">
        <v>0.0</v>
      </c>
      <c r="K6" s="48">
        <v>0.0</v>
      </c>
      <c r="L6" s="48">
        <v>0.0</v>
      </c>
      <c r="M6" s="48">
        <v>0.0</v>
      </c>
    </row>
    <row r="7">
      <c r="A7" s="4" t="s">
        <v>17</v>
      </c>
      <c r="B7" s="47">
        <f>initial_tech_count!B6</f>
        <v>0</v>
      </c>
      <c r="C7" s="48">
        <v>0.0</v>
      </c>
      <c r="D7" s="48">
        <v>0.0</v>
      </c>
      <c r="E7" s="48">
        <v>0.0</v>
      </c>
      <c r="F7" s="48">
        <v>0.0</v>
      </c>
      <c r="G7" s="48">
        <v>0.0</v>
      </c>
      <c r="H7" s="48">
        <v>0.0</v>
      </c>
      <c r="I7" s="48">
        <v>0.0</v>
      </c>
      <c r="J7" s="48">
        <v>0.0</v>
      </c>
      <c r="K7" s="48">
        <v>0.0</v>
      </c>
      <c r="L7" s="48">
        <v>0.0</v>
      </c>
      <c r="M7" s="48">
        <v>0.0</v>
      </c>
    </row>
    <row r="8">
      <c r="A8" s="4" t="s">
        <v>18</v>
      </c>
      <c r="B8" s="47">
        <f>initial_tech_count!B7</f>
        <v>13</v>
      </c>
      <c r="C8" s="48">
        <v>0.0</v>
      </c>
      <c r="D8" s="48">
        <v>0.0</v>
      </c>
      <c r="E8" s="48">
        <v>0.0</v>
      </c>
      <c r="F8" s="48">
        <v>0.0</v>
      </c>
      <c r="G8" s="48">
        <v>0.0</v>
      </c>
      <c r="H8" s="48">
        <v>0.0</v>
      </c>
      <c r="I8" s="48">
        <v>0.0</v>
      </c>
      <c r="J8" s="48">
        <v>0.0</v>
      </c>
      <c r="K8" s="48">
        <v>0.0</v>
      </c>
      <c r="L8" s="48">
        <v>0.0</v>
      </c>
      <c r="M8" s="48">
        <v>0.0</v>
      </c>
    </row>
    <row r="9">
      <c r="A9" s="4" t="s">
        <v>20</v>
      </c>
      <c r="B9" s="47">
        <f>initial_tech_count!B8</f>
        <v>1</v>
      </c>
      <c r="C9" s="48">
        <v>0.0</v>
      </c>
      <c r="D9" s="48">
        <v>0.0</v>
      </c>
      <c r="E9" s="48">
        <v>0.0</v>
      </c>
      <c r="F9" s="48">
        <v>0.0</v>
      </c>
      <c r="G9" s="48">
        <v>0.0</v>
      </c>
      <c r="H9" s="48">
        <v>0.0</v>
      </c>
      <c r="I9" s="48">
        <v>0.0</v>
      </c>
      <c r="J9" s="48">
        <v>0.0</v>
      </c>
      <c r="K9" s="48">
        <v>0.0</v>
      </c>
      <c r="L9" s="48">
        <v>0.0</v>
      </c>
      <c r="M9" s="48">
        <v>0.0</v>
      </c>
    </row>
    <row r="10">
      <c r="A10" s="4" t="s">
        <v>22</v>
      </c>
      <c r="B10" s="47">
        <f>initial_tech_count!B9</f>
        <v>1</v>
      </c>
      <c r="C10" s="48">
        <v>0.0</v>
      </c>
      <c r="D10" s="48">
        <v>0.0</v>
      </c>
      <c r="E10" s="48">
        <v>0.0</v>
      </c>
      <c r="F10" s="48">
        <v>0.0</v>
      </c>
      <c r="G10" s="48">
        <v>0.0</v>
      </c>
      <c r="H10" s="48">
        <v>0.0</v>
      </c>
      <c r="I10" s="48">
        <v>0.0</v>
      </c>
      <c r="J10" s="48">
        <v>0.0</v>
      </c>
      <c r="K10" s="48">
        <v>0.0</v>
      </c>
      <c r="L10" s="48">
        <v>0.0</v>
      </c>
      <c r="M10" s="48">
        <v>0.0</v>
      </c>
    </row>
    <row r="11">
      <c r="A11" s="4" t="s">
        <v>24</v>
      </c>
      <c r="B11" s="47">
        <f>initial_tech_count!B10</f>
        <v>2</v>
      </c>
      <c r="C11" s="48">
        <v>0.0</v>
      </c>
      <c r="D11" s="48">
        <v>0.0</v>
      </c>
      <c r="E11" s="48">
        <v>0.0</v>
      </c>
      <c r="F11" s="48">
        <v>0.0</v>
      </c>
      <c r="G11" s="48">
        <v>0.0</v>
      </c>
      <c r="H11" s="48">
        <v>0.0</v>
      </c>
      <c r="I11" s="48">
        <v>0.0</v>
      </c>
      <c r="J11" s="48">
        <v>0.0</v>
      </c>
      <c r="K11" s="48">
        <v>0.0</v>
      </c>
      <c r="L11" s="48">
        <v>0.0</v>
      </c>
      <c r="M11" s="48">
        <v>0.0</v>
      </c>
    </row>
    <row r="12">
      <c r="A12" s="4" t="s">
        <v>26</v>
      </c>
      <c r="B12" s="47">
        <f>initial_tech_count!B11</f>
        <v>0</v>
      </c>
      <c r="C12" s="48">
        <v>0.0</v>
      </c>
      <c r="D12" s="48">
        <v>0.0</v>
      </c>
      <c r="E12" s="48">
        <v>0.0</v>
      </c>
      <c r="F12" s="48">
        <v>0.0</v>
      </c>
      <c r="G12" s="48">
        <v>0.0</v>
      </c>
      <c r="H12" s="48">
        <v>0.0</v>
      </c>
      <c r="I12" s="48">
        <v>0.0</v>
      </c>
      <c r="J12" s="48">
        <v>0.0</v>
      </c>
      <c r="K12" s="48">
        <v>0.0</v>
      </c>
      <c r="L12" s="48">
        <v>0.0</v>
      </c>
      <c r="M12" s="48">
        <v>0.0</v>
      </c>
    </row>
    <row r="13">
      <c r="A13" s="4" t="s">
        <v>27</v>
      </c>
      <c r="B13" s="47">
        <f>initial_tech_count!B12</f>
        <v>0</v>
      </c>
      <c r="C13" s="48">
        <v>0.0</v>
      </c>
      <c r="D13" s="48">
        <v>0.0</v>
      </c>
      <c r="E13" s="48">
        <v>0.0</v>
      </c>
      <c r="F13" s="48">
        <v>0.0</v>
      </c>
      <c r="G13" s="48">
        <v>0.0</v>
      </c>
      <c r="H13" s="48">
        <v>0.0</v>
      </c>
      <c r="I13" s="48">
        <v>0.0</v>
      </c>
      <c r="J13" s="48">
        <v>0.0</v>
      </c>
      <c r="K13" s="48">
        <v>0.0</v>
      </c>
      <c r="L13" s="48">
        <v>0.0</v>
      </c>
      <c r="M13" s="48">
        <v>0.0</v>
      </c>
    </row>
    <row r="14">
      <c r="A14" s="4" t="s">
        <v>28</v>
      </c>
      <c r="B14" s="47">
        <f>initial_tech_count!B13</f>
        <v>2</v>
      </c>
      <c r="C14" s="48">
        <v>0.0</v>
      </c>
      <c r="D14" s="48">
        <v>0.0</v>
      </c>
      <c r="E14" s="48">
        <v>0.0</v>
      </c>
      <c r="F14" s="48">
        <v>0.0</v>
      </c>
      <c r="G14" s="48">
        <v>0.0</v>
      </c>
      <c r="H14" s="48">
        <v>0.0</v>
      </c>
      <c r="I14" s="48">
        <v>0.0</v>
      </c>
      <c r="J14" s="48">
        <v>0.0</v>
      </c>
      <c r="K14" s="48">
        <v>0.0</v>
      </c>
      <c r="L14" s="48">
        <v>0.0</v>
      </c>
      <c r="M14" s="48">
        <v>0.0</v>
      </c>
    </row>
    <row r="15">
      <c r="A15" s="4" t="s">
        <v>29</v>
      </c>
      <c r="B15" s="47">
        <f>initial_tech_count!B14</f>
        <v>7</v>
      </c>
      <c r="C15" s="48">
        <v>0.0</v>
      </c>
      <c r="D15" s="48">
        <v>0.0</v>
      </c>
      <c r="E15" s="48">
        <v>0.0</v>
      </c>
      <c r="F15" s="48">
        <v>0.0</v>
      </c>
      <c r="G15" s="48">
        <v>0.0</v>
      </c>
      <c r="H15" s="48">
        <v>0.0</v>
      </c>
      <c r="I15" s="48">
        <v>0.0</v>
      </c>
      <c r="J15" s="48">
        <v>0.0</v>
      </c>
      <c r="K15" s="48">
        <v>0.0</v>
      </c>
      <c r="L15" s="48">
        <v>0.0</v>
      </c>
      <c r="M15" s="48">
        <v>0.0</v>
      </c>
    </row>
    <row r="16">
      <c r="A16" s="4" t="s">
        <v>30</v>
      </c>
      <c r="B16" s="47">
        <f>initial_tech_count!B15</f>
        <v>0</v>
      </c>
      <c r="C16" s="48">
        <v>0.0</v>
      </c>
      <c r="D16" s="48">
        <v>0.0</v>
      </c>
      <c r="E16" s="48">
        <v>0.0</v>
      </c>
      <c r="F16" s="48">
        <v>0.0</v>
      </c>
      <c r="G16" s="48">
        <v>0.0</v>
      </c>
      <c r="H16" s="48">
        <v>0.0</v>
      </c>
      <c r="I16" s="48">
        <v>0.0</v>
      </c>
      <c r="J16" s="48">
        <v>0.0</v>
      </c>
      <c r="K16" s="48">
        <v>0.0</v>
      </c>
      <c r="L16" s="48">
        <v>0.0</v>
      </c>
      <c r="M16" s="48">
        <v>0.0</v>
      </c>
    </row>
    <row r="17">
      <c r="A17" s="4" t="s">
        <v>31</v>
      </c>
      <c r="B17" s="47">
        <f>initial_tech_count!B16</f>
        <v>4</v>
      </c>
      <c r="C17" s="48">
        <v>0.0</v>
      </c>
      <c r="D17" s="48">
        <v>0.0</v>
      </c>
      <c r="E17" s="48">
        <v>0.0</v>
      </c>
      <c r="F17" s="48">
        <v>0.0</v>
      </c>
      <c r="G17" s="48">
        <v>0.0</v>
      </c>
      <c r="H17" s="48">
        <v>0.0</v>
      </c>
      <c r="I17" s="48">
        <v>0.0</v>
      </c>
      <c r="J17" s="48">
        <v>0.0</v>
      </c>
      <c r="K17" s="48">
        <v>0.0</v>
      </c>
      <c r="L17" s="48">
        <v>0.0</v>
      </c>
      <c r="M17" s="48">
        <v>0.0</v>
      </c>
    </row>
    <row r="18">
      <c r="A18" s="4" t="s">
        <v>25</v>
      </c>
      <c r="B18" s="47">
        <f>initial_tech_count!B17</f>
        <v>0</v>
      </c>
      <c r="C18" s="48">
        <v>0.0</v>
      </c>
      <c r="D18" s="48">
        <v>0.0</v>
      </c>
      <c r="E18" s="48">
        <v>0.0</v>
      </c>
      <c r="F18" s="48">
        <v>0.0</v>
      </c>
      <c r="G18" s="48">
        <v>0.0</v>
      </c>
      <c r="H18" s="48">
        <v>0.0</v>
      </c>
      <c r="I18" s="48">
        <v>0.0</v>
      </c>
      <c r="J18" s="48">
        <v>0.0</v>
      </c>
      <c r="K18" s="48">
        <v>0.0</v>
      </c>
      <c r="L18" s="48">
        <v>0.0</v>
      </c>
      <c r="M18" s="48">
        <v>0.0</v>
      </c>
    </row>
    <row r="19">
      <c r="A19" s="4" t="s">
        <v>32</v>
      </c>
      <c r="B19" s="47">
        <f>initial_tech_count!B18</f>
        <v>5</v>
      </c>
      <c r="C19" s="48">
        <v>0.0</v>
      </c>
      <c r="D19" s="48">
        <v>0.0</v>
      </c>
      <c r="E19" s="48">
        <v>0.0</v>
      </c>
      <c r="F19" s="48">
        <v>0.0</v>
      </c>
      <c r="G19" s="48">
        <v>0.0</v>
      </c>
      <c r="H19" s="48">
        <v>0.0</v>
      </c>
      <c r="I19" s="48">
        <v>0.0</v>
      </c>
      <c r="J19" s="48">
        <v>0.0</v>
      </c>
      <c r="K19" s="48">
        <v>0.0</v>
      </c>
      <c r="L19" s="48">
        <v>0.0</v>
      </c>
      <c r="M19" s="48">
        <v>0.0</v>
      </c>
    </row>
    <row r="20">
      <c r="A20" s="4" t="s">
        <v>33</v>
      </c>
      <c r="B20" s="47">
        <f>initial_tech_count!B19</f>
        <v>2</v>
      </c>
      <c r="C20" s="48">
        <v>0.0</v>
      </c>
      <c r="D20" s="48">
        <v>0.0</v>
      </c>
      <c r="E20" s="48">
        <v>0.0</v>
      </c>
      <c r="F20" s="48">
        <v>0.0</v>
      </c>
      <c r="G20" s="48">
        <v>0.0</v>
      </c>
      <c r="H20" s="48">
        <v>0.0</v>
      </c>
      <c r="I20" s="48">
        <v>0.0</v>
      </c>
      <c r="J20" s="48">
        <v>0.0</v>
      </c>
      <c r="K20" s="48">
        <v>0.0</v>
      </c>
      <c r="L20" s="48">
        <v>0.0</v>
      </c>
      <c r="M20" s="48">
        <v>0.0</v>
      </c>
    </row>
    <row r="21">
      <c r="A21" s="4" t="s">
        <v>34</v>
      </c>
      <c r="B21" s="47">
        <f>initial_tech_count!B20</f>
        <v>2</v>
      </c>
      <c r="C21" s="48">
        <v>0.0</v>
      </c>
      <c r="D21" s="48">
        <v>0.0</v>
      </c>
      <c r="E21" s="48">
        <v>0.0</v>
      </c>
      <c r="F21" s="48">
        <v>0.0</v>
      </c>
      <c r="G21" s="48">
        <v>0.0</v>
      </c>
      <c r="H21" s="48">
        <v>0.0</v>
      </c>
      <c r="I21" s="48">
        <v>0.0</v>
      </c>
      <c r="J21" s="48">
        <v>0.0</v>
      </c>
      <c r="K21" s="48">
        <v>0.0</v>
      </c>
      <c r="L21" s="48">
        <v>0.0</v>
      </c>
      <c r="M21" s="48">
        <v>0.0</v>
      </c>
    </row>
    <row r="22">
      <c r="A22" s="4" t="s">
        <v>35</v>
      </c>
      <c r="B22" s="47">
        <f>initial_tech_count!B21</f>
        <v>0</v>
      </c>
      <c r="C22" s="48">
        <v>0.0</v>
      </c>
      <c r="D22" s="48">
        <v>0.0</v>
      </c>
      <c r="E22" s="48">
        <v>0.0</v>
      </c>
      <c r="F22" s="48">
        <v>0.0</v>
      </c>
      <c r="G22" s="48">
        <v>0.0</v>
      </c>
      <c r="H22" s="48">
        <v>0.0</v>
      </c>
      <c r="I22" s="48">
        <v>0.0</v>
      </c>
      <c r="J22" s="48">
        <v>0.0</v>
      </c>
      <c r="K22" s="48">
        <v>0.0</v>
      </c>
      <c r="L22" s="48">
        <v>0.0</v>
      </c>
      <c r="M22" s="48">
        <v>0.0</v>
      </c>
    </row>
    <row r="23">
      <c r="A23" s="4" t="s">
        <v>36</v>
      </c>
      <c r="B23" s="47">
        <f>initial_tech_count!B22</f>
        <v>3</v>
      </c>
      <c r="C23" s="48">
        <v>0.0</v>
      </c>
      <c r="D23" s="48">
        <v>0.0</v>
      </c>
      <c r="E23" s="48">
        <v>0.0</v>
      </c>
      <c r="F23" s="48">
        <v>0.0</v>
      </c>
      <c r="G23" s="48">
        <v>0.0</v>
      </c>
      <c r="H23" s="48">
        <v>0.0</v>
      </c>
      <c r="I23" s="48">
        <v>0.0</v>
      </c>
      <c r="J23" s="48">
        <v>0.0</v>
      </c>
      <c r="K23" s="48">
        <v>0.0</v>
      </c>
      <c r="L23" s="48">
        <v>0.0</v>
      </c>
      <c r="M23" s="48">
        <v>0.0</v>
      </c>
    </row>
    <row r="24">
      <c r="A24" s="4" t="s">
        <v>37</v>
      </c>
      <c r="B24" s="47">
        <f>initial_tech_count!B23</f>
        <v>0</v>
      </c>
      <c r="C24" s="48">
        <v>0.0</v>
      </c>
      <c r="D24" s="48">
        <v>0.0</v>
      </c>
      <c r="E24" s="48">
        <v>0.0</v>
      </c>
      <c r="F24" s="48">
        <v>0.0</v>
      </c>
      <c r="G24" s="48">
        <v>0.0</v>
      </c>
      <c r="H24" s="48">
        <v>0.0</v>
      </c>
      <c r="I24" s="48">
        <v>0.0</v>
      </c>
      <c r="J24" s="48">
        <v>0.0</v>
      </c>
      <c r="K24" s="48">
        <v>0.0</v>
      </c>
      <c r="L24" s="48">
        <v>0.0</v>
      </c>
      <c r="M24" s="48">
        <v>0.0</v>
      </c>
    </row>
    <row r="25">
      <c r="A25" s="4" t="s">
        <v>38</v>
      </c>
      <c r="B25" s="47">
        <f>initial_tech_count!B24</f>
        <v>1</v>
      </c>
      <c r="C25" s="48">
        <v>0.0</v>
      </c>
      <c r="D25" s="48">
        <v>0.0</v>
      </c>
      <c r="E25" s="48">
        <v>0.0</v>
      </c>
      <c r="F25" s="48">
        <v>0.0</v>
      </c>
      <c r="G25" s="48">
        <v>0.0</v>
      </c>
      <c r="H25" s="48">
        <v>0.0</v>
      </c>
      <c r="I25" s="48">
        <v>0.0</v>
      </c>
      <c r="J25" s="48">
        <v>0.0</v>
      </c>
      <c r="K25" s="48">
        <v>0.0</v>
      </c>
      <c r="L25" s="48">
        <v>0.0</v>
      </c>
      <c r="M25" s="48">
        <v>0.0</v>
      </c>
    </row>
    <row r="26">
      <c r="A26" s="4" t="s">
        <v>39</v>
      </c>
      <c r="B26" s="47">
        <f>initial_tech_count!B25</f>
        <v>1</v>
      </c>
      <c r="C26" s="48">
        <v>0.0</v>
      </c>
      <c r="D26" s="48">
        <v>0.0</v>
      </c>
      <c r="E26" s="48">
        <v>0.0</v>
      </c>
      <c r="F26" s="48">
        <v>0.0</v>
      </c>
      <c r="G26" s="48">
        <v>0.0</v>
      </c>
      <c r="H26" s="48">
        <v>0.0</v>
      </c>
      <c r="I26" s="48">
        <v>0.0</v>
      </c>
      <c r="J26" s="48">
        <v>0.0</v>
      </c>
      <c r="K26" s="48">
        <v>0.0</v>
      </c>
      <c r="L26" s="48">
        <v>0.0</v>
      </c>
      <c r="M26" s="48">
        <v>0.0</v>
      </c>
    </row>
    <row r="27">
      <c r="A27" s="4" t="s">
        <v>40</v>
      </c>
      <c r="B27" s="47">
        <f>initial_tech_count!B26</f>
        <v>1</v>
      </c>
      <c r="C27" s="48">
        <v>0.0</v>
      </c>
      <c r="D27" s="48">
        <v>0.0</v>
      </c>
      <c r="E27" s="48">
        <v>0.0</v>
      </c>
      <c r="F27" s="48">
        <v>0.0</v>
      </c>
      <c r="G27" s="48">
        <v>0.0</v>
      </c>
      <c r="H27" s="48">
        <v>0.0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</row>
    <row r="28">
      <c r="A28" s="4" t="s">
        <v>41</v>
      </c>
      <c r="B28" s="47">
        <f>initial_tech_count!B27</f>
        <v>4</v>
      </c>
      <c r="C28" s="48">
        <v>0.0</v>
      </c>
      <c r="D28" s="48">
        <v>0.0</v>
      </c>
      <c r="E28" s="48">
        <v>0.0</v>
      </c>
      <c r="F28" s="48">
        <v>0.0</v>
      </c>
      <c r="G28" s="48">
        <v>0.0</v>
      </c>
      <c r="H28" s="48">
        <v>0.0</v>
      </c>
      <c r="I28" s="48">
        <v>0.0</v>
      </c>
      <c r="J28" s="48">
        <v>0.0</v>
      </c>
      <c r="K28" s="48">
        <v>0.0</v>
      </c>
      <c r="L28" s="48">
        <v>0.0</v>
      </c>
      <c r="M28" s="48">
        <v>0.0</v>
      </c>
    </row>
    <row r="29">
      <c r="A29" s="4" t="s">
        <v>42</v>
      </c>
      <c r="B29" s="47">
        <f>initial_tech_count!B28</f>
        <v>2</v>
      </c>
      <c r="C29" s="48">
        <v>0.0</v>
      </c>
      <c r="D29" s="48">
        <v>0.0</v>
      </c>
      <c r="E29" s="48">
        <v>0.0</v>
      </c>
      <c r="F29" s="48">
        <v>0.0</v>
      </c>
      <c r="G29" s="48">
        <v>0.0</v>
      </c>
      <c r="H29" s="48">
        <v>0.0</v>
      </c>
      <c r="I29" s="48">
        <v>0.0</v>
      </c>
      <c r="J29" s="48">
        <v>0.0</v>
      </c>
      <c r="K29" s="48">
        <v>0.0</v>
      </c>
      <c r="L29" s="48">
        <v>0.0</v>
      </c>
      <c r="M29" s="48">
        <v>0.0</v>
      </c>
    </row>
    <row r="30">
      <c r="A30" s="4" t="s">
        <v>43</v>
      </c>
      <c r="B30" s="47">
        <f>initial_tech_count!B29</f>
        <v>1</v>
      </c>
      <c r="C30" s="48">
        <v>0.0</v>
      </c>
      <c r="D30" s="48">
        <v>0.0</v>
      </c>
      <c r="E30" s="48">
        <v>0.0</v>
      </c>
      <c r="F30" s="48">
        <v>0.0</v>
      </c>
      <c r="G30" s="48">
        <v>0.0</v>
      </c>
      <c r="H30" s="48">
        <v>0.0</v>
      </c>
      <c r="I30" s="48">
        <v>0.0</v>
      </c>
      <c r="J30" s="48">
        <v>0.0</v>
      </c>
      <c r="K30" s="48">
        <v>0.0</v>
      </c>
      <c r="L30" s="48">
        <v>0.0</v>
      </c>
      <c r="M30" s="48">
        <v>0.0</v>
      </c>
    </row>
    <row r="31">
      <c r="A31" s="4" t="s">
        <v>44</v>
      </c>
      <c r="B31" s="47">
        <f>initial_tech_count!B30</f>
        <v>2</v>
      </c>
      <c r="C31" s="48">
        <v>0.0</v>
      </c>
      <c r="D31" s="48">
        <v>0.0</v>
      </c>
      <c r="E31" s="48">
        <v>0.0</v>
      </c>
      <c r="F31" s="48">
        <v>0.0</v>
      </c>
      <c r="G31" s="48">
        <v>0.0</v>
      </c>
      <c r="H31" s="48">
        <v>0.0</v>
      </c>
      <c r="I31" s="48">
        <v>0.0</v>
      </c>
      <c r="J31" s="48">
        <v>0.0</v>
      </c>
      <c r="K31" s="48">
        <v>0.0</v>
      </c>
      <c r="L31" s="48">
        <v>0.0</v>
      </c>
      <c r="M31" s="48">
        <v>0.0</v>
      </c>
    </row>
    <row r="32">
      <c r="A32" s="4" t="s">
        <v>45</v>
      </c>
      <c r="B32" s="47">
        <f>initial_tech_count!B31</f>
        <v>1</v>
      </c>
      <c r="C32" s="48">
        <v>0.0</v>
      </c>
      <c r="D32" s="48">
        <v>0.0</v>
      </c>
      <c r="E32" s="48">
        <v>0.0</v>
      </c>
      <c r="F32" s="48">
        <v>0.0</v>
      </c>
      <c r="G32" s="48">
        <v>0.0</v>
      </c>
      <c r="H32" s="48">
        <v>0.0</v>
      </c>
      <c r="I32" s="48">
        <v>0.0</v>
      </c>
      <c r="J32" s="48">
        <v>0.0</v>
      </c>
      <c r="K32" s="48">
        <v>0.0</v>
      </c>
      <c r="L32" s="48">
        <v>0.0</v>
      </c>
      <c r="M32" s="48">
        <v>0.0</v>
      </c>
    </row>
    <row r="33">
      <c r="A33" s="4" t="s">
        <v>46</v>
      </c>
      <c r="B33" s="47">
        <f>initial_tech_count!B32</f>
        <v>1</v>
      </c>
      <c r="C33" s="48">
        <v>0.0</v>
      </c>
      <c r="D33" s="21">
        <v>3.0</v>
      </c>
      <c r="E33" s="21">
        <v>0.0</v>
      </c>
      <c r="F33" s="48">
        <v>0.0</v>
      </c>
      <c r="G33" s="48">
        <v>0.0</v>
      </c>
      <c r="H33" s="48">
        <v>0.0</v>
      </c>
      <c r="I33" s="48">
        <v>0.0</v>
      </c>
      <c r="J33" s="48">
        <v>0.0</v>
      </c>
      <c r="K33" s="48">
        <v>0.0</v>
      </c>
      <c r="L33" s="48">
        <v>0.0</v>
      </c>
      <c r="M33" s="48">
        <v>0.0</v>
      </c>
    </row>
    <row r="34">
      <c r="A34" s="4" t="s">
        <v>47</v>
      </c>
      <c r="B34" s="47">
        <f>initial_tech_count!B33</f>
        <v>1</v>
      </c>
      <c r="C34" s="48">
        <v>0.0</v>
      </c>
      <c r="D34" s="48">
        <v>0.0</v>
      </c>
      <c r="E34" s="48">
        <v>0.0</v>
      </c>
      <c r="F34" s="48">
        <v>0.0</v>
      </c>
      <c r="G34" s="48">
        <v>0.0</v>
      </c>
      <c r="H34" s="48">
        <v>0.0</v>
      </c>
      <c r="I34" s="48">
        <v>0.0</v>
      </c>
      <c r="J34" s="48">
        <v>0.0</v>
      </c>
      <c r="K34" s="48">
        <v>0.0</v>
      </c>
      <c r="L34" s="48">
        <v>0.0</v>
      </c>
      <c r="M34" s="48">
        <v>0.0</v>
      </c>
    </row>
    <row r="35">
      <c r="A35" s="4" t="s">
        <v>48</v>
      </c>
      <c r="B35" s="47">
        <f>initial_tech_count!B34</f>
        <v>7</v>
      </c>
      <c r="C35" s="48">
        <v>0.0</v>
      </c>
      <c r="D35" s="48">
        <v>0.0</v>
      </c>
      <c r="E35" s="48">
        <v>0.0</v>
      </c>
      <c r="F35" s="48">
        <v>0.0</v>
      </c>
      <c r="G35" s="48">
        <v>0.0</v>
      </c>
      <c r="H35" s="48">
        <v>0.0</v>
      </c>
      <c r="I35" s="48">
        <v>0.0</v>
      </c>
      <c r="J35" s="48">
        <v>0.0</v>
      </c>
      <c r="K35" s="48">
        <v>0.0</v>
      </c>
      <c r="L35" s="48">
        <v>0.0</v>
      </c>
      <c r="M35" s="48">
        <v>0.0</v>
      </c>
    </row>
    <row r="36">
      <c r="A36" s="4" t="s">
        <v>49</v>
      </c>
      <c r="B36" s="47">
        <f>initial_tech_count!B35</f>
        <v>0</v>
      </c>
      <c r="C36" s="48">
        <v>0.0</v>
      </c>
      <c r="D36" s="48">
        <v>0.0</v>
      </c>
      <c r="E36" s="48">
        <v>0.0</v>
      </c>
      <c r="F36" s="48">
        <v>0.0</v>
      </c>
      <c r="G36" s="48">
        <v>0.0</v>
      </c>
      <c r="H36" s="48">
        <v>0.0</v>
      </c>
      <c r="I36" s="48">
        <v>0.0</v>
      </c>
      <c r="J36" s="48">
        <v>0.0</v>
      </c>
      <c r="K36" s="48">
        <v>0.0</v>
      </c>
      <c r="L36" s="48">
        <v>0.0</v>
      </c>
      <c r="M36" s="48">
        <v>0.0</v>
      </c>
    </row>
    <row r="37">
      <c r="A37" s="4" t="s">
        <v>50</v>
      </c>
      <c r="B37" s="47">
        <f>initial_tech_count!B36</f>
        <v>4</v>
      </c>
      <c r="C37" s="48">
        <v>0.0</v>
      </c>
      <c r="D37" s="48">
        <v>0.0</v>
      </c>
      <c r="E37" s="48">
        <v>0.0</v>
      </c>
      <c r="F37" s="48">
        <v>0.0</v>
      </c>
      <c r="G37" s="48">
        <v>0.0</v>
      </c>
      <c r="H37" s="48">
        <v>0.0</v>
      </c>
      <c r="I37" s="48">
        <v>0.0</v>
      </c>
      <c r="J37" s="48">
        <v>0.0</v>
      </c>
      <c r="K37" s="48">
        <v>0.0</v>
      </c>
      <c r="L37" s="48">
        <v>0.0</v>
      </c>
      <c r="M37" s="48">
        <v>0.0</v>
      </c>
    </row>
    <row r="38">
      <c r="A38" s="4" t="s">
        <v>51</v>
      </c>
      <c r="B38" s="47">
        <f>initial_tech_count!B37</f>
        <v>1</v>
      </c>
      <c r="C38" s="48">
        <v>0.0</v>
      </c>
      <c r="D38" s="48">
        <v>0.0</v>
      </c>
      <c r="E38" s="48">
        <v>0.0</v>
      </c>
      <c r="F38" s="48">
        <v>0.0</v>
      </c>
      <c r="G38" s="48">
        <v>0.0</v>
      </c>
      <c r="H38" s="48">
        <v>0.0</v>
      </c>
      <c r="I38" s="48">
        <v>0.0</v>
      </c>
      <c r="J38" s="48">
        <v>0.0</v>
      </c>
      <c r="K38" s="48">
        <v>0.0</v>
      </c>
      <c r="L38" s="48">
        <v>0.0</v>
      </c>
      <c r="M38" s="48">
        <v>0.0</v>
      </c>
    </row>
    <row r="39">
      <c r="A39" s="4" t="s">
        <v>52</v>
      </c>
      <c r="B39" s="47">
        <f>initial_tech_count!B38</f>
        <v>1</v>
      </c>
      <c r="C39" s="48">
        <v>0.0</v>
      </c>
      <c r="D39" s="48">
        <v>0.0</v>
      </c>
      <c r="E39" s="48">
        <v>0.0</v>
      </c>
      <c r="F39" s="48">
        <v>0.0</v>
      </c>
      <c r="G39" s="48">
        <v>0.0</v>
      </c>
      <c r="H39" s="48">
        <v>0.0</v>
      </c>
      <c r="I39" s="48">
        <v>0.0</v>
      </c>
      <c r="J39" s="48">
        <v>0.0</v>
      </c>
      <c r="K39" s="48">
        <v>0.0</v>
      </c>
      <c r="L39" s="48">
        <v>0.0</v>
      </c>
      <c r="M39" s="48">
        <v>0.0</v>
      </c>
    </row>
    <row r="40">
      <c r="A40" s="4" t="s">
        <v>53</v>
      </c>
      <c r="B40" s="47">
        <f>initial_tech_count!B39</f>
        <v>0</v>
      </c>
      <c r="C40" s="48">
        <v>0.0</v>
      </c>
      <c r="D40" s="48">
        <v>0.0</v>
      </c>
      <c r="E40" s="48">
        <v>0.0</v>
      </c>
      <c r="F40" s="48">
        <v>0.0</v>
      </c>
      <c r="G40" s="48">
        <v>0.0</v>
      </c>
      <c r="H40" s="48">
        <v>0.0</v>
      </c>
      <c r="I40" s="48">
        <v>0.0</v>
      </c>
      <c r="J40" s="48">
        <v>0.0</v>
      </c>
      <c r="K40" s="48">
        <v>0.0</v>
      </c>
      <c r="L40" s="48">
        <v>0.0</v>
      </c>
      <c r="M40" s="48">
        <v>0.0</v>
      </c>
    </row>
    <row r="41">
      <c r="A41" s="4" t="s">
        <v>54</v>
      </c>
      <c r="B41" s="47">
        <f>initial_tech_count!B40</f>
        <v>1</v>
      </c>
      <c r="C41" s="48">
        <v>0.0</v>
      </c>
      <c r="D41" s="48">
        <v>0.0</v>
      </c>
      <c r="E41" s="48">
        <v>0.0</v>
      </c>
      <c r="F41" s="48">
        <v>0.0</v>
      </c>
      <c r="G41" s="48">
        <v>0.0</v>
      </c>
      <c r="H41" s="48">
        <v>0.0</v>
      </c>
      <c r="I41" s="48">
        <v>0.0</v>
      </c>
      <c r="J41" s="48">
        <v>0.0</v>
      </c>
      <c r="K41" s="48">
        <v>0.0</v>
      </c>
      <c r="L41" s="48">
        <v>0.0</v>
      </c>
      <c r="M41" s="48">
        <v>0.0</v>
      </c>
    </row>
    <row r="42">
      <c r="A42" s="4" t="s">
        <v>55</v>
      </c>
      <c r="B42" s="47">
        <f>initial_tech_count!B41</f>
        <v>1</v>
      </c>
      <c r="C42" s="48">
        <v>0.0</v>
      </c>
      <c r="D42" s="48">
        <v>0.0</v>
      </c>
      <c r="E42" s="48">
        <v>0.0</v>
      </c>
      <c r="F42" s="48">
        <v>0.0</v>
      </c>
      <c r="G42" s="48">
        <v>0.0</v>
      </c>
      <c r="H42" s="48">
        <v>0.0</v>
      </c>
      <c r="I42" s="48">
        <v>0.0</v>
      </c>
      <c r="J42" s="48">
        <v>0.0</v>
      </c>
      <c r="K42" s="48">
        <v>0.0</v>
      </c>
      <c r="L42" s="48">
        <v>0.0</v>
      </c>
      <c r="M42" s="48">
        <v>0.0</v>
      </c>
    </row>
    <row r="43">
      <c r="A43" s="4" t="s">
        <v>56</v>
      </c>
      <c r="B43" s="47">
        <f>initial_tech_count!B42</f>
        <v>0</v>
      </c>
      <c r="C43" s="48">
        <v>0.0</v>
      </c>
      <c r="D43" s="48">
        <v>0.0</v>
      </c>
      <c r="E43" s="48">
        <v>0.0</v>
      </c>
      <c r="F43" s="48">
        <v>0.0</v>
      </c>
      <c r="G43" s="48">
        <v>0.0</v>
      </c>
      <c r="H43" s="48">
        <v>0.0</v>
      </c>
      <c r="I43" s="48">
        <v>0.0</v>
      </c>
      <c r="J43" s="48">
        <v>0.0</v>
      </c>
      <c r="K43" s="48">
        <v>0.0</v>
      </c>
      <c r="L43" s="48">
        <v>0.0</v>
      </c>
      <c r="M43" s="48">
        <v>0.0</v>
      </c>
    </row>
    <row r="44">
      <c r="A44" s="4" t="s">
        <v>57</v>
      </c>
      <c r="B44" s="47">
        <f>initial_tech_count!B43</f>
        <v>2</v>
      </c>
      <c r="C44" s="48">
        <v>0.0</v>
      </c>
      <c r="D44" s="48">
        <v>0.0</v>
      </c>
      <c r="E44" s="48">
        <v>0.0</v>
      </c>
      <c r="F44" s="48">
        <v>0.0</v>
      </c>
      <c r="G44" s="48">
        <v>0.0</v>
      </c>
      <c r="H44" s="48">
        <v>0.0</v>
      </c>
      <c r="I44" s="48">
        <v>0.0</v>
      </c>
      <c r="J44" s="48">
        <v>0.0</v>
      </c>
      <c r="K44" s="48">
        <v>0.0</v>
      </c>
      <c r="L44" s="48">
        <v>0.0</v>
      </c>
      <c r="M44" s="48">
        <v>0.0</v>
      </c>
    </row>
    <row r="45">
      <c r="A45" s="4" t="s">
        <v>58</v>
      </c>
      <c r="B45" s="47">
        <f>initial_tech_count!B44</f>
        <v>0</v>
      </c>
      <c r="C45" s="48">
        <v>0.0</v>
      </c>
      <c r="D45" s="48">
        <v>0.0</v>
      </c>
      <c r="E45" s="48">
        <v>0.0</v>
      </c>
      <c r="F45" s="48">
        <v>0.0</v>
      </c>
      <c r="G45" s="48">
        <v>0.0</v>
      </c>
      <c r="H45" s="48">
        <v>0.0</v>
      </c>
      <c r="I45" s="48">
        <v>0.0</v>
      </c>
      <c r="J45" s="48">
        <v>0.0</v>
      </c>
      <c r="K45" s="48">
        <v>0.0</v>
      </c>
      <c r="L45" s="48">
        <v>0.0</v>
      </c>
      <c r="M45" s="48">
        <v>0.0</v>
      </c>
    </row>
    <row r="46">
      <c r="A46" s="43" t="s">
        <v>59</v>
      </c>
      <c r="B46" s="47">
        <f>initial_tech_count!B45</f>
        <v>1</v>
      </c>
      <c r="C46" s="48">
        <v>0.0</v>
      </c>
      <c r="D46" s="48">
        <v>0.0</v>
      </c>
      <c r="E46" s="48">
        <v>0.0</v>
      </c>
      <c r="F46" s="48">
        <v>0.0</v>
      </c>
      <c r="G46" s="48">
        <v>0.0</v>
      </c>
      <c r="H46" s="48">
        <v>0.0</v>
      </c>
      <c r="I46" s="48">
        <v>0.0</v>
      </c>
      <c r="J46" s="48">
        <v>0.0</v>
      </c>
      <c r="K46" s="48">
        <v>0.0</v>
      </c>
      <c r="L46" s="48">
        <v>0.0</v>
      </c>
      <c r="M46" s="48">
        <v>0.0</v>
      </c>
    </row>
    <row r="47">
      <c r="A47" s="43" t="s">
        <v>60</v>
      </c>
      <c r="B47" s="47">
        <f>initial_tech_count!B46</f>
        <v>0</v>
      </c>
      <c r="C47" s="48">
        <v>0.0</v>
      </c>
      <c r="D47" s="48">
        <v>0.0</v>
      </c>
      <c r="E47" s="48">
        <v>0.0</v>
      </c>
      <c r="F47" s="48">
        <v>0.0</v>
      </c>
      <c r="G47" s="48">
        <v>0.0</v>
      </c>
      <c r="H47" s="48">
        <v>0.0</v>
      </c>
      <c r="I47" s="48">
        <v>0.0</v>
      </c>
      <c r="J47" s="48">
        <v>0.0</v>
      </c>
      <c r="K47" s="48">
        <v>0.0</v>
      </c>
      <c r="L47" s="48">
        <v>0.0</v>
      </c>
      <c r="M47" s="48">
        <v>0.0</v>
      </c>
    </row>
    <row r="48">
      <c r="A48" s="4" t="s">
        <v>61</v>
      </c>
      <c r="B48" s="47">
        <f>initial_tech_count!B47</f>
        <v>3</v>
      </c>
      <c r="C48" s="48">
        <v>0.0</v>
      </c>
      <c r="D48" s="48">
        <v>0.0</v>
      </c>
      <c r="E48" s="48">
        <v>0.0</v>
      </c>
      <c r="F48" s="48">
        <v>0.0</v>
      </c>
      <c r="G48" s="48">
        <v>0.0</v>
      </c>
      <c r="H48" s="48">
        <v>0.0</v>
      </c>
      <c r="I48" s="48">
        <v>0.0</v>
      </c>
      <c r="J48" s="48">
        <v>0.0</v>
      </c>
      <c r="K48" s="48">
        <v>0.0</v>
      </c>
      <c r="L48" s="48">
        <v>0.0</v>
      </c>
      <c r="M48" s="48">
        <v>0.0</v>
      </c>
    </row>
    <row r="49">
      <c r="A49" s="4" t="s">
        <v>62</v>
      </c>
      <c r="B49" s="47">
        <f>initial_tech_count!B48</f>
        <v>0</v>
      </c>
      <c r="C49" s="48">
        <v>0.0</v>
      </c>
      <c r="D49" s="21">
        <v>3.0</v>
      </c>
      <c r="E49" s="48">
        <v>0.0</v>
      </c>
      <c r="F49" s="48">
        <v>0.0</v>
      </c>
      <c r="G49" s="48">
        <v>0.0</v>
      </c>
      <c r="H49" s="48">
        <v>0.0</v>
      </c>
      <c r="I49" s="48">
        <v>0.0</v>
      </c>
      <c r="J49" s="48">
        <v>0.0</v>
      </c>
      <c r="K49" s="48">
        <v>0.0</v>
      </c>
      <c r="L49" s="48">
        <v>0.0</v>
      </c>
      <c r="M49" s="48">
        <v>0.0</v>
      </c>
    </row>
    <row r="50">
      <c r="A50" s="4" t="s">
        <v>63</v>
      </c>
      <c r="B50" s="47">
        <f>initial_tech_count!B49</f>
        <v>1</v>
      </c>
      <c r="C50" s="48">
        <v>0.0</v>
      </c>
      <c r="D50" s="48">
        <v>0.0</v>
      </c>
      <c r="E50" s="48">
        <v>0.0</v>
      </c>
      <c r="F50" s="48">
        <v>0.0</v>
      </c>
      <c r="G50" s="48">
        <v>0.0</v>
      </c>
      <c r="H50" s="48">
        <v>0.0</v>
      </c>
      <c r="I50" s="48">
        <v>0.0</v>
      </c>
      <c r="J50" s="48">
        <v>0.0</v>
      </c>
      <c r="K50" s="48">
        <v>0.0</v>
      </c>
      <c r="L50" s="48">
        <v>0.0</v>
      </c>
      <c r="M50" s="48">
        <v>0.0</v>
      </c>
    </row>
    <row r="51">
      <c r="A51" s="4" t="s">
        <v>154</v>
      </c>
      <c r="B51" s="47">
        <f>initial_tech_count!B50</f>
        <v>0</v>
      </c>
      <c r="C51" s="48">
        <v>0.0</v>
      </c>
      <c r="D51" s="48">
        <v>0.0</v>
      </c>
      <c r="E51" s="48">
        <v>0.0</v>
      </c>
      <c r="F51" s="48">
        <v>0.0</v>
      </c>
      <c r="G51" s="48">
        <v>0.0</v>
      </c>
      <c r="H51" s="48">
        <v>0.0</v>
      </c>
      <c r="I51" s="48">
        <v>0.0</v>
      </c>
      <c r="J51" s="48">
        <v>0.0</v>
      </c>
      <c r="K51" s="48">
        <v>0.0</v>
      </c>
      <c r="L51" s="48">
        <v>0.0</v>
      </c>
      <c r="M51" s="48">
        <v>0.0</v>
      </c>
    </row>
    <row r="52">
      <c r="A52" s="4" t="s">
        <v>64</v>
      </c>
      <c r="B52" s="47">
        <f>initial_tech_count!B51</f>
        <v>1</v>
      </c>
      <c r="C52" s="48">
        <v>0.0</v>
      </c>
      <c r="D52" s="48">
        <v>0.0</v>
      </c>
      <c r="E52" s="48">
        <v>0.0</v>
      </c>
      <c r="F52" s="48">
        <v>0.0</v>
      </c>
      <c r="G52" s="48">
        <v>0.0</v>
      </c>
      <c r="H52" s="48">
        <v>0.0</v>
      </c>
      <c r="I52" s="48">
        <v>0.0</v>
      </c>
      <c r="J52" s="48">
        <v>0.0</v>
      </c>
      <c r="K52" s="48">
        <v>0.0</v>
      </c>
      <c r="L52" s="48">
        <v>0.0</v>
      </c>
      <c r="M52" s="48">
        <v>0.0</v>
      </c>
    </row>
    <row r="53">
      <c r="A53" s="4" t="s">
        <v>65</v>
      </c>
      <c r="B53" s="47">
        <f>initial_tech_count!B52</f>
        <v>1</v>
      </c>
      <c r="C53" s="48">
        <v>0.0</v>
      </c>
      <c r="D53" s="48">
        <v>0.0</v>
      </c>
      <c r="E53" s="48">
        <v>0.0</v>
      </c>
      <c r="F53" s="48">
        <v>0.0</v>
      </c>
      <c r="G53" s="48">
        <v>0.0</v>
      </c>
      <c r="H53" s="48">
        <v>0.0</v>
      </c>
      <c r="I53" s="48">
        <v>0.0</v>
      </c>
      <c r="J53" s="48">
        <v>0.0</v>
      </c>
      <c r="K53" s="48">
        <v>0.0</v>
      </c>
      <c r="L53" s="48">
        <v>0.0</v>
      </c>
      <c r="M53" s="48">
        <v>0.0</v>
      </c>
    </row>
    <row r="54">
      <c r="A54" s="4" t="s">
        <v>66</v>
      </c>
      <c r="B54" s="47">
        <f>initial_tech_count!B53</f>
        <v>0</v>
      </c>
      <c r="C54" s="48">
        <v>0.0</v>
      </c>
      <c r="D54" s="48">
        <v>0.0</v>
      </c>
      <c r="E54" s="48">
        <v>0.0</v>
      </c>
      <c r="F54" s="48">
        <v>0.0</v>
      </c>
      <c r="G54" s="48">
        <v>0.0</v>
      </c>
      <c r="H54" s="48">
        <v>0.0</v>
      </c>
      <c r="I54" s="48">
        <v>0.0</v>
      </c>
      <c r="J54" s="48">
        <v>0.0</v>
      </c>
      <c r="K54" s="48">
        <v>0.0</v>
      </c>
      <c r="L54" s="48">
        <v>0.0</v>
      </c>
      <c r="M54" s="48">
        <v>0.0</v>
      </c>
    </row>
    <row r="55">
      <c r="A55" s="4" t="s">
        <v>67</v>
      </c>
      <c r="B55" s="47">
        <f>initial_tech_count!B54</f>
        <v>1</v>
      </c>
      <c r="C55" s="48">
        <v>0.0</v>
      </c>
      <c r="D55" s="48">
        <v>0.0</v>
      </c>
      <c r="E55" s="48">
        <v>0.0</v>
      </c>
      <c r="F55" s="48">
        <v>0.0</v>
      </c>
      <c r="G55" s="48">
        <v>0.0</v>
      </c>
      <c r="H55" s="48">
        <v>0.0</v>
      </c>
      <c r="I55" s="48">
        <v>0.0</v>
      </c>
      <c r="J55" s="48">
        <v>0.0</v>
      </c>
      <c r="K55" s="48">
        <v>0.0</v>
      </c>
      <c r="L55" s="48">
        <v>0.0</v>
      </c>
      <c r="M55" s="48">
        <v>0.0</v>
      </c>
    </row>
    <row r="56">
      <c r="A56" s="4" t="s">
        <v>68</v>
      </c>
      <c r="B56" s="47">
        <f>initial_tech_count!B55</f>
        <v>1</v>
      </c>
      <c r="C56" s="48">
        <v>0.0</v>
      </c>
      <c r="D56" s="48">
        <v>0.0</v>
      </c>
      <c r="E56" s="48">
        <v>0.0</v>
      </c>
      <c r="F56" s="48">
        <v>0.0</v>
      </c>
      <c r="G56" s="48">
        <v>0.0</v>
      </c>
      <c r="H56" s="48">
        <v>0.0</v>
      </c>
      <c r="I56" s="48">
        <v>0.0</v>
      </c>
      <c r="J56" s="48">
        <v>0.0</v>
      </c>
      <c r="K56" s="48">
        <v>0.0</v>
      </c>
      <c r="L56" s="48">
        <v>0.0</v>
      </c>
      <c r="M56" s="48">
        <v>0.0</v>
      </c>
    </row>
    <row r="57">
      <c r="A57" s="4" t="s">
        <v>69</v>
      </c>
      <c r="B57" s="47">
        <f>initial_tech_count!B56</f>
        <v>0</v>
      </c>
      <c r="C57" s="48">
        <v>0.0</v>
      </c>
      <c r="D57" s="48">
        <v>0.0</v>
      </c>
      <c r="E57" s="48">
        <v>0.0</v>
      </c>
      <c r="F57" s="48">
        <v>0.0</v>
      </c>
      <c r="G57" s="48">
        <v>0.0</v>
      </c>
      <c r="H57" s="48">
        <v>0.0</v>
      </c>
      <c r="I57" s="48">
        <v>0.0</v>
      </c>
      <c r="J57" s="48">
        <v>0.0</v>
      </c>
      <c r="K57" s="48">
        <v>0.0</v>
      </c>
      <c r="L57" s="48">
        <v>0.0</v>
      </c>
      <c r="M57" s="48">
        <v>0.0</v>
      </c>
    </row>
    <row r="58">
      <c r="A58" s="4" t="s">
        <v>70</v>
      </c>
      <c r="B58" s="47">
        <f>initial_tech_count!B57</f>
        <v>1</v>
      </c>
      <c r="C58" s="48">
        <v>0.0</v>
      </c>
      <c r="D58" s="48">
        <v>0.0</v>
      </c>
      <c r="E58" s="48">
        <v>0.0</v>
      </c>
      <c r="F58" s="48">
        <v>0.0</v>
      </c>
      <c r="G58" s="48">
        <v>0.0</v>
      </c>
      <c r="H58" s="48">
        <v>0.0</v>
      </c>
      <c r="I58" s="48">
        <v>0.0</v>
      </c>
      <c r="J58" s="48">
        <v>0.0</v>
      </c>
      <c r="K58" s="48">
        <v>0.0</v>
      </c>
      <c r="L58" s="48">
        <v>0.0</v>
      </c>
      <c r="M58" s="48">
        <v>0.0</v>
      </c>
    </row>
    <row r="59">
      <c r="A59" s="4" t="s">
        <v>71</v>
      </c>
      <c r="B59" s="47">
        <f>initial_tech_count!B58</f>
        <v>0</v>
      </c>
      <c r="C59" s="48">
        <v>0.0</v>
      </c>
      <c r="D59" s="48">
        <v>0.0</v>
      </c>
      <c r="E59" s="48">
        <v>0.0</v>
      </c>
      <c r="F59" s="48">
        <v>0.0</v>
      </c>
      <c r="G59" s="48">
        <v>0.0</v>
      </c>
      <c r="H59" s="48">
        <v>0.0</v>
      </c>
      <c r="I59" s="48">
        <v>0.0</v>
      </c>
      <c r="J59" s="48">
        <v>0.0</v>
      </c>
      <c r="K59" s="48">
        <v>0.0</v>
      </c>
      <c r="L59" s="48">
        <v>0.0</v>
      </c>
      <c r="M59" s="48">
        <v>0.0</v>
      </c>
    </row>
    <row r="60">
      <c r="A60" s="4" t="s">
        <v>385</v>
      </c>
      <c r="B60" s="47">
        <f>initial_tech_count!B59</f>
        <v>0</v>
      </c>
      <c r="C60" s="48">
        <v>0.0</v>
      </c>
      <c r="D60" s="48">
        <v>0.0</v>
      </c>
      <c r="E60" s="48">
        <v>0.0</v>
      </c>
      <c r="F60" s="48">
        <v>0.0</v>
      </c>
      <c r="G60" s="48">
        <v>0.0</v>
      </c>
      <c r="H60" s="48">
        <v>0.0</v>
      </c>
      <c r="I60" s="48">
        <v>0.0</v>
      </c>
      <c r="J60" s="48">
        <v>0.0</v>
      </c>
      <c r="K60" s="48">
        <v>0.0</v>
      </c>
      <c r="L60" s="48">
        <v>0.0</v>
      </c>
      <c r="M60" s="48">
        <v>0.0</v>
      </c>
    </row>
    <row r="61">
      <c r="A61" s="4" t="s">
        <v>72</v>
      </c>
      <c r="B61" s="47">
        <f>initial_tech_count!B60</f>
        <v>0</v>
      </c>
      <c r="C61" s="48">
        <v>0.0</v>
      </c>
      <c r="D61" s="48">
        <v>0.0</v>
      </c>
      <c r="E61" s="48">
        <v>0.0</v>
      </c>
      <c r="F61" s="48">
        <v>0.0</v>
      </c>
      <c r="G61" s="48">
        <v>0.0</v>
      </c>
      <c r="H61" s="48">
        <v>0.0</v>
      </c>
      <c r="I61" s="48">
        <v>0.0</v>
      </c>
      <c r="J61" s="48">
        <v>0.0</v>
      </c>
      <c r="K61" s="48">
        <v>0.0</v>
      </c>
      <c r="L61" s="48">
        <v>0.0</v>
      </c>
      <c r="M61" s="48">
        <v>0.0</v>
      </c>
    </row>
    <row r="62">
      <c r="A62" s="4" t="s">
        <v>73</v>
      </c>
      <c r="B62" s="47">
        <f>initial_tech_count!B61</f>
        <v>1</v>
      </c>
      <c r="C62" s="48">
        <v>0.0</v>
      </c>
      <c r="D62" s="48">
        <v>0.0</v>
      </c>
      <c r="E62" s="48">
        <v>0.0</v>
      </c>
      <c r="F62" s="48">
        <v>0.0</v>
      </c>
      <c r="G62" s="48">
        <v>0.0</v>
      </c>
      <c r="H62" s="48">
        <v>0.0</v>
      </c>
      <c r="I62" s="48">
        <v>0.0</v>
      </c>
      <c r="J62" s="48">
        <v>0.0</v>
      </c>
      <c r="K62" s="48">
        <v>0.0</v>
      </c>
      <c r="L62" s="48">
        <v>0.0</v>
      </c>
      <c r="M62" s="48">
        <v>0.0</v>
      </c>
    </row>
    <row r="63">
      <c r="A63" s="4" t="s">
        <v>74</v>
      </c>
      <c r="B63" s="47">
        <f>initial_tech_count!B62</f>
        <v>0</v>
      </c>
      <c r="C63" s="48">
        <v>0.0</v>
      </c>
      <c r="D63" s="48">
        <v>0.0</v>
      </c>
      <c r="E63" s="48">
        <v>0.0</v>
      </c>
      <c r="F63" s="48">
        <v>0.0</v>
      </c>
      <c r="G63" s="48">
        <v>0.0</v>
      </c>
      <c r="H63" s="48">
        <v>0.0</v>
      </c>
      <c r="I63" s="48">
        <v>0.0</v>
      </c>
      <c r="J63" s="48">
        <v>0.0</v>
      </c>
      <c r="K63" s="48">
        <v>0.0</v>
      </c>
      <c r="L63" s="48">
        <v>0.0</v>
      </c>
      <c r="M63" s="48">
        <v>0.0</v>
      </c>
    </row>
    <row r="64">
      <c r="A64" s="4" t="s">
        <v>75</v>
      </c>
      <c r="B64" s="47">
        <f>initial_tech_count!B63</f>
        <v>0</v>
      </c>
      <c r="C64" s="48">
        <v>0.0</v>
      </c>
      <c r="D64" s="48">
        <v>0.0</v>
      </c>
      <c r="E64" s="48">
        <v>0.0</v>
      </c>
      <c r="F64" s="48">
        <v>0.0</v>
      </c>
      <c r="G64" s="48">
        <v>0.0</v>
      </c>
      <c r="H64" s="48">
        <v>0.0</v>
      </c>
      <c r="I64" s="48">
        <v>0.0</v>
      </c>
      <c r="J64" s="48">
        <v>0.0</v>
      </c>
      <c r="K64" s="48">
        <v>0.0</v>
      </c>
      <c r="L64" s="48">
        <v>0.0</v>
      </c>
      <c r="M64" s="48">
        <v>0.0</v>
      </c>
    </row>
    <row r="65">
      <c r="A65" s="4" t="s">
        <v>76</v>
      </c>
      <c r="B65" s="47">
        <f>initial_tech_count!B64</f>
        <v>1</v>
      </c>
      <c r="C65" s="48">
        <v>0.0</v>
      </c>
      <c r="D65" s="48">
        <v>0.0</v>
      </c>
      <c r="E65" s="48">
        <v>0.0</v>
      </c>
      <c r="F65" s="48">
        <v>0.0</v>
      </c>
      <c r="G65" s="48">
        <v>0.0</v>
      </c>
      <c r="H65" s="48">
        <v>0.0</v>
      </c>
      <c r="I65" s="48">
        <v>0.0</v>
      </c>
      <c r="J65" s="48">
        <v>0.0</v>
      </c>
      <c r="K65" s="48">
        <v>0.0</v>
      </c>
      <c r="L65" s="48">
        <v>0.0</v>
      </c>
      <c r="M65" s="48">
        <v>0.0</v>
      </c>
    </row>
    <row r="66">
      <c r="A66" s="4" t="s">
        <v>77</v>
      </c>
      <c r="B66" s="47">
        <f>initial_tech_count!B65</f>
        <v>2</v>
      </c>
      <c r="C66" s="48">
        <v>0.0</v>
      </c>
      <c r="D66" s="48">
        <v>0.0</v>
      </c>
      <c r="E66" s="48">
        <v>0.0</v>
      </c>
      <c r="F66" s="48">
        <v>0.0</v>
      </c>
      <c r="G66" s="48">
        <v>0.0</v>
      </c>
      <c r="H66" s="48">
        <v>0.0</v>
      </c>
      <c r="I66" s="48">
        <v>0.0</v>
      </c>
      <c r="J66" s="48">
        <v>0.0</v>
      </c>
      <c r="K66" s="48">
        <v>0.0</v>
      </c>
      <c r="L66" s="48">
        <v>0.0</v>
      </c>
      <c r="M66" s="48">
        <v>0.0</v>
      </c>
    </row>
    <row r="67">
      <c r="A67" s="4" t="s">
        <v>78</v>
      </c>
      <c r="B67" s="47">
        <f>initial_tech_count!B66</f>
        <v>1</v>
      </c>
      <c r="C67" s="48">
        <v>0.0</v>
      </c>
      <c r="D67" s="48">
        <v>0.0</v>
      </c>
      <c r="E67" s="48">
        <v>0.0</v>
      </c>
      <c r="F67" s="48">
        <v>0.0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</row>
    <row r="68">
      <c r="A68" s="4" t="s">
        <v>79</v>
      </c>
      <c r="B68" s="47">
        <f>initial_tech_count!B67</f>
        <v>1</v>
      </c>
      <c r="C68" s="48">
        <v>0.0</v>
      </c>
      <c r="D68" s="48">
        <v>0.0</v>
      </c>
      <c r="E68" s="48">
        <v>0.0</v>
      </c>
      <c r="F68" s="48">
        <v>0.0</v>
      </c>
      <c r="G68" s="48">
        <v>0.0</v>
      </c>
      <c r="H68" s="48">
        <v>0.0</v>
      </c>
      <c r="I68" s="48">
        <v>0.0</v>
      </c>
      <c r="J68" s="48">
        <v>0.0</v>
      </c>
      <c r="K68" s="48">
        <v>0.0</v>
      </c>
      <c r="L68" s="48">
        <v>0.0</v>
      </c>
      <c r="M68" s="48">
        <v>0.0</v>
      </c>
    </row>
    <row r="69">
      <c r="A69" s="4" t="s">
        <v>80</v>
      </c>
      <c r="B69" s="47">
        <f>initial_tech_count!B68</f>
        <v>2</v>
      </c>
      <c r="C69" s="48">
        <v>0.0</v>
      </c>
      <c r="D69" s="48">
        <v>0.0</v>
      </c>
      <c r="E69" s="48">
        <v>0.0</v>
      </c>
      <c r="F69" s="48">
        <v>0.0</v>
      </c>
      <c r="G69" s="48">
        <v>0.0</v>
      </c>
      <c r="H69" s="48">
        <v>0.0</v>
      </c>
      <c r="I69" s="48">
        <v>0.0</v>
      </c>
      <c r="J69" s="48">
        <v>0.0</v>
      </c>
      <c r="K69" s="48">
        <v>0.0</v>
      </c>
      <c r="L69" s="48">
        <v>0.0</v>
      </c>
      <c r="M69" s="48">
        <v>0.0</v>
      </c>
    </row>
    <row r="70">
      <c r="A70" s="4" t="s">
        <v>81</v>
      </c>
      <c r="B70" s="47">
        <f>initial_tech_count!B69</f>
        <v>0</v>
      </c>
      <c r="C70" s="48">
        <v>0.0</v>
      </c>
      <c r="D70" s="48">
        <v>0.0</v>
      </c>
      <c r="E70" s="48">
        <v>0.0</v>
      </c>
      <c r="F70" s="48">
        <v>0.0</v>
      </c>
      <c r="G70" s="48">
        <v>0.0</v>
      </c>
      <c r="H70" s="48">
        <v>0.0</v>
      </c>
      <c r="I70" s="48">
        <v>0.0</v>
      </c>
      <c r="J70" s="48">
        <v>0.0</v>
      </c>
      <c r="K70" s="48">
        <v>0.0</v>
      </c>
      <c r="L70" s="48">
        <v>0.0</v>
      </c>
      <c r="M70" s="48">
        <v>0.0</v>
      </c>
    </row>
    <row r="71">
      <c r="A71" s="4" t="s">
        <v>82</v>
      </c>
      <c r="B71" s="47">
        <f>initial_tech_count!B70</f>
        <v>1</v>
      </c>
      <c r="C71" s="48">
        <v>0.0</v>
      </c>
      <c r="D71" s="48">
        <v>0.0</v>
      </c>
      <c r="E71" s="48">
        <v>0.0</v>
      </c>
      <c r="F71" s="48">
        <v>0.0</v>
      </c>
      <c r="G71" s="48">
        <v>0.0</v>
      </c>
      <c r="H71" s="48">
        <v>0.0</v>
      </c>
      <c r="I71" s="48">
        <v>0.0</v>
      </c>
      <c r="J71" s="48">
        <v>0.0</v>
      </c>
      <c r="K71" s="48">
        <v>0.0</v>
      </c>
      <c r="L71" s="48">
        <v>0.0</v>
      </c>
      <c r="M71" s="48">
        <v>0.0</v>
      </c>
    </row>
    <row r="72">
      <c r="A72" s="4" t="s">
        <v>83</v>
      </c>
      <c r="B72" s="47">
        <f>initial_tech_count!B71</f>
        <v>0</v>
      </c>
      <c r="C72" s="48">
        <v>0.0</v>
      </c>
      <c r="D72" s="48">
        <v>0.0</v>
      </c>
      <c r="E72" s="48">
        <v>0.0</v>
      </c>
      <c r="F72" s="48">
        <v>0.0</v>
      </c>
      <c r="G72" s="48">
        <v>0.0</v>
      </c>
      <c r="H72" s="48">
        <v>0.0</v>
      </c>
      <c r="I72" s="48">
        <v>0.0</v>
      </c>
      <c r="J72" s="48">
        <v>0.0</v>
      </c>
      <c r="K72" s="48">
        <v>0.0</v>
      </c>
      <c r="L72" s="48">
        <v>0.0</v>
      </c>
      <c r="M72" s="48">
        <v>0.0</v>
      </c>
    </row>
    <row r="73">
      <c r="A73" s="4" t="s">
        <v>84</v>
      </c>
      <c r="B73" s="47">
        <f>initial_tech_count!B72</f>
        <v>1</v>
      </c>
      <c r="C73" s="48">
        <v>0.0</v>
      </c>
      <c r="D73" s="48">
        <v>0.0</v>
      </c>
      <c r="E73" s="48">
        <v>0.0</v>
      </c>
      <c r="F73" s="48">
        <v>0.0</v>
      </c>
      <c r="G73" s="48">
        <v>0.0</v>
      </c>
      <c r="H73" s="48">
        <v>0.0</v>
      </c>
      <c r="I73" s="48">
        <v>0.0</v>
      </c>
      <c r="J73" s="48">
        <v>0.0</v>
      </c>
      <c r="K73" s="48">
        <v>0.0</v>
      </c>
      <c r="L73" s="48">
        <v>0.0</v>
      </c>
      <c r="M73" s="48">
        <v>0.0</v>
      </c>
    </row>
    <row r="74">
      <c r="A74" s="4" t="s">
        <v>85</v>
      </c>
      <c r="B74" s="47">
        <f>initial_tech_count!B73</f>
        <v>5</v>
      </c>
      <c r="C74" s="48">
        <v>0.0</v>
      </c>
      <c r="D74" s="48">
        <v>0.0</v>
      </c>
      <c r="E74" s="48">
        <v>0.0</v>
      </c>
      <c r="F74" s="48">
        <v>0.0</v>
      </c>
      <c r="G74" s="48">
        <v>0.0</v>
      </c>
      <c r="H74" s="48">
        <v>0.0</v>
      </c>
      <c r="I74" s="48">
        <v>0.0</v>
      </c>
      <c r="J74" s="48">
        <v>0.0</v>
      </c>
      <c r="K74" s="48">
        <v>0.0</v>
      </c>
      <c r="L74" s="48">
        <v>0.0</v>
      </c>
      <c r="M74" s="48">
        <v>0.0</v>
      </c>
    </row>
    <row r="75">
      <c r="A75" s="4" t="s">
        <v>86</v>
      </c>
      <c r="B75" s="47">
        <f>initial_tech_count!B74</f>
        <v>0</v>
      </c>
      <c r="C75" s="48">
        <v>0.0</v>
      </c>
      <c r="D75" s="48">
        <v>0.0</v>
      </c>
      <c r="E75" s="48">
        <v>0.0</v>
      </c>
      <c r="F75" s="48">
        <v>0.0</v>
      </c>
      <c r="G75" s="48">
        <v>0.0</v>
      </c>
      <c r="H75" s="48">
        <v>0.0</v>
      </c>
      <c r="I75" s="48">
        <v>0.0</v>
      </c>
      <c r="J75" s="48">
        <v>0.0</v>
      </c>
      <c r="K75" s="48">
        <v>0.0</v>
      </c>
      <c r="L75" s="48">
        <v>0.0</v>
      </c>
      <c r="M75" s="48">
        <v>0.0</v>
      </c>
    </row>
    <row r="76">
      <c r="A76" s="4" t="s">
        <v>87</v>
      </c>
      <c r="B76" s="47">
        <f>initial_tech_count!B75</f>
        <v>2</v>
      </c>
      <c r="C76" s="48">
        <v>0.0</v>
      </c>
      <c r="D76" s="48">
        <v>0.0</v>
      </c>
      <c r="E76" s="48">
        <v>0.0</v>
      </c>
      <c r="F76" s="48">
        <v>0.0</v>
      </c>
      <c r="G76" s="48">
        <v>0.0</v>
      </c>
      <c r="H76" s="48">
        <v>0.0</v>
      </c>
      <c r="I76" s="48">
        <v>0.0</v>
      </c>
      <c r="J76" s="48">
        <v>0.0</v>
      </c>
      <c r="K76" s="48">
        <v>0.0</v>
      </c>
      <c r="L76" s="48">
        <v>0.0</v>
      </c>
      <c r="M76" s="48">
        <v>0.0</v>
      </c>
    </row>
    <row r="77">
      <c r="A77" s="4" t="s">
        <v>88</v>
      </c>
      <c r="B77" s="47">
        <f>initial_tech_count!B76</f>
        <v>0</v>
      </c>
      <c r="C77" s="48">
        <v>0.0</v>
      </c>
      <c r="D77" s="48">
        <v>0.0</v>
      </c>
      <c r="E77" s="48">
        <v>0.0</v>
      </c>
      <c r="F77" s="48">
        <v>0.0</v>
      </c>
      <c r="G77" s="48">
        <v>0.0</v>
      </c>
      <c r="H77" s="48">
        <v>0.0</v>
      </c>
      <c r="I77" s="48">
        <v>0.0</v>
      </c>
      <c r="J77" s="48">
        <v>0.0</v>
      </c>
      <c r="K77" s="48">
        <v>0.0</v>
      </c>
      <c r="L77" s="48">
        <v>0.0</v>
      </c>
      <c r="M77" s="48">
        <v>0.0</v>
      </c>
    </row>
    <row r="78">
      <c r="A78" s="4" t="s">
        <v>387</v>
      </c>
      <c r="B78" s="47">
        <f>initial_tech_count!B77</f>
        <v>0</v>
      </c>
      <c r="C78" s="48">
        <v>0.0</v>
      </c>
      <c r="D78" s="48">
        <v>0.0</v>
      </c>
      <c r="E78" s="48">
        <v>0.0</v>
      </c>
      <c r="F78" s="48">
        <v>0.0</v>
      </c>
      <c r="G78" s="48">
        <v>0.0</v>
      </c>
      <c r="H78" s="48">
        <v>0.0</v>
      </c>
      <c r="I78" s="48">
        <v>0.0</v>
      </c>
      <c r="J78" s="48">
        <v>0.0</v>
      </c>
      <c r="K78" s="48">
        <v>0.0</v>
      </c>
      <c r="L78" s="48">
        <v>0.0</v>
      </c>
      <c r="M78" s="48">
        <v>0.0</v>
      </c>
    </row>
    <row r="79">
      <c r="A79" s="4" t="s">
        <v>89</v>
      </c>
      <c r="B79" s="47">
        <f>initial_tech_count!B78</f>
        <v>0</v>
      </c>
      <c r="C79" s="48">
        <v>0.0</v>
      </c>
      <c r="D79" s="48">
        <v>0.0</v>
      </c>
      <c r="E79" s="48">
        <v>0.0</v>
      </c>
      <c r="F79" s="48">
        <v>0.0</v>
      </c>
      <c r="G79" s="48">
        <v>0.0</v>
      </c>
      <c r="H79" s="48">
        <v>0.0</v>
      </c>
      <c r="I79" s="48">
        <v>0.0</v>
      </c>
      <c r="J79" s="48">
        <v>0.0</v>
      </c>
      <c r="K79" s="48">
        <v>0.0</v>
      </c>
      <c r="L79" s="48">
        <v>0.0</v>
      </c>
      <c r="M79" s="48">
        <v>0.0</v>
      </c>
    </row>
    <row r="80">
      <c r="A80" s="4" t="s">
        <v>90</v>
      </c>
      <c r="B80" s="47">
        <f>initial_tech_count!B79</f>
        <v>0</v>
      </c>
      <c r="C80" s="48">
        <v>0.0</v>
      </c>
      <c r="D80" s="48">
        <v>0.0</v>
      </c>
      <c r="E80" s="48">
        <v>0.0</v>
      </c>
      <c r="F80" s="48">
        <v>0.0</v>
      </c>
      <c r="G80" s="48">
        <v>0.0</v>
      </c>
      <c r="H80" s="48">
        <v>0.0</v>
      </c>
      <c r="I80" s="48">
        <v>0.0</v>
      </c>
      <c r="J80" s="48">
        <v>0.0</v>
      </c>
      <c r="K80" s="48">
        <v>0.0</v>
      </c>
      <c r="L80" s="48">
        <v>0.0</v>
      </c>
      <c r="M80" s="48">
        <v>0.0</v>
      </c>
    </row>
    <row r="81">
      <c r="A81" s="4" t="s">
        <v>91</v>
      </c>
      <c r="B81" s="47">
        <f>initial_tech_count!B80</f>
        <v>1</v>
      </c>
      <c r="C81" s="48">
        <v>0.0</v>
      </c>
      <c r="D81" s="48">
        <v>0.0</v>
      </c>
      <c r="E81" s="48">
        <v>0.0</v>
      </c>
      <c r="F81" s="48">
        <v>0.0</v>
      </c>
      <c r="G81" s="48">
        <v>0.0</v>
      </c>
      <c r="H81" s="48">
        <v>0.0</v>
      </c>
      <c r="I81" s="48">
        <v>0.0</v>
      </c>
      <c r="J81" s="48">
        <v>0.0</v>
      </c>
      <c r="K81" s="48">
        <v>0.0</v>
      </c>
      <c r="L81" s="48">
        <v>0.0</v>
      </c>
      <c r="M81" s="48">
        <v>0.0</v>
      </c>
    </row>
    <row r="82">
      <c r="A82" s="4" t="s">
        <v>92</v>
      </c>
      <c r="B82" s="47">
        <f>initial_tech_count!B81</f>
        <v>2</v>
      </c>
      <c r="C82" s="48">
        <v>0.0</v>
      </c>
      <c r="D82" s="48">
        <v>0.0</v>
      </c>
      <c r="E82" s="48">
        <v>0.0</v>
      </c>
      <c r="F82" s="48">
        <v>0.0</v>
      </c>
      <c r="G82" s="48">
        <v>0.0</v>
      </c>
      <c r="H82" s="48">
        <v>0.0</v>
      </c>
      <c r="I82" s="48">
        <v>0.0</v>
      </c>
      <c r="J82" s="48">
        <v>0.0</v>
      </c>
      <c r="K82" s="48">
        <v>0.0</v>
      </c>
      <c r="L82" s="48">
        <v>0.0</v>
      </c>
      <c r="M82" s="48">
        <v>0.0</v>
      </c>
    </row>
    <row r="83">
      <c r="A83" s="4" t="s">
        <v>93</v>
      </c>
      <c r="B83" s="47">
        <f>initial_tech_count!B82</f>
        <v>1</v>
      </c>
      <c r="C83" s="48">
        <v>0.0</v>
      </c>
      <c r="D83" s="48">
        <v>0.0</v>
      </c>
      <c r="E83" s="48">
        <v>0.0</v>
      </c>
      <c r="F83" s="48">
        <v>0.0</v>
      </c>
      <c r="G83" s="48">
        <v>0.0</v>
      </c>
      <c r="H83" s="48">
        <v>0.0</v>
      </c>
      <c r="I83" s="48">
        <v>0.0</v>
      </c>
      <c r="J83" s="48">
        <v>0.0</v>
      </c>
      <c r="K83" s="48">
        <v>0.0</v>
      </c>
      <c r="L83" s="48">
        <v>0.0</v>
      </c>
      <c r="M83" s="48">
        <v>0.0</v>
      </c>
    </row>
    <row r="84">
      <c r="A84" s="4" t="s">
        <v>94</v>
      </c>
      <c r="B84" s="47">
        <f>initial_tech_count!B83</f>
        <v>1</v>
      </c>
      <c r="C84" s="48">
        <v>0.0</v>
      </c>
      <c r="D84" s="48">
        <v>0.0</v>
      </c>
      <c r="E84" s="48">
        <v>0.0</v>
      </c>
      <c r="F84" s="48">
        <v>0.0</v>
      </c>
      <c r="G84" s="48">
        <v>0.0</v>
      </c>
      <c r="H84" s="48">
        <v>0.0</v>
      </c>
      <c r="I84" s="48">
        <v>0.0</v>
      </c>
      <c r="J84" s="48">
        <v>0.0</v>
      </c>
      <c r="K84" s="48">
        <v>0.0</v>
      </c>
      <c r="L84" s="48">
        <v>0.0</v>
      </c>
      <c r="M84" s="48">
        <v>0.0</v>
      </c>
    </row>
    <row r="85">
      <c r="A85" s="4" t="s">
        <v>95</v>
      </c>
      <c r="B85" s="47">
        <f>initial_tech_count!B84</f>
        <v>0</v>
      </c>
      <c r="C85" s="48">
        <v>0.0</v>
      </c>
      <c r="D85" s="48">
        <v>0.0</v>
      </c>
      <c r="E85" s="48">
        <v>0.0</v>
      </c>
      <c r="F85" s="48">
        <v>0.0</v>
      </c>
      <c r="G85" s="48">
        <v>0.0</v>
      </c>
      <c r="H85" s="48">
        <v>0.0</v>
      </c>
      <c r="I85" s="48">
        <v>0.0</v>
      </c>
      <c r="J85" s="48">
        <v>0.0</v>
      </c>
      <c r="K85" s="48">
        <v>0.0</v>
      </c>
      <c r="L85" s="48">
        <v>0.0</v>
      </c>
      <c r="M85" s="48">
        <v>0.0</v>
      </c>
    </row>
    <row r="86">
      <c r="A86" s="4" t="s">
        <v>96</v>
      </c>
      <c r="B86" s="47">
        <f>initial_tech_count!B85</f>
        <v>1</v>
      </c>
      <c r="C86" s="48">
        <v>0.0</v>
      </c>
      <c r="D86" s="48">
        <v>0.0</v>
      </c>
      <c r="E86" s="48">
        <v>0.0</v>
      </c>
      <c r="F86" s="48">
        <v>0.0</v>
      </c>
      <c r="G86" s="48">
        <v>0.0</v>
      </c>
      <c r="H86" s="48">
        <v>0.0</v>
      </c>
      <c r="I86" s="48">
        <v>0.0</v>
      </c>
      <c r="J86" s="48">
        <v>0.0</v>
      </c>
      <c r="K86" s="48">
        <v>0.0</v>
      </c>
      <c r="L86" s="48">
        <v>0.0</v>
      </c>
      <c r="M86" s="48">
        <v>0.0</v>
      </c>
    </row>
    <row r="87">
      <c r="A87" s="4" t="s">
        <v>97</v>
      </c>
      <c r="B87" s="47">
        <f>initial_tech_count!B86</f>
        <v>0</v>
      </c>
      <c r="C87" s="48">
        <v>0.0</v>
      </c>
      <c r="D87" s="48">
        <v>0.0</v>
      </c>
      <c r="E87" s="48">
        <v>0.0</v>
      </c>
      <c r="F87" s="48">
        <v>0.0</v>
      </c>
      <c r="G87" s="48">
        <v>0.0</v>
      </c>
      <c r="H87" s="48">
        <v>0.0</v>
      </c>
      <c r="I87" s="48">
        <v>0.0</v>
      </c>
      <c r="J87" s="48">
        <v>0.0</v>
      </c>
      <c r="K87" s="48">
        <v>0.0</v>
      </c>
      <c r="L87" s="48">
        <v>0.0</v>
      </c>
      <c r="M87" s="48">
        <v>0.0</v>
      </c>
    </row>
    <row r="88">
      <c r="A88" s="4" t="s">
        <v>98</v>
      </c>
      <c r="B88" s="47">
        <f>initial_tech_count!B87</f>
        <v>0</v>
      </c>
      <c r="C88" s="48">
        <v>0.0</v>
      </c>
      <c r="D88" s="48">
        <v>0.0</v>
      </c>
      <c r="E88" s="48">
        <v>0.0</v>
      </c>
      <c r="F88" s="48">
        <v>0.0</v>
      </c>
      <c r="G88" s="48">
        <v>0.0</v>
      </c>
      <c r="H88" s="48">
        <v>0.0</v>
      </c>
      <c r="I88" s="48">
        <v>0.0</v>
      </c>
      <c r="J88" s="48">
        <v>0.0</v>
      </c>
      <c r="K88" s="48">
        <v>0.0</v>
      </c>
      <c r="L88" s="48">
        <v>0.0</v>
      </c>
      <c r="M88" s="48">
        <v>0.0</v>
      </c>
    </row>
    <row r="89">
      <c r="A89" s="4" t="s">
        <v>99</v>
      </c>
      <c r="B89" s="47">
        <f>initial_tech_count!B88</f>
        <v>0</v>
      </c>
      <c r="C89" s="48">
        <v>0.0</v>
      </c>
      <c r="D89" s="48">
        <v>0.0</v>
      </c>
      <c r="E89" s="48">
        <v>0.0</v>
      </c>
      <c r="F89" s="48">
        <v>0.0</v>
      </c>
      <c r="G89" s="48">
        <v>0.0</v>
      </c>
      <c r="H89" s="48">
        <v>0.0</v>
      </c>
      <c r="I89" s="48">
        <v>0.0</v>
      </c>
      <c r="J89" s="48">
        <v>0.0</v>
      </c>
      <c r="K89" s="48">
        <v>0.0</v>
      </c>
      <c r="L89" s="48">
        <v>0.0</v>
      </c>
      <c r="M89" s="48">
        <v>0.0</v>
      </c>
    </row>
    <row r="90">
      <c r="A90" s="4" t="s">
        <v>388</v>
      </c>
      <c r="B90" s="47">
        <f>initial_tech_count!B89</f>
        <v>0</v>
      </c>
      <c r="C90" s="48">
        <v>0.0</v>
      </c>
      <c r="D90" s="48">
        <v>0.0</v>
      </c>
      <c r="E90" s="48">
        <v>0.0</v>
      </c>
      <c r="F90" s="48">
        <v>0.0</v>
      </c>
      <c r="G90" s="48">
        <v>0.0</v>
      </c>
      <c r="H90" s="48">
        <v>0.0</v>
      </c>
      <c r="I90" s="48">
        <v>0.0</v>
      </c>
      <c r="J90" s="48">
        <v>0.0</v>
      </c>
      <c r="K90" s="48">
        <v>0.0</v>
      </c>
      <c r="L90" s="48">
        <v>0.0</v>
      </c>
      <c r="M90" s="48">
        <v>0.0</v>
      </c>
    </row>
    <row r="91">
      <c r="A91" s="4" t="s">
        <v>100</v>
      </c>
      <c r="B91" s="47">
        <f>initial_tech_count!B90</f>
        <v>3</v>
      </c>
      <c r="C91" s="48">
        <v>0.0</v>
      </c>
      <c r="D91" s="48">
        <v>0.0</v>
      </c>
      <c r="E91" s="48">
        <v>0.0</v>
      </c>
      <c r="F91" s="48">
        <v>0.0</v>
      </c>
      <c r="G91" s="48">
        <v>0.0</v>
      </c>
      <c r="H91" s="48">
        <v>0.0</v>
      </c>
      <c r="I91" s="48">
        <v>0.0</v>
      </c>
      <c r="J91" s="48">
        <v>0.0</v>
      </c>
      <c r="K91" s="48">
        <v>0.0</v>
      </c>
      <c r="L91" s="48">
        <v>0.0</v>
      </c>
      <c r="M91" s="48">
        <v>0.0</v>
      </c>
    </row>
    <row r="92">
      <c r="A92" s="4" t="s">
        <v>101</v>
      </c>
      <c r="B92" s="47">
        <f>initial_tech_count!B91</f>
        <v>0</v>
      </c>
      <c r="C92" s="48">
        <v>0.0</v>
      </c>
      <c r="D92" s="48">
        <v>0.0</v>
      </c>
      <c r="E92" s="48">
        <v>0.0</v>
      </c>
      <c r="F92" s="48">
        <v>0.0</v>
      </c>
      <c r="G92" s="48">
        <v>0.0</v>
      </c>
      <c r="H92" s="48">
        <v>0.0</v>
      </c>
      <c r="I92" s="48">
        <v>0.0</v>
      </c>
      <c r="J92" s="48">
        <v>0.0</v>
      </c>
      <c r="K92" s="48">
        <v>0.0</v>
      </c>
      <c r="L92" s="48">
        <v>0.0</v>
      </c>
      <c r="M92" s="48">
        <v>0.0</v>
      </c>
    </row>
    <row r="93">
      <c r="A93" s="4" t="s">
        <v>102</v>
      </c>
      <c r="B93" s="47">
        <f>initial_tech_count!B92</f>
        <v>0</v>
      </c>
      <c r="C93" s="48">
        <v>0.0</v>
      </c>
      <c r="D93" s="48">
        <v>0.0</v>
      </c>
      <c r="E93" s="48">
        <v>0.0</v>
      </c>
      <c r="F93" s="48">
        <v>0.0</v>
      </c>
      <c r="G93" s="48">
        <v>0.0</v>
      </c>
      <c r="H93" s="48">
        <v>0.0</v>
      </c>
      <c r="I93" s="48">
        <v>0.0</v>
      </c>
      <c r="J93" s="48">
        <v>0.0</v>
      </c>
      <c r="K93" s="48">
        <v>0.0</v>
      </c>
      <c r="L93" s="48">
        <v>0.0</v>
      </c>
      <c r="M93" s="48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13"/>
  </cols>
  <sheetData>
    <row r="1">
      <c r="A1" s="49" t="s">
        <v>2</v>
      </c>
      <c r="B1" s="49" t="s">
        <v>335</v>
      </c>
      <c r="C1" s="49" t="s">
        <v>4</v>
      </c>
    </row>
    <row r="2">
      <c r="A2" s="50" t="s">
        <v>11</v>
      </c>
      <c r="B2" s="51">
        <v>45505.0</v>
      </c>
      <c r="C2" s="52">
        <v>19.0</v>
      </c>
    </row>
    <row r="3">
      <c r="A3" s="50" t="s">
        <v>13</v>
      </c>
      <c r="B3" s="51">
        <v>45505.0</v>
      </c>
      <c r="C3" s="52">
        <v>48.0</v>
      </c>
    </row>
    <row r="4">
      <c r="A4" s="50" t="s">
        <v>15</v>
      </c>
      <c r="B4" s="51">
        <v>45474.0</v>
      </c>
      <c r="C4" s="52">
        <v>1.0</v>
      </c>
    </row>
    <row r="5">
      <c r="A5" s="50" t="s">
        <v>15</v>
      </c>
      <c r="B5" s="51">
        <v>45505.0</v>
      </c>
      <c r="C5" s="52">
        <v>40.0</v>
      </c>
    </row>
    <row r="6">
      <c r="A6" s="50" t="s">
        <v>17</v>
      </c>
      <c r="B6" s="51">
        <v>45383.0</v>
      </c>
      <c r="C6" s="52">
        <v>2.0</v>
      </c>
    </row>
    <row r="7">
      <c r="A7" s="50" t="s">
        <v>17</v>
      </c>
      <c r="B7" s="51">
        <v>45413.0</v>
      </c>
      <c r="C7" s="52">
        <v>1.0</v>
      </c>
    </row>
    <row r="8">
      <c r="A8" s="50" t="s">
        <v>17</v>
      </c>
      <c r="B8" s="51">
        <v>45474.0</v>
      </c>
      <c r="C8" s="52">
        <v>1.0</v>
      </c>
    </row>
    <row r="9">
      <c r="A9" s="50" t="s">
        <v>17</v>
      </c>
      <c r="B9" s="51">
        <v>45505.0</v>
      </c>
      <c r="C9" s="52">
        <v>11.0</v>
      </c>
    </row>
    <row r="10">
      <c r="A10" s="50" t="s">
        <v>18</v>
      </c>
      <c r="B10" s="51">
        <v>45383.0</v>
      </c>
      <c r="C10" s="52">
        <v>1.0</v>
      </c>
    </row>
    <row r="11">
      <c r="A11" s="50" t="s">
        <v>18</v>
      </c>
      <c r="B11" s="51">
        <v>45444.0</v>
      </c>
      <c r="C11" s="52">
        <v>1.0</v>
      </c>
    </row>
    <row r="12">
      <c r="A12" s="50" t="s">
        <v>18</v>
      </c>
      <c r="B12" s="51">
        <v>45474.0</v>
      </c>
      <c r="C12" s="52">
        <v>19.0</v>
      </c>
    </row>
    <row r="13">
      <c r="A13" s="50" t="s">
        <v>18</v>
      </c>
      <c r="B13" s="51">
        <v>45505.0</v>
      </c>
      <c r="C13" s="52">
        <v>122.0</v>
      </c>
    </row>
    <row r="14">
      <c r="A14" s="50" t="s">
        <v>18</v>
      </c>
      <c r="B14" s="51">
        <v>45536.0</v>
      </c>
      <c r="C14" s="52">
        <v>3.0</v>
      </c>
    </row>
    <row r="15">
      <c r="A15" s="50" t="s">
        <v>420</v>
      </c>
      <c r="B15" s="51">
        <v>45505.0</v>
      </c>
      <c r="C15" s="52">
        <v>26.0</v>
      </c>
    </row>
    <row r="16">
      <c r="A16" s="50" t="s">
        <v>20</v>
      </c>
      <c r="B16" s="51">
        <v>45383.0</v>
      </c>
      <c r="C16" s="52">
        <v>5.0</v>
      </c>
    </row>
    <row r="17">
      <c r="A17" s="50" t="s">
        <v>20</v>
      </c>
      <c r="B17" s="51">
        <v>45413.0</v>
      </c>
      <c r="C17" s="52">
        <v>2.0</v>
      </c>
    </row>
    <row r="18">
      <c r="A18" s="50" t="s">
        <v>20</v>
      </c>
      <c r="B18" s="51">
        <v>45444.0</v>
      </c>
      <c r="C18" s="52">
        <v>3.0</v>
      </c>
    </row>
    <row r="19">
      <c r="A19" s="50" t="s">
        <v>20</v>
      </c>
      <c r="B19" s="51">
        <v>45474.0</v>
      </c>
      <c r="C19" s="52">
        <v>10.0</v>
      </c>
    </row>
    <row r="20">
      <c r="A20" s="50" t="s">
        <v>20</v>
      </c>
      <c r="B20" s="51">
        <v>45505.0</v>
      </c>
      <c r="C20" s="52">
        <v>13.0</v>
      </c>
    </row>
    <row r="21">
      <c r="A21" s="50" t="s">
        <v>22</v>
      </c>
      <c r="B21" s="51">
        <v>45505.0</v>
      </c>
      <c r="C21" s="52">
        <v>25.0</v>
      </c>
    </row>
    <row r="22">
      <c r="A22" s="50" t="s">
        <v>433</v>
      </c>
      <c r="B22" s="51">
        <v>45474.0</v>
      </c>
      <c r="C22" s="52">
        <v>2.0</v>
      </c>
    </row>
    <row r="23">
      <c r="A23" s="50" t="s">
        <v>433</v>
      </c>
      <c r="B23" s="51">
        <v>45505.0</v>
      </c>
      <c r="C23" s="52">
        <v>4.0</v>
      </c>
    </row>
    <row r="24">
      <c r="A24" s="50" t="s">
        <v>24</v>
      </c>
      <c r="B24" s="51">
        <v>45505.0</v>
      </c>
      <c r="C24" s="52">
        <v>18.0</v>
      </c>
    </row>
    <row r="25">
      <c r="A25" s="50" t="s">
        <v>25</v>
      </c>
      <c r="B25" s="51">
        <v>45505.0</v>
      </c>
      <c r="C25" s="52">
        <v>1.0</v>
      </c>
    </row>
    <row r="26">
      <c r="A26" s="50" t="s">
        <v>26</v>
      </c>
      <c r="B26" s="51">
        <v>45505.0</v>
      </c>
      <c r="C26" s="52">
        <v>1.0</v>
      </c>
    </row>
    <row r="27">
      <c r="A27" s="50" t="s">
        <v>28</v>
      </c>
      <c r="B27" s="51">
        <v>45474.0</v>
      </c>
      <c r="C27" s="52">
        <v>1.0</v>
      </c>
    </row>
    <row r="28">
      <c r="A28" s="50" t="s">
        <v>28</v>
      </c>
      <c r="B28" s="51">
        <v>45505.0</v>
      </c>
      <c r="C28" s="52">
        <v>31.0</v>
      </c>
    </row>
    <row r="29">
      <c r="A29" s="50" t="s">
        <v>28</v>
      </c>
      <c r="B29" s="51">
        <v>45536.0</v>
      </c>
      <c r="C29" s="52">
        <v>2.0</v>
      </c>
    </row>
    <row r="30">
      <c r="A30" s="50" t="s">
        <v>29</v>
      </c>
      <c r="B30" s="51">
        <v>45474.0</v>
      </c>
      <c r="C30" s="52">
        <v>4.0</v>
      </c>
    </row>
    <row r="31">
      <c r="A31" s="50" t="s">
        <v>29</v>
      </c>
      <c r="B31" s="51">
        <v>45505.0</v>
      </c>
      <c r="C31" s="52">
        <v>40.0</v>
      </c>
    </row>
    <row r="32">
      <c r="A32" s="50" t="s">
        <v>29</v>
      </c>
      <c r="B32" s="51">
        <v>45536.0</v>
      </c>
      <c r="C32" s="52">
        <v>4.0</v>
      </c>
    </row>
    <row r="33">
      <c r="A33" s="50" t="s">
        <v>30</v>
      </c>
      <c r="B33" s="51">
        <v>45352.0</v>
      </c>
      <c r="C33" s="52">
        <v>1.0</v>
      </c>
    </row>
    <row r="34">
      <c r="A34" s="50" t="s">
        <v>30</v>
      </c>
      <c r="B34" s="51">
        <v>45383.0</v>
      </c>
      <c r="C34" s="52">
        <v>1.0</v>
      </c>
    </row>
    <row r="35">
      <c r="A35" s="50" t="s">
        <v>30</v>
      </c>
      <c r="B35" s="51">
        <v>45413.0</v>
      </c>
      <c r="C35" s="52">
        <v>1.0</v>
      </c>
    </row>
    <row r="36">
      <c r="A36" s="50" t="s">
        <v>30</v>
      </c>
      <c r="B36" s="51">
        <v>45444.0</v>
      </c>
      <c r="C36" s="52">
        <v>1.0</v>
      </c>
    </row>
    <row r="37">
      <c r="A37" s="50" t="s">
        <v>30</v>
      </c>
      <c r="B37" s="51">
        <v>45474.0</v>
      </c>
      <c r="C37" s="52">
        <v>1.0</v>
      </c>
    </row>
    <row r="38">
      <c r="A38" s="50" t="s">
        <v>30</v>
      </c>
      <c r="B38" s="51">
        <v>45505.0</v>
      </c>
      <c r="C38" s="52">
        <v>15.0</v>
      </c>
    </row>
    <row r="39">
      <c r="A39" s="50" t="s">
        <v>31</v>
      </c>
      <c r="B39" s="51">
        <v>45352.0</v>
      </c>
      <c r="C39" s="52">
        <v>1.0</v>
      </c>
    </row>
    <row r="40">
      <c r="A40" s="50" t="s">
        <v>31</v>
      </c>
      <c r="B40" s="51">
        <v>45383.0</v>
      </c>
      <c r="C40" s="52">
        <v>2.0</v>
      </c>
    </row>
    <row r="41">
      <c r="A41" s="50" t="s">
        <v>31</v>
      </c>
      <c r="B41" s="51">
        <v>45413.0</v>
      </c>
      <c r="C41" s="52">
        <v>5.0</v>
      </c>
    </row>
    <row r="42">
      <c r="A42" s="50" t="s">
        <v>31</v>
      </c>
      <c r="B42" s="51">
        <v>45444.0</v>
      </c>
      <c r="C42" s="52">
        <v>7.0</v>
      </c>
    </row>
    <row r="43">
      <c r="A43" s="50" t="s">
        <v>31</v>
      </c>
      <c r="B43" s="51">
        <v>45474.0</v>
      </c>
      <c r="C43" s="52">
        <v>12.0</v>
      </c>
    </row>
    <row r="44">
      <c r="A44" s="50" t="s">
        <v>31</v>
      </c>
      <c r="B44" s="51">
        <v>45505.0</v>
      </c>
      <c r="C44" s="52">
        <v>55.0</v>
      </c>
    </row>
    <row r="45">
      <c r="A45" s="50" t="s">
        <v>31</v>
      </c>
      <c r="B45" s="51">
        <v>45536.0</v>
      </c>
      <c r="C45" s="52">
        <v>1.0</v>
      </c>
    </row>
    <row r="46">
      <c r="A46" s="50" t="s">
        <v>32</v>
      </c>
      <c r="B46" s="51">
        <v>45383.0</v>
      </c>
      <c r="C46" s="52">
        <v>5.0</v>
      </c>
    </row>
    <row r="47">
      <c r="A47" s="50" t="s">
        <v>32</v>
      </c>
      <c r="B47" s="51">
        <v>45413.0</v>
      </c>
      <c r="C47" s="52">
        <v>2.0</v>
      </c>
    </row>
    <row r="48">
      <c r="A48" s="50" t="s">
        <v>32</v>
      </c>
      <c r="B48" s="51">
        <v>45444.0</v>
      </c>
      <c r="C48" s="52">
        <v>10.0</v>
      </c>
    </row>
    <row r="49">
      <c r="A49" s="50" t="s">
        <v>32</v>
      </c>
      <c r="B49" s="51">
        <v>45474.0</v>
      </c>
      <c r="C49" s="52">
        <v>11.0</v>
      </c>
    </row>
    <row r="50">
      <c r="A50" s="50" t="s">
        <v>32</v>
      </c>
      <c r="B50" s="51">
        <v>45505.0</v>
      </c>
      <c r="C50" s="52">
        <v>36.0</v>
      </c>
    </row>
    <row r="51">
      <c r="A51" s="50" t="s">
        <v>32</v>
      </c>
      <c r="B51" s="51">
        <v>45536.0</v>
      </c>
      <c r="C51" s="52">
        <v>1.0</v>
      </c>
    </row>
    <row r="52">
      <c r="A52" s="50" t="s">
        <v>33</v>
      </c>
      <c r="B52" s="51">
        <v>45352.0</v>
      </c>
      <c r="C52" s="52">
        <v>5.0</v>
      </c>
    </row>
    <row r="53">
      <c r="A53" s="50" t="s">
        <v>33</v>
      </c>
      <c r="B53" s="51">
        <v>45383.0</v>
      </c>
      <c r="C53" s="52">
        <v>1.0</v>
      </c>
    </row>
    <row r="54">
      <c r="A54" s="50" t="s">
        <v>33</v>
      </c>
      <c r="B54" s="51">
        <v>45413.0</v>
      </c>
      <c r="C54" s="52">
        <v>11.0</v>
      </c>
    </row>
    <row r="55">
      <c r="A55" s="50" t="s">
        <v>33</v>
      </c>
      <c r="B55" s="51">
        <v>45444.0</v>
      </c>
      <c r="C55" s="52">
        <v>4.0</v>
      </c>
    </row>
    <row r="56">
      <c r="A56" s="50" t="s">
        <v>33</v>
      </c>
      <c r="B56" s="51">
        <v>45474.0</v>
      </c>
      <c r="C56" s="52">
        <v>10.0</v>
      </c>
    </row>
    <row r="57">
      <c r="A57" s="50" t="s">
        <v>33</v>
      </c>
      <c r="B57" s="51">
        <v>45505.0</v>
      </c>
      <c r="C57" s="52">
        <v>99.0</v>
      </c>
    </row>
    <row r="58">
      <c r="A58" s="50" t="s">
        <v>34</v>
      </c>
      <c r="B58" s="51">
        <v>45413.0</v>
      </c>
      <c r="C58" s="52">
        <v>20.0</v>
      </c>
    </row>
    <row r="59">
      <c r="A59" s="50" t="s">
        <v>34</v>
      </c>
      <c r="B59" s="51">
        <v>45444.0</v>
      </c>
      <c r="C59" s="52">
        <v>3.0</v>
      </c>
    </row>
    <row r="60">
      <c r="A60" s="50" t="s">
        <v>34</v>
      </c>
      <c r="B60" s="51">
        <v>45474.0</v>
      </c>
      <c r="C60" s="52">
        <v>16.0</v>
      </c>
    </row>
    <row r="61">
      <c r="A61" s="50" t="s">
        <v>34</v>
      </c>
      <c r="B61" s="51">
        <v>45505.0</v>
      </c>
      <c r="C61" s="52">
        <v>101.0</v>
      </c>
    </row>
    <row r="62">
      <c r="A62" s="50" t="s">
        <v>34</v>
      </c>
      <c r="B62" s="51">
        <v>45536.0</v>
      </c>
      <c r="C62" s="52">
        <v>1.0</v>
      </c>
    </row>
    <row r="63">
      <c r="A63" s="50" t="s">
        <v>35</v>
      </c>
      <c r="B63" s="51">
        <v>45444.0</v>
      </c>
      <c r="C63" s="52">
        <v>8.0</v>
      </c>
    </row>
    <row r="64">
      <c r="A64" s="50" t="s">
        <v>35</v>
      </c>
      <c r="B64" s="51">
        <v>45474.0</v>
      </c>
      <c r="C64" s="52">
        <v>5.0</v>
      </c>
    </row>
    <row r="65">
      <c r="A65" s="50" t="s">
        <v>35</v>
      </c>
      <c r="B65" s="51">
        <v>45505.0</v>
      </c>
      <c r="C65" s="52">
        <v>4.0</v>
      </c>
    </row>
    <row r="66">
      <c r="A66" s="50" t="s">
        <v>36</v>
      </c>
      <c r="B66" s="51">
        <v>45200.0</v>
      </c>
      <c r="C66" s="52">
        <v>1.0</v>
      </c>
    </row>
    <row r="67">
      <c r="A67" s="50" t="s">
        <v>36</v>
      </c>
      <c r="B67" s="51">
        <v>45413.0</v>
      </c>
      <c r="C67" s="52">
        <v>1.0</v>
      </c>
    </row>
    <row r="68">
      <c r="A68" s="50" t="s">
        <v>36</v>
      </c>
      <c r="B68" s="51">
        <v>45444.0</v>
      </c>
      <c r="C68" s="52">
        <v>2.0</v>
      </c>
    </row>
    <row r="69">
      <c r="A69" s="50" t="s">
        <v>36</v>
      </c>
      <c r="B69" s="51">
        <v>45474.0</v>
      </c>
      <c r="C69" s="52">
        <v>18.0</v>
      </c>
    </row>
    <row r="70">
      <c r="A70" s="50" t="s">
        <v>36</v>
      </c>
      <c r="B70" s="51">
        <v>45505.0</v>
      </c>
      <c r="C70" s="52">
        <v>43.0</v>
      </c>
    </row>
    <row r="71">
      <c r="A71" s="50" t="s">
        <v>36</v>
      </c>
      <c r="B71" s="51">
        <v>45536.0</v>
      </c>
      <c r="C71" s="52">
        <v>3.0</v>
      </c>
    </row>
    <row r="72">
      <c r="A72" s="50" t="s">
        <v>38</v>
      </c>
      <c r="B72" s="51">
        <v>45474.0</v>
      </c>
      <c r="C72" s="52">
        <v>5.0</v>
      </c>
    </row>
    <row r="73">
      <c r="A73" s="50" t="s">
        <v>38</v>
      </c>
      <c r="B73" s="51">
        <v>45505.0</v>
      </c>
      <c r="C73" s="52">
        <v>46.0</v>
      </c>
    </row>
    <row r="74">
      <c r="A74" s="50" t="s">
        <v>39</v>
      </c>
      <c r="B74" s="51">
        <v>45505.0</v>
      </c>
      <c r="C74" s="52">
        <v>14.0</v>
      </c>
    </row>
    <row r="75">
      <c r="A75" s="50" t="s">
        <v>40</v>
      </c>
      <c r="B75" s="51">
        <v>45383.0</v>
      </c>
      <c r="C75" s="52">
        <v>1.0</v>
      </c>
    </row>
    <row r="76">
      <c r="A76" s="50" t="s">
        <v>40</v>
      </c>
      <c r="B76" s="51">
        <v>45505.0</v>
      </c>
      <c r="C76" s="52">
        <v>6.0</v>
      </c>
    </row>
    <row r="77">
      <c r="A77" s="50" t="s">
        <v>41</v>
      </c>
      <c r="B77" s="51">
        <v>45261.0</v>
      </c>
      <c r="C77" s="52">
        <v>4.0</v>
      </c>
    </row>
    <row r="78">
      <c r="A78" s="50" t="s">
        <v>41</v>
      </c>
      <c r="B78" s="51">
        <v>45323.0</v>
      </c>
      <c r="C78" s="52">
        <v>1.0</v>
      </c>
    </row>
    <row r="79">
      <c r="A79" s="50" t="s">
        <v>41</v>
      </c>
      <c r="B79" s="51">
        <v>45352.0</v>
      </c>
      <c r="C79" s="52">
        <v>4.0</v>
      </c>
    </row>
    <row r="80">
      <c r="A80" s="50" t="s">
        <v>41</v>
      </c>
      <c r="B80" s="51">
        <v>45383.0</v>
      </c>
      <c r="C80" s="52">
        <v>3.0</v>
      </c>
    </row>
    <row r="81">
      <c r="A81" s="50" t="s">
        <v>41</v>
      </c>
      <c r="B81" s="51">
        <v>45413.0</v>
      </c>
      <c r="C81" s="52">
        <v>3.0</v>
      </c>
    </row>
    <row r="82">
      <c r="A82" s="50" t="s">
        <v>41</v>
      </c>
      <c r="B82" s="51">
        <v>45444.0</v>
      </c>
      <c r="C82" s="52">
        <v>8.0</v>
      </c>
    </row>
    <row r="83">
      <c r="A83" s="50" t="s">
        <v>41</v>
      </c>
      <c r="B83" s="51">
        <v>45474.0</v>
      </c>
      <c r="C83" s="52">
        <v>1.0</v>
      </c>
    </row>
    <row r="84">
      <c r="A84" s="50" t="s">
        <v>41</v>
      </c>
      <c r="B84" s="51">
        <v>45505.0</v>
      </c>
      <c r="C84" s="52">
        <v>36.0</v>
      </c>
    </row>
    <row r="85">
      <c r="A85" s="50" t="s">
        <v>42</v>
      </c>
      <c r="B85" s="51">
        <v>45292.0</v>
      </c>
      <c r="C85" s="52">
        <v>1.0</v>
      </c>
    </row>
    <row r="86">
      <c r="A86" s="50" t="s">
        <v>42</v>
      </c>
      <c r="B86" s="51">
        <v>45383.0</v>
      </c>
      <c r="C86" s="52">
        <v>1.0</v>
      </c>
    </row>
    <row r="87">
      <c r="A87" s="50" t="s">
        <v>42</v>
      </c>
      <c r="B87" s="51">
        <v>45474.0</v>
      </c>
      <c r="C87" s="52">
        <v>5.0</v>
      </c>
    </row>
    <row r="88">
      <c r="A88" s="50" t="s">
        <v>42</v>
      </c>
      <c r="B88" s="51">
        <v>45505.0</v>
      </c>
      <c r="C88" s="52">
        <v>38.0</v>
      </c>
    </row>
    <row r="89">
      <c r="A89" s="50" t="s">
        <v>42</v>
      </c>
      <c r="B89" s="51">
        <v>45536.0</v>
      </c>
      <c r="C89" s="52">
        <v>2.0</v>
      </c>
    </row>
    <row r="90">
      <c r="A90" s="50" t="s">
        <v>43</v>
      </c>
      <c r="B90" s="51">
        <v>45505.0</v>
      </c>
      <c r="C90" s="52">
        <v>20.0</v>
      </c>
    </row>
    <row r="91">
      <c r="A91" s="50" t="s">
        <v>44</v>
      </c>
      <c r="B91" s="51">
        <v>45474.0</v>
      </c>
      <c r="C91" s="52">
        <v>28.0</v>
      </c>
    </row>
    <row r="92">
      <c r="A92" s="50" t="s">
        <v>44</v>
      </c>
      <c r="B92" s="51">
        <v>45505.0</v>
      </c>
      <c r="C92" s="52">
        <v>8.0</v>
      </c>
    </row>
    <row r="93">
      <c r="A93" s="50" t="s">
        <v>45</v>
      </c>
      <c r="B93" s="51">
        <v>45292.0</v>
      </c>
      <c r="C93" s="52">
        <v>2.0</v>
      </c>
    </row>
    <row r="94">
      <c r="A94" s="50" t="s">
        <v>45</v>
      </c>
      <c r="B94" s="51">
        <v>45323.0</v>
      </c>
      <c r="C94" s="52">
        <v>4.0</v>
      </c>
    </row>
    <row r="95">
      <c r="A95" s="50" t="s">
        <v>45</v>
      </c>
      <c r="B95" s="51">
        <v>45352.0</v>
      </c>
      <c r="C95" s="52">
        <v>6.0</v>
      </c>
    </row>
    <row r="96">
      <c r="A96" s="50" t="s">
        <v>45</v>
      </c>
      <c r="B96" s="51">
        <v>45383.0</v>
      </c>
      <c r="C96" s="52">
        <v>4.0</v>
      </c>
    </row>
    <row r="97">
      <c r="A97" s="50" t="s">
        <v>45</v>
      </c>
      <c r="B97" s="51">
        <v>45444.0</v>
      </c>
      <c r="C97" s="52">
        <v>2.0</v>
      </c>
    </row>
    <row r="98">
      <c r="A98" s="50" t="s">
        <v>45</v>
      </c>
      <c r="B98" s="51">
        <v>45474.0</v>
      </c>
      <c r="C98" s="52">
        <v>2.0</v>
      </c>
    </row>
    <row r="99">
      <c r="A99" s="50" t="s">
        <v>45</v>
      </c>
      <c r="B99" s="51">
        <v>45505.0</v>
      </c>
      <c r="C99" s="52">
        <v>6.0</v>
      </c>
    </row>
    <row r="100">
      <c r="A100" s="50" t="s">
        <v>46</v>
      </c>
      <c r="B100" s="51">
        <v>45474.0</v>
      </c>
      <c r="C100" s="52">
        <v>5.0</v>
      </c>
    </row>
    <row r="101">
      <c r="A101" s="50" t="s">
        <v>46</v>
      </c>
      <c r="B101" s="51">
        <v>45505.0</v>
      </c>
      <c r="C101" s="52">
        <v>8.0</v>
      </c>
    </row>
    <row r="102">
      <c r="A102" s="50" t="s">
        <v>46</v>
      </c>
      <c r="B102" s="51">
        <v>45536.0</v>
      </c>
      <c r="C102" s="52">
        <v>1.0</v>
      </c>
    </row>
    <row r="103">
      <c r="A103" s="50" t="s">
        <v>47</v>
      </c>
      <c r="B103" s="51">
        <v>45505.0</v>
      </c>
      <c r="C103" s="52">
        <v>21.0</v>
      </c>
    </row>
    <row r="104">
      <c r="A104" s="50" t="s">
        <v>47</v>
      </c>
      <c r="B104" s="51">
        <v>45536.0</v>
      </c>
      <c r="C104" s="52">
        <v>4.0</v>
      </c>
    </row>
    <row r="105">
      <c r="A105" s="50" t="s">
        <v>48</v>
      </c>
      <c r="B105" s="51">
        <v>45413.0</v>
      </c>
      <c r="C105" s="52">
        <v>14.0</v>
      </c>
    </row>
    <row r="106">
      <c r="A106" s="50" t="s">
        <v>48</v>
      </c>
      <c r="B106" s="51">
        <v>45444.0</v>
      </c>
      <c r="C106" s="52">
        <v>18.0</v>
      </c>
    </row>
    <row r="107">
      <c r="A107" s="50" t="s">
        <v>48</v>
      </c>
      <c r="B107" s="51">
        <v>45474.0</v>
      </c>
      <c r="C107" s="52">
        <v>104.0</v>
      </c>
    </row>
    <row r="108">
      <c r="A108" s="50" t="s">
        <v>48</v>
      </c>
      <c r="B108" s="51">
        <v>45505.0</v>
      </c>
      <c r="C108" s="52">
        <v>134.0</v>
      </c>
    </row>
    <row r="109">
      <c r="A109" s="50" t="s">
        <v>48</v>
      </c>
      <c r="B109" s="51">
        <v>45536.0</v>
      </c>
      <c r="C109" s="52">
        <v>2.0</v>
      </c>
    </row>
    <row r="110">
      <c r="A110" s="50" t="s">
        <v>50</v>
      </c>
      <c r="B110" s="51">
        <v>45383.0</v>
      </c>
      <c r="C110" s="52">
        <v>1.0</v>
      </c>
    </row>
    <row r="111">
      <c r="A111" s="50" t="s">
        <v>50</v>
      </c>
      <c r="B111" s="51">
        <v>45474.0</v>
      </c>
      <c r="C111" s="52">
        <v>1.0</v>
      </c>
    </row>
    <row r="112">
      <c r="A112" s="50" t="s">
        <v>50</v>
      </c>
      <c r="B112" s="51">
        <v>45505.0</v>
      </c>
      <c r="C112" s="52">
        <v>13.0</v>
      </c>
    </row>
    <row r="113">
      <c r="A113" s="50" t="s">
        <v>50</v>
      </c>
      <c r="B113" s="51">
        <v>45536.0</v>
      </c>
      <c r="C113" s="52">
        <v>4.0</v>
      </c>
    </row>
    <row r="114">
      <c r="A114" s="50" t="s">
        <v>51</v>
      </c>
      <c r="B114" s="51">
        <v>45444.0</v>
      </c>
      <c r="C114" s="52">
        <v>1.0</v>
      </c>
    </row>
    <row r="115">
      <c r="A115" s="50" t="s">
        <v>51</v>
      </c>
      <c r="B115" s="51">
        <v>45474.0</v>
      </c>
      <c r="C115" s="52">
        <v>4.0</v>
      </c>
    </row>
    <row r="116">
      <c r="A116" s="50" t="s">
        <v>51</v>
      </c>
      <c r="B116" s="51">
        <v>45505.0</v>
      </c>
      <c r="C116" s="52">
        <v>1.0</v>
      </c>
    </row>
    <row r="117">
      <c r="A117" s="50" t="s">
        <v>52</v>
      </c>
      <c r="B117" s="51">
        <v>45505.0</v>
      </c>
      <c r="C117" s="52">
        <v>23.0</v>
      </c>
    </row>
    <row r="118">
      <c r="A118" s="50" t="s">
        <v>434</v>
      </c>
      <c r="B118" s="51">
        <v>45474.0</v>
      </c>
      <c r="C118" s="52">
        <v>16.0</v>
      </c>
    </row>
    <row r="119">
      <c r="A119" s="50" t="s">
        <v>434</v>
      </c>
      <c r="B119" s="51">
        <v>45505.0</v>
      </c>
      <c r="C119" s="52">
        <v>8.0</v>
      </c>
    </row>
    <row r="120">
      <c r="A120" s="50" t="s">
        <v>434</v>
      </c>
      <c r="B120" s="51">
        <v>45536.0</v>
      </c>
      <c r="C120" s="52">
        <v>5.0</v>
      </c>
    </row>
    <row r="121">
      <c r="A121" s="50" t="s">
        <v>53</v>
      </c>
      <c r="B121" s="51">
        <v>45413.0</v>
      </c>
      <c r="C121" s="52">
        <v>2.0</v>
      </c>
    </row>
    <row r="122">
      <c r="A122" s="50" t="s">
        <v>53</v>
      </c>
      <c r="B122" s="51">
        <v>45444.0</v>
      </c>
      <c r="C122" s="52">
        <v>3.0</v>
      </c>
    </row>
    <row r="123">
      <c r="A123" s="50" t="s">
        <v>53</v>
      </c>
      <c r="B123" s="51">
        <v>45474.0</v>
      </c>
      <c r="C123" s="52">
        <v>5.0</v>
      </c>
    </row>
    <row r="124">
      <c r="A124" s="50" t="s">
        <v>53</v>
      </c>
      <c r="B124" s="51">
        <v>45505.0</v>
      </c>
      <c r="C124" s="52">
        <v>15.0</v>
      </c>
    </row>
    <row r="125">
      <c r="A125" s="50" t="s">
        <v>53</v>
      </c>
      <c r="B125" s="51">
        <v>45536.0</v>
      </c>
      <c r="C125" s="52">
        <v>2.0</v>
      </c>
    </row>
    <row r="126">
      <c r="A126" s="50" t="s">
        <v>54</v>
      </c>
      <c r="B126" s="51">
        <v>45383.0</v>
      </c>
      <c r="C126" s="52">
        <v>2.0</v>
      </c>
    </row>
    <row r="127">
      <c r="A127" s="50" t="s">
        <v>54</v>
      </c>
      <c r="B127" s="51">
        <v>45413.0</v>
      </c>
      <c r="C127" s="52">
        <v>1.0</v>
      </c>
    </row>
    <row r="128">
      <c r="A128" s="50" t="s">
        <v>54</v>
      </c>
      <c r="B128" s="51">
        <v>45444.0</v>
      </c>
      <c r="C128" s="52">
        <v>4.0</v>
      </c>
    </row>
    <row r="129">
      <c r="A129" s="50" t="s">
        <v>54</v>
      </c>
      <c r="B129" s="51">
        <v>45474.0</v>
      </c>
      <c r="C129" s="52">
        <v>1.0</v>
      </c>
    </row>
    <row r="130">
      <c r="A130" s="50" t="s">
        <v>54</v>
      </c>
      <c r="B130" s="51">
        <v>45505.0</v>
      </c>
      <c r="C130" s="52">
        <v>7.0</v>
      </c>
    </row>
    <row r="131">
      <c r="A131" s="50" t="s">
        <v>55</v>
      </c>
      <c r="B131" s="51">
        <v>45474.0</v>
      </c>
      <c r="C131" s="52">
        <v>2.0</v>
      </c>
    </row>
    <row r="132">
      <c r="A132" s="50" t="s">
        <v>55</v>
      </c>
      <c r="B132" s="51">
        <v>45505.0</v>
      </c>
      <c r="C132" s="52">
        <v>10.0</v>
      </c>
    </row>
    <row r="133">
      <c r="A133" s="50" t="s">
        <v>56</v>
      </c>
      <c r="B133" s="51">
        <v>45505.0</v>
      </c>
      <c r="C133" s="52">
        <v>2.0</v>
      </c>
    </row>
    <row r="134">
      <c r="A134" s="50" t="s">
        <v>56</v>
      </c>
      <c r="B134" s="51">
        <v>45536.0</v>
      </c>
      <c r="C134" s="52">
        <v>1.0</v>
      </c>
    </row>
    <row r="135">
      <c r="A135" s="50" t="s">
        <v>57</v>
      </c>
      <c r="B135" s="51">
        <v>45261.0</v>
      </c>
      <c r="C135" s="52">
        <v>5.0</v>
      </c>
    </row>
    <row r="136">
      <c r="A136" s="50" t="s">
        <v>57</v>
      </c>
      <c r="B136" s="51">
        <v>45323.0</v>
      </c>
      <c r="C136" s="52">
        <v>5.0</v>
      </c>
    </row>
    <row r="137">
      <c r="A137" s="50" t="s">
        <v>57</v>
      </c>
      <c r="B137" s="51">
        <v>45352.0</v>
      </c>
      <c r="C137" s="52">
        <v>11.0</v>
      </c>
    </row>
    <row r="138">
      <c r="A138" s="50" t="s">
        <v>57</v>
      </c>
      <c r="B138" s="51">
        <v>45383.0</v>
      </c>
      <c r="C138" s="52">
        <v>8.0</v>
      </c>
    </row>
    <row r="139">
      <c r="A139" s="50" t="s">
        <v>57</v>
      </c>
      <c r="B139" s="51">
        <v>45413.0</v>
      </c>
      <c r="C139" s="52">
        <v>5.0</v>
      </c>
    </row>
    <row r="140">
      <c r="A140" s="50" t="s">
        <v>57</v>
      </c>
      <c r="B140" s="51">
        <v>45444.0</v>
      </c>
      <c r="C140" s="52">
        <v>8.0</v>
      </c>
    </row>
    <row r="141">
      <c r="A141" s="50" t="s">
        <v>57</v>
      </c>
      <c r="B141" s="51">
        <v>45474.0</v>
      </c>
      <c r="C141" s="52">
        <v>11.0</v>
      </c>
    </row>
    <row r="142">
      <c r="A142" s="50" t="s">
        <v>57</v>
      </c>
      <c r="B142" s="51">
        <v>45505.0</v>
      </c>
      <c r="C142" s="52">
        <v>39.0</v>
      </c>
    </row>
    <row r="143">
      <c r="A143" s="50" t="s">
        <v>58</v>
      </c>
      <c r="B143" s="51">
        <v>45383.0</v>
      </c>
      <c r="C143" s="52">
        <v>2.0</v>
      </c>
    </row>
    <row r="144">
      <c r="A144" s="50" t="s">
        <v>58</v>
      </c>
      <c r="B144" s="51">
        <v>45444.0</v>
      </c>
      <c r="C144" s="52">
        <v>5.0</v>
      </c>
    </row>
    <row r="145">
      <c r="A145" s="50" t="s">
        <v>58</v>
      </c>
      <c r="B145" s="51">
        <v>45505.0</v>
      </c>
      <c r="C145" s="52">
        <v>4.0</v>
      </c>
    </row>
    <row r="146">
      <c r="A146" s="50" t="s">
        <v>59</v>
      </c>
      <c r="B146" s="51">
        <v>45323.0</v>
      </c>
      <c r="C146" s="52">
        <v>1.0</v>
      </c>
    </row>
    <row r="147">
      <c r="A147" s="50" t="s">
        <v>59</v>
      </c>
      <c r="B147" s="51">
        <v>45413.0</v>
      </c>
      <c r="C147" s="52">
        <v>1.0</v>
      </c>
    </row>
    <row r="148">
      <c r="A148" s="50" t="s">
        <v>59</v>
      </c>
      <c r="B148" s="51">
        <v>45474.0</v>
      </c>
      <c r="C148" s="52">
        <v>6.0</v>
      </c>
    </row>
    <row r="149">
      <c r="A149" s="50" t="s">
        <v>59</v>
      </c>
      <c r="B149" s="51">
        <v>45505.0</v>
      </c>
      <c r="C149" s="52">
        <v>13.0</v>
      </c>
    </row>
    <row r="150">
      <c r="A150" s="50" t="s">
        <v>61</v>
      </c>
      <c r="B150" s="51">
        <v>45383.0</v>
      </c>
      <c r="C150" s="52">
        <v>1.0</v>
      </c>
    </row>
    <row r="151">
      <c r="A151" s="50" t="s">
        <v>61</v>
      </c>
      <c r="B151" s="51">
        <v>45444.0</v>
      </c>
      <c r="C151" s="52">
        <v>20.0</v>
      </c>
    </row>
    <row r="152">
      <c r="A152" s="50" t="s">
        <v>61</v>
      </c>
      <c r="B152" s="51">
        <v>45474.0</v>
      </c>
      <c r="C152" s="52">
        <v>10.0</v>
      </c>
    </row>
    <row r="153">
      <c r="A153" s="50" t="s">
        <v>61</v>
      </c>
      <c r="B153" s="51">
        <v>45505.0</v>
      </c>
      <c r="C153" s="52">
        <v>21.0</v>
      </c>
    </row>
    <row r="154">
      <c r="A154" s="50" t="s">
        <v>61</v>
      </c>
      <c r="B154" s="51">
        <v>45536.0</v>
      </c>
      <c r="C154" s="52">
        <v>1.0</v>
      </c>
    </row>
    <row r="155">
      <c r="A155" s="50" t="s">
        <v>62</v>
      </c>
      <c r="B155" s="51">
        <v>45352.0</v>
      </c>
      <c r="C155" s="52">
        <v>1.0</v>
      </c>
    </row>
    <row r="156">
      <c r="A156" s="50" t="s">
        <v>62</v>
      </c>
      <c r="B156" s="51">
        <v>45383.0</v>
      </c>
      <c r="C156" s="52">
        <v>1.0</v>
      </c>
    </row>
    <row r="157">
      <c r="A157" s="50" t="s">
        <v>62</v>
      </c>
      <c r="B157" s="51">
        <v>45444.0</v>
      </c>
      <c r="C157" s="52">
        <v>5.0</v>
      </c>
    </row>
    <row r="158">
      <c r="A158" s="50" t="s">
        <v>62</v>
      </c>
      <c r="B158" s="51">
        <v>45505.0</v>
      </c>
      <c r="C158" s="52">
        <v>83.0</v>
      </c>
    </row>
    <row r="159">
      <c r="A159" s="50" t="s">
        <v>62</v>
      </c>
      <c r="B159" s="51">
        <v>45536.0</v>
      </c>
      <c r="C159" s="52">
        <v>17.0</v>
      </c>
    </row>
    <row r="160">
      <c r="A160" s="50" t="s">
        <v>63</v>
      </c>
      <c r="B160" s="51">
        <v>45352.0</v>
      </c>
      <c r="C160" s="52">
        <v>1.0</v>
      </c>
    </row>
    <row r="161">
      <c r="A161" s="50" t="s">
        <v>63</v>
      </c>
      <c r="B161" s="51">
        <v>45444.0</v>
      </c>
      <c r="C161" s="52">
        <v>1.0</v>
      </c>
    </row>
    <row r="162">
      <c r="A162" s="50" t="s">
        <v>63</v>
      </c>
      <c r="B162" s="51">
        <v>45474.0</v>
      </c>
      <c r="C162" s="52">
        <v>4.0</v>
      </c>
    </row>
    <row r="163">
      <c r="A163" s="50" t="s">
        <v>63</v>
      </c>
      <c r="B163" s="51">
        <v>45505.0</v>
      </c>
      <c r="C163" s="52">
        <v>33.0</v>
      </c>
    </row>
    <row r="164">
      <c r="A164" s="50" t="s">
        <v>64</v>
      </c>
      <c r="B164" s="51">
        <v>45413.0</v>
      </c>
      <c r="C164" s="52">
        <v>4.0</v>
      </c>
    </row>
    <row r="165">
      <c r="A165" s="50" t="s">
        <v>64</v>
      </c>
      <c r="B165" s="51">
        <v>45505.0</v>
      </c>
      <c r="C165" s="52">
        <v>27.0</v>
      </c>
    </row>
    <row r="166">
      <c r="A166" s="50" t="s">
        <v>65</v>
      </c>
      <c r="B166" s="51">
        <v>45413.0</v>
      </c>
      <c r="C166" s="52">
        <v>4.0</v>
      </c>
    </row>
    <row r="167">
      <c r="A167" s="50" t="s">
        <v>65</v>
      </c>
      <c r="B167" s="51">
        <v>45444.0</v>
      </c>
      <c r="C167" s="52">
        <v>1.0</v>
      </c>
    </row>
    <row r="168">
      <c r="A168" s="50" t="s">
        <v>65</v>
      </c>
      <c r="B168" s="51">
        <v>45474.0</v>
      </c>
      <c r="C168" s="52">
        <v>17.0</v>
      </c>
    </row>
    <row r="169">
      <c r="A169" s="50" t="s">
        <v>65</v>
      </c>
      <c r="B169" s="51">
        <v>45505.0</v>
      </c>
      <c r="C169" s="52">
        <v>11.0</v>
      </c>
    </row>
    <row r="170">
      <c r="A170" s="50" t="s">
        <v>65</v>
      </c>
      <c r="B170" s="51">
        <v>45536.0</v>
      </c>
      <c r="C170" s="52">
        <v>1.0</v>
      </c>
    </row>
    <row r="171">
      <c r="A171" s="50" t="s">
        <v>66</v>
      </c>
      <c r="B171" s="51">
        <v>45505.0</v>
      </c>
      <c r="C171" s="52">
        <v>7.0</v>
      </c>
    </row>
    <row r="172">
      <c r="A172" s="50" t="s">
        <v>67</v>
      </c>
      <c r="B172" s="51">
        <v>45505.0</v>
      </c>
      <c r="C172" s="52">
        <v>36.0</v>
      </c>
    </row>
    <row r="173">
      <c r="A173" s="50" t="s">
        <v>68</v>
      </c>
      <c r="B173" s="51">
        <v>45474.0</v>
      </c>
      <c r="C173" s="52">
        <v>2.0</v>
      </c>
    </row>
    <row r="174">
      <c r="A174" s="50" t="s">
        <v>68</v>
      </c>
      <c r="B174" s="51">
        <v>45505.0</v>
      </c>
      <c r="C174" s="52">
        <v>62.0</v>
      </c>
    </row>
    <row r="175">
      <c r="A175" s="50" t="s">
        <v>68</v>
      </c>
      <c r="B175" s="51">
        <v>45536.0</v>
      </c>
      <c r="C175" s="52">
        <v>1.0</v>
      </c>
    </row>
    <row r="176">
      <c r="A176" s="50" t="s">
        <v>69</v>
      </c>
      <c r="B176" s="51">
        <v>45170.0</v>
      </c>
      <c r="C176" s="52">
        <v>1.0</v>
      </c>
    </row>
    <row r="177">
      <c r="A177" s="50" t="s">
        <v>69</v>
      </c>
      <c r="B177" s="51">
        <v>45352.0</v>
      </c>
      <c r="C177" s="52">
        <v>7.0</v>
      </c>
    </row>
    <row r="178">
      <c r="A178" s="50" t="s">
        <v>69</v>
      </c>
      <c r="B178" s="51">
        <v>45383.0</v>
      </c>
      <c r="C178" s="52">
        <v>36.0</v>
      </c>
    </row>
    <row r="179">
      <c r="A179" s="50" t="s">
        <v>69</v>
      </c>
      <c r="B179" s="51">
        <v>45413.0</v>
      </c>
      <c r="C179" s="52">
        <v>45.0</v>
      </c>
    </row>
    <row r="180">
      <c r="A180" s="50" t="s">
        <v>69</v>
      </c>
      <c r="B180" s="51">
        <v>45444.0</v>
      </c>
      <c r="C180" s="52">
        <v>64.0</v>
      </c>
    </row>
    <row r="181">
      <c r="A181" s="50" t="s">
        <v>69</v>
      </c>
      <c r="B181" s="51">
        <v>45474.0</v>
      </c>
      <c r="C181" s="52">
        <v>46.0</v>
      </c>
    </row>
    <row r="182">
      <c r="A182" s="50" t="s">
        <v>69</v>
      </c>
      <c r="B182" s="51">
        <v>45505.0</v>
      </c>
      <c r="C182" s="52">
        <v>242.0</v>
      </c>
    </row>
    <row r="183">
      <c r="A183" s="50" t="s">
        <v>69</v>
      </c>
      <c r="B183" s="51">
        <v>45536.0</v>
      </c>
      <c r="C183" s="52">
        <v>5.0</v>
      </c>
    </row>
    <row r="184">
      <c r="A184" s="50" t="s">
        <v>70</v>
      </c>
      <c r="B184" s="51">
        <v>45474.0</v>
      </c>
      <c r="C184" s="52">
        <v>6.0</v>
      </c>
    </row>
    <row r="185">
      <c r="A185" s="50" t="s">
        <v>70</v>
      </c>
      <c r="B185" s="51">
        <v>45505.0</v>
      </c>
      <c r="C185" s="52">
        <v>7.0</v>
      </c>
    </row>
    <row r="186">
      <c r="A186" s="50" t="s">
        <v>72</v>
      </c>
      <c r="B186" s="51">
        <v>45474.0</v>
      </c>
      <c r="C186" s="52">
        <v>5.0</v>
      </c>
    </row>
    <row r="187">
      <c r="A187" s="50" t="s">
        <v>72</v>
      </c>
      <c r="B187" s="51">
        <v>45505.0</v>
      </c>
      <c r="C187" s="52">
        <v>11.0</v>
      </c>
    </row>
    <row r="188">
      <c r="A188" s="50" t="s">
        <v>435</v>
      </c>
      <c r="B188" s="51">
        <v>45474.0</v>
      </c>
      <c r="C188" s="52">
        <v>2.0</v>
      </c>
    </row>
    <row r="189">
      <c r="A189" s="50" t="s">
        <v>435</v>
      </c>
      <c r="B189" s="51">
        <v>45505.0</v>
      </c>
      <c r="C189" s="52">
        <v>26.0</v>
      </c>
    </row>
    <row r="190">
      <c r="A190" s="50" t="s">
        <v>73</v>
      </c>
      <c r="B190" s="51">
        <v>45444.0</v>
      </c>
      <c r="C190" s="52">
        <v>10.0</v>
      </c>
    </row>
    <row r="191">
      <c r="A191" s="50" t="s">
        <v>73</v>
      </c>
      <c r="B191" s="51">
        <v>45474.0</v>
      </c>
      <c r="C191" s="52">
        <v>2.0</v>
      </c>
    </row>
    <row r="192">
      <c r="A192" s="50" t="s">
        <v>73</v>
      </c>
      <c r="B192" s="51">
        <v>45505.0</v>
      </c>
      <c r="C192" s="52">
        <v>17.0</v>
      </c>
    </row>
    <row r="193">
      <c r="A193" s="50" t="s">
        <v>75</v>
      </c>
      <c r="B193" s="51">
        <v>45231.0</v>
      </c>
      <c r="C193" s="52">
        <v>1.0</v>
      </c>
    </row>
    <row r="194">
      <c r="A194" s="50" t="s">
        <v>75</v>
      </c>
      <c r="B194" s="51">
        <v>45413.0</v>
      </c>
      <c r="C194" s="52">
        <v>46.0</v>
      </c>
    </row>
    <row r="195">
      <c r="A195" s="50" t="s">
        <v>75</v>
      </c>
      <c r="B195" s="51">
        <v>45444.0</v>
      </c>
      <c r="C195" s="52">
        <v>4.0</v>
      </c>
    </row>
    <row r="196">
      <c r="A196" s="50" t="s">
        <v>75</v>
      </c>
      <c r="B196" s="51">
        <v>45474.0</v>
      </c>
      <c r="C196" s="52">
        <v>43.0</v>
      </c>
    </row>
    <row r="197">
      <c r="A197" s="50" t="s">
        <v>75</v>
      </c>
      <c r="B197" s="51">
        <v>45505.0</v>
      </c>
      <c r="C197" s="52">
        <v>32.0</v>
      </c>
    </row>
    <row r="198">
      <c r="A198" s="50" t="s">
        <v>76</v>
      </c>
      <c r="B198" s="51">
        <v>45474.0</v>
      </c>
      <c r="C198" s="52">
        <v>10.0</v>
      </c>
    </row>
    <row r="199">
      <c r="A199" s="50" t="s">
        <v>76</v>
      </c>
      <c r="B199" s="51">
        <v>45505.0</v>
      </c>
      <c r="C199" s="52">
        <v>5.0</v>
      </c>
    </row>
    <row r="200">
      <c r="A200" s="50" t="s">
        <v>77</v>
      </c>
      <c r="B200" s="51">
        <v>45413.0</v>
      </c>
      <c r="C200" s="52">
        <v>7.0</v>
      </c>
    </row>
    <row r="201">
      <c r="A201" s="50" t="s">
        <v>77</v>
      </c>
      <c r="B201" s="51">
        <v>45444.0</v>
      </c>
      <c r="C201" s="52">
        <v>3.0</v>
      </c>
    </row>
    <row r="202">
      <c r="A202" s="50" t="s">
        <v>77</v>
      </c>
      <c r="B202" s="51">
        <v>45474.0</v>
      </c>
      <c r="C202" s="52">
        <v>3.0</v>
      </c>
    </row>
    <row r="203">
      <c r="A203" s="50" t="s">
        <v>77</v>
      </c>
      <c r="B203" s="51">
        <v>45505.0</v>
      </c>
      <c r="C203" s="52">
        <v>37.0</v>
      </c>
    </row>
    <row r="204">
      <c r="A204" s="50" t="s">
        <v>78</v>
      </c>
      <c r="B204" s="51">
        <v>45413.0</v>
      </c>
      <c r="C204" s="52">
        <v>2.0</v>
      </c>
    </row>
    <row r="205">
      <c r="A205" s="50" t="s">
        <v>78</v>
      </c>
      <c r="B205" s="51">
        <v>45444.0</v>
      </c>
      <c r="C205" s="52">
        <v>9.0</v>
      </c>
    </row>
    <row r="206">
      <c r="A206" s="50" t="s">
        <v>78</v>
      </c>
      <c r="B206" s="51">
        <v>45474.0</v>
      </c>
      <c r="C206" s="52">
        <v>2.0</v>
      </c>
    </row>
    <row r="207">
      <c r="A207" s="50" t="s">
        <v>78</v>
      </c>
      <c r="B207" s="51">
        <v>45505.0</v>
      </c>
      <c r="C207" s="52">
        <v>32.0</v>
      </c>
    </row>
    <row r="208">
      <c r="A208" s="50" t="s">
        <v>78</v>
      </c>
      <c r="B208" s="51">
        <v>45536.0</v>
      </c>
      <c r="C208" s="52">
        <v>4.0</v>
      </c>
    </row>
    <row r="209">
      <c r="A209" s="50" t="s">
        <v>79</v>
      </c>
      <c r="B209" s="51">
        <v>45505.0</v>
      </c>
      <c r="C209" s="52">
        <v>5.0</v>
      </c>
    </row>
    <row r="210">
      <c r="A210" s="50" t="s">
        <v>80</v>
      </c>
      <c r="B210" s="51">
        <v>45474.0</v>
      </c>
      <c r="C210" s="52">
        <v>2.0</v>
      </c>
    </row>
    <row r="211">
      <c r="A211" s="50" t="s">
        <v>80</v>
      </c>
      <c r="B211" s="51">
        <v>45505.0</v>
      </c>
      <c r="C211" s="52">
        <v>12.0</v>
      </c>
    </row>
    <row r="212">
      <c r="A212" s="50" t="s">
        <v>81</v>
      </c>
      <c r="B212" s="51">
        <v>45413.0</v>
      </c>
      <c r="C212" s="52">
        <v>2.0</v>
      </c>
    </row>
    <row r="213">
      <c r="A213" s="50" t="s">
        <v>81</v>
      </c>
      <c r="B213" s="51">
        <v>45505.0</v>
      </c>
      <c r="C213" s="52">
        <v>6.0</v>
      </c>
    </row>
    <row r="214">
      <c r="A214" s="50" t="s">
        <v>82</v>
      </c>
      <c r="B214" s="51">
        <v>45505.0</v>
      </c>
      <c r="C214" s="52">
        <v>11.0</v>
      </c>
    </row>
    <row r="215">
      <c r="A215" s="50" t="s">
        <v>83</v>
      </c>
      <c r="B215" s="51">
        <v>45505.0</v>
      </c>
      <c r="C215" s="52">
        <v>5.0</v>
      </c>
    </row>
    <row r="216">
      <c r="A216" s="50" t="s">
        <v>84</v>
      </c>
      <c r="B216" s="51">
        <v>45505.0</v>
      </c>
      <c r="C216" s="52">
        <v>13.0</v>
      </c>
    </row>
    <row r="217">
      <c r="A217" s="50" t="s">
        <v>85</v>
      </c>
      <c r="B217" s="51">
        <v>45444.0</v>
      </c>
      <c r="C217" s="52">
        <v>6.0</v>
      </c>
    </row>
    <row r="218">
      <c r="A218" s="50" t="s">
        <v>85</v>
      </c>
      <c r="B218" s="51">
        <v>45474.0</v>
      </c>
      <c r="C218" s="52">
        <v>3.0</v>
      </c>
    </row>
    <row r="219">
      <c r="A219" s="50" t="s">
        <v>85</v>
      </c>
      <c r="B219" s="51">
        <v>45505.0</v>
      </c>
      <c r="C219" s="52">
        <v>33.0</v>
      </c>
    </row>
    <row r="220">
      <c r="A220" s="50" t="s">
        <v>86</v>
      </c>
      <c r="B220" s="51">
        <v>45474.0</v>
      </c>
      <c r="C220" s="52">
        <v>4.0</v>
      </c>
    </row>
    <row r="221">
      <c r="A221" s="50" t="s">
        <v>86</v>
      </c>
      <c r="B221" s="51">
        <v>45505.0</v>
      </c>
      <c r="C221" s="52">
        <v>7.0</v>
      </c>
    </row>
    <row r="222">
      <c r="A222" s="50" t="s">
        <v>87</v>
      </c>
      <c r="B222" s="51">
        <v>45444.0</v>
      </c>
      <c r="C222" s="52">
        <v>2.0</v>
      </c>
    </row>
    <row r="223">
      <c r="A223" s="50" t="s">
        <v>87</v>
      </c>
      <c r="B223" s="51">
        <v>45474.0</v>
      </c>
      <c r="C223" s="52">
        <v>1.0</v>
      </c>
    </row>
    <row r="224">
      <c r="A224" s="50" t="s">
        <v>87</v>
      </c>
      <c r="B224" s="51">
        <v>45505.0</v>
      </c>
      <c r="C224" s="52">
        <v>28.0</v>
      </c>
    </row>
    <row r="225">
      <c r="A225" s="50" t="s">
        <v>88</v>
      </c>
      <c r="B225" s="51">
        <v>45261.0</v>
      </c>
      <c r="C225" s="52">
        <v>1.0</v>
      </c>
    </row>
    <row r="226">
      <c r="A226" s="50" t="s">
        <v>88</v>
      </c>
      <c r="B226" s="51">
        <v>45383.0</v>
      </c>
      <c r="C226" s="52">
        <v>3.0</v>
      </c>
    </row>
    <row r="227">
      <c r="A227" s="50" t="s">
        <v>88</v>
      </c>
      <c r="B227" s="51">
        <v>45413.0</v>
      </c>
      <c r="C227" s="52">
        <v>45.0</v>
      </c>
    </row>
    <row r="228">
      <c r="A228" s="50" t="s">
        <v>88</v>
      </c>
      <c r="B228" s="51">
        <v>45444.0</v>
      </c>
      <c r="C228" s="52">
        <v>30.0</v>
      </c>
    </row>
    <row r="229">
      <c r="A229" s="50" t="s">
        <v>88</v>
      </c>
      <c r="B229" s="51">
        <v>45474.0</v>
      </c>
      <c r="C229" s="52">
        <v>12.0</v>
      </c>
    </row>
    <row r="230">
      <c r="A230" s="50" t="s">
        <v>88</v>
      </c>
      <c r="B230" s="51">
        <v>45505.0</v>
      </c>
      <c r="C230" s="52">
        <v>44.0</v>
      </c>
    </row>
    <row r="231">
      <c r="A231" s="50" t="s">
        <v>88</v>
      </c>
      <c r="B231" s="51">
        <v>45536.0</v>
      </c>
      <c r="C231" s="52">
        <v>2.0</v>
      </c>
    </row>
    <row r="232">
      <c r="A232" s="50" t="s">
        <v>91</v>
      </c>
      <c r="B232" s="51">
        <v>45383.0</v>
      </c>
      <c r="C232" s="52">
        <v>1.0</v>
      </c>
    </row>
    <row r="233">
      <c r="A233" s="50" t="s">
        <v>91</v>
      </c>
      <c r="B233" s="51">
        <v>45474.0</v>
      </c>
      <c r="C233" s="52">
        <v>5.0</v>
      </c>
    </row>
    <row r="234">
      <c r="A234" s="50" t="s">
        <v>91</v>
      </c>
      <c r="B234" s="51">
        <v>45505.0</v>
      </c>
      <c r="C234" s="52">
        <v>6.0</v>
      </c>
    </row>
    <row r="235">
      <c r="A235" s="50" t="s">
        <v>92</v>
      </c>
      <c r="B235" s="51">
        <v>45292.0</v>
      </c>
      <c r="C235" s="52">
        <v>1.0</v>
      </c>
    </row>
    <row r="236">
      <c r="A236" s="50" t="s">
        <v>92</v>
      </c>
      <c r="B236" s="51">
        <v>45352.0</v>
      </c>
      <c r="C236" s="52">
        <v>5.0</v>
      </c>
    </row>
    <row r="237">
      <c r="A237" s="50" t="s">
        <v>92</v>
      </c>
      <c r="B237" s="51">
        <v>45383.0</v>
      </c>
      <c r="C237" s="52">
        <v>1.0</v>
      </c>
    </row>
    <row r="238">
      <c r="A238" s="50" t="s">
        <v>92</v>
      </c>
      <c r="B238" s="51">
        <v>45413.0</v>
      </c>
      <c r="C238" s="52">
        <v>7.0</v>
      </c>
    </row>
    <row r="239">
      <c r="A239" s="50" t="s">
        <v>92</v>
      </c>
      <c r="B239" s="51">
        <v>45444.0</v>
      </c>
      <c r="C239" s="52">
        <v>11.0</v>
      </c>
    </row>
    <row r="240">
      <c r="A240" s="50" t="s">
        <v>92</v>
      </c>
      <c r="B240" s="51">
        <v>45474.0</v>
      </c>
      <c r="C240" s="52">
        <v>2.0</v>
      </c>
    </row>
    <row r="241">
      <c r="A241" s="50" t="s">
        <v>92</v>
      </c>
      <c r="B241" s="51">
        <v>45505.0</v>
      </c>
      <c r="C241" s="52">
        <v>85.0</v>
      </c>
    </row>
    <row r="242">
      <c r="A242" s="50" t="s">
        <v>92</v>
      </c>
      <c r="B242" s="51">
        <v>45536.0</v>
      </c>
      <c r="C242" s="52">
        <v>4.0</v>
      </c>
    </row>
    <row r="243">
      <c r="A243" s="50" t="s">
        <v>93</v>
      </c>
      <c r="B243" s="51">
        <v>45474.0</v>
      </c>
      <c r="C243" s="52">
        <v>6.0</v>
      </c>
    </row>
    <row r="244">
      <c r="A244" s="50" t="s">
        <v>93</v>
      </c>
      <c r="B244" s="51">
        <v>45505.0</v>
      </c>
      <c r="C244" s="52">
        <v>18.0</v>
      </c>
    </row>
    <row r="245">
      <c r="A245" s="50" t="s">
        <v>94</v>
      </c>
      <c r="B245" s="51">
        <v>45474.0</v>
      </c>
      <c r="C245" s="52">
        <v>30.0</v>
      </c>
    </row>
    <row r="246">
      <c r="A246" s="50" t="s">
        <v>94</v>
      </c>
      <c r="B246" s="51">
        <v>45505.0</v>
      </c>
      <c r="C246" s="52">
        <v>16.0</v>
      </c>
    </row>
    <row r="247">
      <c r="A247" s="50" t="s">
        <v>95</v>
      </c>
      <c r="B247" s="51">
        <v>45444.0</v>
      </c>
      <c r="C247" s="52">
        <v>3.0</v>
      </c>
    </row>
    <row r="248">
      <c r="A248" s="50" t="s">
        <v>95</v>
      </c>
      <c r="B248" s="51">
        <v>45474.0</v>
      </c>
      <c r="C248" s="52">
        <v>1.0</v>
      </c>
    </row>
    <row r="249">
      <c r="A249" s="50" t="s">
        <v>95</v>
      </c>
      <c r="B249" s="51">
        <v>45505.0</v>
      </c>
      <c r="C249" s="52">
        <v>4.0</v>
      </c>
    </row>
    <row r="250">
      <c r="A250" s="50" t="s">
        <v>96</v>
      </c>
      <c r="B250" s="51">
        <v>45292.0</v>
      </c>
      <c r="C250" s="52">
        <v>2.0</v>
      </c>
    </row>
    <row r="251">
      <c r="A251" s="50" t="s">
        <v>96</v>
      </c>
      <c r="B251" s="51">
        <v>45413.0</v>
      </c>
      <c r="C251" s="52">
        <v>4.0</v>
      </c>
    </row>
    <row r="252">
      <c r="A252" s="50" t="s">
        <v>96</v>
      </c>
      <c r="B252" s="51">
        <v>45444.0</v>
      </c>
      <c r="C252" s="52">
        <v>1.0</v>
      </c>
    </row>
    <row r="253">
      <c r="A253" s="50" t="s">
        <v>96</v>
      </c>
      <c r="B253" s="51">
        <v>45474.0</v>
      </c>
      <c r="C253" s="52">
        <v>10.0</v>
      </c>
    </row>
    <row r="254">
      <c r="A254" s="50" t="s">
        <v>96</v>
      </c>
      <c r="B254" s="51">
        <v>45505.0</v>
      </c>
      <c r="C254" s="52">
        <v>12.0</v>
      </c>
    </row>
    <row r="255">
      <c r="A255" s="50" t="s">
        <v>97</v>
      </c>
      <c r="B255" s="51">
        <v>45505.0</v>
      </c>
      <c r="C255" s="52">
        <v>7.0</v>
      </c>
    </row>
    <row r="256">
      <c r="A256" s="50" t="s">
        <v>98</v>
      </c>
      <c r="B256" s="51">
        <v>45261.0</v>
      </c>
      <c r="C256" s="52">
        <v>2.0</v>
      </c>
    </row>
    <row r="257">
      <c r="A257" s="50" t="s">
        <v>98</v>
      </c>
      <c r="B257" s="51">
        <v>45413.0</v>
      </c>
      <c r="C257" s="52">
        <v>3.0</v>
      </c>
    </row>
    <row r="258">
      <c r="A258" s="50" t="s">
        <v>98</v>
      </c>
      <c r="B258" s="51">
        <v>45444.0</v>
      </c>
      <c r="C258" s="52">
        <v>3.0</v>
      </c>
    </row>
    <row r="259">
      <c r="A259" s="50" t="s">
        <v>98</v>
      </c>
      <c r="B259" s="51">
        <v>45474.0</v>
      </c>
      <c r="C259" s="52">
        <v>1.0</v>
      </c>
    </row>
    <row r="260">
      <c r="A260" s="50" t="s">
        <v>99</v>
      </c>
      <c r="B260" s="51">
        <v>45413.0</v>
      </c>
      <c r="C260" s="52">
        <v>5.0</v>
      </c>
    </row>
    <row r="261">
      <c r="A261" s="50" t="s">
        <v>99</v>
      </c>
      <c r="B261" s="51">
        <v>45444.0</v>
      </c>
      <c r="C261" s="52">
        <v>3.0</v>
      </c>
    </row>
    <row r="262">
      <c r="A262" s="50" t="s">
        <v>99</v>
      </c>
      <c r="B262" s="51">
        <v>45474.0</v>
      </c>
      <c r="C262" s="52">
        <v>3.0</v>
      </c>
    </row>
    <row r="263">
      <c r="A263" s="50" t="s">
        <v>99</v>
      </c>
      <c r="B263" s="51">
        <v>45505.0</v>
      </c>
      <c r="C263" s="52">
        <v>35.0</v>
      </c>
    </row>
    <row r="264">
      <c r="A264" s="50" t="s">
        <v>99</v>
      </c>
      <c r="B264" s="51">
        <v>45536.0</v>
      </c>
      <c r="C264" s="52">
        <v>1.0</v>
      </c>
    </row>
    <row r="265">
      <c r="A265" s="50" t="s">
        <v>100</v>
      </c>
      <c r="B265" s="51">
        <v>45413.0</v>
      </c>
      <c r="C265" s="52">
        <v>17.0</v>
      </c>
    </row>
    <row r="266">
      <c r="A266" s="50" t="s">
        <v>100</v>
      </c>
      <c r="B266" s="51">
        <v>45444.0</v>
      </c>
      <c r="C266" s="52">
        <v>14.0</v>
      </c>
    </row>
    <row r="267">
      <c r="A267" s="50" t="s">
        <v>100</v>
      </c>
      <c r="B267" s="51">
        <v>45474.0</v>
      </c>
      <c r="C267" s="52">
        <v>59.0</v>
      </c>
    </row>
    <row r="268">
      <c r="A268" s="50" t="s">
        <v>100</v>
      </c>
      <c r="B268" s="51">
        <v>45505.0</v>
      </c>
      <c r="C268" s="52">
        <v>202.0</v>
      </c>
    </row>
    <row r="269">
      <c r="A269" s="50" t="s">
        <v>101</v>
      </c>
      <c r="B269" s="51">
        <v>45413.0</v>
      </c>
      <c r="C269" s="52">
        <v>18.0</v>
      </c>
    </row>
    <row r="270">
      <c r="A270" s="50" t="s">
        <v>101</v>
      </c>
      <c r="B270" s="51">
        <v>45444.0</v>
      </c>
      <c r="C270" s="52">
        <v>1.0</v>
      </c>
    </row>
    <row r="271">
      <c r="A271" s="50" t="s">
        <v>101</v>
      </c>
      <c r="B271" s="51">
        <v>45474.0</v>
      </c>
      <c r="C271" s="52">
        <v>12.0</v>
      </c>
    </row>
    <row r="272">
      <c r="A272" s="50" t="s">
        <v>101</v>
      </c>
      <c r="B272" s="51">
        <v>45536.0</v>
      </c>
      <c r="C272" s="52">
        <v>5.0</v>
      </c>
    </row>
    <row r="273">
      <c r="A273" s="50" t="s">
        <v>102</v>
      </c>
      <c r="B273" s="51">
        <v>45505.0</v>
      </c>
      <c r="C273" s="52">
        <v>11.0</v>
      </c>
    </row>
    <row r="274">
      <c r="A274" s="50" t="s">
        <v>207</v>
      </c>
      <c r="B274" s="51">
        <v>45505.0</v>
      </c>
      <c r="C274" s="5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13"/>
  </cols>
  <sheetData>
    <row r="1">
      <c r="A1" s="49" t="s">
        <v>2</v>
      </c>
      <c r="B1" s="49" t="s">
        <v>335</v>
      </c>
      <c r="C1" s="49" t="s">
        <v>4</v>
      </c>
    </row>
    <row r="2">
      <c r="A2" s="50" t="s">
        <v>9</v>
      </c>
      <c r="B2" s="51">
        <v>44805.0</v>
      </c>
      <c r="C2" s="52">
        <v>1.0</v>
      </c>
    </row>
    <row r="3">
      <c r="A3" s="50" t="s">
        <v>9</v>
      </c>
      <c r="B3" s="51">
        <v>45078.0</v>
      </c>
      <c r="C3" s="52">
        <v>2.0</v>
      </c>
    </row>
    <row r="4">
      <c r="A4" s="50" t="s">
        <v>9</v>
      </c>
      <c r="B4" s="51">
        <v>45108.0</v>
      </c>
      <c r="C4" s="52">
        <v>1.0</v>
      </c>
    </row>
    <row r="5">
      <c r="A5" s="50" t="s">
        <v>11</v>
      </c>
      <c r="B5" s="51">
        <v>45261.0</v>
      </c>
      <c r="C5" s="52">
        <v>8.0</v>
      </c>
    </row>
    <row r="6">
      <c r="A6" s="50" t="s">
        <v>11</v>
      </c>
      <c r="B6" s="51">
        <v>45323.0</v>
      </c>
      <c r="C6" s="52">
        <v>1.0</v>
      </c>
    </row>
    <row r="7">
      <c r="A7" s="50" t="s">
        <v>11</v>
      </c>
      <c r="B7" s="51">
        <v>45444.0</v>
      </c>
      <c r="C7" s="52">
        <v>153.0</v>
      </c>
    </row>
    <row r="8">
      <c r="A8" s="50" t="s">
        <v>11</v>
      </c>
      <c r="B8" s="51">
        <v>45505.0</v>
      </c>
      <c r="C8" s="52">
        <v>3.0</v>
      </c>
    </row>
    <row r="9">
      <c r="A9" s="50" t="s">
        <v>11</v>
      </c>
      <c r="B9" s="51">
        <v>45505.0</v>
      </c>
      <c r="C9" s="52">
        <v>1.0</v>
      </c>
    </row>
    <row r="10">
      <c r="A10" s="50" t="s">
        <v>11</v>
      </c>
      <c r="B10" s="51">
        <v>45505.0</v>
      </c>
      <c r="C10" s="52">
        <v>1.0</v>
      </c>
    </row>
    <row r="11">
      <c r="A11" s="50" t="s">
        <v>11</v>
      </c>
      <c r="B11" s="51">
        <v>45536.0</v>
      </c>
      <c r="C11" s="52">
        <v>6.0</v>
      </c>
    </row>
    <row r="12">
      <c r="A12" s="50" t="s">
        <v>11</v>
      </c>
      <c r="B12" s="51">
        <v>45627.0</v>
      </c>
      <c r="C12" s="52">
        <v>2.0</v>
      </c>
    </row>
    <row r="13">
      <c r="A13" s="50" t="s">
        <v>13</v>
      </c>
      <c r="B13" s="51">
        <v>45017.0</v>
      </c>
      <c r="C13" s="52">
        <v>2.0</v>
      </c>
    </row>
    <row r="14">
      <c r="A14" s="50" t="s">
        <v>13</v>
      </c>
      <c r="B14" s="51">
        <v>45047.0</v>
      </c>
      <c r="C14" s="52">
        <v>2.0</v>
      </c>
    </row>
    <row r="15">
      <c r="A15" s="50" t="s">
        <v>13</v>
      </c>
      <c r="B15" s="51">
        <v>45078.0</v>
      </c>
      <c r="C15" s="52">
        <v>1.0</v>
      </c>
    </row>
    <row r="16">
      <c r="A16" s="50" t="s">
        <v>13</v>
      </c>
      <c r="B16" s="51">
        <v>45200.0</v>
      </c>
      <c r="C16" s="52">
        <v>2.0</v>
      </c>
    </row>
    <row r="17">
      <c r="A17" s="50" t="s">
        <v>13</v>
      </c>
      <c r="B17" s="51">
        <v>45292.0</v>
      </c>
      <c r="C17" s="52">
        <v>2.0</v>
      </c>
    </row>
    <row r="18">
      <c r="A18" s="50" t="s">
        <v>13</v>
      </c>
      <c r="B18" s="51">
        <v>45323.0</v>
      </c>
      <c r="C18" s="52">
        <v>7.0</v>
      </c>
    </row>
    <row r="19">
      <c r="A19" s="50" t="s">
        <v>13</v>
      </c>
      <c r="B19" s="51">
        <v>45444.0</v>
      </c>
      <c r="C19" s="52">
        <v>66.0</v>
      </c>
    </row>
    <row r="20">
      <c r="A20" s="50" t="s">
        <v>13</v>
      </c>
      <c r="B20" s="51">
        <v>45536.0</v>
      </c>
      <c r="C20" s="52">
        <v>4.0</v>
      </c>
    </row>
    <row r="21">
      <c r="A21" s="50" t="s">
        <v>15</v>
      </c>
      <c r="B21" s="51">
        <v>44927.0</v>
      </c>
      <c r="C21" s="52">
        <v>2.0</v>
      </c>
    </row>
    <row r="22">
      <c r="A22" s="50" t="s">
        <v>15</v>
      </c>
      <c r="B22" s="51">
        <v>45078.0</v>
      </c>
      <c r="C22" s="52">
        <v>4.0</v>
      </c>
    </row>
    <row r="23">
      <c r="A23" s="50" t="s">
        <v>15</v>
      </c>
      <c r="B23" s="51">
        <v>45139.0</v>
      </c>
      <c r="C23" s="52">
        <v>5.0</v>
      </c>
    </row>
    <row r="24">
      <c r="A24" s="50" t="s">
        <v>15</v>
      </c>
      <c r="B24" s="51">
        <v>45170.0</v>
      </c>
      <c r="C24" s="52">
        <v>3.0</v>
      </c>
    </row>
    <row r="25">
      <c r="A25" s="50" t="s">
        <v>15</v>
      </c>
      <c r="B25" s="51">
        <v>45231.0</v>
      </c>
      <c r="C25" s="52">
        <v>2.0</v>
      </c>
    </row>
    <row r="26">
      <c r="A26" s="50" t="s">
        <v>15</v>
      </c>
      <c r="B26" s="51">
        <v>45231.0</v>
      </c>
      <c r="C26" s="52">
        <v>46.0</v>
      </c>
    </row>
    <row r="27">
      <c r="A27" s="50" t="s">
        <v>15</v>
      </c>
      <c r="B27" s="51">
        <v>45261.0</v>
      </c>
      <c r="C27" s="52">
        <v>17.0</v>
      </c>
    </row>
    <row r="28">
      <c r="A28" s="50" t="s">
        <v>15</v>
      </c>
      <c r="B28" s="51">
        <v>45261.0</v>
      </c>
      <c r="C28" s="52">
        <v>4.0</v>
      </c>
    </row>
    <row r="29">
      <c r="A29" s="50" t="s">
        <v>15</v>
      </c>
      <c r="B29" s="51">
        <v>45292.0</v>
      </c>
      <c r="C29" s="52">
        <v>1.0</v>
      </c>
    </row>
    <row r="30">
      <c r="A30" s="50" t="s">
        <v>15</v>
      </c>
      <c r="B30" s="51">
        <v>45292.0</v>
      </c>
      <c r="C30" s="52">
        <v>4.0</v>
      </c>
    </row>
    <row r="31">
      <c r="A31" s="50" t="s">
        <v>15</v>
      </c>
      <c r="B31" s="51">
        <v>45292.0</v>
      </c>
      <c r="C31" s="52">
        <v>3.0</v>
      </c>
    </row>
    <row r="32">
      <c r="A32" s="50" t="s">
        <v>15</v>
      </c>
      <c r="B32" s="51">
        <v>45352.0</v>
      </c>
      <c r="C32" s="52">
        <v>8.0</v>
      </c>
    </row>
    <row r="33">
      <c r="A33" s="50" t="s">
        <v>15</v>
      </c>
      <c r="B33" s="51">
        <v>45352.0</v>
      </c>
      <c r="C33" s="52">
        <v>2.0</v>
      </c>
    </row>
    <row r="34">
      <c r="A34" s="50" t="s">
        <v>15</v>
      </c>
      <c r="B34" s="51">
        <v>45444.0</v>
      </c>
      <c r="C34" s="52">
        <v>2.0</v>
      </c>
    </row>
    <row r="35">
      <c r="A35" s="50" t="s">
        <v>17</v>
      </c>
      <c r="B35" s="51">
        <v>45017.0</v>
      </c>
      <c r="C35" s="52">
        <v>2.0</v>
      </c>
    </row>
    <row r="36">
      <c r="A36" s="50" t="s">
        <v>17</v>
      </c>
      <c r="B36" s="51">
        <v>45352.0</v>
      </c>
      <c r="C36" s="52">
        <v>1.0</v>
      </c>
    </row>
    <row r="37">
      <c r="A37" s="50" t="s">
        <v>17</v>
      </c>
      <c r="B37" s="51">
        <v>45383.0</v>
      </c>
      <c r="C37" s="52">
        <v>1.0</v>
      </c>
    </row>
    <row r="38">
      <c r="A38" s="50" t="s">
        <v>17</v>
      </c>
      <c r="B38" s="51">
        <v>45505.0</v>
      </c>
      <c r="C38" s="52">
        <v>1.0</v>
      </c>
    </row>
    <row r="39">
      <c r="A39" s="50" t="s">
        <v>18</v>
      </c>
      <c r="B39" s="51">
        <v>44470.0</v>
      </c>
      <c r="C39" s="52">
        <v>1.0</v>
      </c>
    </row>
    <row r="40">
      <c r="A40" s="50" t="s">
        <v>18</v>
      </c>
      <c r="B40" s="51">
        <v>44835.0</v>
      </c>
      <c r="C40" s="52">
        <v>1.0</v>
      </c>
    </row>
    <row r="41">
      <c r="A41" s="50" t="s">
        <v>18</v>
      </c>
      <c r="B41" s="51">
        <v>44896.0</v>
      </c>
      <c r="C41" s="52">
        <v>2.0</v>
      </c>
    </row>
    <row r="42">
      <c r="A42" s="50" t="s">
        <v>18</v>
      </c>
      <c r="B42" s="51">
        <v>44958.0</v>
      </c>
      <c r="C42" s="52">
        <v>1.0</v>
      </c>
    </row>
    <row r="43">
      <c r="A43" s="50" t="s">
        <v>18</v>
      </c>
      <c r="B43" s="51">
        <v>44958.0</v>
      </c>
      <c r="C43" s="52">
        <v>2.0</v>
      </c>
    </row>
    <row r="44">
      <c r="A44" s="50" t="s">
        <v>18</v>
      </c>
      <c r="B44" s="51">
        <v>44986.0</v>
      </c>
      <c r="C44" s="52">
        <v>2.0</v>
      </c>
    </row>
    <row r="45">
      <c r="A45" s="50" t="s">
        <v>18</v>
      </c>
      <c r="B45" s="51">
        <v>44986.0</v>
      </c>
      <c r="C45" s="52">
        <v>42.0</v>
      </c>
    </row>
    <row r="46">
      <c r="A46" s="50" t="s">
        <v>18</v>
      </c>
      <c r="B46" s="51">
        <v>45047.0</v>
      </c>
      <c r="C46" s="52">
        <v>4.0</v>
      </c>
    </row>
    <row r="47">
      <c r="A47" s="50" t="s">
        <v>18</v>
      </c>
      <c r="B47" s="51">
        <v>45047.0</v>
      </c>
      <c r="C47" s="52">
        <v>6.0</v>
      </c>
    </row>
    <row r="48">
      <c r="A48" s="50" t="s">
        <v>18</v>
      </c>
      <c r="B48" s="51">
        <v>45047.0</v>
      </c>
      <c r="C48" s="52">
        <v>1.0</v>
      </c>
    </row>
    <row r="49">
      <c r="A49" s="50" t="s">
        <v>18</v>
      </c>
      <c r="B49" s="51">
        <v>45078.0</v>
      </c>
      <c r="C49" s="52">
        <v>4.0</v>
      </c>
    </row>
    <row r="50">
      <c r="A50" s="50" t="s">
        <v>18</v>
      </c>
      <c r="B50" s="51">
        <v>45078.0</v>
      </c>
      <c r="C50" s="52">
        <v>1.0</v>
      </c>
    </row>
    <row r="51">
      <c r="A51" s="50" t="s">
        <v>18</v>
      </c>
      <c r="B51" s="51">
        <v>45108.0</v>
      </c>
      <c r="C51" s="52">
        <v>3.0</v>
      </c>
    </row>
    <row r="52">
      <c r="A52" s="50" t="s">
        <v>18</v>
      </c>
      <c r="B52" s="51">
        <v>45108.0</v>
      </c>
      <c r="C52" s="52">
        <v>1.0</v>
      </c>
    </row>
    <row r="53">
      <c r="A53" s="50" t="s">
        <v>18</v>
      </c>
      <c r="B53" s="51">
        <v>45108.0</v>
      </c>
      <c r="C53" s="52">
        <v>5.0</v>
      </c>
    </row>
    <row r="54">
      <c r="A54" s="50" t="s">
        <v>18</v>
      </c>
      <c r="B54" s="51">
        <v>45139.0</v>
      </c>
      <c r="C54" s="52">
        <v>12.0</v>
      </c>
    </row>
    <row r="55">
      <c r="A55" s="50" t="s">
        <v>18</v>
      </c>
      <c r="B55" s="51">
        <v>45139.0</v>
      </c>
      <c r="C55" s="52">
        <v>1.0</v>
      </c>
    </row>
    <row r="56">
      <c r="A56" s="50" t="s">
        <v>18</v>
      </c>
      <c r="B56" s="51">
        <v>45139.0</v>
      </c>
      <c r="C56" s="52">
        <v>6.0</v>
      </c>
    </row>
    <row r="57">
      <c r="A57" s="50" t="s">
        <v>18</v>
      </c>
      <c r="B57" s="51">
        <v>45139.0</v>
      </c>
      <c r="C57" s="52">
        <v>4.0</v>
      </c>
    </row>
    <row r="58">
      <c r="A58" s="50" t="s">
        <v>18</v>
      </c>
      <c r="B58" s="51">
        <v>45170.0</v>
      </c>
      <c r="C58" s="52">
        <v>2.0</v>
      </c>
    </row>
    <row r="59">
      <c r="A59" s="50" t="s">
        <v>18</v>
      </c>
      <c r="B59" s="51">
        <v>45170.0</v>
      </c>
      <c r="C59" s="52">
        <v>8.0</v>
      </c>
    </row>
    <row r="60">
      <c r="A60" s="50" t="s">
        <v>18</v>
      </c>
      <c r="B60" s="51">
        <v>45170.0</v>
      </c>
      <c r="C60" s="52">
        <v>2.0</v>
      </c>
    </row>
    <row r="61">
      <c r="A61" s="50" t="s">
        <v>18</v>
      </c>
      <c r="B61" s="51">
        <v>45170.0</v>
      </c>
      <c r="C61" s="52">
        <v>7.0</v>
      </c>
    </row>
    <row r="62">
      <c r="A62" s="50" t="s">
        <v>18</v>
      </c>
      <c r="B62" s="51">
        <v>45170.0</v>
      </c>
      <c r="C62" s="52">
        <v>60.0</v>
      </c>
    </row>
    <row r="63">
      <c r="A63" s="50" t="s">
        <v>18</v>
      </c>
      <c r="B63" s="51">
        <v>45200.0</v>
      </c>
      <c r="C63" s="52">
        <v>11.0</v>
      </c>
    </row>
    <row r="64">
      <c r="A64" s="50" t="s">
        <v>18</v>
      </c>
      <c r="B64" s="51">
        <v>45200.0</v>
      </c>
      <c r="C64" s="52">
        <v>2.0</v>
      </c>
    </row>
    <row r="65">
      <c r="A65" s="50" t="s">
        <v>18</v>
      </c>
      <c r="B65" s="51">
        <v>45231.0</v>
      </c>
      <c r="C65" s="52">
        <v>3.0</v>
      </c>
    </row>
    <row r="66">
      <c r="A66" s="50" t="s">
        <v>18</v>
      </c>
      <c r="B66" s="51">
        <v>45231.0</v>
      </c>
      <c r="C66" s="52">
        <v>1.0</v>
      </c>
    </row>
    <row r="67">
      <c r="A67" s="50" t="s">
        <v>18</v>
      </c>
      <c r="B67" s="51">
        <v>45231.0</v>
      </c>
      <c r="C67" s="52">
        <v>6.0</v>
      </c>
    </row>
    <row r="68">
      <c r="A68" s="50" t="s">
        <v>18</v>
      </c>
      <c r="B68" s="51">
        <v>45231.0</v>
      </c>
      <c r="C68" s="52">
        <v>64.0</v>
      </c>
    </row>
    <row r="69">
      <c r="A69" s="50" t="s">
        <v>18</v>
      </c>
      <c r="B69" s="51">
        <v>45261.0</v>
      </c>
      <c r="C69" s="52">
        <v>5.0</v>
      </c>
    </row>
    <row r="70">
      <c r="A70" s="50" t="s">
        <v>18</v>
      </c>
      <c r="B70" s="51">
        <v>45261.0</v>
      </c>
      <c r="C70" s="52">
        <v>2.0</v>
      </c>
    </row>
    <row r="71">
      <c r="A71" s="50" t="s">
        <v>18</v>
      </c>
      <c r="B71" s="51">
        <v>45261.0</v>
      </c>
      <c r="C71" s="52">
        <v>1.0</v>
      </c>
    </row>
    <row r="72">
      <c r="A72" s="50" t="s">
        <v>18</v>
      </c>
      <c r="B72" s="51">
        <v>45261.0</v>
      </c>
      <c r="C72" s="52">
        <v>5.0</v>
      </c>
    </row>
    <row r="73">
      <c r="A73" s="50" t="s">
        <v>18</v>
      </c>
      <c r="B73" s="51">
        <v>45292.0</v>
      </c>
      <c r="C73" s="52">
        <v>8.0</v>
      </c>
    </row>
    <row r="74">
      <c r="A74" s="50" t="s">
        <v>18</v>
      </c>
      <c r="B74" s="51">
        <v>45292.0</v>
      </c>
      <c r="C74" s="52">
        <v>1.0</v>
      </c>
    </row>
    <row r="75">
      <c r="A75" s="50" t="s">
        <v>18</v>
      </c>
      <c r="B75" s="51">
        <v>45323.0</v>
      </c>
      <c r="C75" s="52">
        <v>5.0</v>
      </c>
    </row>
    <row r="76">
      <c r="A76" s="50" t="s">
        <v>18</v>
      </c>
      <c r="B76" s="51">
        <v>45323.0</v>
      </c>
      <c r="C76" s="52">
        <v>2.0</v>
      </c>
    </row>
    <row r="77">
      <c r="A77" s="50" t="s">
        <v>18</v>
      </c>
      <c r="B77" s="51">
        <v>45323.0</v>
      </c>
      <c r="C77" s="52">
        <v>30.0</v>
      </c>
    </row>
    <row r="78">
      <c r="A78" s="50" t="s">
        <v>18</v>
      </c>
      <c r="B78" s="51">
        <v>45323.0</v>
      </c>
      <c r="C78" s="52">
        <v>1.0</v>
      </c>
    </row>
    <row r="79">
      <c r="A79" s="50" t="s">
        <v>18</v>
      </c>
      <c r="B79" s="51">
        <v>45323.0</v>
      </c>
      <c r="C79" s="52">
        <v>12.0</v>
      </c>
    </row>
    <row r="80">
      <c r="A80" s="50" t="s">
        <v>18</v>
      </c>
      <c r="B80" s="51">
        <v>45323.0</v>
      </c>
      <c r="C80" s="52">
        <v>6.0</v>
      </c>
    </row>
    <row r="81">
      <c r="A81" s="50" t="s">
        <v>18</v>
      </c>
      <c r="B81" s="51">
        <v>45323.0</v>
      </c>
      <c r="C81" s="52">
        <v>4.0</v>
      </c>
    </row>
    <row r="82">
      <c r="A82" s="50" t="s">
        <v>18</v>
      </c>
      <c r="B82" s="51">
        <v>45323.0</v>
      </c>
      <c r="C82" s="52">
        <v>2.0</v>
      </c>
    </row>
    <row r="83">
      <c r="A83" s="50" t="s">
        <v>18</v>
      </c>
      <c r="B83" s="51">
        <v>45323.0</v>
      </c>
      <c r="C83" s="52">
        <v>4.0</v>
      </c>
    </row>
    <row r="84">
      <c r="A84" s="50" t="s">
        <v>18</v>
      </c>
      <c r="B84" s="51">
        <v>45323.0</v>
      </c>
      <c r="C84" s="52">
        <v>2.0</v>
      </c>
    </row>
    <row r="85">
      <c r="A85" s="50" t="s">
        <v>18</v>
      </c>
      <c r="B85" s="51">
        <v>45323.0</v>
      </c>
      <c r="C85" s="52">
        <v>2.0</v>
      </c>
    </row>
    <row r="86">
      <c r="A86" s="50" t="s">
        <v>18</v>
      </c>
      <c r="B86" s="51">
        <v>45323.0</v>
      </c>
      <c r="C86" s="52">
        <v>1.0</v>
      </c>
    </row>
    <row r="87">
      <c r="A87" s="50" t="s">
        <v>18</v>
      </c>
      <c r="B87" s="51">
        <v>45352.0</v>
      </c>
      <c r="C87" s="52">
        <v>2.0</v>
      </c>
    </row>
    <row r="88">
      <c r="A88" s="50" t="s">
        <v>18</v>
      </c>
      <c r="B88" s="51">
        <v>45352.0</v>
      </c>
      <c r="C88" s="52">
        <v>11.0</v>
      </c>
    </row>
    <row r="89">
      <c r="A89" s="50" t="s">
        <v>18</v>
      </c>
      <c r="B89" s="51">
        <v>45352.0</v>
      </c>
      <c r="C89" s="52">
        <v>2.0</v>
      </c>
    </row>
    <row r="90">
      <c r="A90" s="50" t="s">
        <v>18</v>
      </c>
      <c r="B90" s="51">
        <v>45352.0</v>
      </c>
      <c r="C90" s="52">
        <v>31.0</v>
      </c>
    </row>
    <row r="91">
      <c r="A91" s="50" t="s">
        <v>18</v>
      </c>
      <c r="B91" s="51">
        <v>45352.0</v>
      </c>
      <c r="C91" s="52">
        <v>2.0</v>
      </c>
    </row>
    <row r="92">
      <c r="A92" s="50" t="s">
        <v>18</v>
      </c>
      <c r="B92" s="51">
        <v>45352.0</v>
      </c>
      <c r="C92" s="52">
        <v>1.0</v>
      </c>
    </row>
    <row r="93">
      <c r="A93" s="50" t="s">
        <v>18</v>
      </c>
      <c r="B93" s="51">
        <v>45352.0</v>
      </c>
      <c r="C93" s="52">
        <v>3.0</v>
      </c>
    </row>
    <row r="94">
      <c r="A94" s="50" t="s">
        <v>18</v>
      </c>
      <c r="B94" s="51">
        <v>45383.0</v>
      </c>
      <c r="C94" s="52">
        <v>3.0</v>
      </c>
    </row>
    <row r="95">
      <c r="A95" s="50" t="s">
        <v>18</v>
      </c>
      <c r="B95" s="51">
        <v>45383.0</v>
      </c>
      <c r="C95" s="52">
        <v>1.0</v>
      </c>
    </row>
    <row r="96">
      <c r="A96" s="50" t="s">
        <v>18</v>
      </c>
      <c r="B96" s="51">
        <v>45383.0</v>
      </c>
      <c r="C96" s="52">
        <v>1.0</v>
      </c>
    </row>
    <row r="97">
      <c r="A97" s="50" t="s">
        <v>18</v>
      </c>
      <c r="B97" s="51">
        <v>45383.0</v>
      </c>
      <c r="C97" s="52">
        <v>1.0</v>
      </c>
    </row>
    <row r="98">
      <c r="A98" s="50" t="s">
        <v>18</v>
      </c>
      <c r="B98" s="51">
        <v>45383.0</v>
      </c>
      <c r="C98" s="52">
        <v>1.0</v>
      </c>
    </row>
    <row r="99">
      <c r="A99" s="50" t="s">
        <v>18</v>
      </c>
      <c r="B99" s="51">
        <v>45383.0</v>
      </c>
      <c r="C99" s="52">
        <v>1.0</v>
      </c>
    </row>
    <row r="100">
      <c r="A100" s="50" t="s">
        <v>18</v>
      </c>
      <c r="B100" s="51">
        <v>45383.0</v>
      </c>
      <c r="C100" s="52">
        <v>5.0</v>
      </c>
    </row>
    <row r="101">
      <c r="A101" s="50" t="s">
        <v>18</v>
      </c>
      <c r="B101" s="51">
        <v>45383.0</v>
      </c>
      <c r="C101" s="52">
        <v>1.0</v>
      </c>
    </row>
    <row r="102">
      <c r="A102" s="50" t="s">
        <v>18</v>
      </c>
      <c r="B102" s="51">
        <v>45383.0</v>
      </c>
      <c r="C102" s="52">
        <v>1.0</v>
      </c>
    </row>
    <row r="103">
      <c r="A103" s="50" t="s">
        <v>18</v>
      </c>
      <c r="B103" s="51">
        <v>45383.0</v>
      </c>
      <c r="C103" s="52">
        <v>2.0</v>
      </c>
    </row>
    <row r="104">
      <c r="A104" s="50" t="s">
        <v>18</v>
      </c>
      <c r="B104" s="51">
        <v>45383.0</v>
      </c>
      <c r="C104" s="52">
        <v>4.0</v>
      </c>
    </row>
    <row r="105">
      <c r="A105" s="50" t="s">
        <v>18</v>
      </c>
      <c r="B105" s="51">
        <v>45383.0</v>
      </c>
      <c r="C105" s="52">
        <v>3.0</v>
      </c>
    </row>
    <row r="106">
      <c r="A106" s="50" t="s">
        <v>18</v>
      </c>
      <c r="B106" s="51">
        <v>45383.0</v>
      </c>
      <c r="C106" s="52">
        <v>2.0</v>
      </c>
    </row>
    <row r="107">
      <c r="A107" s="50" t="s">
        <v>18</v>
      </c>
      <c r="B107" s="51">
        <v>45383.0</v>
      </c>
      <c r="C107" s="52">
        <v>1.0</v>
      </c>
    </row>
    <row r="108">
      <c r="A108" s="50" t="s">
        <v>18</v>
      </c>
      <c r="B108" s="51">
        <v>45383.0</v>
      </c>
      <c r="C108" s="52">
        <v>4.0</v>
      </c>
    </row>
    <row r="109">
      <c r="A109" s="50" t="s">
        <v>18</v>
      </c>
      <c r="B109" s="51">
        <v>45413.0</v>
      </c>
      <c r="C109" s="52">
        <v>3.0</v>
      </c>
    </row>
    <row r="110">
      <c r="A110" s="50" t="s">
        <v>18</v>
      </c>
      <c r="B110" s="51">
        <v>45413.0</v>
      </c>
      <c r="C110" s="52">
        <v>1.0</v>
      </c>
    </row>
    <row r="111">
      <c r="A111" s="50" t="s">
        <v>18</v>
      </c>
      <c r="B111" s="51">
        <v>45413.0</v>
      </c>
      <c r="C111" s="52">
        <v>5.0</v>
      </c>
    </row>
    <row r="112">
      <c r="A112" s="50" t="s">
        <v>18</v>
      </c>
      <c r="B112" s="51">
        <v>45413.0</v>
      </c>
      <c r="C112" s="52">
        <v>3.0</v>
      </c>
    </row>
    <row r="113">
      <c r="A113" s="50" t="s">
        <v>18</v>
      </c>
      <c r="B113" s="51">
        <v>45413.0</v>
      </c>
      <c r="C113" s="52">
        <v>3.0</v>
      </c>
    </row>
    <row r="114">
      <c r="A114" s="50" t="s">
        <v>18</v>
      </c>
      <c r="B114" s="51">
        <v>45413.0</v>
      </c>
      <c r="C114" s="52">
        <v>2.0</v>
      </c>
    </row>
    <row r="115">
      <c r="A115" s="50" t="s">
        <v>18</v>
      </c>
      <c r="B115" s="51">
        <v>45413.0</v>
      </c>
      <c r="C115" s="52">
        <v>1.0</v>
      </c>
    </row>
    <row r="116">
      <c r="A116" s="50" t="s">
        <v>18</v>
      </c>
      <c r="B116" s="51">
        <v>45413.0</v>
      </c>
      <c r="C116" s="52">
        <v>3.0</v>
      </c>
    </row>
    <row r="117">
      <c r="A117" s="50" t="s">
        <v>18</v>
      </c>
      <c r="B117" s="51">
        <v>45444.0</v>
      </c>
      <c r="C117" s="52">
        <v>2.0</v>
      </c>
    </row>
    <row r="118">
      <c r="A118" s="50" t="s">
        <v>18</v>
      </c>
      <c r="B118" s="51">
        <v>45444.0</v>
      </c>
      <c r="C118" s="52">
        <v>4.0</v>
      </c>
    </row>
    <row r="119">
      <c r="A119" s="50" t="s">
        <v>18</v>
      </c>
      <c r="B119" s="51">
        <v>45444.0</v>
      </c>
      <c r="C119" s="52">
        <v>1.0</v>
      </c>
    </row>
    <row r="120">
      <c r="A120" s="50" t="s">
        <v>18</v>
      </c>
      <c r="B120" s="51">
        <v>45444.0</v>
      </c>
      <c r="C120" s="52">
        <v>4.0</v>
      </c>
    </row>
    <row r="121">
      <c r="A121" s="50" t="s">
        <v>18</v>
      </c>
      <c r="B121" s="51">
        <v>45444.0</v>
      </c>
      <c r="C121" s="52">
        <v>1.0</v>
      </c>
    </row>
    <row r="122">
      <c r="A122" s="50" t="s">
        <v>18</v>
      </c>
      <c r="B122" s="51">
        <v>45444.0</v>
      </c>
      <c r="C122" s="52">
        <v>1.0</v>
      </c>
    </row>
    <row r="123">
      <c r="A123" s="50" t="s">
        <v>18</v>
      </c>
      <c r="B123" s="51">
        <v>45444.0</v>
      </c>
      <c r="C123" s="52">
        <v>4.0</v>
      </c>
    </row>
    <row r="124">
      <c r="A124" s="50" t="s">
        <v>18</v>
      </c>
      <c r="B124" s="51">
        <v>45444.0</v>
      </c>
      <c r="C124" s="52">
        <v>2.0</v>
      </c>
    </row>
    <row r="125">
      <c r="A125" s="50" t="s">
        <v>18</v>
      </c>
      <c r="B125" s="51">
        <v>45444.0</v>
      </c>
      <c r="C125" s="52">
        <v>2.0</v>
      </c>
    </row>
    <row r="126">
      <c r="A126" s="50" t="s">
        <v>18</v>
      </c>
      <c r="B126" s="51">
        <v>45474.0</v>
      </c>
      <c r="C126" s="52">
        <v>2.0</v>
      </c>
    </row>
    <row r="127">
      <c r="A127" s="50" t="s">
        <v>18</v>
      </c>
      <c r="B127" s="51">
        <v>45474.0</v>
      </c>
      <c r="C127" s="52">
        <v>2.0</v>
      </c>
    </row>
    <row r="128">
      <c r="A128" s="50" t="s">
        <v>18</v>
      </c>
      <c r="B128" s="51">
        <v>45474.0</v>
      </c>
      <c r="C128" s="52">
        <v>1.0</v>
      </c>
    </row>
    <row r="129">
      <c r="A129" s="50" t="s">
        <v>18</v>
      </c>
      <c r="B129" s="51">
        <v>45474.0</v>
      </c>
      <c r="C129" s="52">
        <v>8.0</v>
      </c>
    </row>
    <row r="130">
      <c r="A130" s="50" t="s">
        <v>18</v>
      </c>
      <c r="B130" s="51">
        <v>45474.0</v>
      </c>
      <c r="C130" s="52">
        <v>1.0</v>
      </c>
    </row>
    <row r="131">
      <c r="A131" s="50" t="s">
        <v>18</v>
      </c>
      <c r="B131" s="51">
        <v>45505.0</v>
      </c>
      <c r="C131" s="52">
        <v>4.0</v>
      </c>
    </row>
    <row r="132">
      <c r="A132" s="50" t="s">
        <v>18</v>
      </c>
      <c r="B132" s="51">
        <v>45505.0</v>
      </c>
      <c r="C132" s="52">
        <v>6.0</v>
      </c>
    </row>
    <row r="133">
      <c r="A133" s="50" t="s">
        <v>18</v>
      </c>
      <c r="B133" s="51">
        <v>45505.0</v>
      </c>
      <c r="C133" s="52">
        <v>2.0</v>
      </c>
    </row>
    <row r="134">
      <c r="A134" s="50" t="s">
        <v>18</v>
      </c>
      <c r="B134" s="51">
        <v>45505.0</v>
      </c>
      <c r="C134" s="52">
        <v>5.0</v>
      </c>
    </row>
    <row r="135">
      <c r="A135" s="50" t="s">
        <v>18</v>
      </c>
      <c r="B135" s="51">
        <v>45505.0</v>
      </c>
      <c r="C135" s="52">
        <v>17.0</v>
      </c>
    </row>
    <row r="136">
      <c r="A136" s="50" t="s">
        <v>18</v>
      </c>
      <c r="B136" s="51">
        <v>45505.0</v>
      </c>
      <c r="C136" s="52">
        <v>1.0</v>
      </c>
    </row>
    <row r="137">
      <c r="A137" s="50" t="s">
        <v>18</v>
      </c>
      <c r="B137" s="51">
        <v>45505.0</v>
      </c>
      <c r="C137" s="52">
        <v>4.0</v>
      </c>
    </row>
    <row r="138">
      <c r="A138" s="50" t="s">
        <v>18</v>
      </c>
      <c r="B138" s="51">
        <v>45505.0</v>
      </c>
      <c r="C138" s="52">
        <v>2.0</v>
      </c>
    </row>
    <row r="139">
      <c r="A139" s="50" t="s">
        <v>18</v>
      </c>
      <c r="B139" s="51">
        <v>45505.0</v>
      </c>
      <c r="C139" s="52">
        <v>4.0</v>
      </c>
    </row>
    <row r="140">
      <c r="A140" s="50" t="s">
        <v>18</v>
      </c>
      <c r="B140" s="51">
        <v>45505.0</v>
      </c>
      <c r="C140" s="52">
        <v>2.0</v>
      </c>
    </row>
    <row r="141">
      <c r="A141" s="50" t="s">
        <v>18</v>
      </c>
      <c r="B141" s="51">
        <v>45536.0</v>
      </c>
      <c r="C141" s="52">
        <v>2.0</v>
      </c>
    </row>
    <row r="142">
      <c r="A142" s="50" t="s">
        <v>18</v>
      </c>
      <c r="B142" s="51">
        <v>45536.0</v>
      </c>
      <c r="C142" s="52">
        <v>5.0</v>
      </c>
    </row>
    <row r="143">
      <c r="A143" s="50" t="s">
        <v>18</v>
      </c>
      <c r="B143" s="51">
        <v>45536.0</v>
      </c>
      <c r="C143" s="52">
        <v>2.0</v>
      </c>
    </row>
    <row r="144">
      <c r="A144" s="50" t="s">
        <v>18</v>
      </c>
      <c r="B144" s="51">
        <v>45566.0</v>
      </c>
      <c r="C144" s="52">
        <v>2.0</v>
      </c>
    </row>
    <row r="145">
      <c r="A145" s="50" t="s">
        <v>18</v>
      </c>
      <c r="B145" s="51">
        <v>45566.0</v>
      </c>
      <c r="C145" s="52">
        <v>1.0</v>
      </c>
    </row>
    <row r="146">
      <c r="A146" s="50" t="s">
        <v>420</v>
      </c>
      <c r="B146" s="51">
        <v>45047.0</v>
      </c>
      <c r="C146" s="52">
        <v>6.0</v>
      </c>
    </row>
    <row r="147">
      <c r="A147" s="50" t="s">
        <v>420</v>
      </c>
      <c r="B147" s="51">
        <v>45108.0</v>
      </c>
      <c r="C147" s="52">
        <v>4.0</v>
      </c>
    </row>
    <row r="148">
      <c r="A148" s="50" t="s">
        <v>420</v>
      </c>
      <c r="B148" s="51">
        <v>45352.0</v>
      </c>
      <c r="C148" s="52">
        <v>4.0</v>
      </c>
    </row>
    <row r="149">
      <c r="A149" s="50" t="s">
        <v>420</v>
      </c>
      <c r="B149" s="51">
        <v>45444.0</v>
      </c>
      <c r="C149" s="52">
        <v>1.0</v>
      </c>
    </row>
    <row r="150">
      <c r="A150" s="50" t="s">
        <v>420</v>
      </c>
      <c r="B150" s="51">
        <v>45536.0</v>
      </c>
      <c r="C150" s="52">
        <v>2.0</v>
      </c>
    </row>
    <row r="151">
      <c r="A151" s="50" t="s">
        <v>420</v>
      </c>
      <c r="B151" s="51">
        <v>45658.0</v>
      </c>
      <c r="C151" s="52">
        <v>3.0</v>
      </c>
    </row>
    <row r="152">
      <c r="A152" s="50" t="s">
        <v>20</v>
      </c>
      <c r="B152" s="51">
        <v>45078.0</v>
      </c>
      <c r="C152" s="52">
        <v>4.0</v>
      </c>
    </row>
    <row r="153">
      <c r="A153" s="50" t="s">
        <v>20</v>
      </c>
      <c r="B153" s="51">
        <v>45108.0</v>
      </c>
      <c r="C153" s="52">
        <v>12.0</v>
      </c>
    </row>
    <row r="154">
      <c r="A154" s="50" t="s">
        <v>20</v>
      </c>
      <c r="B154" s="51">
        <v>45108.0</v>
      </c>
      <c r="C154" s="52">
        <v>2.0</v>
      </c>
    </row>
    <row r="155">
      <c r="A155" s="50" t="s">
        <v>20</v>
      </c>
      <c r="B155" s="51">
        <v>45352.0</v>
      </c>
      <c r="C155" s="52">
        <v>2.0</v>
      </c>
    </row>
    <row r="156">
      <c r="A156" s="50" t="s">
        <v>20</v>
      </c>
      <c r="B156" s="51">
        <v>45383.0</v>
      </c>
      <c r="C156" s="52">
        <v>3.0</v>
      </c>
    </row>
    <row r="157">
      <c r="A157" s="50" t="s">
        <v>20</v>
      </c>
      <c r="B157" s="51">
        <v>45505.0</v>
      </c>
      <c r="C157" s="52">
        <v>6.0</v>
      </c>
    </row>
    <row r="158">
      <c r="A158" s="50" t="s">
        <v>20</v>
      </c>
      <c r="B158" s="51">
        <v>45536.0</v>
      </c>
      <c r="C158" s="52">
        <v>4.0</v>
      </c>
    </row>
    <row r="159">
      <c r="A159" s="50" t="s">
        <v>22</v>
      </c>
      <c r="B159" s="51">
        <v>45047.0</v>
      </c>
      <c r="C159" s="52">
        <v>4.0</v>
      </c>
    </row>
    <row r="160">
      <c r="A160" s="50" t="s">
        <v>22</v>
      </c>
      <c r="B160" s="51">
        <v>45078.0</v>
      </c>
      <c r="C160" s="52">
        <v>4.0</v>
      </c>
    </row>
    <row r="161">
      <c r="A161" s="50" t="s">
        <v>22</v>
      </c>
      <c r="B161" s="51">
        <v>45108.0</v>
      </c>
      <c r="C161" s="52">
        <v>1.0</v>
      </c>
    </row>
    <row r="162">
      <c r="A162" s="50" t="s">
        <v>22</v>
      </c>
      <c r="B162" s="51">
        <v>45139.0</v>
      </c>
      <c r="C162" s="52">
        <v>2.0</v>
      </c>
    </row>
    <row r="163">
      <c r="A163" s="50" t="s">
        <v>22</v>
      </c>
      <c r="B163" s="51">
        <v>45261.0</v>
      </c>
      <c r="C163" s="52">
        <v>1.0</v>
      </c>
    </row>
    <row r="164">
      <c r="A164" s="50" t="s">
        <v>22</v>
      </c>
      <c r="B164" s="51">
        <v>45413.0</v>
      </c>
      <c r="C164" s="52">
        <v>4.0</v>
      </c>
    </row>
    <row r="165">
      <c r="A165" s="50" t="s">
        <v>22</v>
      </c>
      <c r="B165" s="51">
        <v>45413.0</v>
      </c>
      <c r="C165" s="52">
        <v>5.0</v>
      </c>
    </row>
    <row r="166">
      <c r="A166" s="50" t="s">
        <v>22</v>
      </c>
      <c r="B166" s="51">
        <v>45413.0</v>
      </c>
      <c r="C166" s="52">
        <v>2.0</v>
      </c>
    </row>
    <row r="167">
      <c r="A167" s="50" t="s">
        <v>22</v>
      </c>
      <c r="B167" s="51">
        <v>45444.0</v>
      </c>
      <c r="C167" s="52">
        <v>1.0</v>
      </c>
    </row>
    <row r="168">
      <c r="A168" s="50" t="s">
        <v>22</v>
      </c>
      <c r="B168" s="51">
        <v>45444.0</v>
      </c>
      <c r="C168" s="52">
        <v>1.0</v>
      </c>
    </row>
    <row r="169">
      <c r="A169" s="50" t="s">
        <v>22</v>
      </c>
      <c r="B169" s="51">
        <v>45444.0</v>
      </c>
      <c r="C169" s="52">
        <v>3.0</v>
      </c>
    </row>
    <row r="170">
      <c r="A170" s="50" t="s">
        <v>22</v>
      </c>
      <c r="B170" s="51">
        <v>45444.0</v>
      </c>
      <c r="C170" s="52">
        <v>3.0</v>
      </c>
    </row>
    <row r="171">
      <c r="A171" s="50" t="s">
        <v>22</v>
      </c>
      <c r="B171" s="51">
        <v>45444.0</v>
      </c>
      <c r="C171" s="52">
        <v>3.0</v>
      </c>
    </row>
    <row r="172">
      <c r="A172" s="50" t="s">
        <v>22</v>
      </c>
      <c r="B172" s="51">
        <v>45566.0</v>
      </c>
      <c r="C172" s="52">
        <v>14.0</v>
      </c>
    </row>
    <row r="173">
      <c r="A173" s="50" t="s">
        <v>22</v>
      </c>
      <c r="B173" s="51">
        <v>45597.0</v>
      </c>
      <c r="C173" s="52">
        <v>1.0</v>
      </c>
    </row>
    <row r="174">
      <c r="A174" s="50" t="s">
        <v>22</v>
      </c>
      <c r="B174" s="51">
        <v>45627.0</v>
      </c>
      <c r="C174" s="52">
        <v>3.0</v>
      </c>
    </row>
    <row r="175">
      <c r="A175" s="50" t="s">
        <v>22</v>
      </c>
      <c r="B175" s="51">
        <v>45627.0</v>
      </c>
      <c r="C175" s="52">
        <v>2.0</v>
      </c>
    </row>
    <row r="176">
      <c r="A176" s="50" t="s">
        <v>24</v>
      </c>
      <c r="B176" s="51">
        <v>44927.0</v>
      </c>
      <c r="C176" s="52">
        <v>3.0</v>
      </c>
    </row>
    <row r="177">
      <c r="A177" s="50" t="s">
        <v>24</v>
      </c>
      <c r="B177" s="51">
        <v>45323.0</v>
      </c>
      <c r="C177" s="52">
        <v>2.0</v>
      </c>
    </row>
    <row r="178">
      <c r="A178" s="50" t="s">
        <v>24</v>
      </c>
      <c r="B178" s="51">
        <v>45627.0</v>
      </c>
      <c r="C178" s="52">
        <v>11.0</v>
      </c>
    </row>
    <row r="179">
      <c r="A179" s="50" t="s">
        <v>25</v>
      </c>
      <c r="B179" s="51">
        <v>44866.0</v>
      </c>
      <c r="C179" s="52">
        <v>3.0</v>
      </c>
    </row>
    <row r="180">
      <c r="A180" s="50" t="s">
        <v>25</v>
      </c>
      <c r="B180" s="51">
        <v>45170.0</v>
      </c>
      <c r="C180" s="52">
        <v>2.0</v>
      </c>
    </row>
    <row r="181">
      <c r="A181" s="50" t="s">
        <v>25</v>
      </c>
      <c r="B181" s="51">
        <v>45566.0</v>
      </c>
      <c r="C181" s="52">
        <v>2.0</v>
      </c>
    </row>
    <row r="182">
      <c r="A182" s="50" t="s">
        <v>26</v>
      </c>
      <c r="B182" s="51">
        <v>45383.0</v>
      </c>
      <c r="C182" s="52">
        <v>4.0</v>
      </c>
    </row>
    <row r="183">
      <c r="A183" s="50" t="s">
        <v>28</v>
      </c>
      <c r="B183" s="51">
        <v>44774.0</v>
      </c>
      <c r="C183" s="52">
        <v>17.0</v>
      </c>
    </row>
    <row r="184">
      <c r="A184" s="50" t="s">
        <v>28</v>
      </c>
      <c r="B184" s="51">
        <v>45078.0</v>
      </c>
      <c r="C184" s="52">
        <v>1.0</v>
      </c>
    </row>
    <row r="185">
      <c r="A185" s="50" t="s">
        <v>28</v>
      </c>
      <c r="B185" s="51">
        <v>45352.0</v>
      </c>
      <c r="C185" s="52">
        <v>1.0</v>
      </c>
    </row>
    <row r="186">
      <c r="A186" s="50" t="s">
        <v>28</v>
      </c>
      <c r="B186" s="51">
        <v>45413.0</v>
      </c>
      <c r="C186" s="52">
        <v>2.0</v>
      </c>
    </row>
    <row r="187">
      <c r="A187" s="50" t="s">
        <v>28</v>
      </c>
      <c r="B187" s="51">
        <v>45444.0</v>
      </c>
      <c r="C187" s="52">
        <v>1.0</v>
      </c>
    </row>
    <row r="188">
      <c r="A188" s="50" t="s">
        <v>28</v>
      </c>
      <c r="B188" s="51">
        <v>45444.0</v>
      </c>
      <c r="C188" s="52">
        <v>2.0</v>
      </c>
    </row>
    <row r="189">
      <c r="A189" s="50" t="s">
        <v>28</v>
      </c>
      <c r="B189" s="51">
        <v>45536.0</v>
      </c>
      <c r="C189" s="52">
        <v>6.0</v>
      </c>
    </row>
    <row r="190">
      <c r="A190" s="50" t="s">
        <v>28</v>
      </c>
      <c r="B190" s="51">
        <v>45536.0</v>
      </c>
      <c r="C190" s="52">
        <v>4.0</v>
      </c>
    </row>
    <row r="191">
      <c r="A191" s="50" t="s">
        <v>29</v>
      </c>
      <c r="B191" s="51">
        <v>44531.0</v>
      </c>
      <c r="C191" s="52">
        <v>7.0</v>
      </c>
    </row>
    <row r="192">
      <c r="A192" s="50" t="s">
        <v>29</v>
      </c>
      <c r="B192" s="51">
        <v>44562.0</v>
      </c>
      <c r="C192" s="52">
        <v>4.0</v>
      </c>
    </row>
    <row r="193">
      <c r="A193" s="50" t="s">
        <v>29</v>
      </c>
      <c r="B193" s="51">
        <v>44593.0</v>
      </c>
      <c r="C193" s="52">
        <v>2.0</v>
      </c>
    </row>
    <row r="194">
      <c r="A194" s="50" t="s">
        <v>29</v>
      </c>
      <c r="B194" s="51">
        <v>44621.0</v>
      </c>
      <c r="C194" s="52">
        <v>18.0</v>
      </c>
    </row>
    <row r="195">
      <c r="A195" s="50" t="s">
        <v>29</v>
      </c>
      <c r="B195" s="51">
        <v>44652.0</v>
      </c>
      <c r="C195" s="52">
        <v>2.0</v>
      </c>
    </row>
    <row r="196">
      <c r="A196" s="50" t="s">
        <v>29</v>
      </c>
      <c r="B196" s="51">
        <v>44713.0</v>
      </c>
      <c r="C196" s="52">
        <v>3.0</v>
      </c>
    </row>
    <row r="197">
      <c r="A197" s="50" t="s">
        <v>29</v>
      </c>
      <c r="B197" s="51">
        <v>44743.0</v>
      </c>
      <c r="C197" s="52">
        <v>2.0</v>
      </c>
    </row>
    <row r="198">
      <c r="A198" s="50" t="s">
        <v>29</v>
      </c>
      <c r="B198" s="51">
        <v>44774.0</v>
      </c>
      <c r="C198" s="52">
        <v>4.0</v>
      </c>
    </row>
    <row r="199">
      <c r="A199" s="50" t="s">
        <v>29</v>
      </c>
      <c r="B199" s="51">
        <v>44774.0</v>
      </c>
      <c r="C199" s="52">
        <v>2.0</v>
      </c>
    </row>
    <row r="200">
      <c r="A200" s="50" t="s">
        <v>29</v>
      </c>
      <c r="B200" s="51">
        <v>44774.0</v>
      </c>
      <c r="C200" s="52">
        <v>2.0</v>
      </c>
    </row>
    <row r="201">
      <c r="A201" s="50" t="s">
        <v>29</v>
      </c>
      <c r="B201" s="51">
        <v>44774.0</v>
      </c>
      <c r="C201" s="52">
        <v>12.0</v>
      </c>
    </row>
    <row r="202">
      <c r="A202" s="50" t="s">
        <v>29</v>
      </c>
      <c r="B202" s="51">
        <v>44805.0</v>
      </c>
      <c r="C202" s="52">
        <v>4.0</v>
      </c>
    </row>
    <row r="203">
      <c r="A203" s="50" t="s">
        <v>29</v>
      </c>
      <c r="B203" s="51">
        <v>44866.0</v>
      </c>
      <c r="C203" s="52">
        <v>4.0</v>
      </c>
    </row>
    <row r="204">
      <c r="A204" s="50" t="s">
        <v>29</v>
      </c>
      <c r="B204" s="51">
        <v>44866.0</v>
      </c>
      <c r="C204" s="52">
        <v>4.0</v>
      </c>
    </row>
    <row r="205">
      <c r="A205" s="50" t="s">
        <v>29</v>
      </c>
      <c r="B205" s="51">
        <v>44866.0</v>
      </c>
      <c r="C205" s="52">
        <v>2.0</v>
      </c>
    </row>
    <row r="206">
      <c r="A206" s="50" t="s">
        <v>29</v>
      </c>
      <c r="B206" s="51">
        <v>44866.0</v>
      </c>
      <c r="C206" s="52">
        <v>2.0</v>
      </c>
    </row>
    <row r="207">
      <c r="A207" s="50" t="s">
        <v>29</v>
      </c>
      <c r="B207" s="51">
        <v>44927.0</v>
      </c>
      <c r="C207" s="52">
        <v>2.0</v>
      </c>
    </row>
    <row r="208">
      <c r="A208" s="50" t="s">
        <v>29</v>
      </c>
      <c r="B208" s="51">
        <v>44958.0</v>
      </c>
      <c r="C208" s="52">
        <v>18.0</v>
      </c>
    </row>
    <row r="209">
      <c r="A209" s="50" t="s">
        <v>29</v>
      </c>
      <c r="B209" s="51">
        <v>44986.0</v>
      </c>
      <c r="C209" s="52">
        <v>2.0</v>
      </c>
    </row>
    <row r="210">
      <c r="A210" s="50" t="s">
        <v>29</v>
      </c>
      <c r="B210" s="51">
        <v>44986.0</v>
      </c>
      <c r="C210" s="52">
        <v>4.0</v>
      </c>
    </row>
    <row r="211">
      <c r="A211" s="50" t="s">
        <v>29</v>
      </c>
      <c r="B211" s="51">
        <v>44986.0</v>
      </c>
      <c r="C211" s="52">
        <v>5.0</v>
      </c>
    </row>
    <row r="212">
      <c r="A212" s="50" t="s">
        <v>29</v>
      </c>
      <c r="B212" s="51">
        <v>45017.0</v>
      </c>
      <c r="C212" s="52">
        <v>7.0</v>
      </c>
    </row>
    <row r="213">
      <c r="A213" s="50" t="s">
        <v>29</v>
      </c>
      <c r="B213" s="51">
        <v>45047.0</v>
      </c>
      <c r="C213" s="52">
        <v>4.0</v>
      </c>
    </row>
    <row r="214">
      <c r="A214" s="50" t="s">
        <v>29</v>
      </c>
      <c r="B214" s="51">
        <v>45047.0</v>
      </c>
      <c r="C214" s="52">
        <v>4.0</v>
      </c>
    </row>
    <row r="215">
      <c r="A215" s="50" t="s">
        <v>29</v>
      </c>
      <c r="B215" s="51">
        <v>45047.0</v>
      </c>
      <c r="C215" s="52">
        <v>4.0</v>
      </c>
    </row>
    <row r="216">
      <c r="A216" s="50" t="s">
        <v>29</v>
      </c>
      <c r="B216" s="51">
        <v>45078.0</v>
      </c>
      <c r="C216" s="52">
        <v>7.0</v>
      </c>
    </row>
    <row r="217">
      <c r="A217" s="50" t="s">
        <v>29</v>
      </c>
      <c r="B217" s="51">
        <v>45078.0</v>
      </c>
      <c r="C217" s="52">
        <v>4.0</v>
      </c>
    </row>
    <row r="218">
      <c r="A218" s="50" t="s">
        <v>29</v>
      </c>
      <c r="B218" s="51">
        <v>45078.0</v>
      </c>
      <c r="C218" s="52">
        <v>4.0</v>
      </c>
    </row>
    <row r="219">
      <c r="A219" s="50" t="s">
        <v>29</v>
      </c>
      <c r="B219" s="51">
        <v>45078.0</v>
      </c>
      <c r="C219" s="52">
        <v>1.0</v>
      </c>
    </row>
    <row r="220">
      <c r="A220" s="50" t="s">
        <v>29</v>
      </c>
      <c r="B220" s="51">
        <v>45108.0</v>
      </c>
      <c r="C220" s="52">
        <v>6.0</v>
      </c>
    </row>
    <row r="221">
      <c r="A221" s="50" t="s">
        <v>29</v>
      </c>
      <c r="B221" s="51">
        <v>45139.0</v>
      </c>
      <c r="C221" s="52">
        <v>2.0</v>
      </c>
    </row>
    <row r="222">
      <c r="A222" s="50" t="s">
        <v>29</v>
      </c>
      <c r="B222" s="51">
        <v>45139.0</v>
      </c>
      <c r="C222" s="52">
        <v>1.0</v>
      </c>
    </row>
    <row r="223">
      <c r="A223" s="50" t="s">
        <v>29</v>
      </c>
      <c r="B223" s="51">
        <v>45139.0</v>
      </c>
      <c r="C223" s="52">
        <v>3.0</v>
      </c>
    </row>
    <row r="224">
      <c r="A224" s="50" t="s">
        <v>29</v>
      </c>
      <c r="B224" s="51">
        <v>45139.0</v>
      </c>
      <c r="C224" s="52">
        <v>1.0</v>
      </c>
    </row>
    <row r="225">
      <c r="A225" s="50" t="s">
        <v>29</v>
      </c>
      <c r="B225" s="51">
        <v>45139.0</v>
      </c>
      <c r="C225" s="52">
        <v>3.0</v>
      </c>
    </row>
    <row r="226">
      <c r="A226" s="50" t="s">
        <v>29</v>
      </c>
      <c r="B226" s="51">
        <v>45139.0</v>
      </c>
      <c r="C226" s="52">
        <v>2.0</v>
      </c>
    </row>
    <row r="227">
      <c r="A227" s="50" t="s">
        <v>29</v>
      </c>
      <c r="B227" s="51">
        <v>45139.0</v>
      </c>
      <c r="C227" s="52">
        <v>2.0</v>
      </c>
    </row>
    <row r="228">
      <c r="A228" s="50" t="s">
        <v>29</v>
      </c>
      <c r="B228" s="51">
        <v>45170.0</v>
      </c>
      <c r="C228" s="52">
        <v>9.0</v>
      </c>
    </row>
    <row r="229">
      <c r="A229" s="50" t="s">
        <v>29</v>
      </c>
      <c r="B229" s="51">
        <v>45200.0</v>
      </c>
      <c r="C229" s="52">
        <v>2.0</v>
      </c>
    </row>
    <row r="230">
      <c r="A230" s="50" t="s">
        <v>29</v>
      </c>
      <c r="B230" s="51">
        <v>45200.0</v>
      </c>
      <c r="C230" s="52">
        <v>1.0</v>
      </c>
    </row>
    <row r="231">
      <c r="A231" s="50" t="s">
        <v>29</v>
      </c>
      <c r="B231" s="51">
        <v>45200.0</v>
      </c>
      <c r="C231" s="52">
        <v>2.0</v>
      </c>
    </row>
    <row r="232">
      <c r="A232" s="50" t="s">
        <v>29</v>
      </c>
      <c r="B232" s="51">
        <v>45231.0</v>
      </c>
      <c r="C232" s="52">
        <v>12.0</v>
      </c>
    </row>
    <row r="233">
      <c r="A233" s="50" t="s">
        <v>29</v>
      </c>
      <c r="B233" s="51">
        <v>45231.0</v>
      </c>
      <c r="C233" s="52">
        <v>1.0</v>
      </c>
    </row>
    <row r="234">
      <c r="A234" s="50" t="s">
        <v>29</v>
      </c>
      <c r="B234" s="51">
        <v>45292.0</v>
      </c>
      <c r="C234" s="52">
        <v>1.0</v>
      </c>
    </row>
    <row r="235">
      <c r="A235" s="50" t="s">
        <v>29</v>
      </c>
      <c r="B235" s="51">
        <v>45292.0</v>
      </c>
      <c r="C235" s="52">
        <v>1.0</v>
      </c>
    </row>
    <row r="236">
      <c r="A236" s="50" t="s">
        <v>29</v>
      </c>
      <c r="B236" s="51">
        <v>45323.0</v>
      </c>
      <c r="C236" s="52">
        <v>2.0</v>
      </c>
    </row>
    <row r="237">
      <c r="A237" s="50" t="s">
        <v>29</v>
      </c>
      <c r="B237" s="51">
        <v>45323.0</v>
      </c>
      <c r="C237" s="52">
        <v>1.0</v>
      </c>
    </row>
    <row r="238">
      <c r="A238" s="50" t="s">
        <v>29</v>
      </c>
      <c r="B238" s="51">
        <v>45352.0</v>
      </c>
      <c r="C238" s="52">
        <v>3.0</v>
      </c>
    </row>
    <row r="239">
      <c r="A239" s="50" t="s">
        <v>29</v>
      </c>
      <c r="B239" s="51">
        <v>45352.0</v>
      </c>
      <c r="C239" s="52">
        <v>2.0</v>
      </c>
    </row>
    <row r="240">
      <c r="A240" s="50" t="s">
        <v>29</v>
      </c>
      <c r="B240" s="51">
        <v>45352.0</v>
      </c>
      <c r="C240" s="52">
        <v>1.0</v>
      </c>
    </row>
    <row r="241">
      <c r="A241" s="50" t="s">
        <v>29</v>
      </c>
      <c r="B241" s="51">
        <v>45383.0</v>
      </c>
      <c r="C241" s="52">
        <v>4.0</v>
      </c>
    </row>
    <row r="242">
      <c r="A242" s="50" t="s">
        <v>29</v>
      </c>
      <c r="B242" s="51">
        <v>45383.0</v>
      </c>
      <c r="C242" s="52">
        <v>1.0</v>
      </c>
    </row>
    <row r="243">
      <c r="A243" s="50" t="s">
        <v>29</v>
      </c>
      <c r="B243" s="51">
        <v>45413.0</v>
      </c>
      <c r="C243" s="52">
        <v>2.0</v>
      </c>
    </row>
    <row r="244">
      <c r="A244" s="50" t="s">
        <v>29</v>
      </c>
      <c r="B244" s="51">
        <v>45444.0</v>
      </c>
      <c r="C244" s="52">
        <v>1.0</v>
      </c>
    </row>
    <row r="245">
      <c r="A245" s="50" t="s">
        <v>29</v>
      </c>
      <c r="B245" s="51">
        <v>45444.0</v>
      </c>
      <c r="C245" s="52">
        <v>1.0</v>
      </c>
    </row>
    <row r="246">
      <c r="A246" s="50" t="s">
        <v>29</v>
      </c>
      <c r="B246" s="51">
        <v>45444.0</v>
      </c>
      <c r="C246" s="52">
        <v>2.0</v>
      </c>
    </row>
    <row r="247">
      <c r="A247" s="50" t="s">
        <v>29</v>
      </c>
      <c r="B247" s="51">
        <v>45444.0</v>
      </c>
      <c r="C247" s="52">
        <v>2.0</v>
      </c>
    </row>
    <row r="248">
      <c r="A248" s="50" t="s">
        <v>29</v>
      </c>
      <c r="B248" s="51">
        <v>45474.0</v>
      </c>
      <c r="C248" s="52">
        <v>2.0</v>
      </c>
    </row>
    <row r="249">
      <c r="A249" s="50" t="s">
        <v>29</v>
      </c>
      <c r="B249" s="51">
        <v>45505.0</v>
      </c>
      <c r="C249" s="52">
        <v>1.0</v>
      </c>
    </row>
    <row r="250">
      <c r="A250" s="50" t="s">
        <v>29</v>
      </c>
      <c r="B250" s="51">
        <v>45505.0</v>
      </c>
      <c r="C250" s="52">
        <v>2.0</v>
      </c>
    </row>
    <row r="251">
      <c r="A251" s="50" t="s">
        <v>29</v>
      </c>
      <c r="B251" s="51">
        <v>45505.0</v>
      </c>
      <c r="C251" s="52">
        <v>2.0</v>
      </c>
    </row>
    <row r="252">
      <c r="A252" s="50" t="s">
        <v>29</v>
      </c>
      <c r="B252" s="51">
        <v>45505.0</v>
      </c>
      <c r="C252" s="52">
        <v>2.0</v>
      </c>
    </row>
    <row r="253">
      <c r="A253" s="50" t="s">
        <v>29</v>
      </c>
      <c r="B253" s="51">
        <v>45536.0</v>
      </c>
      <c r="C253" s="52">
        <v>2.0</v>
      </c>
    </row>
    <row r="254">
      <c r="A254" s="50" t="s">
        <v>30</v>
      </c>
      <c r="B254" s="51">
        <v>45352.0</v>
      </c>
      <c r="C254" s="52">
        <v>1.0</v>
      </c>
    </row>
    <row r="255">
      <c r="A255" s="50" t="s">
        <v>30</v>
      </c>
      <c r="B255" s="51">
        <v>45444.0</v>
      </c>
      <c r="C255" s="52">
        <v>1.0</v>
      </c>
    </row>
    <row r="256">
      <c r="A256" s="50" t="s">
        <v>30</v>
      </c>
      <c r="B256" s="51">
        <v>45505.0</v>
      </c>
      <c r="C256" s="52">
        <v>5.0</v>
      </c>
    </row>
    <row r="257">
      <c r="A257" s="50" t="s">
        <v>30</v>
      </c>
      <c r="B257" s="51">
        <v>45536.0</v>
      </c>
      <c r="C257" s="52">
        <v>1.0</v>
      </c>
    </row>
    <row r="258">
      <c r="A258" s="50" t="s">
        <v>30</v>
      </c>
      <c r="B258" s="51">
        <v>45658.0</v>
      </c>
      <c r="C258" s="52">
        <v>4.0</v>
      </c>
    </row>
    <row r="259">
      <c r="A259" s="50" t="s">
        <v>31</v>
      </c>
      <c r="B259" s="51">
        <v>44958.0</v>
      </c>
      <c r="C259" s="52">
        <v>1.0</v>
      </c>
    </row>
    <row r="260">
      <c r="A260" s="50" t="s">
        <v>31</v>
      </c>
      <c r="B260" s="51">
        <v>45170.0</v>
      </c>
      <c r="C260" s="52">
        <v>1.0</v>
      </c>
    </row>
    <row r="261">
      <c r="A261" s="50" t="s">
        <v>31</v>
      </c>
      <c r="B261" s="51">
        <v>45200.0</v>
      </c>
      <c r="C261" s="52">
        <v>3.0</v>
      </c>
    </row>
    <row r="262">
      <c r="A262" s="50" t="s">
        <v>31</v>
      </c>
      <c r="B262" s="51">
        <v>45200.0</v>
      </c>
      <c r="C262" s="52">
        <v>1.0</v>
      </c>
    </row>
    <row r="263">
      <c r="A263" s="50" t="s">
        <v>31</v>
      </c>
      <c r="B263" s="51">
        <v>45200.0</v>
      </c>
      <c r="C263" s="52">
        <v>2.0</v>
      </c>
    </row>
    <row r="264">
      <c r="A264" s="50" t="s">
        <v>31</v>
      </c>
      <c r="B264" s="51">
        <v>45231.0</v>
      </c>
      <c r="C264" s="52">
        <v>1.0</v>
      </c>
    </row>
    <row r="265">
      <c r="A265" s="50" t="s">
        <v>31</v>
      </c>
      <c r="B265" s="51">
        <v>45261.0</v>
      </c>
      <c r="C265" s="52">
        <v>2.0</v>
      </c>
    </row>
    <row r="266">
      <c r="A266" s="50" t="s">
        <v>31</v>
      </c>
      <c r="B266" s="51">
        <v>45352.0</v>
      </c>
      <c r="C266" s="52">
        <v>2.0</v>
      </c>
    </row>
    <row r="267">
      <c r="A267" s="50" t="s">
        <v>31</v>
      </c>
      <c r="B267" s="51">
        <v>45383.0</v>
      </c>
      <c r="C267" s="52">
        <v>4.0</v>
      </c>
    </row>
    <row r="268">
      <c r="A268" s="50" t="s">
        <v>31</v>
      </c>
      <c r="B268" s="51">
        <v>45383.0</v>
      </c>
      <c r="C268" s="52">
        <v>7.0</v>
      </c>
    </row>
    <row r="269">
      <c r="A269" s="50" t="s">
        <v>31</v>
      </c>
      <c r="B269" s="51">
        <v>45383.0</v>
      </c>
      <c r="C269" s="52">
        <v>1.0</v>
      </c>
    </row>
    <row r="270">
      <c r="A270" s="50" t="s">
        <v>31</v>
      </c>
      <c r="B270" s="51">
        <v>45383.0</v>
      </c>
      <c r="C270" s="52">
        <v>2.0</v>
      </c>
    </row>
    <row r="271">
      <c r="A271" s="50" t="s">
        <v>31</v>
      </c>
      <c r="B271" s="51">
        <v>45413.0</v>
      </c>
      <c r="C271" s="52">
        <v>1.0</v>
      </c>
    </row>
    <row r="272">
      <c r="A272" s="50" t="s">
        <v>31</v>
      </c>
      <c r="B272" s="51">
        <v>45444.0</v>
      </c>
      <c r="C272" s="52">
        <v>3.0</v>
      </c>
    </row>
    <row r="273">
      <c r="A273" s="50" t="s">
        <v>31</v>
      </c>
      <c r="B273" s="51">
        <v>45444.0</v>
      </c>
      <c r="C273" s="52">
        <v>2.0</v>
      </c>
    </row>
    <row r="274">
      <c r="A274" s="50" t="s">
        <v>31</v>
      </c>
      <c r="B274" s="51">
        <v>45444.0</v>
      </c>
      <c r="C274" s="52">
        <v>2.0</v>
      </c>
    </row>
    <row r="275">
      <c r="A275" s="50" t="s">
        <v>31</v>
      </c>
      <c r="B275" s="51">
        <v>45444.0</v>
      </c>
      <c r="C275" s="52">
        <v>1.0</v>
      </c>
    </row>
    <row r="276">
      <c r="A276" s="50" t="s">
        <v>31</v>
      </c>
      <c r="B276" s="51">
        <v>45444.0</v>
      </c>
      <c r="C276" s="52">
        <v>1.0</v>
      </c>
    </row>
    <row r="277">
      <c r="A277" s="50" t="s">
        <v>31</v>
      </c>
      <c r="B277" s="51">
        <v>45444.0</v>
      </c>
      <c r="C277" s="52">
        <v>1.0</v>
      </c>
    </row>
    <row r="278">
      <c r="A278" s="50" t="s">
        <v>31</v>
      </c>
      <c r="B278" s="51">
        <v>45444.0</v>
      </c>
      <c r="C278" s="52">
        <v>1.0</v>
      </c>
    </row>
    <row r="279">
      <c r="A279" s="50" t="s">
        <v>31</v>
      </c>
      <c r="B279" s="51">
        <v>45444.0</v>
      </c>
      <c r="C279" s="52">
        <v>2.0</v>
      </c>
    </row>
    <row r="280">
      <c r="A280" s="50" t="s">
        <v>31</v>
      </c>
      <c r="B280" s="51">
        <v>45474.0</v>
      </c>
      <c r="C280" s="52">
        <v>5.0</v>
      </c>
    </row>
    <row r="281">
      <c r="A281" s="50" t="s">
        <v>31</v>
      </c>
      <c r="B281" s="51">
        <v>45474.0</v>
      </c>
      <c r="C281" s="52">
        <v>2.0</v>
      </c>
    </row>
    <row r="282">
      <c r="A282" s="50" t="s">
        <v>31</v>
      </c>
      <c r="B282" s="51">
        <v>45474.0</v>
      </c>
      <c r="C282" s="52">
        <v>1.0</v>
      </c>
    </row>
    <row r="283">
      <c r="A283" s="50" t="s">
        <v>31</v>
      </c>
      <c r="B283" s="51">
        <v>45474.0</v>
      </c>
      <c r="C283" s="52">
        <v>1.0</v>
      </c>
    </row>
    <row r="284">
      <c r="A284" s="50" t="s">
        <v>31</v>
      </c>
      <c r="B284" s="51">
        <v>45505.0</v>
      </c>
      <c r="C284" s="52">
        <v>1.0</v>
      </c>
    </row>
    <row r="285">
      <c r="A285" s="50" t="s">
        <v>31</v>
      </c>
      <c r="B285" s="51">
        <v>45536.0</v>
      </c>
      <c r="C285" s="52">
        <v>6.0</v>
      </c>
    </row>
    <row r="286">
      <c r="A286" s="50" t="s">
        <v>31</v>
      </c>
      <c r="B286" s="51">
        <v>45597.0</v>
      </c>
      <c r="C286" s="52">
        <v>1.0</v>
      </c>
    </row>
    <row r="287">
      <c r="A287" s="50" t="s">
        <v>31</v>
      </c>
      <c r="B287" s="51">
        <v>45597.0</v>
      </c>
      <c r="C287" s="52">
        <v>2.0</v>
      </c>
    </row>
    <row r="288">
      <c r="A288" s="50" t="s">
        <v>31</v>
      </c>
      <c r="B288" s="51">
        <v>45627.0</v>
      </c>
      <c r="C288" s="52">
        <v>3.0</v>
      </c>
    </row>
    <row r="289">
      <c r="A289" s="50" t="s">
        <v>31</v>
      </c>
      <c r="B289" s="51">
        <v>45627.0</v>
      </c>
      <c r="C289" s="52">
        <v>2.0</v>
      </c>
    </row>
    <row r="290">
      <c r="A290" s="50" t="s">
        <v>32</v>
      </c>
      <c r="B290" s="51">
        <v>45047.0</v>
      </c>
      <c r="C290" s="52">
        <v>2.0</v>
      </c>
    </row>
    <row r="291">
      <c r="A291" s="50" t="s">
        <v>32</v>
      </c>
      <c r="B291" s="51">
        <v>45108.0</v>
      </c>
      <c r="C291" s="52">
        <v>1.0</v>
      </c>
    </row>
    <row r="292">
      <c r="A292" s="50" t="s">
        <v>32</v>
      </c>
      <c r="B292" s="51">
        <v>45170.0</v>
      </c>
      <c r="C292" s="52">
        <v>1.0</v>
      </c>
    </row>
    <row r="293">
      <c r="A293" s="50" t="s">
        <v>32</v>
      </c>
      <c r="B293" s="51">
        <v>45200.0</v>
      </c>
      <c r="C293" s="52">
        <v>3.0</v>
      </c>
    </row>
    <row r="294">
      <c r="A294" s="50" t="s">
        <v>32</v>
      </c>
      <c r="B294" s="51">
        <v>45323.0</v>
      </c>
      <c r="C294" s="52">
        <v>1.0</v>
      </c>
    </row>
    <row r="295">
      <c r="A295" s="50" t="s">
        <v>32</v>
      </c>
      <c r="B295" s="51">
        <v>45413.0</v>
      </c>
      <c r="C295" s="52">
        <v>3.0</v>
      </c>
    </row>
    <row r="296">
      <c r="A296" s="50" t="s">
        <v>32</v>
      </c>
      <c r="B296" s="51">
        <v>45413.0</v>
      </c>
      <c r="C296" s="52">
        <v>3.0</v>
      </c>
    </row>
    <row r="297">
      <c r="A297" s="50" t="s">
        <v>32</v>
      </c>
      <c r="B297" s="51">
        <v>45474.0</v>
      </c>
      <c r="C297" s="52">
        <v>8.0</v>
      </c>
    </row>
    <row r="298">
      <c r="A298" s="50" t="s">
        <v>32</v>
      </c>
      <c r="B298" s="51">
        <v>45505.0</v>
      </c>
      <c r="C298" s="52">
        <v>5.0</v>
      </c>
    </row>
    <row r="299">
      <c r="A299" s="50" t="s">
        <v>32</v>
      </c>
      <c r="B299" s="51">
        <v>45566.0</v>
      </c>
      <c r="C299" s="52">
        <v>1.0</v>
      </c>
    </row>
    <row r="300">
      <c r="A300" s="50" t="s">
        <v>32</v>
      </c>
      <c r="B300" s="51">
        <v>45597.0</v>
      </c>
      <c r="C300" s="52">
        <v>4.0</v>
      </c>
    </row>
    <row r="301">
      <c r="A301" s="50" t="s">
        <v>32</v>
      </c>
      <c r="B301" s="51">
        <v>45627.0</v>
      </c>
      <c r="C301" s="52">
        <v>1.0</v>
      </c>
    </row>
    <row r="302">
      <c r="A302" s="50" t="s">
        <v>33</v>
      </c>
      <c r="B302" s="51">
        <v>45047.0</v>
      </c>
      <c r="C302" s="52">
        <v>1.0</v>
      </c>
    </row>
    <row r="303">
      <c r="A303" s="50" t="s">
        <v>33</v>
      </c>
      <c r="B303" s="51">
        <v>45170.0</v>
      </c>
      <c r="C303" s="52">
        <v>6.0</v>
      </c>
    </row>
    <row r="304">
      <c r="A304" s="50" t="s">
        <v>33</v>
      </c>
      <c r="B304" s="51">
        <v>45292.0</v>
      </c>
      <c r="C304" s="52">
        <v>1.0</v>
      </c>
    </row>
    <row r="305">
      <c r="A305" s="50" t="s">
        <v>33</v>
      </c>
      <c r="B305" s="51">
        <v>45323.0</v>
      </c>
      <c r="C305" s="52">
        <v>1.0</v>
      </c>
    </row>
    <row r="306">
      <c r="A306" s="50" t="s">
        <v>33</v>
      </c>
      <c r="B306" s="51">
        <v>45352.0</v>
      </c>
      <c r="C306" s="52">
        <v>4.0</v>
      </c>
    </row>
    <row r="307">
      <c r="A307" s="50" t="s">
        <v>33</v>
      </c>
      <c r="B307" s="51">
        <v>45352.0</v>
      </c>
      <c r="C307" s="52">
        <v>10.0</v>
      </c>
    </row>
    <row r="308">
      <c r="A308" s="50" t="s">
        <v>33</v>
      </c>
      <c r="B308" s="51">
        <v>45413.0</v>
      </c>
      <c r="C308" s="52">
        <v>1.0</v>
      </c>
    </row>
    <row r="309">
      <c r="A309" s="50" t="s">
        <v>33</v>
      </c>
      <c r="B309" s="51">
        <v>45474.0</v>
      </c>
      <c r="C309" s="52">
        <v>1.0</v>
      </c>
    </row>
    <row r="310">
      <c r="A310" s="50" t="s">
        <v>33</v>
      </c>
      <c r="B310" s="51">
        <v>45474.0</v>
      </c>
      <c r="C310" s="52">
        <v>4.0</v>
      </c>
    </row>
    <row r="311">
      <c r="A311" s="50" t="s">
        <v>33</v>
      </c>
      <c r="B311" s="51">
        <v>45505.0</v>
      </c>
      <c r="C311" s="52">
        <v>2.0</v>
      </c>
    </row>
    <row r="312">
      <c r="A312" s="50" t="s">
        <v>33</v>
      </c>
      <c r="B312" s="51">
        <v>45505.0</v>
      </c>
      <c r="C312" s="52">
        <v>1.0</v>
      </c>
    </row>
    <row r="313">
      <c r="A313" s="50" t="s">
        <v>33</v>
      </c>
      <c r="B313" s="51">
        <v>45505.0</v>
      </c>
      <c r="C313" s="52">
        <v>11.0</v>
      </c>
    </row>
    <row r="314">
      <c r="A314" s="50" t="s">
        <v>33</v>
      </c>
      <c r="B314" s="51">
        <v>45536.0</v>
      </c>
      <c r="C314" s="52">
        <v>1.0</v>
      </c>
    </row>
    <row r="315">
      <c r="A315" s="50" t="s">
        <v>33</v>
      </c>
      <c r="B315" s="51">
        <v>45597.0</v>
      </c>
      <c r="C315" s="52">
        <v>6.0</v>
      </c>
    </row>
    <row r="316">
      <c r="A316" s="50" t="s">
        <v>34</v>
      </c>
      <c r="B316" s="51">
        <v>44682.0</v>
      </c>
      <c r="C316" s="52">
        <v>2.0</v>
      </c>
    </row>
    <row r="317">
      <c r="A317" s="50" t="s">
        <v>34</v>
      </c>
      <c r="B317" s="51">
        <v>44805.0</v>
      </c>
      <c r="C317" s="52">
        <v>14.0</v>
      </c>
    </row>
    <row r="318">
      <c r="A318" s="50" t="s">
        <v>34</v>
      </c>
      <c r="B318" s="51">
        <v>44835.0</v>
      </c>
      <c r="C318" s="52">
        <v>1.0</v>
      </c>
    </row>
    <row r="319">
      <c r="A319" s="50" t="s">
        <v>34</v>
      </c>
      <c r="B319" s="51">
        <v>44835.0</v>
      </c>
      <c r="C319" s="52">
        <v>25.0</v>
      </c>
    </row>
    <row r="320">
      <c r="A320" s="50" t="s">
        <v>34</v>
      </c>
      <c r="B320" s="51">
        <v>44866.0</v>
      </c>
      <c r="C320" s="52">
        <v>2.0</v>
      </c>
    </row>
    <row r="321">
      <c r="A321" s="50" t="s">
        <v>34</v>
      </c>
      <c r="B321" s="51">
        <v>45047.0</v>
      </c>
      <c r="C321" s="52">
        <v>2.0</v>
      </c>
    </row>
    <row r="322">
      <c r="A322" s="50" t="s">
        <v>34</v>
      </c>
      <c r="B322" s="51">
        <v>45170.0</v>
      </c>
      <c r="C322" s="52">
        <v>13.0</v>
      </c>
    </row>
    <row r="323">
      <c r="A323" s="50" t="s">
        <v>34</v>
      </c>
      <c r="B323" s="51">
        <v>45261.0</v>
      </c>
      <c r="C323" s="52">
        <v>2.0</v>
      </c>
    </row>
    <row r="324">
      <c r="A324" s="50" t="s">
        <v>34</v>
      </c>
      <c r="B324" s="51">
        <v>45261.0</v>
      </c>
      <c r="C324" s="52">
        <v>3.0</v>
      </c>
    </row>
    <row r="325">
      <c r="A325" s="50" t="s">
        <v>34</v>
      </c>
      <c r="B325" s="51">
        <v>45323.0</v>
      </c>
      <c r="C325" s="52">
        <v>3.0</v>
      </c>
    </row>
    <row r="326">
      <c r="A326" s="50" t="s">
        <v>34</v>
      </c>
      <c r="B326" s="51">
        <v>45323.0</v>
      </c>
      <c r="C326" s="52">
        <v>4.0</v>
      </c>
    </row>
    <row r="327">
      <c r="A327" s="50" t="s">
        <v>34</v>
      </c>
      <c r="B327" s="51">
        <v>45383.0</v>
      </c>
      <c r="C327" s="52">
        <v>23.0</v>
      </c>
    </row>
    <row r="328">
      <c r="A328" s="50" t="s">
        <v>34</v>
      </c>
      <c r="B328" s="51">
        <v>45413.0</v>
      </c>
      <c r="C328" s="52">
        <v>1.0</v>
      </c>
    </row>
    <row r="329">
      <c r="A329" s="50" t="s">
        <v>34</v>
      </c>
      <c r="B329" s="51">
        <v>45444.0</v>
      </c>
      <c r="C329" s="52">
        <v>1.0</v>
      </c>
    </row>
    <row r="330">
      <c r="A330" s="50" t="s">
        <v>34</v>
      </c>
      <c r="B330" s="51">
        <v>45444.0</v>
      </c>
      <c r="C330" s="52">
        <v>1.0</v>
      </c>
    </row>
    <row r="331">
      <c r="A331" s="50" t="s">
        <v>34</v>
      </c>
      <c r="B331" s="51">
        <v>45444.0</v>
      </c>
      <c r="C331" s="52">
        <v>1.0</v>
      </c>
    </row>
    <row r="332">
      <c r="A332" s="50" t="s">
        <v>34</v>
      </c>
      <c r="B332" s="51">
        <v>45474.0</v>
      </c>
      <c r="C332" s="52">
        <v>1.0</v>
      </c>
    </row>
    <row r="333">
      <c r="A333" s="50" t="s">
        <v>34</v>
      </c>
      <c r="B333" s="51">
        <v>45505.0</v>
      </c>
      <c r="C333" s="52">
        <v>2.0</v>
      </c>
    </row>
    <row r="334">
      <c r="A334" s="50" t="s">
        <v>34</v>
      </c>
      <c r="B334" s="51">
        <v>45505.0</v>
      </c>
      <c r="C334" s="52">
        <v>2.0</v>
      </c>
    </row>
    <row r="335">
      <c r="A335" s="50" t="s">
        <v>34</v>
      </c>
      <c r="B335" s="51">
        <v>45505.0</v>
      </c>
      <c r="C335" s="52">
        <v>8.0</v>
      </c>
    </row>
    <row r="336">
      <c r="A336" s="50" t="s">
        <v>34</v>
      </c>
      <c r="B336" s="51">
        <v>45536.0</v>
      </c>
      <c r="C336" s="52">
        <v>2.0</v>
      </c>
    </row>
    <row r="337">
      <c r="A337" s="50" t="s">
        <v>34</v>
      </c>
      <c r="B337" s="51">
        <v>45536.0</v>
      </c>
      <c r="C337" s="52">
        <v>6.0</v>
      </c>
    </row>
    <row r="338">
      <c r="A338" s="50" t="s">
        <v>34</v>
      </c>
      <c r="B338" s="51">
        <v>45566.0</v>
      </c>
      <c r="C338" s="52">
        <v>1.0</v>
      </c>
    </row>
    <row r="339">
      <c r="A339" s="50" t="s">
        <v>34</v>
      </c>
      <c r="B339" s="51">
        <v>45566.0</v>
      </c>
      <c r="C339" s="52">
        <v>6.0</v>
      </c>
    </row>
    <row r="340">
      <c r="A340" s="50" t="s">
        <v>34</v>
      </c>
      <c r="B340" s="51">
        <v>45627.0</v>
      </c>
      <c r="C340" s="52">
        <v>1.0</v>
      </c>
    </row>
    <row r="341">
      <c r="A341" s="50" t="s">
        <v>35</v>
      </c>
      <c r="B341" s="51">
        <v>45413.0</v>
      </c>
      <c r="C341" s="52">
        <v>1.0</v>
      </c>
    </row>
    <row r="342">
      <c r="A342" s="50" t="s">
        <v>36</v>
      </c>
      <c r="B342" s="51">
        <v>44896.0</v>
      </c>
      <c r="C342" s="52">
        <v>3.0</v>
      </c>
    </row>
    <row r="343">
      <c r="A343" s="50" t="s">
        <v>36</v>
      </c>
      <c r="B343" s="51">
        <v>45017.0</v>
      </c>
      <c r="C343" s="52">
        <v>1.0</v>
      </c>
    </row>
    <row r="344">
      <c r="A344" s="50" t="s">
        <v>36</v>
      </c>
      <c r="B344" s="51">
        <v>45231.0</v>
      </c>
      <c r="C344" s="52">
        <v>6.0</v>
      </c>
    </row>
    <row r="345">
      <c r="A345" s="50" t="s">
        <v>36</v>
      </c>
      <c r="B345" s="51">
        <v>45261.0</v>
      </c>
      <c r="C345" s="52">
        <v>3.0</v>
      </c>
    </row>
    <row r="346">
      <c r="A346" s="50" t="s">
        <v>36</v>
      </c>
      <c r="B346" s="51">
        <v>45352.0</v>
      </c>
      <c r="C346" s="52">
        <v>3.0</v>
      </c>
    </row>
    <row r="347">
      <c r="A347" s="50" t="s">
        <v>36</v>
      </c>
      <c r="B347" s="51">
        <v>45444.0</v>
      </c>
      <c r="C347" s="52">
        <v>1.0</v>
      </c>
    </row>
    <row r="348">
      <c r="A348" s="50" t="s">
        <v>36</v>
      </c>
      <c r="B348" s="51">
        <v>45474.0</v>
      </c>
      <c r="C348" s="52">
        <v>1.0</v>
      </c>
    </row>
    <row r="349">
      <c r="A349" s="50" t="s">
        <v>36</v>
      </c>
      <c r="B349" s="51">
        <v>45505.0</v>
      </c>
      <c r="C349" s="52">
        <v>2.0</v>
      </c>
    </row>
    <row r="350">
      <c r="A350" s="50" t="s">
        <v>36</v>
      </c>
      <c r="B350" s="51">
        <v>45566.0</v>
      </c>
      <c r="C350" s="52">
        <v>2.0</v>
      </c>
    </row>
    <row r="351">
      <c r="A351" s="50" t="s">
        <v>38</v>
      </c>
      <c r="B351" s="51">
        <v>45017.0</v>
      </c>
      <c r="C351" s="52">
        <v>8.0</v>
      </c>
    </row>
    <row r="352">
      <c r="A352" s="50" t="s">
        <v>38</v>
      </c>
      <c r="B352" s="51">
        <v>45261.0</v>
      </c>
      <c r="C352" s="52">
        <v>1.0</v>
      </c>
    </row>
    <row r="353">
      <c r="A353" s="50" t="s">
        <v>38</v>
      </c>
      <c r="B353" s="51">
        <v>45323.0</v>
      </c>
      <c r="C353" s="52">
        <v>3.0</v>
      </c>
    </row>
    <row r="354">
      <c r="A354" s="50" t="s">
        <v>38</v>
      </c>
      <c r="B354" s="51">
        <v>45536.0</v>
      </c>
      <c r="C354" s="52">
        <v>1.0</v>
      </c>
    </row>
    <row r="355">
      <c r="A355" s="50" t="s">
        <v>38</v>
      </c>
      <c r="B355" s="51">
        <v>45536.0</v>
      </c>
      <c r="C355" s="52">
        <v>3.0</v>
      </c>
    </row>
    <row r="356">
      <c r="A356" s="50" t="s">
        <v>39</v>
      </c>
      <c r="B356" s="51">
        <v>45078.0</v>
      </c>
      <c r="C356" s="52">
        <v>5.0</v>
      </c>
    </row>
    <row r="357">
      <c r="A357" s="50" t="s">
        <v>39</v>
      </c>
      <c r="B357" s="51">
        <v>45108.0</v>
      </c>
      <c r="C357" s="52">
        <v>53.0</v>
      </c>
    </row>
    <row r="358">
      <c r="A358" s="50" t="s">
        <v>39</v>
      </c>
      <c r="B358" s="51">
        <v>45139.0</v>
      </c>
      <c r="C358" s="52">
        <v>8.0</v>
      </c>
    </row>
    <row r="359">
      <c r="A359" s="50" t="s">
        <v>39</v>
      </c>
      <c r="B359" s="51">
        <v>45200.0</v>
      </c>
      <c r="C359" s="52">
        <v>6.0</v>
      </c>
    </row>
    <row r="360">
      <c r="A360" s="50" t="s">
        <v>39</v>
      </c>
      <c r="B360" s="51">
        <v>45200.0</v>
      </c>
      <c r="C360" s="52">
        <v>4.0</v>
      </c>
    </row>
    <row r="361">
      <c r="A361" s="50" t="s">
        <v>39</v>
      </c>
      <c r="B361" s="51">
        <v>45383.0</v>
      </c>
      <c r="C361" s="52">
        <v>1.0</v>
      </c>
    </row>
    <row r="362">
      <c r="A362" s="50" t="s">
        <v>39</v>
      </c>
      <c r="B362" s="51">
        <v>45505.0</v>
      </c>
      <c r="C362" s="52">
        <v>8.0</v>
      </c>
    </row>
    <row r="363">
      <c r="A363" s="50" t="s">
        <v>39</v>
      </c>
      <c r="B363" s="51">
        <v>45536.0</v>
      </c>
      <c r="C363" s="52">
        <v>1.0</v>
      </c>
    </row>
    <row r="364">
      <c r="A364" s="50" t="s">
        <v>40</v>
      </c>
      <c r="B364" s="51">
        <v>44835.0</v>
      </c>
      <c r="C364" s="52">
        <v>1.0</v>
      </c>
    </row>
    <row r="365">
      <c r="A365" s="50" t="s">
        <v>40</v>
      </c>
      <c r="B365" s="51">
        <v>45474.0</v>
      </c>
      <c r="C365" s="52">
        <v>1.0</v>
      </c>
    </row>
    <row r="366">
      <c r="A366" s="50" t="s">
        <v>41</v>
      </c>
      <c r="B366" s="51">
        <v>44470.0</v>
      </c>
      <c r="C366" s="52">
        <v>2.0</v>
      </c>
    </row>
    <row r="367">
      <c r="A367" s="50" t="s">
        <v>41</v>
      </c>
      <c r="B367" s="51">
        <v>44470.0</v>
      </c>
      <c r="C367" s="52">
        <v>7.0</v>
      </c>
    </row>
    <row r="368">
      <c r="A368" s="50" t="s">
        <v>41</v>
      </c>
      <c r="B368" s="51">
        <v>44501.0</v>
      </c>
      <c r="C368" s="52">
        <v>5.0</v>
      </c>
    </row>
    <row r="369">
      <c r="A369" s="50" t="s">
        <v>41</v>
      </c>
      <c r="B369" s="51">
        <v>44652.0</v>
      </c>
      <c r="C369" s="52">
        <v>4.0</v>
      </c>
    </row>
    <row r="370">
      <c r="A370" s="50" t="s">
        <v>41</v>
      </c>
      <c r="B370" s="51">
        <v>44805.0</v>
      </c>
      <c r="C370" s="52">
        <v>4.0</v>
      </c>
    </row>
    <row r="371">
      <c r="A371" s="50" t="s">
        <v>41</v>
      </c>
      <c r="B371" s="51">
        <v>44835.0</v>
      </c>
      <c r="C371" s="52">
        <v>3.0</v>
      </c>
    </row>
    <row r="372">
      <c r="A372" s="50" t="s">
        <v>41</v>
      </c>
      <c r="B372" s="51">
        <v>44835.0</v>
      </c>
      <c r="C372" s="52">
        <v>3.0</v>
      </c>
    </row>
    <row r="373">
      <c r="A373" s="50" t="s">
        <v>41</v>
      </c>
      <c r="B373" s="51">
        <v>44866.0</v>
      </c>
      <c r="C373" s="52">
        <v>1.0</v>
      </c>
    </row>
    <row r="374">
      <c r="A374" s="50" t="s">
        <v>41</v>
      </c>
      <c r="B374" s="51">
        <v>44896.0</v>
      </c>
      <c r="C374" s="52">
        <v>4.0</v>
      </c>
    </row>
    <row r="375">
      <c r="A375" s="50" t="s">
        <v>41</v>
      </c>
      <c r="B375" s="51">
        <v>44986.0</v>
      </c>
      <c r="C375" s="52">
        <v>2.0</v>
      </c>
    </row>
    <row r="376">
      <c r="A376" s="50" t="s">
        <v>41</v>
      </c>
      <c r="B376" s="51">
        <v>45017.0</v>
      </c>
      <c r="C376" s="52">
        <v>1.0</v>
      </c>
    </row>
    <row r="377">
      <c r="A377" s="50" t="s">
        <v>41</v>
      </c>
      <c r="B377" s="51">
        <v>45047.0</v>
      </c>
      <c r="C377" s="52">
        <v>2.0</v>
      </c>
    </row>
    <row r="378">
      <c r="A378" s="50" t="s">
        <v>41</v>
      </c>
      <c r="B378" s="51">
        <v>45047.0</v>
      </c>
      <c r="C378" s="52">
        <v>8.0</v>
      </c>
    </row>
    <row r="379">
      <c r="A379" s="50" t="s">
        <v>41</v>
      </c>
      <c r="B379" s="51">
        <v>45108.0</v>
      </c>
      <c r="C379" s="52">
        <v>4.0</v>
      </c>
    </row>
    <row r="380">
      <c r="A380" s="50" t="s">
        <v>41</v>
      </c>
      <c r="B380" s="51">
        <v>45108.0</v>
      </c>
      <c r="C380" s="52">
        <v>4.0</v>
      </c>
    </row>
    <row r="381">
      <c r="A381" s="50" t="s">
        <v>41</v>
      </c>
      <c r="B381" s="51">
        <v>45108.0</v>
      </c>
      <c r="C381" s="52">
        <v>4.0</v>
      </c>
    </row>
    <row r="382">
      <c r="A382" s="50" t="s">
        <v>41</v>
      </c>
      <c r="B382" s="51">
        <v>45139.0</v>
      </c>
      <c r="C382" s="52">
        <v>4.0</v>
      </c>
    </row>
    <row r="383">
      <c r="A383" s="50" t="s">
        <v>41</v>
      </c>
      <c r="B383" s="51">
        <v>45200.0</v>
      </c>
      <c r="C383" s="52">
        <v>2.0</v>
      </c>
    </row>
    <row r="384">
      <c r="A384" s="50" t="s">
        <v>41</v>
      </c>
      <c r="B384" s="51">
        <v>45261.0</v>
      </c>
      <c r="C384" s="52">
        <v>2.0</v>
      </c>
    </row>
    <row r="385">
      <c r="A385" s="50" t="s">
        <v>41</v>
      </c>
      <c r="B385" s="51">
        <v>45292.0</v>
      </c>
      <c r="C385" s="52">
        <v>6.0</v>
      </c>
    </row>
    <row r="386">
      <c r="A386" s="50" t="s">
        <v>41</v>
      </c>
      <c r="B386" s="51">
        <v>45323.0</v>
      </c>
      <c r="C386" s="52">
        <v>2.0</v>
      </c>
    </row>
    <row r="387">
      <c r="A387" s="50" t="s">
        <v>41</v>
      </c>
      <c r="B387" s="51">
        <v>45323.0</v>
      </c>
      <c r="C387" s="52">
        <v>3.0</v>
      </c>
    </row>
    <row r="388">
      <c r="A388" s="50" t="s">
        <v>41</v>
      </c>
      <c r="B388" s="51">
        <v>45352.0</v>
      </c>
      <c r="C388" s="52">
        <v>1.0</v>
      </c>
    </row>
    <row r="389">
      <c r="A389" s="50" t="s">
        <v>41</v>
      </c>
      <c r="B389" s="51">
        <v>45352.0</v>
      </c>
      <c r="C389" s="52">
        <v>1.0</v>
      </c>
    </row>
    <row r="390">
      <c r="A390" s="50" t="s">
        <v>41</v>
      </c>
      <c r="B390" s="51">
        <v>45413.0</v>
      </c>
      <c r="C390" s="52">
        <v>4.0</v>
      </c>
    </row>
    <row r="391">
      <c r="A391" s="50" t="s">
        <v>41</v>
      </c>
      <c r="B391" s="51">
        <v>45444.0</v>
      </c>
      <c r="C391" s="52">
        <v>2.0</v>
      </c>
    </row>
    <row r="392">
      <c r="A392" s="50" t="s">
        <v>41</v>
      </c>
      <c r="B392" s="51">
        <v>45474.0</v>
      </c>
      <c r="C392" s="52">
        <v>1.0</v>
      </c>
    </row>
    <row r="393">
      <c r="A393" s="50" t="s">
        <v>41</v>
      </c>
      <c r="B393" s="51">
        <v>45536.0</v>
      </c>
      <c r="C393" s="52">
        <v>4.0</v>
      </c>
    </row>
    <row r="394">
      <c r="A394" s="50" t="s">
        <v>41</v>
      </c>
      <c r="B394" s="51">
        <v>45566.0</v>
      </c>
      <c r="C394" s="52">
        <v>1.0</v>
      </c>
    </row>
    <row r="395">
      <c r="A395" s="50" t="s">
        <v>41</v>
      </c>
      <c r="B395" s="51">
        <v>45566.0</v>
      </c>
      <c r="C395" s="52">
        <v>1.0</v>
      </c>
    </row>
    <row r="396">
      <c r="A396" s="50" t="s">
        <v>41</v>
      </c>
      <c r="B396" s="51">
        <v>45627.0</v>
      </c>
      <c r="C396" s="52">
        <v>6.0</v>
      </c>
    </row>
    <row r="397">
      <c r="A397" s="50" t="s">
        <v>42</v>
      </c>
      <c r="B397" s="51">
        <v>44774.0</v>
      </c>
      <c r="C397" s="52">
        <v>2.0</v>
      </c>
    </row>
    <row r="398">
      <c r="A398" s="50" t="s">
        <v>42</v>
      </c>
      <c r="B398" s="51">
        <v>44927.0</v>
      </c>
      <c r="C398" s="52">
        <v>2.0</v>
      </c>
    </row>
    <row r="399">
      <c r="A399" s="50" t="s">
        <v>42</v>
      </c>
      <c r="B399" s="51">
        <v>45108.0</v>
      </c>
      <c r="C399" s="52">
        <v>1.0</v>
      </c>
    </row>
    <row r="400">
      <c r="A400" s="50" t="s">
        <v>42</v>
      </c>
      <c r="B400" s="51">
        <v>45200.0</v>
      </c>
      <c r="C400" s="52">
        <v>46.0</v>
      </c>
    </row>
    <row r="401">
      <c r="A401" s="50" t="s">
        <v>42</v>
      </c>
      <c r="B401" s="51">
        <v>45352.0</v>
      </c>
      <c r="C401" s="52">
        <v>2.0</v>
      </c>
    </row>
    <row r="402">
      <c r="A402" s="50" t="s">
        <v>42</v>
      </c>
      <c r="B402" s="51">
        <v>45383.0</v>
      </c>
      <c r="C402" s="52">
        <v>1.0</v>
      </c>
    </row>
    <row r="403">
      <c r="A403" s="50" t="s">
        <v>42</v>
      </c>
      <c r="B403" s="51">
        <v>45444.0</v>
      </c>
      <c r="C403" s="52">
        <v>3.0</v>
      </c>
    </row>
    <row r="404">
      <c r="A404" s="50" t="s">
        <v>42</v>
      </c>
      <c r="B404" s="51">
        <v>45474.0</v>
      </c>
      <c r="C404" s="52">
        <v>1.0</v>
      </c>
    </row>
    <row r="405">
      <c r="A405" s="50" t="s">
        <v>42</v>
      </c>
      <c r="B405" s="51">
        <v>45474.0</v>
      </c>
      <c r="C405" s="52">
        <v>1.0</v>
      </c>
    </row>
    <row r="406">
      <c r="A406" s="50" t="s">
        <v>42</v>
      </c>
      <c r="B406" s="51">
        <v>45505.0</v>
      </c>
      <c r="C406" s="52">
        <v>2.0</v>
      </c>
    </row>
    <row r="407">
      <c r="A407" s="50" t="s">
        <v>42</v>
      </c>
      <c r="B407" s="51">
        <v>45505.0</v>
      </c>
      <c r="C407" s="52">
        <v>1.0</v>
      </c>
    </row>
    <row r="408">
      <c r="A408" s="50" t="s">
        <v>43</v>
      </c>
      <c r="B408" s="51">
        <v>44743.0</v>
      </c>
      <c r="C408" s="52">
        <v>2.0</v>
      </c>
    </row>
    <row r="409">
      <c r="A409" s="50" t="s">
        <v>43</v>
      </c>
      <c r="B409" s="51">
        <v>45200.0</v>
      </c>
      <c r="C409" s="52">
        <v>1.0</v>
      </c>
    </row>
    <row r="410">
      <c r="A410" s="50" t="s">
        <v>43</v>
      </c>
      <c r="B410" s="51">
        <v>45231.0</v>
      </c>
      <c r="C410" s="52">
        <v>2.0</v>
      </c>
    </row>
    <row r="411">
      <c r="A411" s="50" t="s">
        <v>43</v>
      </c>
      <c r="B411" s="51">
        <v>45292.0</v>
      </c>
      <c r="C411" s="52">
        <v>14.0</v>
      </c>
    </row>
    <row r="412">
      <c r="A412" s="50" t="s">
        <v>43</v>
      </c>
      <c r="B412" s="51">
        <v>45323.0</v>
      </c>
      <c r="C412" s="52">
        <v>8.0</v>
      </c>
    </row>
    <row r="413">
      <c r="A413" s="50" t="s">
        <v>43</v>
      </c>
      <c r="B413" s="51">
        <v>45536.0</v>
      </c>
      <c r="C413" s="52">
        <v>2.0</v>
      </c>
    </row>
    <row r="414">
      <c r="A414" s="50" t="s">
        <v>44</v>
      </c>
      <c r="B414" s="51">
        <v>45078.0</v>
      </c>
      <c r="C414" s="52">
        <v>6.0</v>
      </c>
    </row>
    <row r="415">
      <c r="A415" s="50" t="s">
        <v>45</v>
      </c>
      <c r="B415" s="51">
        <v>45078.0</v>
      </c>
      <c r="C415" s="52">
        <v>3.0</v>
      </c>
    </row>
    <row r="416">
      <c r="A416" s="50" t="s">
        <v>45</v>
      </c>
      <c r="B416" s="51">
        <v>45292.0</v>
      </c>
      <c r="C416" s="52">
        <v>5.0</v>
      </c>
    </row>
    <row r="417">
      <c r="A417" s="50" t="s">
        <v>45</v>
      </c>
      <c r="B417" s="51">
        <v>45444.0</v>
      </c>
      <c r="C417" s="52">
        <v>3.0</v>
      </c>
    </row>
    <row r="418">
      <c r="A418" s="50" t="s">
        <v>46</v>
      </c>
      <c r="B418" s="51">
        <v>44958.0</v>
      </c>
      <c r="C418" s="52">
        <v>1.0</v>
      </c>
    </row>
    <row r="419">
      <c r="A419" s="50" t="s">
        <v>46</v>
      </c>
      <c r="B419" s="51">
        <v>45170.0</v>
      </c>
      <c r="C419" s="52">
        <v>1.0</v>
      </c>
    </row>
    <row r="420">
      <c r="A420" s="50" t="s">
        <v>46</v>
      </c>
      <c r="B420" s="51">
        <v>45170.0</v>
      </c>
      <c r="C420" s="52">
        <v>2.0</v>
      </c>
    </row>
    <row r="421">
      <c r="A421" s="50" t="s">
        <v>46</v>
      </c>
      <c r="B421" s="51">
        <v>45261.0</v>
      </c>
      <c r="C421" s="52">
        <v>1.0</v>
      </c>
    </row>
    <row r="422">
      <c r="A422" s="50" t="s">
        <v>46</v>
      </c>
      <c r="B422" s="51">
        <v>45261.0</v>
      </c>
      <c r="C422" s="52">
        <v>1.0</v>
      </c>
    </row>
    <row r="423">
      <c r="A423" s="50" t="s">
        <v>46</v>
      </c>
      <c r="B423" s="51">
        <v>45261.0</v>
      </c>
      <c r="C423" s="52">
        <v>3.0</v>
      </c>
    </row>
    <row r="424">
      <c r="A424" s="50" t="s">
        <v>46</v>
      </c>
      <c r="B424" s="51">
        <v>45413.0</v>
      </c>
      <c r="C424" s="52">
        <v>2.0</v>
      </c>
    </row>
    <row r="425">
      <c r="A425" s="50" t="s">
        <v>46</v>
      </c>
      <c r="B425" s="51">
        <v>45474.0</v>
      </c>
      <c r="C425" s="52">
        <v>2.0</v>
      </c>
    </row>
    <row r="426">
      <c r="A426" s="50" t="s">
        <v>46</v>
      </c>
      <c r="B426" s="51">
        <v>45474.0</v>
      </c>
      <c r="C426" s="52">
        <v>7.0</v>
      </c>
    </row>
    <row r="427">
      <c r="A427" s="50" t="s">
        <v>46</v>
      </c>
      <c r="B427" s="51">
        <v>45536.0</v>
      </c>
      <c r="C427" s="52">
        <v>3.0</v>
      </c>
    </row>
    <row r="428">
      <c r="A428" s="50" t="s">
        <v>46</v>
      </c>
      <c r="B428" s="51">
        <v>45536.0</v>
      </c>
      <c r="C428" s="52">
        <v>2.0</v>
      </c>
    </row>
    <row r="429">
      <c r="A429" s="50" t="s">
        <v>46</v>
      </c>
      <c r="B429" s="51">
        <v>45566.0</v>
      </c>
      <c r="C429" s="52">
        <v>2.0</v>
      </c>
    </row>
    <row r="430">
      <c r="A430" s="50" t="s">
        <v>46</v>
      </c>
      <c r="B430" s="51">
        <v>45627.0</v>
      </c>
      <c r="C430" s="52">
        <v>4.0</v>
      </c>
    </row>
    <row r="431">
      <c r="A431" s="50" t="s">
        <v>47</v>
      </c>
      <c r="B431" s="51">
        <v>45413.0</v>
      </c>
      <c r="C431" s="52">
        <v>1.0</v>
      </c>
    </row>
    <row r="432">
      <c r="A432" s="50" t="s">
        <v>47</v>
      </c>
      <c r="B432" s="51">
        <v>45444.0</v>
      </c>
      <c r="C432" s="52">
        <v>1.0</v>
      </c>
    </row>
    <row r="433">
      <c r="A433" s="50" t="s">
        <v>48</v>
      </c>
      <c r="B433" s="51">
        <v>44835.0</v>
      </c>
      <c r="C433" s="52">
        <v>2.0</v>
      </c>
    </row>
    <row r="434">
      <c r="A434" s="50" t="s">
        <v>48</v>
      </c>
      <c r="B434" s="51">
        <v>44866.0</v>
      </c>
      <c r="C434" s="52">
        <v>2.0</v>
      </c>
    </row>
    <row r="435">
      <c r="A435" s="50" t="s">
        <v>48</v>
      </c>
      <c r="B435" s="51">
        <v>44896.0</v>
      </c>
      <c r="C435" s="52">
        <v>2.0</v>
      </c>
    </row>
    <row r="436">
      <c r="A436" s="50" t="s">
        <v>48</v>
      </c>
      <c r="B436" s="51">
        <v>45139.0</v>
      </c>
      <c r="C436" s="52">
        <v>1.0</v>
      </c>
    </row>
    <row r="437">
      <c r="A437" s="50" t="s">
        <v>48</v>
      </c>
      <c r="B437" s="51">
        <v>45200.0</v>
      </c>
      <c r="C437" s="52">
        <v>2.0</v>
      </c>
    </row>
    <row r="438">
      <c r="A438" s="50" t="s">
        <v>48</v>
      </c>
      <c r="B438" s="51">
        <v>45200.0</v>
      </c>
      <c r="C438" s="52">
        <v>4.0</v>
      </c>
    </row>
    <row r="439">
      <c r="A439" s="50" t="s">
        <v>48</v>
      </c>
      <c r="B439" s="51">
        <v>45231.0</v>
      </c>
      <c r="C439" s="52">
        <v>21.0</v>
      </c>
    </row>
    <row r="440">
      <c r="A440" s="50" t="s">
        <v>48</v>
      </c>
      <c r="B440" s="51">
        <v>45261.0</v>
      </c>
      <c r="C440" s="52">
        <v>22.0</v>
      </c>
    </row>
    <row r="441">
      <c r="A441" s="50" t="s">
        <v>48</v>
      </c>
      <c r="B441" s="51">
        <v>45323.0</v>
      </c>
      <c r="C441" s="52">
        <v>1.0</v>
      </c>
    </row>
    <row r="442">
      <c r="A442" s="50" t="s">
        <v>48</v>
      </c>
      <c r="B442" s="51">
        <v>45323.0</v>
      </c>
      <c r="C442" s="52">
        <v>1.0</v>
      </c>
    </row>
    <row r="443">
      <c r="A443" s="50" t="s">
        <v>48</v>
      </c>
      <c r="B443" s="51">
        <v>45323.0</v>
      </c>
      <c r="C443" s="52">
        <v>2.0</v>
      </c>
    </row>
    <row r="444">
      <c r="A444" s="50" t="s">
        <v>48</v>
      </c>
      <c r="B444" s="51">
        <v>45323.0</v>
      </c>
      <c r="C444" s="52">
        <v>2.0</v>
      </c>
    </row>
    <row r="445">
      <c r="A445" s="50" t="s">
        <v>48</v>
      </c>
      <c r="B445" s="51">
        <v>45383.0</v>
      </c>
      <c r="C445" s="52">
        <v>2.0</v>
      </c>
    </row>
    <row r="446">
      <c r="A446" s="50" t="s">
        <v>48</v>
      </c>
      <c r="B446" s="51">
        <v>45383.0</v>
      </c>
      <c r="C446" s="52">
        <v>1.0</v>
      </c>
    </row>
    <row r="447">
      <c r="A447" s="50" t="s">
        <v>48</v>
      </c>
      <c r="B447" s="51">
        <v>45383.0</v>
      </c>
      <c r="C447" s="52">
        <v>4.0</v>
      </c>
    </row>
    <row r="448">
      <c r="A448" s="50" t="s">
        <v>48</v>
      </c>
      <c r="B448" s="51">
        <v>45383.0</v>
      </c>
      <c r="C448" s="52">
        <v>1.0</v>
      </c>
    </row>
    <row r="449">
      <c r="A449" s="50" t="s">
        <v>48</v>
      </c>
      <c r="B449" s="51">
        <v>45383.0</v>
      </c>
      <c r="C449" s="52">
        <v>1.0</v>
      </c>
    </row>
    <row r="450">
      <c r="A450" s="50" t="s">
        <v>48</v>
      </c>
      <c r="B450" s="51">
        <v>45413.0</v>
      </c>
      <c r="C450" s="52">
        <v>2.0</v>
      </c>
    </row>
    <row r="451">
      <c r="A451" s="50" t="s">
        <v>48</v>
      </c>
      <c r="B451" s="51">
        <v>45413.0</v>
      </c>
      <c r="C451" s="52">
        <v>22.0</v>
      </c>
    </row>
    <row r="452">
      <c r="A452" s="50" t="s">
        <v>48</v>
      </c>
      <c r="B452" s="51">
        <v>45413.0</v>
      </c>
      <c r="C452" s="52">
        <v>4.0</v>
      </c>
    </row>
    <row r="453">
      <c r="A453" s="50" t="s">
        <v>48</v>
      </c>
      <c r="B453" s="51">
        <v>45413.0</v>
      </c>
      <c r="C453" s="52">
        <v>2.0</v>
      </c>
    </row>
    <row r="454">
      <c r="A454" s="50" t="s">
        <v>48</v>
      </c>
      <c r="B454" s="51">
        <v>45413.0</v>
      </c>
      <c r="C454" s="52">
        <v>1.0</v>
      </c>
    </row>
    <row r="455">
      <c r="A455" s="50" t="s">
        <v>48</v>
      </c>
      <c r="B455" s="51">
        <v>45413.0</v>
      </c>
      <c r="C455" s="52">
        <v>1.0</v>
      </c>
    </row>
    <row r="456">
      <c r="A456" s="50" t="s">
        <v>48</v>
      </c>
      <c r="B456" s="51">
        <v>45444.0</v>
      </c>
      <c r="C456" s="52">
        <v>8.0</v>
      </c>
    </row>
    <row r="457">
      <c r="A457" s="50" t="s">
        <v>48</v>
      </c>
      <c r="B457" s="51">
        <v>45444.0</v>
      </c>
      <c r="C457" s="52">
        <v>1.0</v>
      </c>
    </row>
    <row r="458">
      <c r="A458" s="50" t="s">
        <v>48</v>
      </c>
      <c r="B458" s="51">
        <v>45444.0</v>
      </c>
      <c r="C458" s="52">
        <v>1.0</v>
      </c>
    </row>
    <row r="459">
      <c r="A459" s="50" t="s">
        <v>48</v>
      </c>
      <c r="B459" s="51">
        <v>45444.0</v>
      </c>
      <c r="C459" s="52">
        <v>1.0</v>
      </c>
    </row>
    <row r="460">
      <c r="A460" s="50" t="s">
        <v>48</v>
      </c>
      <c r="B460" s="51">
        <v>45444.0</v>
      </c>
      <c r="C460" s="52">
        <v>1.0</v>
      </c>
    </row>
    <row r="461">
      <c r="A461" s="50" t="s">
        <v>48</v>
      </c>
      <c r="B461" s="51">
        <v>45444.0</v>
      </c>
      <c r="C461" s="52">
        <v>10.0</v>
      </c>
    </row>
    <row r="462">
      <c r="A462" s="50" t="s">
        <v>48</v>
      </c>
      <c r="B462" s="51">
        <v>45474.0</v>
      </c>
      <c r="C462" s="52">
        <v>1.0</v>
      </c>
    </row>
    <row r="463">
      <c r="A463" s="50" t="s">
        <v>48</v>
      </c>
      <c r="B463" s="51">
        <v>45474.0</v>
      </c>
      <c r="C463" s="52">
        <v>4.0</v>
      </c>
    </row>
    <row r="464">
      <c r="A464" s="50" t="s">
        <v>48</v>
      </c>
      <c r="B464" s="51">
        <v>45474.0</v>
      </c>
      <c r="C464" s="52">
        <v>1.0</v>
      </c>
    </row>
    <row r="465">
      <c r="A465" s="50" t="s">
        <v>48</v>
      </c>
      <c r="B465" s="51">
        <v>45474.0</v>
      </c>
      <c r="C465" s="52">
        <v>2.0</v>
      </c>
    </row>
    <row r="466">
      <c r="A466" s="50" t="s">
        <v>48</v>
      </c>
      <c r="B466" s="51">
        <v>45474.0</v>
      </c>
      <c r="C466" s="52">
        <v>2.0</v>
      </c>
    </row>
    <row r="467">
      <c r="A467" s="50" t="s">
        <v>48</v>
      </c>
      <c r="B467" s="51">
        <v>45505.0</v>
      </c>
      <c r="C467" s="52">
        <v>2.0</v>
      </c>
    </row>
    <row r="468">
      <c r="A468" s="50" t="s">
        <v>48</v>
      </c>
      <c r="B468" s="51">
        <v>45505.0</v>
      </c>
      <c r="C468" s="52">
        <v>1.0</v>
      </c>
    </row>
    <row r="469">
      <c r="A469" s="50" t="s">
        <v>48</v>
      </c>
      <c r="B469" s="51">
        <v>45536.0</v>
      </c>
      <c r="C469" s="52">
        <v>19.0</v>
      </c>
    </row>
    <row r="470">
      <c r="A470" s="50" t="s">
        <v>48</v>
      </c>
      <c r="B470" s="51">
        <v>45566.0</v>
      </c>
      <c r="C470" s="52">
        <v>1.0</v>
      </c>
    </row>
    <row r="471">
      <c r="A471" s="50" t="s">
        <v>50</v>
      </c>
      <c r="B471" s="51">
        <v>44927.0</v>
      </c>
      <c r="C471" s="52">
        <v>2.0</v>
      </c>
    </row>
    <row r="472">
      <c r="A472" s="50" t="s">
        <v>50</v>
      </c>
      <c r="B472" s="51">
        <v>45017.0</v>
      </c>
      <c r="C472" s="52">
        <v>2.0</v>
      </c>
    </row>
    <row r="473">
      <c r="A473" s="50" t="s">
        <v>50</v>
      </c>
      <c r="B473" s="51">
        <v>45078.0</v>
      </c>
      <c r="C473" s="52">
        <v>1.0</v>
      </c>
    </row>
    <row r="474">
      <c r="A474" s="50" t="s">
        <v>50</v>
      </c>
      <c r="B474" s="51">
        <v>45108.0</v>
      </c>
      <c r="C474" s="52">
        <v>1.0</v>
      </c>
    </row>
    <row r="475">
      <c r="A475" s="50" t="s">
        <v>50</v>
      </c>
      <c r="B475" s="51">
        <v>45139.0</v>
      </c>
      <c r="C475" s="52">
        <v>3.0</v>
      </c>
    </row>
    <row r="476">
      <c r="A476" s="50" t="s">
        <v>50</v>
      </c>
      <c r="B476" s="51">
        <v>45352.0</v>
      </c>
      <c r="C476" s="52">
        <v>2.0</v>
      </c>
    </row>
    <row r="477">
      <c r="A477" s="50" t="s">
        <v>50</v>
      </c>
      <c r="B477" s="51">
        <v>45352.0</v>
      </c>
      <c r="C477" s="52">
        <v>2.0</v>
      </c>
    </row>
    <row r="478">
      <c r="A478" s="50" t="s">
        <v>50</v>
      </c>
      <c r="B478" s="51">
        <v>45352.0</v>
      </c>
      <c r="C478" s="52">
        <v>2.0</v>
      </c>
    </row>
    <row r="479">
      <c r="A479" s="50" t="s">
        <v>50</v>
      </c>
      <c r="B479" s="51">
        <v>45383.0</v>
      </c>
      <c r="C479" s="52">
        <v>2.0</v>
      </c>
    </row>
    <row r="480">
      <c r="A480" s="50" t="s">
        <v>50</v>
      </c>
      <c r="B480" s="51">
        <v>45505.0</v>
      </c>
      <c r="C480" s="52">
        <v>2.0</v>
      </c>
    </row>
    <row r="481">
      <c r="A481" s="50" t="s">
        <v>50</v>
      </c>
      <c r="B481" s="51">
        <v>45597.0</v>
      </c>
      <c r="C481" s="52">
        <v>1.0</v>
      </c>
    </row>
    <row r="482">
      <c r="A482" s="50" t="s">
        <v>51</v>
      </c>
      <c r="B482" s="51">
        <v>45047.0</v>
      </c>
      <c r="C482" s="52">
        <v>1.0</v>
      </c>
    </row>
    <row r="483">
      <c r="A483" s="50" t="s">
        <v>52</v>
      </c>
      <c r="B483" s="51">
        <v>45047.0</v>
      </c>
      <c r="C483" s="52">
        <v>6.0</v>
      </c>
    </row>
    <row r="484">
      <c r="A484" s="50" t="s">
        <v>52</v>
      </c>
      <c r="B484" s="51">
        <v>45139.0</v>
      </c>
      <c r="C484" s="52">
        <v>4.0</v>
      </c>
    </row>
    <row r="485">
      <c r="A485" s="50" t="s">
        <v>52</v>
      </c>
      <c r="B485" s="51">
        <v>45170.0</v>
      </c>
      <c r="C485" s="52">
        <v>1.0</v>
      </c>
    </row>
    <row r="486">
      <c r="A486" s="50" t="s">
        <v>52</v>
      </c>
      <c r="B486" s="51">
        <v>45200.0</v>
      </c>
      <c r="C486" s="52">
        <v>2.0</v>
      </c>
    </row>
    <row r="487">
      <c r="A487" s="50" t="s">
        <v>52</v>
      </c>
      <c r="B487" s="51">
        <v>45200.0</v>
      </c>
      <c r="C487" s="52">
        <v>4.0</v>
      </c>
    </row>
    <row r="488">
      <c r="A488" s="50" t="s">
        <v>52</v>
      </c>
      <c r="B488" s="51">
        <v>45292.0</v>
      </c>
      <c r="C488" s="52">
        <v>1.0</v>
      </c>
    </row>
    <row r="489">
      <c r="A489" s="50" t="s">
        <v>52</v>
      </c>
      <c r="B489" s="51">
        <v>45352.0</v>
      </c>
      <c r="C489" s="52">
        <v>1.0</v>
      </c>
    </row>
    <row r="490">
      <c r="A490" s="50" t="s">
        <v>52</v>
      </c>
      <c r="B490" s="51">
        <v>45383.0</v>
      </c>
      <c r="C490" s="52">
        <v>3.0</v>
      </c>
    </row>
    <row r="491">
      <c r="A491" s="50" t="s">
        <v>434</v>
      </c>
      <c r="B491" s="51">
        <v>45170.0</v>
      </c>
      <c r="C491" s="52">
        <v>1.0</v>
      </c>
    </row>
    <row r="492">
      <c r="A492" s="50" t="s">
        <v>434</v>
      </c>
      <c r="B492" s="51">
        <v>45536.0</v>
      </c>
      <c r="C492" s="52">
        <v>1.0</v>
      </c>
    </row>
    <row r="493">
      <c r="A493" s="50" t="s">
        <v>434</v>
      </c>
      <c r="B493" s="51">
        <v>45566.0</v>
      </c>
      <c r="C493" s="52">
        <v>1.0</v>
      </c>
    </row>
    <row r="494">
      <c r="A494" s="50" t="s">
        <v>434</v>
      </c>
      <c r="B494" s="51">
        <v>45566.0</v>
      </c>
      <c r="C494" s="52">
        <v>15.0</v>
      </c>
    </row>
    <row r="495">
      <c r="A495" s="50" t="s">
        <v>53</v>
      </c>
      <c r="B495" s="51">
        <v>45170.0</v>
      </c>
      <c r="C495" s="52">
        <v>4.0</v>
      </c>
    </row>
    <row r="496">
      <c r="A496" s="50" t="s">
        <v>53</v>
      </c>
      <c r="B496" s="51">
        <v>45231.0</v>
      </c>
      <c r="C496" s="52">
        <v>1.0</v>
      </c>
    </row>
    <row r="497">
      <c r="A497" s="50" t="s">
        <v>53</v>
      </c>
      <c r="B497" s="51">
        <v>45231.0</v>
      </c>
      <c r="C497" s="52">
        <v>1.0</v>
      </c>
    </row>
    <row r="498">
      <c r="A498" s="50" t="s">
        <v>53</v>
      </c>
      <c r="B498" s="51">
        <v>45323.0</v>
      </c>
      <c r="C498" s="52">
        <v>1.0</v>
      </c>
    </row>
    <row r="499">
      <c r="A499" s="50" t="s">
        <v>53</v>
      </c>
      <c r="B499" s="51">
        <v>45383.0</v>
      </c>
      <c r="C499" s="52">
        <v>1.0</v>
      </c>
    </row>
    <row r="500">
      <c r="A500" s="50" t="s">
        <v>54</v>
      </c>
      <c r="B500" s="51">
        <v>45170.0</v>
      </c>
      <c r="C500" s="52">
        <v>1.0</v>
      </c>
    </row>
    <row r="501">
      <c r="A501" s="50" t="s">
        <v>54</v>
      </c>
      <c r="B501" s="51">
        <v>45200.0</v>
      </c>
      <c r="C501" s="52">
        <v>1.0</v>
      </c>
    </row>
    <row r="502">
      <c r="A502" s="50" t="s">
        <v>54</v>
      </c>
      <c r="B502" s="51">
        <v>45231.0</v>
      </c>
      <c r="C502" s="52">
        <v>1.0</v>
      </c>
    </row>
    <row r="503">
      <c r="A503" s="50" t="s">
        <v>54</v>
      </c>
      <c r="B503" s="51">
        <v>45323.0</v>
      </c>
      <c r="C503" s="52">
        <v>1.0</v>
      </c>
    </row>
    <row r="504">
      <c r="A504" s="50" t="s">
        <v>54</v>
      </c>
      <c r="B504" s="51">
        <v>45352.0</v>
      </c>
      <c r="C504" s="52">
        <v>1.0</v>
      </c>
    </row>
    <row r="505">
      <c r="A505" s="50" t="s">
        <v>54</v>
      </c>
      <c r="B505" s="51">
        <v>45505.0</v>
      </c>
      <c r="C505" s="52">
        <v>1.0</v>
      </c>
    </row>
    <row r="506">
      <c r="A506" s="50" t="s">
        <v>54</v>
      </c>
      <c r="B506" s="51">
        <v>45597.0</v>
      </c>
      <c r="C506" s="52">
        <v>1.0</v>
      </c>
    </row>
    <row r="507">
      <c r="A507" s="50" t="s">
        <v>55</v>
      </c>
      <c r="B507" s="51">
        <v>44866.0</v>
      </c>
      <c r="C507" s="52">
        <v>1.0</v>
      </c>
    </row>
    <row r="508">
      <c r="A508" s="50" t="s">
        <v>55</v>
      </c>
      <c r="B508" s="51">
        <v>44896.0</v>
      </c>
      <c r="C508" s="52">
        <v>2.0</v>
      </c>
    </row>
    <row r="509">
      <c r="A509" s="50" t="s">
        <v>55</v>
      </c>
      <c r="B509" s="51">
        <v>45047.0</v>
      </c>
      <c r="C509" s="52">
        <v>4.0</v>
      </c>
    </row>
    <row r="510">
      <c r="A510" s="50" t="s">
        <v>55</v>
      </c>
      <c r="B510" s="51">
        <v>45413.0</v>
      </c>
      <c r="C510" s="52">
        <v>4.0</v>
      </c>
    </row>
    <row r="511">
      <c r="A511" s="50" t="s">
        <v>55</v>
      </c>
      <c r="B511" s="51">
        <v>45474.0</v>
      </c>
      <c r="C511" s="52">
        <v>4.0</v>
      </c>
    </row>
    <row r="512">
      <c r="A512" s="50" t="s">
        <v>55</v>
      </c>
      <c r="B512" s="51">
        <v>45536.0</v>
      </c>
      <c r="C512" s="52">
        <v>1.0</v>
      </c>
    </row>
    <row r="513">
      <c r="A513" s="50" t="s">
        <v>55</v>
      </c>
      <c r="B513" s="51">
        <v>45566.0</v>
      </c>
      <c r="C513" s="52">
        <v>1.0</v>
      </c>
    </row>
    <row r="514">
      <c r="A514" s="50" t="s">
        <v>55</v>
      </c>
      <c r="B514" s="51">
        <v>45597.0</v>
      </c>
      <c r="C514" s="52">
        <v>4.0</v>
      </c>
    </row>
    <row r="515">
      <c r="A515" s="50" t="s">
        <v>57</v>
      </c>
      <c r="B515" s="51">
        <v>44713.0</v>
      </c>
      <c r="C515" s="52">
        <v>8.0</v>
      </c>
    </row>
    <row r="516">
      <c r="A516" s="50" t="s">
        <v>57</v>
      </c>
      <c r="B516" s="51">
        <v>45261.0</v>
      </c>
      <c r="C516" s="52">
        <v>2.0</v>
      </c>
    </row>
    <row r="517">
      <c r="A517" s="50" t="s">
        <v>57</v>
      </c>
      <c r="B517" s="51">
        <v>45323.0</v>
      </c>
      <c r="C517" s="52">
        <v>2.0</v>
      </c>
    </row>
    <row r="518">
      <c r="A518" s="50" t="s">
        <v>57</v>
      </c>
      <c r="B518" s="51">
        <v>45323.0</v>
      </c>
      <c r="C518" s="52">
        <v>4.0</v>
      </c>
    </row>
    <row r="519">
      <c r="A519" s="50" t="s">
        <v>57</v>
      </c>
      <c r="B519" s="51">
        <v>45352.0</v>
      </c>
      <c r="C519" s="52">
        <v>2.0</v>
      </c>
    </row>
    <row r="520">
      <c r="A520" s="50" t="s">
        <v>57</v>
      </c>
      <c r="B520" s="51">
        <v>45413.0</v>
      </c>
      <c r="C520" s="52">
        <v>9.0</v>
      </c>
    </row>
    <row r="521">
      <c r="A521" s="50" t="s">
        <v>57</v>
      </c>
      <c r="B521" s="51">
        <v>45444.0</v>
      </c>
      <c r="C521" s="52">
        <v>1.0</v>
      </c>
    </row>
    <row r="522">
      <c r="A522" s="50" t="s">
        <v>57</v>
      </c>
      <c r="B522" s="51">
        <v>45474.0</v>
      </c>
      <c r="C522" s="52">
        <v>2.0</v>
      </c>
    </row>
    <row r="523">
      <c r="A523" s="50" t="s">
        <v>58</v>
      </c>
      <c r="B523" s="51">
        <v>45383.0</v>
      </c>
      <c r="C523" s="52">
        <v>2.0</v>
      </c>
    </row>
    <row r="524">
      <c r="A524" s="50" t="s">
        <v>59</v>
      </c>
      <c r="B524" s="51">
        <v>45200.0</v>
      </c>
      <c r="C524" s="52">
        <v>1.0</v>
      </c>
    </row>
    <row r="525">
      <c r="A525" s="50" t="s">
        <v>59</v>
      </c>
      <c r="B525" s="51">
        <v>45323.0</v>
      </c>
      <c r="C525" s="52">
        <v>1.0</v>
      </c>
    </row>
    <row r="526">
      <c r="A526" s="50" t="s">
        <v>59</v>
      </c>
      <c r="B526" s="51">
        <v>45444.0</v>
      </c>
      <c r="C526" s="52">
        <v>1.0</v>
      </c>
    </row>
    <row r="527">
      <c r="A527" s="50" t="s">
        <v>61</v>
      </c>
      <c r="B527" s="51">
        <v>44835.0</v>
      </c>
      <c r="C527" s="52">
        <v>1.0</v>
      </c>
    </row>
    <row r="528">
      <c r="A528" s="50" t="s">
        <v>61</v>
      </c>
      <c r="B528" s="51">
        <v>44958.0</v>
      </c>
      <c r="C528" s="52">
        <v>3.0</v>
      </c>
    </row>
    <row r="529">
      <c r="A529" s="50" t="s">
        <v>61</v>
      </c>
      <c r="B529" s="51">
        <v>45047.0</v>
      </c>
      <c r="C529" s="52">
        <v>12.0</v>
      </c>
    </row>
    <row r="530">
      <c r="A530" s="50" t="s">
        <v>61</v>
      </c>
      <c r="B530" s="51">
        <v>45170.0</v>
      </c>
      <c r="C530" s="52">
        <v>2.0</v>
      </c>
    </row>
    <row r="531">
      <c r="A531" s="50" t="s">
        <v>61</v>
      </c>
      <c r="B531" s="51">
        <v>45200.0</v>
      </c>
      <c r="C531" s="52">
        <v>1.0</v>
      </c>
    </row>
    <row r="532">
      <c r="A532" s="50" t="s">
        <v>61</v>
      </c>
      <c r="B532" s="51">
        <v>45352.0</v>
      </c>
      <c r="C532" s="52">
        <v>1.0</v>
      </c>
    </row>
    <row r="533">
      <c r="A533" s="50" t="s">
        <v>61</v>
      </c>
      <c r="B533" s="51">
        <v>45383.0</v>
      </c>
      <c r="C533" s="52">
        <v>2.0</v>
      </c>
    </row>
    <row r="534">
      <c r="A534" s="50" t="s">
        <v>61</v>
      </c>
      <c r="B534" s="51">
        <v>45383.0</v>
      </c>
      <c r="C534" s="52">
        <v>1.0</v>
      </c>
    </row>
    <row r="535">
      <c r="A535" s="50" t="s">
        <v>61</v>
      </c>
      <c r="B535" s="51">
        <v>45444.0</v>
      </c>
      <c r="C535" s="52">
        <v>1.0</v>
      </c>
    </row>
    <row r="536">
      <c r="A536" s="50" t="s">
        <v>61</v>
      </c>
      <c r="B536" s="51">
        <v>45505.0</v>
      </c>
      <c r="C536" s="52">
        <v>1.0</v>
      </c>
    </row>
    <row r="537">
      <c r="A537" s="50" t="s">
        <v>62</v>
      </c>
      <c r="B537" s="51">
        <v>44682.0</v>
      </c>
      <c r="C537" s="52">
        <v>1.0</v>
      </c>
    </row>
    <row r="538">
      <c r="A538" s="50" t="s">
        <v>62</v>
      </c>
      <c r="B538" s="51">
        <v>44896.0</v>
      </c>
      <c r="C538" s="52">
        <v>2.0</v>
      </c>
    </row>
    <row r="539">
      <c r="A539" s="50" t="s">
        <v>62</v>
      </c>
      <c r="B539" s="51">
        <v>45078.0</v>
      </c>
      <c r="C539" s="52">
        <v>1.0</v>
      </c>
    </row>
    <row r="540">
      <c r="A540" s="50" t="s">
        <v>62</v>
      </c>
      <c r="B540" s="51">
        <v>45078.0</v>
      </c>
      <c r="C540" s="52">
        <v>42.0</v>
      </c>
    </row>
    <row r="541">
      <c r="A541" s="50" t="s">
        <v>62</v>
      </c>
      <c r="B541" s="51">
        <v>45108.0</v>
      </c>
      <c r="C541" s="52">
        <v>3.0</v>
      </c>
    </row>
    <row r="542">
      <c r="A542" s="50" t="s">
        <v>62</v>
      </c>
      <c r="B542" s="51">
        <v>45200.0</v>
      </c>
      <c r="C542" s="52">
        <v>19.0</v>
      </c>
    </row>
    <row r="543">
      <c r="A543" s="50" t="s">
        <v>62</v>
      </c>
      <c r="B543" s="51">
        <v>45200.0</v>
      </c>
      <c r="C543" s="52">
        <v>6.0</v>
      </c>
    </row>
    <row r="544">
      <c r="A544" s="50" t="s">
        <v>62</v>
      </c>
      <c r="B544" s="51">
        <v>45200.0</v>
      </c>
      <c r="C544" s="52">
        <v>3.0</v>
      </c>
    </row>
    <row r="545">
      <c r="A545" s="50" t="s">
        <v>62</v>
      </c>
      <c r="B545" s="51">
        <v>45261.0</v>
      </c>
      <c r="C545" s="52">
        <v>1.0</v>
      </c>
    </row>
    <row r="546">
      <c r="A546" s="50" t="s">
        <v>62</v>
      </c>
      <c r="B546" s="51">
        <v>45261.0</v>
      </c>
      <c r="C546" s="52">
        <v>4.0</v>
      </c>
    </row>
    <row r="547">
      <c r="A547" s="50" t="s">
        <v>62</v>
      </c>
      <c r="B547" s="51">
        <v>45292.0</v>
      </c>
      <c r="C547" s="52">
        <v>1.0</v>
      </c>
    </row>
    <row r="548">
      <c r="A548" s="50" t="s">
        <v>62</v>
      </c>
      <c r="B548" s="51">
        <v>45323.0</v>
      </c>
      <c r="C548" s="52">
        <v>1.0</v>
      </c>
    </row>
    <row r="549">
      <c r="A549" s="50" t="s">
        <v>62</v>
      </c>
      <c r="B549" s="51">
        <v>45323.0</v>
      </c>
      <c r="C549" s="52">
        <v>2.0</v>
      </c>
    </row>
    <row r="550">
      <c r="A550" s="50" t="s">
        <v>62</v>
      </c>
      <c r="B550" s="51">
        <v>45383.0</v>
      </c>
      <c r="C550" s="52">
        <v>4.0</v>
      </c>
    </row>
    <row r="551">
      <c r="A551" s="50" t="s">
        <v>62</v>
      </c>
      <c r="B551" s="51">
        <v>45413.0</v>
      </c>
      <c r="C551" s="52">
        <v>3.0</v>
      </c>
    </row>
    <row r="552">
      <c r="A552" s="50" t="s">
        <v>62</v>
      </c>
      <c r="B552" s="51">
        <v>45444.0</v>
      </c>
      <c r="C552" s="52">
        <v>2.0</v>
      </c>
    </row>
    <row r="553">
      <c r="A553" s="50" t="s">
        <v>62</v>
      </c>
      <c r="B553" s="51">
        <v>45536.0</v>
      </c>
      <c r="C553" s="52">
        <v>2.0</v>
      </c>
    </row>
    <row r="554">
      <c r="A554" s="50" t="s">
        <v>63</v>
      </c>
      <c r="B554" s="51">
        <v>45231.0</v>
      </c>
      <c r="C554" s="52">
        <v>6.0</v>
      </c>
    </row>
    <row r="555">
      <c r="A555" s="50" t="s">
        <v>63</v>
      </c>
      <c r="B555" s="51">
        <v>45383.0</v>
      </c>
      <c r="C555" s="52">
        <v>2.0</v>
      </c>
    </row>
    <row r="556">
      <c r="A556" s="50" t="s">
        <v>63</v>
      </c>
      <c r="B556" s="51">
        <v>45444.0</v>
      </c>
      <c r="C556" s="52">
        <v>3.0</v>
      </c>
    </row>
    <row r="557">
      <c r="A557" s="50" t="s">
        <v>63</v>
      </c>
      <c r="B557" s="51">
        <v>45444.0</v>
      </c>
      <c r="C557" s="52">
        <v>1.0</v>
      </c>
    </row>
    <row r="558">
      <c r="A558" s="50" t="s">
        <v>63</v>
      </c>
      <c r="B558" s="51">
        <v>45474.0</v>
      </c>
      <c r="C558" s="52">
        <v>3.0</v>
      </c>
    </row>
    <row r="559">
      <c r="A559" s="50" t="s">
        <v>63</v>
      </c>
      <c r="B559" s="51">
        <v>45505.0</v>
      </c>
      <c r="C559" s="52">
        <v>2.0</v>
      </c>
    </row>
    <row r="560">
      <c r="A560" s="50" t="s">
        <v>63</v>
      </c>
      <c r="B560" s="51">
        <v>45536.0</v>
      </c>
      <c r="C560" s="52">
        <v>2.0</v>
      </c>
    </row>
    <row r="561">
      <c r="A561" s="50" t="s">
        <v>63</v>
      </c>
      <c r="B561" s="51">
        <v>45536.0</v>
      </c>
      <c r="C561" s="52">
        <v>7.0</v>
      </c>
    </row>
    <row r="562">
      <c r="A562" s="50" t="s">
        <v>63</v>
      </c>
      <c r="B562" s="51">
        <v>45597.0</v>
      </c>
      <c r="C562" s="52">
        <v>4.0</v>
      </c>
    </row>
    <row r="563">
      <c r="A563" s="50" t="s">
        <v>64</v>
      </c>
      <c r="B563" s="51">
        <v>45323.0</v>
      </c>
      <c r="C563" s="52">
        <v>4.0</v>
      </c>
    </row>
    <row r="564">
      <c r="A564" s="50" t="s">
        <v>64</v>
      </c>
      <c r="B564" s="51">
        <v>45352.0</v>
      </c>
      <c r="C564" s="52">
        <v>1.0</v>
      </c>
    </row>
    <row r="565">
      <c r="A565" s="50" t="s">
        <v>64</v>
      </c>
      <c r="B565" s="51">
        <v>45352.0</v>
      </c>
      <c r="C565" s="52">
        <v>26.0</v>
      </c>
    </row>
    <row r="566">
      <c r="A566" s="50" t="s">
        <v>64</v>
      </c>
      <c r="B566" s="51">
        <v>45413.0</v>
      </c>
      <c r="C566" s="52">
        <v>9.0</v>
      </c>
    </row>
    <row r="567">
      <c r="A567" s="50" t="s">
        <v>64</v>
      </c>
      <c r="B567" s="51">
        <v>45566.0</v>
      </c>
      <c r="C567" s="52">
        <v>16.0</v>
      </c>
    </row>
    <row r="568">
      <c r="A568" s="50" t="s">
        <v>65</v>
      </c>
      <c r="B568" s="51">
        <v>44866.0</v>
      </c>
      <c r="C568" s="52">
        <v>3.0</v>
      </c>
    </row>
    <row r="569">
      <c r="A569" s="50" t="s">
        <v>65</v>
      </c>
      <c r="B569" s="51">
        <v>44896.0</v>
      </c>
      <c r="C569" s="52">
        <v>1.0</v>
      </c>
    </row>
    <row r="570">
      <c r="A570" s="50" t="s">
        <v>65</v>
      </c>
      <c r="B570" s="51">
        <v>44958.0</v>
      </c>
      <c r="C570" s="52">
        <v>2.0</v>
      </c>
    </row>
    <row r="571">
      <c r="A571" s="50" t="s">
        <v>65</v>
      </c>
      <c r="B571" s="51">
        <v>45383.0</v>
      </c>
      <c r="C571" s="52">
        <v>2.0</v>
      </c>
    </row>
    <row r="572">
      <c r="A572" s="50" t="s">
        <v>65</v>
      </c>
      <c r="B572" s="51">
        <v>45536.0</v>
      </c>
      <c r="C572" s="52">
        <v>3.0</v>
      </c>
    </row>
    <row r="573">
      <c r="A573" s="50" t="s">
        <v>66</v>
      </c>
      <c r="B573" s="51">
        <v>45597.0</v>
      </c>
      <c r="C573" s="52">
        <v>2.0</v>
      </c>
    </row>
    <row r="574">
      <c r="A574" s="50" t="s">
        <v>67</v>
      </c>
      <c r="B574" s="51">
        <v>44652.0</v>
      </c>
      <c r="C574" s="52">
        <v>2.0</v>
      </c>
    </row>
    <row r="575">
      <c r="A575" s="50" t="s">
        <v>67</v>
      </c>
      <c r="B575" s="51">
        <v>44896.0</v>
      </c>
      <c r="C575" s="52">
        <v>8.0</v>
      </c>
    </row>
    <row r="576">
      <c r="A576" s="50" t="s">
        <v>67</v>
      </c>
      <c r="B576" s="51">
        <v>45108.0</v>
      </c>
      <c r="C576" s="52">
        <v>2.0</v>
      </c>
    </row>
    <row r="577">
      <c r="A577" s="50" t="s">
        <v>67</v>
      </c>
      <c r="B577" s="51">
        <v>45108.0</v>
      </c>
      <c r="C577" s="52">
        <v>1.0</v>
      </c>
    </row>
    <row r="578">
      <c r="A578" s="50" t="s">
        <v>67</v>
      </c>
      <c r="B578" s="51">
        <v>45383.0</v>
      </c>
      <c r="C578" s="52">
        <v>2.0</v>
      </c>
    </row>
    <row r="579">
      <c r="A579" s="50" t="s">
        <v>67</v>
      </c>
      <c r="B579" s="51">
        <v>45383.0</v>
      </c>
      <c r="C579" s="52">
        <v>1.0</v>
      </c>
    </row>
    <row r="580">
      <c r="A580" s="50" t="s">
        <v>67</v>
      </c>
      <c r="B580" s="51">
        <v>45413.0</v>
      </c>
      <c r="C580" s="52">
        <v>2.0</v>
      </c>
    </row>
    <row r="581">
      <c r="A581" s="50" t="s">
        <v>68</v>
      </c>
      <c r="B581" s="51">
        <v>45231.0</v>
      </c>
      <c r="C581" s="52">
        <v>2.0</v>
      </c>
    </row>
    <row r="582">
      <c r="A582" s="50" t="s">
        <v>68</v>
      </c>
      <c r="B582" s="51">
        <v>45231.0</v>
      </c>
      <c r="C582" s="52">
        <v>1.0</v>
      </c>
    </row>
    <row r="583">
      <c r="A583" s="50" t="s">
        <v>68</v>
      </c>
      <c r="B583" s="51">
        <v>45505.0</v>
      </c>
      <c r="C583" s="52">
        <v>1.0</v>
      </c>
    </row>
    <row r="584">
      <c r="A584" s="50" t="s">
        <v>68</v>
      </c>
      <c r="B584" s="51">
        <v>45536.0</v>
      </c>
      <c r="C584" s="52">
        <v>7.0</v>
      </c>
    </row>
    <row r="585">
      <c r="A585" s="50" t="s">
        <v>68</v>
      </c>
      <c r="B585" s="51">
        <v>45536.0</v>
      </c>
      <c r="C585" s="52">
        <v>2.0</v>
      </c>
    </row>
    <row r="586">
      <c r="A586" s="50" t="s">
        <v>68</v>
      </c>
      <c r="B586" s="51">
        <v>45536.0</v>
      </c>
      <c r="C586" s="52">
        <v>4.0</v>
      </c>
    </row>
    <row r="587">
      <c r="A587" s="50" t="s">
        <v>68</v>
      </c>
      <c r="B587" s="51">
        <v>45536.0</v>
      </c>
      <c r="C587" s="52">
        <v>5.0</v>
      </c>
    </row>
    <row r="588">
      <c r="A588" s="50" t="s">
        <v>68</v>
      </c>
      <c r="B588" s="51">
        <v>45536.0</v>
      </c>
      <c r="C588" s="52">
        <v>2.0</v>
      </c>
    </row>
    <row r="589">
      <c r="A589" s="50" t="s">
        <v>69</v>
      </c>
      <c r="B589" s="51">
        <v>44348.0</v>
      </c>
      <c r="C589" s="52">
        <v>1.0</v>
      </c>
    </row>
    <row r="590">
      <c r="A590" s="50" t="s">
        <v>69</v>
      </c>
      <c r="B590" s="51">
        <v>44743.0</v>
      </c>
      <c r="C590" s="52">
        <v>1.0</v>
      </c>
    </row>
    <row r="591">
      <c r="A591" s="50" t="s">
        <v>69</v>
      </c>
      <c r="B591" s="51">
        <v>44835.0</v>
      </c>
      <c r="C591" s="52">
        <v>1.0</v>
      </c>
    </row>
    <row r="592">
      <c r="A592" s="50" t="s">
        <v>69</v>
      </c>
      <c r="B592" s="51">
        <v>44835.0</v>
      </c>
      <c r="C592" s="52">
        <v>3.0</v>
      </c>
    </row>
    <row r="593">
      <c r="A593" s="50" t="s">
        <v>69</v>
      </c>
      <c r="B593" s="51">
        <v>44866.0</v>
      </c>
      <c r="C593" s="52">
        <v>1.0</v>
      </c>
    </row>
    <row r="594">
      <c r="A594" s="50" t="s">
        <v>69</v>
      </c>
      <c r="B594" s="51">
        <v>44896.0</v>
      </c>
      <c r="C594" s="52">
        <v>1.0</v>
      </c>
    </row>
    <row r="595">
      <c r="A595" s="50" t="s">
        <v>69</v>
      </c>
      <c r="B595" s="51">
        <v>44896.0</v>
      </c>
      <c r="C595" s="52">
        <v>9.0</v>
      </c>
    </row>
    <row r="596">
      <c r="A596" s="50" t="s">
        <v>69</v>
      </c>
      <c r="B596" s="51">
        <v>44927.0</v>
      </c>
      <c r="C596" s="52">
        <v>1.0</v>
      </c>
    </row>
    <row r="597">
      <c r="A597" s="50" t="s">
        <v>69</v>
      </c>
      <c r="B597" s="51">
        <v>44927.0</v>
      </c>
      <c r="C597" s="52">
        <v>5.0</v>
      </c>
    </row>
    <row r="598">
      <c r="A598" s="50" t="s">
        <v>69</v>
      </c>
      <c r="B598" s="51">
        <v>44958.0</v>
      </c>
      <c r="C598" s="52">
        <v>6.0</v>
      </c>
    </row>
    <row r="599">
      <c r="A599" s="50" t="s">
        <v>69</v>
      </c>
      <c r="B599" s="51">
        <v>44958.0</v>
      </c>
      <c r="C599" s="52">
        <v>3.0</v>
      </c>
    </row>
    <row r="600">
      <c r="A600" s="50" t="s">
        <v>69</v>
      </c>
      <c r="B600" s="51">
        <v>44986.0</v>
      </c>
      <c r="C600" s="52">
        <v>2.0</v>
      </c>
    </row>
    <row r="601">
      <c r="A601" s="50" t="s">
        <v>69</v>
      </c>
      <c r="B601" s="51">
        <v>45078.0</v>
      </c>
      <c r="C601" s="52">
        <v>5.0</v>
      </c>
    </row>
    <row r="602">
      <c r="A602" s="50" t="s">
        <v>69</v>
      </c>
      <c r="B602" s="51">
        <v>45108.0</v>
      </c>
      <c r="C602" s="52">
        <v>7.0</v>
      </c>
    </row>
    <row r="603">
      <c r="A603" s="50" t="s">
        <v>69</v>
      </c>
      <c r="B603" s="51">
        <v>45108.0</v>
      </c>
      <c r="C603" s="52">
        <v>3.0</v>
      </c>
    </row>
    <row r="604">
      <c r="A604" s="50" t="s">
        <v>69</v>
      </c>
      <c r="B604" s="51">
        <v>45139.0</v>
      </c>
      <c r="C604" s="52">
        <v>8.0</v>
      </c>
    </row>
    <row r="605">
      <c r="A605" s="50" t="s">
        <v>69</v>
      </c>
      <c r="B605" s="51">
        <v>45139.0</v>
      </c>
      <c r="C605" s="52">
        <v>2.0</v>
      </c>
    </row>
    <row r="606">
      <c r="A606" s="50" t="s">
        <v>69</v>
      </c>
      <c r="B606" s="51">
        <v>45139.0</v>
      </c>
      <c r="C606" s="52">
        <v>2.0</v>
      </c>
    </row>
    <row r="607">
      <c r="A607" s="50" t="s">
        <v>69</v>
      </c>
      <c r="B607" s="51">
        <v>45170.0</v>
      </c>
      <c r="C607" s="52">
        <v>7.0</v>
      </c>
    </row>
    <row r="608">
      <c r="A608" s="50" t="s">
        <v>69</v>
      </c>
      <c r="B608" s="51">
        <v>45200.0</v>
      </c>
      <c r="C608" s="52">
        <v>2.0</v>
      </c>
    </row>
    <row r="609">
      <c r="A609" s="50" t="s">
        <v>69</v>
      </c>
      <c r="B609" s="51">
        <v>45200.0</v>
      </c>
      <c r="C609" s="52">
        <v>2.0</v>
      </c>
    </row>
    <row r="610">
      <c r="A610" s="50" t="s">
        <v>69</v>
      </c>
      <c r="B610" s="51">
        <v>45200.0</v>
      </c>
      <c r="C610" s="52">
        <v>1.0</v>
      </c>
    </row>
    <row r="611">
      <c r="A611" s="50" t="s">
        <v>69</v>
      </c>
      <c r="B611" s="51">
        <v>45231.0</v>
      </c>
      <c r="C611" s="52">
        <v>10.0</v>
      </c>
    </row>
    <row r="612">
      <c r="A612" s="50" t="s">
        <v>69</v>
      </c>
      <c r="B612" s="51">
        <v>45231.0</v>
      </c>
      <c r="C612" s="52">
        <v>4.0</v>
      </c>
    </row>
    <row r="613">
      <c r="A613" s="50" t="s">
        <v>69</v>
      </c>
      <c r="B613" s="51">
        <v>45231.0</v>
      </c>
      <c r="C613" s="52">
        <v>6.0</v>
      </c>
    </row>
    <row r="614">
      <c r="A614" s="50" t="s">
        <v>69</v>
      </c>
      <c r="B614" s="51">
        <v>45261.0</v>
      </c>
      <c r="C614" s="52">
        <v>1.0</v>
      </c>
    </row>
    <row r="615">
      <c r="A615" s="50" t="s">
        <v>69</v>
      </c>
      <c r="B615" s="51">
        <v>45261.0</v>
      </c>
      <c r="C615" s="52">
        <v>9.0</v>
      </c>
    </row>
    <row r="616">
      <c r="A616" s="50" t="s">
        <v>69</v>
      </c>
      <c r="B616" s="51">
        <v>45292.0</v>
      </c>
      <c r="C616" s="52">
        <v>17.0</v>
      </c>
    </row>
    <row r="617">
      <c r="A617" s="50" t="s">
        <v>69</v>
      </c>
      <c r="B617" s="51">
        <v>45292.0</v>
      </c>
      <c r="C617" s="52">
        <v>1.0</v>
      </c>
    </row>
    <row r="618">
      <c r="A618" s="50" t="s">
        <v>69</v>
      </c>
      <c r="B618" s="51">
        <v>45292.0</v>
      </c>
      <c r="C618" s="52">
        <v>3.0</v>
      </c>
    </row>
    <row r="619">
      <c r="A619" s="50" t="s">
        <v>69</v>
      </c>
      <c r="B619" s="51">
        <v>45292.0</v>
      </c>
      <c r="C619" s="52">
        <v>1.0</v>
      </c>
    </row>
    <row r="620">
      <c r="A620" s="50" t="s">
        <v>69</v>
      </c>
      <c r="B620" s="51">
        <v>45292.0</v>
      </c>
      <c r="C620" s="52">
        <v>3.0</v>
      </c>
    </row>
    <row r="621">
      <c r="A621" s="50" t="s">
        <v>69</v>
      </c>
      <c r="B621" s="51">
        <v>45292.0</v>
      </c>
      <c r="C621" s="52">
        <v>1.0</v>
      </c>
    </row>
    <row r="622">
      <c r="A622" s="50" t="s">
        <v>69</v>
      </c>
      <c r="B622" s="51">
        <v>45292.0</v>
      </c>
      <c r="C622" s="52">
        <v>2.0</v>
      </c>
    </row>
    <row r="623">
      <c r="A623" s="50" t="s">
        <v>69</v>
      </c>
      <c r="B623" s="51">
        <v>45323.0</v>
      </c>
      <c r="C623" s="52">
        <v>6.0</v>
      </c>
    </row>
    <row r="624">
      <c r="A624" s="50" t="s">
        <v>69</v>
      </c>
      <c r="B624" s="51">
        <v>45323.0</v>
      </c>
      <c r="C624" s="52">
        <v>1.0</v>
      </c>
    </row>
    <row r="625">
      <c r="A625" s="50" t="s">
        <v>69</v>
      </c>
      <c r="B625" s="51">
        <v>45323.0</v>
      </c>
      <c r="C625" s="52">
        <v>5.0</v>
      </c>
    </row>
    <row r="626">
      <c r="A626" s="50" t="s">
        <v>69</v>
      </c>
      <c r="B626" s="51">
        <v>45323.0</v>
      </c>
      <c r="C626" s="52">
        <v>3.0</v>
      </c>
    </row>
    <row r="627">
      <c r="A627" s="50" t="s">
        <v>69</v>
      </c>
      <c r="B627" s="51">
        <v>45352.0</v>
      </c>
      <c r="C627" s="52">
        <v>14.0</v>
      </c>
    </row>
    <row r="628">
      <c r="A628" s="50" t="s">
        <v>69</v>
      </c>
      <c r="B628" s="51">
        <v>45352.0</v>
      </c>
      <c r="C628" s="52">
        <v>1.0</v>
      </c>
    </row>
    <row r="629">
      <c r="A629" s="50" t="s">
        <v>69</v>
      </c>
      <c r="B629" s="51">
        <v>45352.0</v>
      </c>
      <c r="C629" s="52">
        <v>46.0</v>
      </c>
    </row>
    <row r="630">
      <c r="A630" s="50" t="s">
        <v>69</v>
      </c>
      <c r="B630" s="51">
        <v>45352.0</v>
      </c>
      <c r="C630" s="52">
        <v>2.0</v>
      </c>
    </row>
    <row r="631">
      <c r="A631" s="50" t="s">
        <v>69</v>
      </c>
      <c r="B631" s="51">
        <v>45383.0</v>
      </c>
      <c r="C631" s="52">
        <v>4.0</v>
      </c>
    </row>
    <row r="632">
      <c r="A632" s="50" t="s">
        <v>69</v>
      </c>
      <c r="B632" s="51">
        <v>45383.0</v>
      </c>
      <c r="C632" s="52">
        <v>7.0</v>
      </c>
    </row>
    <row r="633">
      <c r="A633" s="50" t="s">
        <v>69</v>
      </c>
      <c r="B633" s="51">
        <v>45383.0</v>
      </c>
      <c r="C633" s="52">
        <v>1.0</v>
      </c>
    </row>
    <row r="634">
      <c r="A634" s="50" t="s">
        <v>69</v>
      </c>
      <c r="B634" s="51">
        <v>45383.0</v>
      </c>
      <c r="C634" s="52">
        <v>3.0</v>
      </c>
    </row>
    <row r="635">
      <c r="A635" s="50" t="s">
        <v>69</v>
      </c>
      <c r="B635" s="51">
        <v>45383.0</v>
      </c>
      <c r="C635" s="52">
        <v>7.0</v>
      </c>
    </row>
    <row r="636">
      <c r="A636" s="50" t="s">
        <v>69</v>
      </c>
      <c r="B636" s="51">
        <v>45383.0</v>
      </c>
      <c r="C636" s="52">
        <v>4.0</v>
      </c>
    </row>
    <row r="637">
      <c r="A637" s="50" t="s">
        <v>69</v>
      </c>
      <c r="B637" s="51">
        <v>45383.0</v>
      </c>
      <c r="C637" s="52">
        <v>20.0</v>
      </c>
    </row>
    <row r="638">
      <c r="A638" s="50" t="s">
        <v>69</v>
      </c>
      <c r="B638" s="51">
        <v>45383.0</v>
      </c>
      <c r="C638" s="52">
        <v>1.0</v>
      </c>
    </row>
    <row r="639">
      <c r="A639" s="50" t="s">
        <v>69</v>
      </c>
      <c r="B639" s="51">
        <v>45383.0</v>
      </c>
      <c r="C639" s="52">
        <v>1.0</v>
      </c>
    </row>
    <row r="640">
      <c r="A640" s="50" t="s">
        <v>69</v>
      </c>
      <c r="B640" s="51">
        <v>45383.0</v>
      </c>
      <c r="C640" s="52">
        <v>1.0</v>
      </c>
    </row>
    <row r="641">
      <c r="A641" s="50" t="s">
        <v>69</v>
      </c>
      <c r="B641" s="51">
        <v>45383.0</v>
      </c>
      <c r="C641" s="52">
        <v>1.0</v>
      </c>
    </row>
    <row r="642">
      <c r="A642" s="50" t="s">
        <v>69</v>
      </c>
      <c r="B642" s="51">
        <v>45413.0</v>
      </c>
      <c r="C642" s="52">
        <v>1.0</v>
      </c>
    </row>
    <row r="643">
      <c r="A643" s="50" t="s">
        <v>69</v>
      </c>
      <c r="B643" s="51">
        <v>45413.0</v>
      </c>
      <c r="C643" s="52">
        <v>1.0</v>
      </c>
    </row>
    <row r="644">
      <c r="A644" s="50" t="s">
        <v>69</v>
      </c>
      <c r="B644" s="51">
        <v>45413.0</v>
      </c>
      <c r="C644" s="52">
        <v>7.0</v>
      </c>
    </row>
    <row r="645">
      <c r="A645" s="50" t="s">
        <v>69</v>
      </c>
      <c r="B645" s="51">
        <v>45413.0</v>
      </c>
      <c r="C645" s="52">
        <v>29.0</v>
      </c>
    </row>
    <row r="646">
      <c r="A646" s="50" t="s">
        <v>69</v>
      </c>
      <c r="B646" s="51">
        <v>45413.0</v>
      </c>
      <c r="C646" s="52">
        <v>2.0</v>
      </c>
    </row>
    <row r="647">
      <c r="A647" s="50" t="s">
        <v>69</v>
      </c>
      <c r="B647" s="51">
        <v>45413.0</v>
      </c>
      <c r="C647" s="52">
        <v>2.0</v>
      </c>
    </row>
    <row r="648">
      <c r="A648" s="50" t="s">
        <v>69</v>
      </c>
      <c r="B648" s="51">
        <v>45413.0</v>
      </c>
      <c r="C648" s="52">
        <v>1.0</v>
      </c>
    </row>
    <row r="649">
      <c r="A649" s="50" t="s">
        <v>69</v>
      </c>
      <c r="B649" s="51">
        <v>45413.0</v>
      </c>
      <c r="C649" s="52">
        <v>2.0</v>
      </c>
    </row>
    <row r="650">
      <c r="A650" s="50" t="s">
        <v>69</v>
      </c>
      <c r="B650" s="51">
        <v>45413.0</v>
      </c>
      <c r="C650" s="52">
        <v>75.0</v>
      </c>
    </row>
    <row r="651">
      <c r="A651" s="50" t="s">
        <v>69</v>
      </c>
      <c r="B651" s="51">
        <v>45413.0</v>
      </c>
      <c r="C651" s="52">
        <v>1.0</v>
      </c>
    </row>
    <row r="652">
      <c r="A652" s="50" t="s">
        <v>69</v>
      </c>
      <c r="B652" s="51">
        <v>45413.0</v>
      </c>
      <c r="C652" s="52">
        <v>1.0</v>
      </c>
    </row>
    <row r="653">
      <c r="A653" s="50" t="s">
        <v>69</v>
      </c>
      <c r="B653" s="51">
        <v>45413.0</v>
      </c>
      <c r="C653" s="52">
        <v>1.0</v>
      </c>
    </row>
    <row r="654">
      <c r="A654" s="50" t="s">
        <v>69</v>
      </c>
      <c r="B654" s="51">
        <v>45413.0</v>
      </c>
      <c r="C654" s="52">
        <v>1.0</v>
      </c>
    </row>
    <row r="655">
      <c r="A655" s="50" t="s">
        <v>69</v>
      </c>
      <c r="B655" s="51">
        <v>45413.0</v>
      </c>
      <c r="C655" s="52">
        <v>1.0</v>
      </c>
    </row>
    <row r="656">
      <c r="A656" s="50" t="s">
        <v>69</v>
      </c>
      <c r="B656" s="51">
        <v>45413.0</v>
      </c>
      <c r="C656" s="52">
        <v>1.0</v>
      </c>
    </row>
    <row r="657">
      <c r="A657" s="50" t="s">
        <v>69</v>
      </c>
      <c r="B657" s="51">
        <v>45413.0</v>
      </c>
      <c r="C657" s="52">
        <v>1.0</v>
      </c>
    </row>
    <row r="658">
      <c r="A658" s="50" t="s">
        <v>69</v>
      </c>
      <c r="B658" s="51">
        <v>45413.0</v>
      </c>
      <c r="C658" s="52">
        <v>2.0</v>
      </c>
    </row>
    <row r="659">
      <c r="A659" s="50" t="s">
        <v>69</v>
      </c>
      <c r="B659" s="51">
        <v>45413.0</v>
      </c>
      <c r="C659" s="52">
        <v>2.0</v>
      </c>
    </row>
    <row r="660">
      <c r="A660" s="50" t="s">
        <v>69</v>
      </c>
      <c r="B660" s="51">
        <v>45413.0</v>
      </c>
      <c r="C660" s="52">
        <v>2.0</v>
      </c>
    </row>
    <row r="661">
      <c r="A661" s="50" t="s">
        <v>69</v>
      </c>
      <c r="B661" s="51">
        <v>45413.0</v>
      </c>
      <c r="C661" s="52">
        <v>3.0</v>
      </c>
    </row>
    <row r="662">
      <c r="A662" s="50" t="s">
        <v>69</v>
      </c>
      <c r="B662" s="51">
        <v>45413.0</v>
      </c>
      <c r="C662" s="52">
        <v>2.0</v>
      </c>
    </row>
    <row r="663">
      <c r="A663" s="50" t="s">
        <v>69</v>
      </c>
      <c r="B663" s="51">
        <v>45444.0</v>
      </c>
      <c r="C663" s="52">
        <v>193.0</v>
      </c>
    </row>
    <row r="664">
      <c r="A664" s="50" t="s">
        <v>69</v>
      </c>
      <c r="B664" s="51">
        <v>45444.0</v>
      </c>
      <c r="C664" s="52">
        <v>1.0</v>
      </c>
    </row>
    <row r="665">
      <c r="A665" s="50" t="s">
        <v>69</v>
      </c>
      <c r="B665" s="51">
        <v>45444.0</v>
      </c>
      <c r="C665" s="52">
        <v>1.0</v>
      </c>
    </row>
    <row r="666">
      <c r="A666" s="50" t="s">
        <v>69</v>
      </c>
      <c r="B666" s="51">
        <v>45444.0</v>
      </c>
      <c r="C666" s="52">
        <v>1.0</v>
      </c>
    </row>
    <row r="667">
      <c r="A667" s="50" t="s">
        <v>69</v>
      </c>
      <c r="B667" s="51">
        <v>45444.0</v>
      </c>
      <c r="C667" s="52">
        <v>5.0</v>
      </c>
    </row>
    <row r="668">
      <c r="A668" s="50" t="s">
        <v>69</v>
      </c>
      <c r="B668" s="51">
        <v>45444.0</v>
      </c>
      <c r="C668" s="52">
        <v>1.0</v>
      </c>
    </row>
    <row r="669">
      <c r="A669" s="50" t="s">
        <v>69</v>
      </c>
      <c r="B669" s="51">
        <v>45474.0</v>
      </c>
      <c r="C669" s="52">
        <v>2.0</v>
      </c>
    </row>
    <row r="670">
      <c r="A670" s="50" t="s">
        <v>69</v>
      </c>
      <c r="B670" s="51">
        <v>45474.0</v>
      </c>
      <c r="C670" s="52">
        <v>2.0</v>
      </c>
    </row>
    <row r="671">
      <c r="A671" s="50" t="s">
        <v>69</v>
      </c>
      <c r="B671" s="51">
        <v>45474.0</v>
      </c>
      <c r="C671" s="52">
        <v>2.0</v>
      </c>
    </row>
    <row r="672">
      <c r="A672" s="50" t="s">
        <v>69</v>
      </c>
      <c r="B672" s="51">
        <v>45474.0</v>
      </c>
      <c r="C672" s="52">
        <v>2.0</v>
      </c>
    </row>
    <row r="673">
      <c r="A673" s="50" t="s">
        <v>69</v>
      </c>
      <c r="B673" s="51">
        <v>45474.0</v>
      </c>
      <c r="C673" s="52">
        <v>2.0</v>
      </c>
    </row>
    <row r="674">
      <c r="A674" s="50" t="s">
        <v>69</v>
      </c>
      <c r="B674" s="51">
        <v>45474.0</v>
      </c>
      <c r="C674" s="52">
        <v>2.0</v>
      </c>
    </row>
    <row r="675">
      <c r="A675" s="50" t="s">
        <v>69</v>
      </c>
      <c r="B675" s="51">
        <v>45474.0</v>
      </c>
      <c r="C675" s="52">
        <v>2.0</v>
      </c>
    </row>
    <row r="676">
      <c r="A676" s="50" t="s">
        <v>69</v>
      </c>
      <c r="B676" s="51">
        <v>45474.0</v>
      </c>
      <c r="C676" s="52">
        <v>1.0</v>
      </c>
    </row>
    <row r="677">
      <c r="A677" s="50" t="s">
        <v>69</v>
      </c>
      <c r="B677" s="51">
        <v>45474.0</v>
      </c>
      <c r="C677" s="52">
        <v>1.0</v>
      </c>
    </row>
    <row r="678">
      <c r="A678" s="50" t="s">
        <v>69</v>
      </c>
      <c r="B678" s="51">
        <v>45474.0</v>
      </c>
      <c r="C678" s="52">
        <v>8.0</v>
      </c>
    </row>
    <row r="679">
      <c r="A679" s="50" t="s">
        <v>69</v>
      </c>
      <c r="B679" s="51">
        <v>45474.0</v>
      </c>
      <c r="C679" s="52">
        <v>4.0</v>
      </c>
    </row>
    <row r="680">
      <c r="A680" s="50" t="s">
        <v>69</v>
      </c>
      <c r="B680" s="51">
        <v>45474.0</v>
      </c>
      <c r="C680" s="52">
        <v>1.0</v>
      </c>
    </row>
    <row r="681">
      <c r="A681" s="50" t="s">
        <v>69</v>
      </c>
      <c r="B681" s="51">
        <v>45474.0</v>
      </c>
      <c r="C681" s="52">
        <v>2.0</v>
      </c>
    </row>
    <row r="682">
      <c r="A682" s="50" t="s">
        <v>69</v>
      </c>
      <c r="B682" s="51">
        <v>45505.0</v>
      </c>
      <c r="C682" s="52">
        <v>6.0</v>
      </c>
    </row>
    <row r="683">
      <c r="A683" s="50" t="s">
        <v>69</v>
      </c>
      <c r="B683" s="51">
        <v>45505.0</v>
      </c>
      <c r="C683" s="52">
        <v>1.0</v>
      </c>
    </row>
    <row r="684">
      <c r="A684" s="50" t="s">
        <v>69</v>
      </c>
      <c r="B684" s="51">
        <v>45505.0</v>
      </c>
      <c r="C684" s="52">
        <v>1.0</v>
      </c>
    </row>
    <row r="685">
      <c r="A685" s="50" t="s">
        <v>69</v>
      </c>
      <c r="B685" s="51">
        <v>45505.0</v>
      </c>
      <c r="C685" s="52">
        <v>2.0</v>
      </c>
    </row>
    <row r="686">
      <c r="A686" s="50" t="s">
        <v>69</v>
      </c>
      <c r="B686" s="51">
        <v>45505.0</v>
      </c>
      <c r="C686" s="52">
        <v>1.0</v>
      </c>
    </row>
    <row r="687">
      <c r="A687" s="50" t="s">
        <v>69</v>
      </c>
      <c r="B687" s="51">
        <v>45505.0</v>
      </c>
      <c r="C687" s="52">
        <v>1.0</v>
      </c>
    </row>
    <row r="688">
      <c r="A688" s="50" t="s">
        <v>69</v>
      </c>
      <c r="B688" s="51">
        <v>45536.0</v>
      </c>
      <c r="C688" s="52">
        <v>2.0</v>
      </c>
    </row>
    <row r="689">
      <c r="A689" s="50" t="s">
        <v>69</v>
      </c>
      <c r="B689" s="51">
        <v>45536.0</v>
      </c>
      <c r="C689" s="52">
        <v>2.0</v>
      </c>
    </row>
    <row r="690">
      <c r="A690" s="50" t="s">
        <v>69</v>
      </c>
      <c r="B690" s="51">
        <v>45536.0</v>
      </c>
      <c r="C690" s="52">
        <v>1.0</v>
      </c>
    </row>
    <row r="691">
      <c r="A691" s="50" t="s">
        <v>69</v>
      </c>
      <c r="B691" s="51">
        <v>45536.0</v>
      </c>
      <c r="C691" s="52">
        <v>1.0</v>
      </c>
    </row>
    <row r="692">
      <c r="A692" s="50" t="s">
        <v>69</v>
      </c>
      <c r="B692" s="51">
        <v>45627.0</v>
      </c>
      <c r="C692" s="52">
        <v>2.0</v>
      </c>
    </row>
    <row r="693">
      <c r="A693" s="50" t="s">
        <v>69</v>
      </c>
      <c r="B693" s="51">
        <v>45658.0</v>
      </c>
      <c r="C693" s="52">
        <v>3.0</v>
      </c>
    </row>
    <row r="694">
      <c r="A694" s="50" t="s">
        <v>70</v>
      </c>
      <c r="B694" s="51">
        <v>45078.0</v>
      </c>
      <c r="C694" s="52">
        <v>2.0</v>
      </c>
    </row>
    <row r="695">
      <c r="A695" s="50" t="s">
        <v>70</v>
      </c>
      <c r="B695" s="51">
        <v>45444.0</v>
      </c>
      <c r="C695" s="52">
        <v>2.0</v>
      </c>
    </row>
    <row r="696">
      <c r="A696" s="50" t="s">
        <v>70</v>
      </c>
      <c r="B696" s="51">
        <v>45536.0</v>
      </c>
      <c r="C696" s="52">
        <v>7.0</v>
      </c>
    </row>
    <row r="697">
      <c r="A697" s="50" t="s">
        <v>70</v>
      </c>
      <c r="B697" s="51">
        <v>45536.0</v>
      </c>
      <c r="C697" s="52">
        <v>1.0</v>
      </c>
    </row>
    <row r="698">
      <c r="A698" s="50" t="s">
        <v>72</v>
      </c>
      <c r="B698" s="51">
        <v>44713.0</v>
      </c>
      <c r="C698" s="52">
        <v>1.0</v>
      </c>
    </row>
    <row r="699">
      <c r="A699" s="50" t="s">
        <v>72</v>
      </c>
      <c r="B699" s="51">
        <v>45047.0</v>
      </c>
      <c r="C699" s="52">
        <v>3.0</v>
      </c>
    </row>
    <row r="700">
      <c r="A700" s="50" t="s">
        <v>72</v>
      </c>
      <c r="B700" s="51">
        <v>45413.0</v>
      </c>
      <c r="C700" s="52">
        <v>1.0</v>
      </c>
    </row>
    <row r="701">
      <c r="A701" s="50" t="s">
        <v>435</v>
      </c>
      <c r="B701" s="51">
        <v>45047.0</v>
      </c>
      <c r="C701" s="52">
        <v>1.0</v>
      </c>
    </row>
    <row r="702">
      <c r="A702" s="50" t="s">
        <v>435</v>
      </c>
      <c r="B702" s="51">
        <v>45078.0</v>
      </c>
      <c r="C702" s="52">
        <v>1.0</v>
      </c>
    </row>
    <row r="703">
      <c r="A703" s="50" t="s">
        <v>435</v>
      </c>
      <c r="B703" s="51">
        <v>45108.0</v>
      </c>
      <c r="C703" s="52">
        <v>2.0</v>
      </c>
    </row>
    <row r="704">
      <c r="A704" s="50" t="s">
        <v>435</v>
      </c>
      <c r="B704" s="51">
        <v>45139.0</v>
      </c>
      <c r="C704" s="52">
        <v>1.0</v>
      </c>
    </row>
    <row r="705">
      <c r="A705" s="50" t="s">
        <v>435</v>
      </c>
      <c r="B705" s="51">
        <v>45292.0</v>
      </c>
      <c r="C705" s="52">
        <v>2.0</v>
      </c>
    </row>
    <row r="706">
      <c r="A706" s="50" t="s">
        <v>435</v>
      </c>
      <c r="B706" s="51">
        <v>45323.0</v>
      </c>
      <c r="C706" s="52">
        <v>2.0</v>
      </c>
    </row>
    <row r="707">
      <c r="A707" s="50" t="s">
        <v>435</v>
      </c>
      <c r="B707" s="51">
        <v>45536.0</v>
      </c>
      <c r="C707" s="52">
        <v>1.0</v>
      </c>
    </row>
    <row r="708">
      <c r="A708" s="50" t="s">
        <v>73</v>
      </c>
      <c r="B708" s="51">
        <v>45108.0</v>
      </c>
      <c r="C708" s="52">
        <v>4.0</v>
      </c>
    </row>
    <row r="709">
      <c r="A709" s="50" t="s">
        <v>73</v>
      </c>
      <c r="B709" s="51">
        <v>45292.0</v>
      </c>
      <c r="C709" s="52">
        <v>4.0</v>
      </c>
    </row>
    <row r="710">
      <c r="A710" s="50" t="s">
        <v>73</v>
      </c>
      <c r="B710" s="51">
        <v>45323.0</v>
      </c>
      <c r="C710" s="52">
        <v>4.0</v>
      </c>
    </row>
    <row r="711">
      <c r="A711" s="50" t="s">
        <v>73</v>
      </c>
      <c r="B711" s="51">
        <v>45323.0</v>
      </c>
      <c r="C711" s="52">
        <v>3.0</v>
      </c>
    </row>
    <row r="712">
      <c r="A712" s="50" t="s">
        <v>73</v>
      </c>
      <c r="B712" s="51">
        <v>45352.0</v>
      </c>
      <c r="C712" s="52">
        <v>1.0</v>
      </c>
    </row>
    <row r="713">
      <c r="A713" s="50" t="s">
        <v>73</v>
      </c>
      <c r="B713" s="51">
        <v>45352.0</v>
      </c>
      <c r="C713" s="52">
        <v>2.0</v>
      </c>
    </row>
    <row r="714">
      <c r="A714" s="50" t="s">
        <v>73</v>
      </c>
      <c r="B714" s="51">
        <v>45352.0</v>
      </c>
      <c r="C714" s="52">
        <v>9.0</v>
      </c>
    </row>
    <row r="715">
      <c r="A715" s="50" t="s">
        <v>73</v>
      </c>
      <c r="B715" s="51">
        <v>45413.0</v>
      </c>
      <c r="C715" s="52">
        <v>4.0</v>
      </c>
    </row>
    <row r="716">
      <c r="A716" s="50" t="s">
        <v>73</v>
      </c>
      <c r="B716" s="51">
        <v>45474.0</v>
      </c>
      <c r="C716" s="52">
        <v>14.0</v>
      </c>
    </row>
    <row r="717">
      <c r="A717" s="50" t="s">
        <v>73</v>
      </c>
      <c r="B717" s="51">
        <v>45505.0</v>
      </c>
      <c r="C717" s="52">
        <v>1.0</v>
      </c>
    </row>
    <row r="718">
      <c r="A718" s="50" t="s">
        <v>73</v>
      </c>
      <c r="B718" s="51">
        <v>45505.0</v>
      </c>
      <c r="C718" s="52">
        <v>2.0</v>
      </c>
    </row>
    <row r="719">
      <c r="A719" s="50" t="s">
        <v>73</v>
      </c>
      <c r="B719" s="51">
        <v>45505.0</v>
      </c>
      <c r="C719" s="52">
        <v>2.0</v>
      </c>
    </row>
    <row r="720">
      <c r="A720" s="50" t="s">
        <v>73</v>
      </c>
      <c r="B720" s="51">
        <v>45536.0</v>
      </c>
      <c r="C720" s="52">
        <v>5.0</v>
      </c>
    </row>
    <row r="721">
      <c r="A721" s="50" t="s">
        <v>73</v>
      </c>
      <c r="B721" s="51">
        <v>45597.0</v>
      </c>
      <c r="C721" s="52">
        <v>2.0</v>
      </c>
    </row>
    <row r="722">
      <c r="A722" s="50" t="s">
        <v>75</v>
      </c>
      <c r="B722" s="51">
        <v>44986.0</v>
      </c>
      <c r="C722" s="52">
        <v>1.0</v>
      </c>
    </row>
    <row r="723">
      <c r="A723" s="50" t="s">
        <v>76</v>
      </c>
      <c r="B723" s="51">
        <v>45292.0</v>
      </c>
      <c r="C723" s="52">
        <v>2.0</v>
      </c>
    </row>
    <row r="724">
      <c r="A724" s="50" t="s">
        <v>76</v>
      </c>
      <c r="B724" s="51">
        <v>45566.0</v>
      </c>
      <c r="C724" s="52">
        <v>1.0</v>
      </c>
    </row>
    <row r="725">
      <c r="A725" s="50" t="s">
        <v>77</v>
      </c>
      <c r="B725" s="51">
        <v>45170.0</v>
      </c>
      <c r="C725" s="52">
        <v>2.0</v>
      </c>
    </row>
    <row r="726">
      <c r="A726" s="50" t="s">
        <v>77</v>
      </c>
      <c r="B726" s="51">
        <v>45323.0</v>
      </c>
      <c r="C726" s="52">
        <v>2.0</v>
      </c>
    </row>
    <row r="727">
      <c r="A727" s="50" t="s">
        <v>77</v>
      </c>
      <c r="B727" s="51">
        <v>45383.0</v>
      </c>
      <c r="C727" s="52">
        <v>1.0</v>
      </c>
    </row>
    <row r="728">
      <c r="A728" s="50" t="s">
        <v>78</v>
      </c>
      <c r="B728" s="51">
        <v>44593.0</v>
      </c>
      <c r="C728" s="52">
        <v>3.0</v>
      </c>
    </row>
    <row r="729">
      <c r="A729" s="50" t="s">
        <v>78</v>
      </c>
      <c r="B729" s="51">
        <v>45078.0</v>
      </c>
      <c r="C729" s="52">
        <v>4.0</v>
      </c>
    </row>
    <row r="730">
      <c r="A730" s="50" t="s">
        <v>78</v>
      </c>
      <c r="B730" s="51">
        <v>45292.0</v>
      </c>
      <c r="C730" s="52">
        <v>2.0</v>
      </c>
    </row>
    <row r="731">
      <c r="A731" s="50" t="s">
        <v>78</v>
      </c>
      <c r="B731" s="51">
        <v>45413.0</v>
      </c>
      <c r="C731" s="52">
        <v>1.0</v>
      </c>
    </row>
    <row r="732">
      <c r="A732" s="50" t="s">
        <v>78</v>
      </c>
      <c r="B732" s="51">
        <v>45444.0</v>
      </c>
      <c r="C732" s="52">
        <v>3.0</v>
      </c>
    </row>
    <row r="733">
      <c r="A733" s="50" t="s">
        <v>78</v>
      </c>
      <c r="B733" s="51">
        <v>45474.0</v>
      </c>
      <c r="C733" s="52">
        <v>1.0</v>
      </c>
    </row>
    <row r="734">
      <c r="A734" s="50" t="s">
        <v>78</v>
      </c>
      <c r="B734" s="51">
        <v>45597.0</v>
      </c>
      <c r="C734" s="52">
        <v>2.0</v>
      </c>
    </row>
    <row r="735">
      <c r="A735" s="50" t="s">
        <v>79</v>
      </c>
      <c r="B735" s="51">
        <v>45108.0</v>
      </c>
      <c r="C735" s="52">
        <v>22.0</v>
      </c>
    </row>
    <row r="736">
      <c r="A736" s="50" t="s">
        <v>80</v>
      </c>
      <c r="B736" s="51">
        <v>45413.0</v>
      </c>
      <c r="C736" s="52">
        <v>3.0</v>
      </c>
    </row>
    <row r="737">
      <c r="A737" s="50" t="s">
        <v>80</v>
      </c>
      <c r="B737" s="51">
        <v>45505.0</v>
      </c>
      <c r="C737" s="52">
        <v>4.0</v>
      </c>
    </row>
    <row r="738">
      <c r="A738" s="50" t="s">
        <v>80</v>
      </c>
      <c r="B738" s="51">
        <v>45597.0</v>
      </c>
      <c r="C738" s="52">
        <v>4.0</v>
      </c>
    </row>
    <row r="739">
      <c r="A739" s="50" t="s">
        <v>80</v>
      </c>
      <c r="B739" s="51">
        <v>45627.0</v>
      </c>
      <c r="C739" s="52">
        <v>2.0</v>
      </c>
    </row>
    <row r="740">
      <c r="A740" s="50" t="s">
        <v>80</v>
      </c>
      <c r="B740" s="51">
        <v>45658.0</v>
      </c>
      <c r="C740" s="52">
        <v>8.0</v>
      </c>
    </row>
    <row r="741">
      <c r="A741" s="50" t="s">
        <v>82</v>
      </c>
      <c r="B741" s="51">
        <v>44958.0</v>
      </c>
      <c r="C741" s="52">
        <v>3.0</v>
      </c>
    </row>
    <row r="742">
      <c r="A742" s="50" t="s">
        <v>82</v>
      </c>
      <c r="B742" s="51">
        <v>45017.0</v>
      </c>
      <c r="C742" s="52">
        <v>16.0</v>
      </c>
    </row>
    <row r="743">
      <c r="A743" s="50" t="s">
        <v>82</v>
      </c>
      <c r="B743" s="51">
        <v>45292.0</v>
      </c>
      <c r="C743" s="52">
        <v>2.0</v>
      </c>
    </row>
    <row r="744">
      <c r="A744" s="50" t="s">
        <v>82</v>
      </c>
      <c r="B744" s="51">
        <v>45474.0</v>
      </c>
      <c r="C744" s="52">
        <v>4.0</v>
      </c>
    </row>
    <row r="745">
      <c r="A745" s="50" t="s">
        <v>82</v>
      </c>
      <c r="B745" s="51">
        <v>45474.0</v>
      </c>
      <c r="C745" s="52">
        <v>2.0</v>
      </c>
    </row>
    <row r="746">
      <c r="A746" s="50" t="s">
        <v>83</v>
      </c>
      <c r="B746" s="51">
        <v>45108.0</v>
      </c>
      <c r="C746" s="52">
        <v>4.0</v>
      </c>
    </row>
    <row r="747">
      <c r="A747" s="50" t="s">
        <v>83</v>
      </c>
      <c r="B747" s="51">
        <v>45139.0</v>
      </c>
      <c r="C747" s="52">
        <v>6.0</v>
      </c>
    </row>
    <row r="748">
      <c r="A748" s="50" t="s">
        <v>83</v>
      </c>
      <c r="B748" s="51">
        <v>45352.0</v>
      </c>
      <c r="C748" s="52">
        <v>1.0</v>
      </c>
    </row>
    <row r="749">
      <c r="A749" s="50" t="s">
        <v>83</v>
      </c>
      <c r="B749" s="51">
        <v>45383.0</v>
      </c>
      <c r="C749" s="52">
        <v>2.0</v>
      </c>
    </row>
    <row r="750">
      <c r="A750" s="50" t="s">
        <v>84</v>
      </c>
      <c r="B750" s="51">
        <v>45139.0</v>
      </c>
      <c r="C750" s="52">
        <v>3.0</v>
      </c>
    </row>
    <row r="751">
      <c r="A751" s="50" t="s">
        <v>84</v>
      </c>
      <c r="B751" s="51">
        <v>45139.0</v>
      </c>
      <c r="C751" s="52">
        <v>2.0</v>
      </c>
    </row>
    <row r="752">
      <c r="A752" s="50" t="s">
        <v>84</v>
      </c>
      <c r="B752" s="51">
        <v>45200.0</v>
      </c>
      <c r="C752" s="52">
        <v>2.0</v>
      </c>
    </row>
    <row r="753">
      <c r="A753" s="50" t="s">
        <v>84</v>
      </c>
      <c r="B753" s="51">
        <v>45200.0</v>
      </c>
      <c r="C753" s="52">
        <v>1.0</v>
      </c>
    </row>
    <row r="754">
      <c r="A754" s="50" t="s">
        <v>84</v>
      </c>
      <c r="B754" s="51">
        <v>45292.0</v>
      </c>
      <c r="C754" s="52">
        <v>3.0</v>
      </c>
    </row>
    <row r="755">
      <c r="A755" s="50" t="s">
        <v>84</v>
      </c>
      <c r="B755" s="51">
        <v>45352.0</v>
      </c>
      <c r="C755" s="52">
        <v>1.0</v>
      </c>
    </row>
    <row r="756">
      <c r="A756" s="50" t="s">
        <v>84</v>
      </c>
      <c r="B756" s="51">
        <v>45383.0</v>
      </c>
      <c r="C756" s="52">
        <v>1.0</v>
      </c>
    </row>
    <row r="757">
      <c r="A757" s="50" t="s">
        <v>84</v>
      </c>
      <c r="B757" s="51">
        <v>45413.0</v>
      </c>
      <c r="C757" s="52">
        <v>1.0</v>
      </c>
    </row>
    <row r="758">
      <c r="A758" s="50" t="s">
        <v>84</v>
      </c>
      <c r="B758" s="51">
        <v>45444.0</v>
      </c>
      <c r="C758" s="52">
        <v>1.0</v>
      </c>
    </row>
    <row r="759">
      <c r="A759" s="50" t="s">
        <v>84</v>
      </c>
      <c r="B759" s="51">
        <v>45444.0</v>
      </c>
      <c r="C759" s="52">
        <v>4.0</v>
      </c>
    </row>
    <row r="760">
      <c r="A760" s="50" t="s">
        <v>84</v>
      </c>
      <c r="B760" s="51">
        <v>45444.0</v>
      </c>
      <c r="C760" s="52">
        <v>1.0</v>
      </c>
    </row>
    <row r="761">
      <c r="A761" s="50" t="s">
        <v>84</v>
      </c>
      <c r="B761" s="51">
        <v>45505.0</v>
      </c>
      <c r="C761" s="52">
        <v>1.0</v>
      </c>
    </row>
    <row r="762">
      <c r="A762" s="50" t="s">
        <v>84</v>
      </c>
      <c r="B762" s="51">
        <v>45566.0</v>
      </c>
      <c r="C762" s="52">
        <v>1.0</v>
      </c>
    </row>
    <row r="763">
      <c r="A763" s="50" t="s">
        <v>85</v>
      </c>
      <c r="B763" s="51">
        <v>44805.0</v>
      </c>
      <c r="C763" s="52">
        <v>1.0</v>
      </c>
    </row>
    <row r="764">
      <c r="A764" s="50" t="s">
        <v>85</v>
      </c>
      <c r="B764" s="51">
        <v>45017.0</v>
      </c>
      <c r="C764" s="52">
        <v>2.0</v>
      </c>
    </row>
    <row r="765">
      <c r="A765" s="50" t="s">
        <v>85</v>
      </c>
      <c r="B765" s="51">
        <v>45078.0</v>
      </c>
      <c r="C765" s="52">
        <v>2.0</v>
      </c>
    </row>
    <row r="766">
      <c r="A766" s="50" t="s">
        <v>85</v>
      </c>
      <c r="B766" s="51">
        <v>45139.0</v>
      </c>
      <c r="C766" s="52">
        <v>5.0</v>
      </c>
    </row>
    <row r="767">
      <c r="A767" s="50" t="s">
        <v>85</v>
      </c>
      <c r="B767" s="51">
        <v>45261.0</v>
      </c>
      <c r="C767" s="52">
        <v>9.0</v>
      </c>
    </row>
    <row r="768">
      <c r="A768" s="50" t="s">
        <v>85</v>
      </c>
      <c r="B768" s="51">
        <v>45292.0</v>
      </c>
      <c r="C768" s="52">
        <v>1.0</v>
      </c>
    </row>
    <row r="769">
      <c r="A769" s="50" t="s">
        <v>85</v>
      </c>
      <c r="B769" s="51">
        <v>45352.0</v>
      </c>
      <c r="C769" s="52">
        <v>16.0</v>
      </c>
    </row>
    <row r="770">
      <c r="A770" s="50" t="s">
        <v>85</v>
      </c>
      <c r="B770" s="51">
        <v>45413.0</v>
      </c>
      <c r="C770" s="52">
        <v>2.0</v>
      </c>
    </row>
    <row r="771">
      <c r="A771" s="50" t="s">
        <v>85</v>
      </c>
      <c r="B771" s="51">
        <v>45444.0</v>
      </c>
      <c r="C771" s="52">
        <v>4.0</v>
      </c>
    </row>
    <row r="772">
      <c r="A772" s="50" t="s">
        <v>85</v>
      </c>
      <c r="B772" s="51">
        <v>45474.0</v>
      </c>
      <c r="C772" s="52">
        <v>2.0</v>
      </c>
    </row>
    <row r="773">
      <c r="A773" s="50" t="s">
        <v>85</v>
      </c>
      <c r="B773" s="51">
        <v>45505.0</v>
      </c>
      <c r="C773" s="52">
        <v>3.0</v>
      </c>
    </row>
    <row r="774">
      <c r="A774" s="50" t="s">
        <v>85</v>
      </c>
      <c r="B774" s="51">
        <v>45566.0</v>
      </c>
      <c r="C774" s="52">
        <v>1.0</v>
      </c>
    </row>
    <row r="775">
      <c r="A775" s="50" t="s">
        <v>85</v>
      </c>
      <c r="B775" s="51">
        <v>45566.0</v>
      </c>
      <c r="C775" s="52">
        <v>9.0</v>
      </c>
    </row>
    <row r="776">
      <c r="A776" s="50" t="s">
        <v>85</v>
      </c>
      <c r="B776" s="51">
        <v>45566.0</v>
      </c>
      <c r="C776" s="52">
        <v>1.0</v>
      </c>
    </row>
    <row r="777">
      <c r="A777" s="50" t="s">
        <v>85</v>
      </c>
      <c r="B777" s="51">
        <v>45566.0</v>
      </c>
      <c r="C777" s="52">
        <v>1.0</v>
      </c>
    </row>
    <row r="778">
      <c r="A778" s="50" t="s">
        <v>86</v>
      </c>
      <c r="B778" s="51">
        <v>45170.0</v>
      </c>
      <c r="C778" s="52">
        <v>2.0</v>
      </c>
    </row>
    <row r="779">
      <c r="A779" s="50" t="s">
        <v>86</v>
      </c>
      <c r="B779" s="51">
        <v>45200.0</v>
      </c>
      <c r="C779" s="52">
        <v>3.0</v>
      </c>
    </row>
    <row r="780">
      <c r="A780" s="50" t="s">
        <v>87</v>
      </c>
      <c r="B780" s="51">
        <v>45108.0</v>
      </c>
      <c r="C780" s="52">
        <v>2.0</v>
      </c>
    </row>
    <row r="781">
      <c r="A781" s="50" t="s">
        <v>87</v>
      </c>
      <c r="B781" s="51">
        <v>45413.0</v>
      </c>
      <c r="C781" s="52">
        <v>1.0</v>
      </c>
    </row>
    <row r="782">
      <c r="A782" s="50" t="s">
        <v>88</v>
      </c>
      <c r="B782" s="51">
        <v>44896.0</v>
      </c>
      <c r="C782" s="52">
        <v>1.0</v>
      </c>
    </row>
    <row r="783">
      <c r="A783" s="50" t="s">
        <v>88</v>
      </c>
      <c r="B783" s="51">
        <v>44896.0</v>
      </c>
      <c r="C783" s="52">
        <v>1.0</v>
      </c>
    </row>
    <row r="784">
      <c r="A784" s="50" t="s">
        <v>88</v>
      </c>
      <c r="B784" s="51">
        <v>45231.0</v>
      </c>
      <c r="C784" s="52">
        <v>1.0</v>
      </c>
    </row>
    <row r="785">
      <c r="A785" s="50" t="s">
        <v>88</v>
      </c>
      <c r="B785" s="51">
        <v>45261.0</v>
      </c>
      <c r="C785" s="52">
        <v>1.0</v>
      </c>
    </row>
    <row r="786">
      <c r="A786" s="50" t="s">
        <v>88</v>
      </c>
      <c r="B786" s="51">
        <v>45292.0</v>
      </c>
      <c r="C786" s="52">
        <v>3.0</v>
      </c>
    </row>
    <row r="787">
      <c r="A787" s="50" t="s">
        <v>88</v>
      </c>
      <c r="B787" s="51">
        <v>45352.0</v>
      </c>
      <c r="C787" s="52">
        <v>4.0</v>
      </c>
    </row>
    <row r="788">
      <c r="A788" s="50" t="s">
        <v>88</v>
      </c>
      <c r="B788" s="51">
        <v>45413.0</v>
      </c>
      <c r="C788" s="52">
        <v>1.0</v>
      </c>
    </row>
    <row r="789">
      <c r="A789" s="50" t="s">
        <v>88</v>
      </c>
      <c r="B789" s="51">
        <v>45413.0</v>
      </c>
      <c r="C789" s="52">
        <v>2.0</v>
      </c>
    </row>
    <row r="790">
      <c r="A790" s="50" t="s">
        <v>88</v>
      </c>
      <c r="B790" s="51">
        <v>45444.0</v>
      </c>
      <c r="C790" s="52">
        <v>1.0</v>
      </c>
    </row>
    <row r="791">
      <c r="A791" s="50" t="s">
        <v>90</v>
      </c>
      <c r="B791" s="51">
        <v>45108.0</v>
      </c>
      <c r="C791" s="52">
        <v>4.0</v>
      </c>
    </row>
    <row r="792">
      <c r="A792" s="50" t="s">
        <v>91</v>
      </c>
      <c r="B792" s="51">
        <v>44682.0</v>
      </c>
      <c r="C792" s="52">
        <v>4.0</v>
      </c>
    </row>
    <row r="793">
      <c r="A793" s="50" t="s">
        <v>91</v>
      </c>
      <c r="B793" s="51">
        <v>45413.0</v>
      </c>
      <c r="C793" s="52">
        <v>10.0</v>
      </c>
    </row>
    <row r="794">
      <c r="A794" s="50" t="s">
        <v>91</v>
      </c>
      <c r="B794" s="51">
        <v>45413.0</v>
      </c>
      <c r="C794" s="52">
        <v>10.0</v>
      </c>
    </row>
    <row r="795">
      <c r="A795" s="50" t="s">
        <v>91</v>
      </c>
      <c r="B795" s="51">
        <v>45413.0</v>
      </c>
      <c r="C795" s="52">
        <v>6.0</v>
      </c>
    </row>
    <row r="796">
      <c r="A796" s="50" t="s">
        <v>91</v>
      </c>
      <c r="B796" s="51">
        <v>45413.0</v>
      </c>
      <c r="C796" s="52">
        <v>8.0</v>
      </c>
    </row>
    <row r="797">
      <c r="A797" s="50" t="s">
        <v>91</v>
      </c>
      <c r="B797" s="51">
        <v>45413.0</v>
      </c>
      <c r="C797" s="52">
        <v>22.0</v>
      </c>
    </row>
    <row r="798">
      <c r="A798" s="50" t="s">
        <v>91</v>
      </c>
      <c r="B798" s="51">
        <v>45413.0</v>
      </c>
      <c r="C798" s="52">
        <v>1.0</v>
      </c>
    </row>
    <row r="799">
      <c r="A799" s="50" t="s">
        <v>91</v>
      </c>
      <c r="B799" s="51">
        <v>45566.0</v>
      </c>
      <c r="C799" s="52">
        <v>2.0</v>
      </c>
    </row>
    <row r="800">
      <c r="A800" s="50" t="s">
        <v>91</v>
      </c>
      <c r="B800" s="51">
        <v>45566.0</v>
      </c>
      <c r="C800" s="52">
        <v>6.0</v>
      </c>
    </row>
    <row r="801">
      <c r="A801" s="50" t="s">
        <v>91</v>
      </c>
      <c r="B801" s="51">
        <v>45597.0</v>
      </c>
      <c r="C801" s="52">
        <v>1.0</v>
      </c>
    </row>
    <row r="802">
      <c r="A802" s="50" t="s">
        <v>92</v>
      </c>
      <c r="B802" s="51">
        <v>44896.0</v>
      </c>
      <c r="C802" s="52">
        <v>1.0</v>
      </c>
    </row>
    <row r="803">
      <c r="A803" s="50" t="s">
        <v>92</v>
      </c>
      <c r="B803" s="51">
        <v>44896.0</v>
      </c>
      <c r="C803" s="52">
        <v>2.0</v>
      </c>
    </row>
    <row r="804">
      <c r="A804" s="50" t="s">
        <v>92</v>
      </c>
      <c r="B804" s="51">
        <v>45047.0</v>
      </c>
      <c r="C804" s="52">
        <v>1.0</v>
      </c>
    </row>
    <row r="805">
      <c r="A805" s="50" t="s">
        <v>92</v>
      </c>
      <c r="B805" s="51">
        <v>45078.0</v>
      </c>
      <c r="C805" s="52">
        <v>1.0</v>
      </c>
    </row>
    <row r="806">
      <c r="A806" s="50" t="s">
        <v>92</v>
      </c>
      <c r="B806" s="51">
        <v>45108.0</v>
      </c>
      <c r="C806" s="52">
        <v>7.0</v>
      </c>
    </row>
    <row r="807">
      <c r="A807" s="50" t="s">
        <v>92</v>
      </c>
      <c r="B807" s="51">
        <v>45231.0</v>
      </c>
      <c r="C807" s="52">
        <v>1.0</v>
      </c>
    </row>
    <row r="808">
      <c r="A808" s="50" t="s">
        <v>92</v>
      </c>
      <c r="B808" s="51">
        <v>45261.0</v>
      </c>
      <c r="C808" s="52">
        <v>1.0</v>
      </c>
    </row>
    <row r="809">
      <c r="A809" s="50" t="s">
        <v>92</v>
      </c>
      <c r="B809" s="51">
        <v>45323.0</v>
      </c>
      <c r="C809" s="52">
        <v>2.0</v>
      </c>
    </row>
    <row r="810">
      <c r="A810" s="50" t="s">
        <v>92</v>
      </c>
      <c r="B810" s="51">
        <v>45323.0</v>
      </c>
      <c r="C810" s="52">
        <v>4.0</v>
      </c>
    </row>
    <row r="811">
      <c r="A811" s="50" t="s">
        <v>92</v>
      </c>
      <c r="B811" s="51">
        <v>45352.0</v>
      </c>
      <c r="C811" s="52">
        <v>3.0</v>
      </c>
    </row>
    <row r="812">
      <c r="A812" s="50" t="s">
        <v>92</v>
      </c>
      <c r="B812" s="51">
        <v>45444.0</v>
      </c>
      <c r="C812" s="52">
        <v>4.0</v>
      </c>
    </row>
    <row r="813">
      <c r="A813" s="50" t="s">
        <v>92</v>
      </c>
      <c r="B813" s="51">
        <v>45474.0</v>
      </c>
      <c r="C813" s="52">
        <v>1.0</v>
      </c>
    </row>
    <row r="814">
      <c r="A814" s="50" t="s">
        <v>92</v>
      </c>
      <c r="B814" s="51">
        <v>45627.0</v>
      </c>
      <c r="C814" s="52">
        <v>1.0</v>
      </c>
    </row>
    <row r="815">
      <c r="A815" s="50" t="s">
        <v>93</v>
      </c>
      <c r="B815" s="51">
        <v>44866.0</v>
      </c>
      <c r="C815" s="52">
        <v>1.0</v>
      </c>
    </row>
    <row r="816">
      <c r="A816" s="50" t="s">
        <v>93</v>
      </c>
      <c r="B816" s="51">
        <v>44986.0</v>
      </c>
      <c r="C816" s="52">
        <v>17.0</v>
      </c>
    </row>
    <row r="817">
      <c r="A817" s="50" t="s">
        <v>93</v>
      </c>
      <c r="B817" s="51">
        <v>45017.0</v>
      </c>
      <c r="C817" s="52">
        <v>2.0</v>
      </c>
    </row>
    <row r="818">
      <c r="A818" s="50" t="s">
        <v>93</v>
      </c>
      <c r="B818" s="51">
        <v>45017.0</v>
      </c>
      <c r="C818" s="52">
        <v>2.0</v>
      </c>
    </row>
    <row r="819">
      <c r="A819" s="50" t="s">
        <v>93</v>
      </c>
      <c r="B819" s="51">
        <v>45108.0</v>
      </c>
      <c r="C819" s="52">
        <v>8.0</v>
      </c>
    </row>
    <row r="820">
      <c r="A820" s="50" t="s">
        <v>93</v>
      </c>
      <c r="B820" s="51">
        <v>45352.0</v>
      </c>
      <c r="C820" s="52">
        <v>4.0</v>
      </c>
    </row>
    <row r="821">
      <c r="A821" s="50" t="s">
        <v>93</v>
      </c>
      <c r="B821" s="51">
        <v>45413.0</v>
      </c>
      <c r="C821" s="52">
        <v>1.0</v>
      </c>
    </row>
    <row r="822">
      <c r="A822" s="50" t="s">
        <v>93</v>
      </c>
      <c r="B822" s="51">
        <v>45505.0</v>
      </c>
      <c r="C822" s="52">
        <v>6.0</v>
      </c>
    </row>
    <row r="823">
      <c r="A823" s="50" t="s">
        <v>93</v>
      </c>
      <c r="B823" s="51">
        <v>45505.0</v>
      </c>
      <c r="C823" s="52">
        <v>2.0</v>
      </c>
    </row>
    <row r="824">
      <c r="A824" s="50" t="s">
        <v>94</v>
      </c>
      <c r="B824" s="51">
        <v>44652.0</v>
      </c>
      <c r="C824" s="52">
        <v>8.0</v>
      </c>
    </row>
    <row r="825">
      <c r="A825" s="50" t="s">
        <v>94</v>
      </c>
      <c r="B825" s="51">
        <v>45108.0</v>
      </c>
      <c r="C825" s="52">
        <v>3.0</v>
      </c>
    </row>
    <row r="826">
      <c r="A826" s="50" t="s">
        <v>94</v>
      </c>
      <c r="B826" s="51">
        <v>45261.0</v>
      </c>
      <c r="C826" s="52">
        <v>1.0</v>
      </c>
    </row>
    <row r="827">
      <c r="A827" s="50" t="s">
        <v>94</v>
      </c>
      <c r="B827" s="51">
        <v>45323.0</v>
      </c>
      <c r="C827" s="52">
        <v>2.0</v>
      </c>
    </row>
    <row r="828">
      <c r="A828" s="50" t="s">
        <v>94</v>
      </c>
      <c r="B828" s="51">
        <v>45352.0</v>
      </c>
      <c r="C828" s="52">
        <v>1.0</v>
      </c>
    </row>
    <row r="829">
      <c r="A829" s="50" t="s">
        <v>94</v>
      </c>
      <c r="B829" s="51">
        <v>45413.0</v>
      </c>
      <c r="C829" s="52">
        <v>1.0</v>
      </c>
    </row>
    <row r="830">
      <c r="A830" s="50" t="s">
        <v>94</v>
      </c>
      <c r="B830" s="51">
        <v>45444.0</v>
      </c>
      <c r="C830" s="52">
        <v>6.0</v>
      </c>
    </row>
    <row r="831">
      <c r="A831" s="50" t="s">
        <v>95</v>
      </c>
      <c r="B831" s="51">
        <v>44986.0</v>
      </c>
      <c r="C831" s="52">
        <v>2.0</v>
      </c>
    </row>
    <row r="832">
      <c r="A832" s="50" t="s">
        <v>96</v>
      </c>
      <c r="B832" s="51">
        <v>45047.0</v>
      </c>
      <c r="C832" s="52">
        <v>1.0</v>
      </c>
    </row>
    <row r="833">
      <c r="A833" s="50" t="s">
        <v>96</v>
      </c>
      <c r="B833" s="51">
        <v>45047.0</v>
      </c>
      <c r="C833" s="52">
        <v>4.0</v>
      </c>
    </row>
    <row r="834">
      <c r="A834" s="50" t="s">
        <v>96</v>
      </c>
      <c r="B834" s="51">
        <v>45108.0</v>
      </c>
      <c r="C834" s="52">
        <v>2.0</v>
      </c>
    </row>
    <row r="835">
      <c r="A835" s="50" t="s">
        <v>96</v>
      </c>
      <c r="B835" s="51">
        <v>45139.0</v>
      </c>
      <c r="C835" s="52">
        <v>1.0</v>
      </c>
    </row>
    <row r="836">
      <c r="A836" s="50" t="s">
        <v>96</v>
      </c>
      <c r="B836" s="51">
        <v>45444.0</v>
      </c>
      <c r="C836" s="52">
        <v>6.0</v>
      </c>
    </row>
    <row r="837">
      <c r="A837" s="50" t="s">
        <v>96</v>
      </c>
      <c r="B837" s="51">
        <v>45474.0</v>
      </c>
      <c r="C837" s="52">
        <v>1.0</v>
      </c>
    </row>
    <row r="838">
      <c r="A838" s="50" t="s">
        <v>96</v>
      </c>
      <c r="B838" s="51">
        <v>45474.0</v>
      </c>
      <c r="C838" s="52">
        <v>2.0</v>
      </c>
    </row>
    <row r="839">
      <c r="A839" s="50" t="s">
        <v>96</v>
      </c>
      <c r="B839" s="51">
        <v>45474.0</v>
      </c>
      <c r="C839" s="52">
        <v>3.0</v>
      </c>
    </row>
    <row r="840">
      <c r="A840" s="50" t="s">
        <v>96</v>
      </c>
      <c r="B840" s="51">
        <v>45505.0</v>
      </c>
      <c r="C840" s="52">
        <v>1.0</v>
      </c>
    </row>
    <row r="841">
      <c r="A841" s="50" t="s">
        <v>96</v>
      </c>
      <c r="B841" s="51">
        <v>45536.0</v>
      </c>
      <c r="C841" s="52">
        <v>1.0</v>
      </c>
    </row>
    <row r="842">
      <c r="A842" s="50" t="s">
        <v>97</v>
      </c>
      <c r="B842" s="51">
        <v>44958.0</v>
      </c>
      <c r="C842" s="52">
        <v>8.0</v>
      </c>
    </row>
    <row r="843">
      <c r="A843" s="50" t="s">
        <v>97</v>
      </c>
      <c r="B843" s="51">
        <v>45047.0</v>
      </c>
      <c r="C843" s="52">
        <v>4.0</v>
      </c>
    </row>
    <row r="844">
      <c r="A844" s="50" t="s">
        <v>97</v>
      </c>
      <c r="B844" s="51">
        <v>45200.0</v>
      </c>
      <c r="C844" s="52">
        <v>2.0</v>
      </c>
    </row>
    <row r="845">
      <c r="A845" s="50" t="s">
        <v>99</v>
      </c>
      <c r="B845" s="51">
        <v>45292.0</v>
      </c>
      <c r="C845" s="52">
        <v>16.0</v>
      </c>
    </row>
    <row r="846">
      <c r="A846" s="50" t="s">
        <v>99</v>
      </c>
      <c r="B846" s="51">
        <v>45352.0</v>
      </c>
      <c r="C846" s="52">
        <v>2.0</v>
      </c>
    </row>
    <row r="847">
      <c r="A847" s="50" t="s">
        <v>99</v>
      </c>
      <c r="B847" s="51">
        <v>45352.0</v>
      </c>
      <c r="C847" s="52">
        <v>1.0</v>
      </c>
    </row>
    <row r="848">
      <c r="A848" s="50" t="s">
        <v>99</v>
      </c>
      <c r="B848" s="51">
        <v>45383.0</v>
      </c>
      <c r="C848" s="52">
        <v>4.0</v>
      </c>
    </row>
    <row r="849">
      <c r="A849" s="50" t="s">
        <v>99</v>
      </c>
      <c r="B849" s="51">
        <v>45413.0</v>
      </c>
      <c r="C849" s="52">
        <v>4.0</v>
      </c>
    </row>
    <row r="850">
      <c r="A850" s="50" t="s">
        <v>99</v>
      </c>
      <c r="B850" s="51">
        <v>45444.0</v>
      </c>
      <c r="C850" s="52">
        <v>1.0</v>
      </c>
    </row>
    <row r="851">
      <c r="A851" s="50" t="s">
        <v>99</v>
      </c>
      <c r="B851" s="51">
        <v>45505.0</v>
      </c>
      <c r="C851" s="52">
        <v>3.0</v>
      </c>
    </row>
    <row r="852">
      <c r="A852" s="50" t="s">
        <v>99</v>
      </c>
      <c r="B852" s="51">
        <v>45536.0</v>
      </c>
      <c r="C852" s="52">
        <v>2.0</v>
      </c>
    </row>
    <row r="853">
      <c r="A853" s="50" t="s">
        <v>99</v>
      </c>
      <c r="B853" s="51">
        <v>45536.0</v>
      </c>
      <c r="C853" s="52">
        <v>3.0</v>
      </c>
    </row>
    <row r="854">
      <c r="A854" s="50" t="s">
        <v>100</v>
      </c>
      <c r="B854" s="51">
        <v>44652.0</v>
      </c>
      <c r="C854" s="52">
        <v>1.0</v>
      </c>
    </row>
    <row r="855">
      <c r="A855" s="50" t="s">
        <v>100</v>
      </c>
      <c r="B855" s="51">
        <v>44713.0</v>
      </c>
      <c r="C855" s="52">
        <v>2.0</v>
      </c>
    </row>
    <row r="856">
      <c r="A856" s="50" t="s">
        <v>100</v>
      </c>
      <c r="B856" s="51">
        <v>44805.0</v>
      </c>
      <c r="C856" s="52">
        <v>2.0</v>
      </c>
    </row>
    <row r="857">
      <c r="A857" s="50" t="s">
        <v>100</v>
      </c>
      <c r="B857" s="51">
        <v>44958.0</v>
      </c>
      <c r="C857" s="52">
        <v>1.0</v>
      </c>
    </row>
    <row r="858">
      <c r="A858" s="50" t="s">
        <v>100</v>
      </c>
      <c r="B858" s="51">
        <v>45047.0</v>
      </c>
      <c r="C858" s="52">
        <v>3.0</v>
      </c>
    </row>
    <row r="859">
      <c r="A859" s="50" t="s">
        <v>100</v>
      </c>
      <c r="B859" s="51">
        <v>45170.0</v>
      </c>
      <c r="C859" s="52">
        <v>2.0</v>
      </c>
    </row>
    <row r="860">
      <c r="A860" s="50" t="s">
        <v>100</v>
      </c>
      <c r="B860" s="51">
        <v>45200.0</v>
      </c>
      <c r="C860" s="52">
        <v>7.0</v>
      </c>
    </row>
    <row r="861">
      <c r="A861" s="50" t="s">
        <v>100</v>
      </c>
      <c r="B861" s="51">
        <v>45323.0</v>
      </c>
      <c r="C861" s="52">
        <v>1.0</v>
      </c>
    </row>
    <row r="862">
      <c r="A862" s="50" t="s">
        <v>100</v>
      </c>
      <c r="B862" s="51">
        <v>45352.0</v>
      </c>
      <c r="C862" s="52">
        <v>5.0</v>
      </c>
    </row>
    <row r="863">
      <c r="A863" s="50" t="s">
        <v>100</v>
      </c>
      <c r="B863" s="51">
        <v>45352.0</v>
      </c>
      <c r="C863" s="52">
        <v>2.0</v>
      </c>
    </row>
    <row r="864">
      <c r="A864" s="50" t="s">
        <v>100</v>
      </c>
      <c r="B864" s="51">
        <v>45383.0</v>
      </c>
      <c r="C864" s="52">
        <v>3.0</v>
      </c>
    </row>
    <row r="865">
      <c r="A865" s="50" t="s">
        <v>100</v>
      </c>
      <c r="B865" s="51">
        <v>45413.0</v>
      </c>
      <c r="C865" s="52">
        <v>1.0</v>
      </c>
    </row>
    <row r="866">
      <c r="A866" s="50" t="s">
        <v>100</v>
      </c>
      <c r="B866" s="51">
        <v>45444.0</v>
      </c>
      <c r="C866" s="52">
        <v>2.0</v>
      </c>
    </row>
    <row r="867">
      <c r="A867" s="50" t="s">
        <v>100</v>
      </c>
      <c r="B867" s="51">
        <v>45444.0</v>
      </c>
      <c r="C867" s="52">
        <v>2.0</v>
      </c>
    </row>
    <row r="868">
      <c r="A868" s="50" t="s">
        <v>100</v>
      </c>
      <c r="B868" s="51">
        <v>45444.0</v>
      </c>
      <c r="C868" s="52">
        <v>2.0</v>
      </c>
    </row>
    <row r="869">
      <c r="A869" s="50" t="s">
        <v>100</v>
      </c>
      <c r="B869" s="51">
        <v>45474.0</v>
      </c>
      <c r="C869" s="52">
        <v>2.0</v>
      </c>
    </row>
    <row r="870">
      <c r="A870" s="50" t="s">
        <v>100</v>
      </c>
      <c r="B870" s="51">
        <v>45474.0</v>
      </c>
      <c r="C870" s="52">
        <v>2.0</v>
      </c>
    </row>
    <row r="871">
      <c r="A871" s="50" t="s">
        <v>100</v>
      </c>
      <c r="B871" s="51">
        <v>45474.0</v>
      </c>
      <c r="C871" s="52">
        <v>2.0</v>
      </c>
    </row>
    <row r="872">
      <c r="A872" s="50" t="s">
        <v>100</v>
      </c>
      <c r="B872" s="51">
        <v>45474.0</v>
      </c>
      <c r="C872" s="52">
        <v>3.0</v>
      </c>
    </row>
    <row r="873">
      <c r="A873" s="50" t="s">
        <v>100</v>
      </c>
      <c r="B873" s="51">
        <v>45474.0</v>
      </c>
      <c r="C873" s="52">
        <v>4.0</v>
      </c>
    </row>
    <row r="874">
      <c r="A874" s="50" t="s">
        <v>100</v>
      </c>
      <c r="B874" s="51">
        <v>45474.0</v>
      </c>
      <c r="C874" s="52">
        <v>1.0</v>
      </c>
    </row>
    <row r="875">
      <c r="A875" s="50" t="s">
        <v>100</v>
      </c>
      <c r="B875" s="51">
        <v>45474.0</v>
      </c>
      <c r="C875" s="52">
        <v>2.0</v>
      </c>
    </row>
    <row r="876">
      <c r="A876" s="50" t="s">
        <v>100</v>
      </c>
      <c r="B876" s="51">
        <v>45505.0</v>
      </c>
      <c r="C876" s="52">
        <v>7.0</v>
      </c>
    </row>
    <row r="877">
      <c r="A877" s="50" t="s">
        <v>100</v>
      </c>
      <c r="B877" s="51">
        <v>45505.0</v>
      </c>
      <c r="C877" s="52">
        <v>1.0</v>
      </c>
    </row>
    <row r="878">
      <c r="A878" s="50" t="s">
        <v>100</v>
      </c>
      <c r="B878" s="51">
        <v>45505.0</v>
      </c>
      <c r="C878" s="52">
        <v>3.0</v>
      </c>
    </row>
    <row r="879">
      <c r="A879" s="50" t="s">
        <v>100</v>
      </c>
      <c r="B879" s="51">
        <v>45505.0</v>
      </c>
      <c r="C879" s="52">
        <v>22.0</v>
      </c>
    </row>
    <row r="880">
      <c r="A880" s="50" t="s">
        <v>100</v>
      </c>
      <c r="B880" s="51">
        <v>45505.0</v>
      </c>
      <c r="C880" s="52">
        <v>1.0</v>
      </c>
    </row>
    <row r="881">
      <c r="A881" s="50" t="s">
        <v>100</v>
      </c>
      <c r="B881" s="51">
        <v>45505.0</v>
      </c>
      <c r="C881" s="52">
        <v>2.0</v>
      </c>
    </row>
    <row r="882">
      <c r="A882" s="50" t="s">
        <v>100</v>
      </c>
      <c r="B882" s="51">
        <v>45536.0</v>
      </c>
      <c r="C882" s="52">
        <v>1.0</v>
      </c>
    </row>
    <row r="883">
      <c r="A883" s="50" t="s">
        <v>100</v>
      </c>
      <c r="B883" s="51">
        <v>45536.0</v>
      </c>
      <c r="C883" s="52">
        <v>4.0</v>
      </c>
    </row>
    <row r="884">
      <c r="A884" s="50" t="s">
        <v>100</v>
      </c>
      <c r="B884" s="51">
        <v>45536.0</v>
      </c>
      <c r="C884" s="52">
        <v>2.0</v>
      </c>
    </row>
    <row r="885">
      <c r="A885" s="50" t="s">
        <v>100</v>
      </c>
      <c r="B885" s="51">
        <v>45536.0</v>
      </c>
      <c r="C885" s="52">
        <v>1.0</v>
      </c>
    </row>
    <row r="886">
      <c r="A886" s="50" t="s">
        <v>100</v>
      </c>
      <c r="B886" s="51">
        <v>45536.0</v>
      </c>
      <c r="C886" s="52">
        <v>1.0</v>
      </c>
    </row>
    <row r="887">
      <c r="A887" s="50" t="s">
        <v>100</v>
      </c>
      <c r="B887" s="51">
        <v>45566.0</v>
      </c>
      <c r="C887" s="52">
        <v>24.0</v>
      </c>
    </row>
    <row r="888">
      <c r="A888" s="50" t="s">
        <v>100</v>
      </c>
      <c r="B888" s="51">
        <v>45566.0</v>
      </c>
      <c r="C888" s="52">
        <v>1.0</v>
      </c>
    </row>
    <row r="889">
      <c r="A889" s="50" t="s">
        <v>100</v>
      </c>
      <c r="B889" s="51">
        <v>45566.0</v>
      </c>
      <c r="C889" s="52">
        <v>2.0</v>
      </c>
    </row>
    <row r="890">
      <c r="A890" s="50" t="s">
        <v>100</v>
      </c>
      <c r="B890" s="51">
        <v>45566.0</v>
      </c>
      <c r="C890" s="52">
        <v>1.0</v>
      </c>
    </row>
    <row r="891">
      <c r="A891" s="50" t="s">
        <v>101</v>
      </c>
      <c r="B891" s="51">
        <v>45323.0</v>
      </c>
      <c r="C891" s="52">
        <v>2.0</v>
      </c>
    </row>
    <row r="892">
      <c r="A892" s="50" t="s">
        <v>207</v>
      </c>
      <c r="B892" s="51">
        <v>45292.0</v>
      </c>
      <c r="C892" s="52">
        <v>4.0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13"/>
  </cols>
  <sheetData>
    <row r="1">
      <c r="A1" s="49" t="s">
        <v>2</v>
      </c>
      <c r="B1" s="49" t="s">
        <v>436</v>
      </c>
      <c r="C1" s="49" t="s">
        <v>437</v>
      </c>
      <c r="D1" s="49" t="s">
        <v>438</v>
      </c>
    </row>
    <row r="2">
      <c r="A2" s="50" t="s">
        <v>25</v>
      </c>
      <c r="B2" s="52">
        <v>109.0</v>
      </c>
      <c r="C2" s="52">
        <v>83683.0</v>
      </c>
      <c r="D2" s="52">
        <v>0.00130253456</v>
      </c>
    </row>
    <row r="3">
      <c r="A3" s="50" t="s">
        <v>89</v>
      </c>
      <c r="B3" s="52">
        <v>62.0</v>
      </c>
      <c r="C3" s="52">
        <v>83683.0</v>
      </c>
      <c r="D3" s="52">
        <v>7.4089122E-4</v>
      </c>
    </row>
    <row r="4">
      <c r="A4" s="50" t="s">
        <v>97</v>
      </c>
      <c r="B4" s="52">
        <v>217.0</v>
      </c>
      <c r="C4" s="52">
        <v>83683.0</v>
      </c>
      <c r="D4" s="52">
        <v>0.00259311927</v>
      </c>
    </row>
    <row r="5">
      <c r="A5" s="50" t="s">
        <v>60</v>
      </c>
      <c r="B5" s="52">
        <v>115.0</v>
      </c>
      <c r="C5" s="52">
        <v>83683.0</v>
      </c>
      <c r="D5" s="52">
        <v>0.00137423371</v>
      </c>
    </row>
    <row r="6">
      <c r="A6" s="50" t="s">
        <v>87</v>
      </c>
      <c r="B6" s="52">
        <v>512.0</v>
      </c>
      <c r="C6" s="52">
        <v>83683.0</v>
      </c>
      <c r="D6" s="52">
        <v>0.00611832749</v>
      </c>
    </row>
    <row r="7">
      <c r="A7" s="50" t="s">
        <v>52</v>
      </c>
      <c r="B7" s="52">
        <v>733.0</v>
      </c>
      <c r="C7" s="52">
        <v>83683.0</v>
      </c>
      <c r="D7" s="52">
        <v>0.0087592462</v>
      </c>
    </row>
    <row r="8">
      <c r="A8" s="50" t="s">
        <v>92</v>
      </c>
      <c r="B8" s="52">
        <v>1559.0</v>
      </c>
      <c r="C8" s="52">
        <v>83683.0</v>
      </c>
      <c r="D8" s="52">
        <v>0.01862982923</v>
      </c>
    </row>
    <row r="9">
      <c r="A9" s="50" t="s">
        <v>20</v>
      </c>
      <c r="B9" s="52">
        <v>700.0</v>
      </c>
      <c r="C9" s="52">
        <v>83683.0</v>
      </c>
      <c r="D9" s="52">
        <v>0.00836490087</v>
      </c>
    </row>
    <row r="10">
      <c r="A10" s="50" t="s">
        <v>48</v>
      </c>
      <c r="B10" s="52">
        <v>4975.0</v>
      </c>
      <c r="C10" s="52">
        <v>83683.0</v>
      </c>
      <c r="D10" s="52">
        <v>0.05945054551</v>
      </c>
    </row>
    <row r="11">
      <c r="A11" s="50" t="s">
        <v>54</v>
      </c>
      <c r="B11" s="52">
        <v>436.0</v>
      </c>
      <c r="C11" s="52">
        <v>83683.0</v>
      </c>
      <c r="D11" s="52">
        <v>0.00521013825</v>
      </c>
    </row>
    <row r="12">
      <c r="A12" s="50" t="s">
        <v>83</v>
      </c>
      <c r="B12" s="52">
        <v>88.0</v>
      </c>
      <c r="C12" s="52">
        <v>83683.0</v>
      </c>
      <c r="D12" s="52">
        <v>0.00105158753</v>
      </c>
    </row>
    <row r="13">
      <c r="A13" s="50" t="s">
        <v>18</v>
      </c>
      <c r="B13" s="52">
        <v>10076.0</v>
      </c>
      <c r="C13" s="52">
        <v>83683.0</v>
      </c>
      <c r="D13" s="52">
        <v>0.12040677317</v>
      </c>
    </row>
    <row r="14">
      <c r="A14" s="50" t="s">
        <v>44</v>
      </c>
      <c r="B14" s="52">
        <v>443.0</v>
      </c>
      <c r="C14" s="52">
        <v>83683.0</v>
      </c>
      <c r="D14" s="52">
        <v>0.00529378726</v>
      </c>
    </row>
    <row r="15">
      <c r="A15" s="50" t="s">
        <v>78</v>
      </c>
      <c r="B15" s="52">
        <v>1628.0</v>
      </c>
      <c r="C15" s="52">
        <v>83683.0</v>
      </c>
      <c r="D15" s="52">
        <v>0.01945436946</v>
      </c>
    </row>
    <row r="16">
      <c r="A16" s="50" t="s">
        <v>70</v>
      </c>
      <c r="B16" s="52">
        <v>1175.0</v>
      </c>
      <c r="C16" s="52">
        <v>83683.0</v>
      </c>
      <c r="D16" s="52">
        <v>0.01404108361</v>
      </c>
    </row>
    <row r="17">
      <c r="A17" s="50" t="s">
        <v>420</v>
      </c>
      <c r="B17" s="52">
        <v>654.0</v>
      </c>
      <c r="C17" s="52">
        <v>83683.0</v>
      </c>
      <c r="D17" s="52">
        <v>0.00781520738</v>
      </c>
    </row>
    <row r="18">
      <c r="A18" s="50" t="s">
        <v>69</v>
      </c>
      <c r="B18" s="52">
        <v>7059.0</v>
      </c>
      <c r="C18" s="52">
        <v>83683.0</v>
      </c>
      <c r="D18" s="52">
        <v>0.0843540504</v>
      </c>
    </row>
    <row r="19">
      <c r="A19" s="50" t="s">
        <v>101</v>
      </c>
      <c r="B19" s="52">
        <v>751.0</v>
      </c>
      <c r="C19" s="52">
        <v>83683.0</v>
      </c>
      <c r="D19" s="52">
        <v>0.00897434365</v>
      </c>
    </row>
    <row r="20">
      <c r="A20" s="50" t="s">
        <v>77</v>
      </c>
      <c r="B20" s="52">
        <v>810.0</v>
      </c>
      <c r="C20" s="52">
        <v>83683.0</v>
      </c>
      <c r="D20" s="52">
        <v>0.00967938529</v>
      </c>
    </row>
    <row r="21">
      <c r="A21" s="50" t="s">
        <v>53</v>
      </c>
      <c r="B21" s="52">
        <v>403.0</v>
      </c>
      <c r="C21" s="52">
        <v>83683.0</v>
      </c>
      <c r="D21" s="52">
        <v>0.00481579293</v>
      </c>
    </row>
    <row r="22">
      <c r="A22" s="50" t="s">
        <v>34</v>
      </c>
      <c r="B22" s="52">
        <v>1340.0</v>
      </c>
      <c r="C22" s="52">
        <v>83683.0</v>
      </c>
      <c r="D22" s="52">
        <v>0.01601281024</v>
      </c>
    </row>
    <row r="23">
      <c r="A23" s="50" t="s">
        <v>62</v>
      </c>
      <c r="B23" s="52">
        <v>921.0</v>
      </c>
      <c r="C23" s="52">
        <v>83683.0</v>
      </c>
      <c r="D23" s="52">
        <v>0.01100581958</v>
      </c>
    </row>
    <row r="24">
      <c r="A24" s="50" t="s">
        <v>66</v>
      </c>
      <c r="B24" s="52">
        <v>256.0</v>
      </c>
      <c r="C24" s="52">
        <v>83683.0</v>
      </c>
      <c r="D24" s="52">
        <v>0.00305916374</v>
      </c>
    </row>
    <row r="25">
      <c r="A25" s="50" t="s">
        <v>433</v>
      </c>
      <c r="B25" s="52">
        <v>97.0</v>
      </c>
      <c r="C25" s="52">
        <v>83683.0</v>
      </c>
      <c r="D25" s="52">
        <v>0.00115913626</v>
      </c>
    </row>
    <row r="26">
      <c r="A26" s="50" t="s">
        <v>94</v>
      </c>
      <c r="B26" s="52">
        <v>1471.0</v>
      </c>
      <c r="C26" s="52">
        <v>83683.0</v>
      </c>
      <c r="D26" s="52">
        <v>0.01757824169</v>
      </c>
    </row>
    <row r="27">
      <c r="A27" s="50" t="s">
        <v>40</v>
      </c>
      <c r="B27" s="52">
        <v>764.0</v>
      </c>
      <c r="C27" s="52">
        <v>83683.0</v>
      </c>
      <c r="D27" s="52">
        <v>0.00912969181</v>
      </c>
    </row>
    <row r="28">
      <c r="A28" s="50" t="s">
        <v>71</v>
      </c>
      <c r="B28" s="52">
        <v>50.0</v>
      </c>
      <c r="C28" s="52">
        <v>83683.0</v>
      </c>
      <c r="D28" s="52">
        <v>5.9749291E-4</v>
      </c>
    </row>
    <row r="29">
      <c r="A29" s="50" t="s">
        <v>84</v>
      </c>
      <c r="B29" s="52">
        <v>643.0</v>
      </c>
      <c r="C29" s="52">
        <v>83683.0</v>
      </c>
      <c r="D29" s="52">
        <v>0.00768375894</v>
      </c>
    </row>
    <row r="30">
      <c r="A30" s="50" t="s">
        <v>38</v>
      </c>
      <c r="B30" s="52">
        <v>488.0</v>
      </c>
      <c r="C30" s="52">
        <v>83683.0</v>
      </c>
      <c r="D30" s="52">
        <v>0.00583153089</v>
      </c>
    </row>
    <row r="31">
      <c r="A31" s="50" t="s">
        <v>22</v>
      </c>
      <c r="B31" s="52">
        <v>1078.0</v>
      </c>
      <c r="C31" s="52">
        <v>83683.0</v>
      </c>
      <c r="D31" s="52">
        <v>0.01288194734</v>
      </c>
    </row>
    <row r="32">
      <c r="A32" s="50" t="s">
        <v>57</v>
      </c>
      <c r="B32" s="52">
        <v>1340.0</v>
      </c>
      <c r="C32" s="52">
        <v>83683.0</v>
      </c>
      <c r="D32" s="52">
        <v>0.01601281024</v>
      </c>
    </row>
    <row r="33">
      <c r="A33" s="50" t="s">
        <v>24</v>
      </c>
      <c r="B33" s="52">
        <v>697.0</v>
      </c>
      <c r="C33" s="52">
        <v>83683.0</v>
      </c>
      <c r="D33" s="52">
        <v>0.0083290513</v>
      </c>
    </row>
    <row r="34">
      <c r="A34" s="50" t="s">
        <v>36</v>
      </c>
      <c r="B34" s="52">
        <v>1456.0</v>
      </c>
      <c r="C34" s="52">
        <v>83683.0</v>
      </c>
      <c r="D34" s="52">
        <v>0.01739899382</v>
      </c>
    </row>
    <row r="35">
      <c r="A35" s="50" t="s">
        <v>42</v>
      </c>
      <c r="B35" s="52">
        <v>1278.0</v>
      </c>
      <c r="C35" s="52">
        <v>83683.0</v>
      </c>
      <c r="D35" s="52">
        <v>0.01527191902</v>
      </c>
    </row>
    <row r="36">
      <c r="A36" s="50" t="s">
        <v>99</v>
      </c>
      <c r="B36" s="52">
        <v>786.0</v>
      </c>
      <c r="C36" s="52">
        <v>83683.0</v>
      </c>
      <c r="D36" s="52">
        <v>0.00939258869</v>
      </c>
    </row>
    <row r="37">
      <c r="A37" s="50" t="s">
        <v>45</v>
      </c>
      <c r="B37" s="52">
        <v>327.0</v>
      </c>
      <c r="C37" s="52">
        <v>83683.0</v>
      </c>
      <c r="D37" s="52">
        <v>0.00390760369</v>
      </c>
    </row>
    <row r="38">
      <c r="A38" s="50" t="s">
        <v>55</v>
      </c>
      <c r="B38" s="52">
        <v>739.0</v>
      </c>
      <c r="C38" s="52">
        <v>83683.0</v>
      </c>
      <c r="D38" s="52">
        <v>0.00883094535</v>
      </c>
    </row>
    <row r="39">
      <c r="A39" s="50" t="s">
        <v>32</v>
      </c>
      <c r="B39" s="52">
        <v>1722.0</v>
      </c>
      <c r="C39" s="52">
        <v>83683.0</v>
      </c>
      <c r="D39" s="52">
        <v>0.02057765615</v>
      </c>
    </row>
    <row r="40">
      <c r="A40" s="50" t="s">
        <v>46</v>
      </c>
      <c r="B40" s="52">
        <v>740.0</v>
      </c>
      <c r="C40" s="52">
        <v>83683.0</v>
      </c>
      <c r="D40" s="52">
        <v>0.00884289521</v>
      </c>
    </row>
    <row r="41">
      <c r="A41" s="50" t="s">
        <v>50</v>
      </c>
      <c r="B41" s="52">
        <v>1735.0</v>
      </c>
      <c r="C41" s="52">
        <v>83683.0</v>
      </c>
      <c r="D41" s="52">
        <v>0.02073300431</v>
      </c>
    </row>
    <row r="42">
      <c r="A42" s="50" t="s">
        <v>385</v>
      </c>
      <c r="B42" s="52">
        <v>3.0</v>
      </c>
      <c r="C42" s="52">
        <v>83683.0</v>
      </c>
      <c r="D42" s="52">
        <v>3.584957E-5</v>
      </c>
    </row>
    <row r="43">
      <c r="A43" s="50" t="s">
        <v>96</v>
      </c>
      <c r="B43" s="52">
        <v>520.0</v>
      </c>
      <c r="C43" s="52">
        <v>83683.0</v>
      </c>
      <c r="D43" s="52">
        <v>0.00621392636</v>
      </c>
    </row>
    <row r="44">
      <c r="A44" s="50" t="s">
        <v>47</v>
      </c>
      <c r="B44" s="52">
        <v>297.0</v>
      </c>
      <c r="C44" s="52">
        <v>83683.0</v>
      </c>
      <c r="D44" s="52">
        <v>0.00354910794</v>
      </c>
    </row>
    <row r="45">
      <c r="A45" s="50" t="s">
        <v>31</v>
      </c>
      <c r="B45" s="52">
        <v>1979.0</v>
      </c>
      <c r="C45" s="52">
        <v>83683.0</v>
      </c>
      <c r="D45" s="52">
        <v>0.02364876976</v>
      </c>
    </row>
    <row r="46">
      <c r="A46" s="50" t="s">
        <v>95</v>
      </c>
      <c r="B46" s="52">
        <v>161.0</v>
      </c>
      <c r="C46" s="52">
        <v>83683.0</v>
      </c>
      <c r="D46" s="52">
        <v>0.0019239272</v>
      </c>
    </row>
    <row r="47">
      <c r="A47" s="50" t="s">
        <v>76</v>
      </c>
      <c r="B47" s="52">
        <v>352.0</v>
      </c>
      <c r="C47" s="52">
        <v>83683.0</v>
      </c>
      <c r="D47" s="52">
        <v>0.00420635015</v>
      </c>
    </row>
    <row r="48">
      <c r="A48" s="50" t="s">
        <v>39</v>
      </c>
      <c r="B48" s="52">
        <v>522.0</v>
      </c>
      <c r="C48" s="52">
        <v>83683.0</v>
      </c>
      <c r="D48" s="52">
        <v>0.00623782608</v>
      </c>
    </row>
    <row r="49">
      <c r="A49" s="50" t="s">
        <v>434</v>
      </c>
      <c r="B49" s="52">
        <v>399.0</v>
      </c>
      <c r="C49" s="52">
        <v>83683.0</v>
      </c>
      <c r="D49" s="52">
        <v>0.00476799349</v>
      </c>
    </row>
    <row r="50">
      <c r="A50" s="50" t="s">
        <v>35</v>
      </c>
      <c r="B50" s="52">
        <v>259.0</v>
      </c>
      <c r="C50" s="52">
        <v>83683.0</v>
      </c>
      <c r="D50" s="52">
        <v>0.00309501332</v>
      </c>
    </row>
    <row r="51">
      <c r="A51" s="50" t="s">
        <v>100</v>
      </c>
      <c r="B51" s="52">
        <v>2062.0</v>
      </c>
      <c r="C51" s="52">
        <v>83683.0</v>
      </c>
      <c r="D51" s="52">
        <v>0.024640608</v>
      </c>
    </row>
    <row r="52">
      <c r="A52" s="50" t="s">
        <v>72</v>
      </c>
      <c r="B52" s="52">
        <v>280.0</v>
      </c>
      <c r="C52" s="52">
        <v>83683.0</v>
      </c>
      <c r="D52" s="52">
        <v>0.00334596035</v>
      </c>
    </row>
    <row r="53">
      <c r="A53" s="50" t="s">
        <v>85</v>
      </c>
      <c r="B53" s="52">
        <v>2599.0</v>
      </c>
      <c r="C53" s="52">
        <v>83683.0</v>
      </c>
      <c r="D53" s="52">
        <v>0.03105768196</v>
      </c>
    </row>
    <row r="54">
      <c r="A54" s="50" t="s">
        <v>63</v>
      </c>
      <c r="B54" s="52">
        <v>448.0</v>
      </c>
      <c r="C54" s="52">
        <v>83683.0</v>
      </c>
      <c r="D54" s="52">
        <v>0.00535353656</v>
      </c>
    </row>
    <row r="55">
      <c r="A55" s="50" t="s">
        <v>388</v>
      </c>
      <c r="B55" s="52">
        <v>9.0</v>
      </c>
      <c r="C55" s="52">
        <v>83683.0</v>
      </c>
      <c r="D55" s="52">
        <v>1.0754872E-4</v>
      </c>
    </row>
    <row r="56">
      <c r="A56" s="50" t="s">
        <v>102</v>
      </c>
      <c r="B56" s="52">
        <v>17.0</v>
      </c>
      <c r="C56" s="52">
        <v>83683.0</v>
      </c>
      <c r="D56" s="52">
        <v>2.0314759E-4</v>
      </c>
    </row>
    <row r="57">
      <c r="A57" s="50" t="s">
        <v>11</v>
      </c>
      <c r="B57" s="52">
        <v>461.0</v>
      </c>
      <c r="C57" s="52">
        <v>83683.0</v>
      </c>
      <c r="D57" s="52">
        <v>0.00550888471</v>
      </c>
    </row>
    <row r="58">
      <c r="A58" s="50" t="s">
        <v>67</v>
      </c>
      <c r="B58" s="52">
        <v>725.0</v>
      </c>
      <c r="C58" s="52">
        <v>83683.0</v>
      </c>
      <c r="D58" s="52">
        <v>0.00866364733</v>
      </c>
    </row>
    <row r="59">
      <c r="A59" s="50" t="s">
        <v>90</v>
      </c>
      <c r="B59" s="52">
        <v>87.0</v>
      </c>
      <c r="C59" s="52">
        <v>83683.0</v>
      </c>
      <c r="D59" s="52">
        <v>0.00103963768</v>
      </c>
    </row>
    <row r="60">
      <c r="A60" s="50" t="s">
        <v>79</v>
      </c>
      <c r="B60" s="52">
        <v>178.0</v>
      </c>
      <c r="C60" s="52">
        <v>83683.0</v>
      </c>
      <c r="D60" s="52">
        <v>0.00212707479</v>
      </c>
    </row>
    <row r="61">
      <c r="A61" s="50" t="s">
        <v>33</v>
      </c>
      <c r="B61" s="52">
        <v>2174.0</v>
      </c>
      <c r="C61" s="52">
        <v>83683.0</v>
      </c>
      <c r="D61" s="52">
        <v>0.02597899214</v>
      </c>
    </row>
    <row r="62">
      <c r="A62" s="50" t="s">
        <v>75</v>
      </c>
      <c r="B62" s="52">
        <v>329.0</v>
      </c>
      <c r="C62" s="52">
        <v>83683.0</v>
      </c>
      <c r="D62" s="52">
        <v>0.00393150341</v>
      </c>
    </row>
    <row r="63">
      <c r="A63" s="50" t="s">
        <v>65</v>
      </c>
      <c r="B63" s="52">
        <v>326.0</v>
      </c>
      <c r="C63" s="52">
        <v>83683.0</v>
      </c>
      <c r="D63" s="52">
        <v>0.00389565383</v>
      </c>
    </row>
    <row r="64">
      <c r="A64" s="50" t="s">
        <v>29</v>
      </c>
      <c r="B64" s="52">
        <v>2968.0</v>
      </c>
      <c r="C64" s="52">
        <v>83683.0</v>
      </c>
      <c r="D64" s="52">
        <v>0.03546717971</v>
      </c>
    </row>
    <row r="65">
      <c r="A65" s="50" t="s">
        <v>51</v>
      </c>
      <c r="B65" s="52">
        <v>312.0</v>
      </c>
      <c r="C65" s="52">
        <v>83683.0</v>
      </c>
      <c r="D65" s="52">
        <v>0.00372835581</v>
      </c>
    </row>
    <row r="66">
      <c r="A66" s="50" t="s">
        <v>28</v>
      </c>
      <c r="B66" s="52">
        <v>1195.0</v>
      </c>
      <c r="C66" s="52">
        <v>83683.0</v>
      </c>
      <c r="D66" s="52">
        <v>0.01428008078</v>
      </c>
    </row>
    <row r="67">
      <c r="A67" s="50" t="s">
        <v>37</v>
      </c>
      <c r="B67" s="52">
        <v>121.0</v>
      </c>
      <c r="C67" s="52">
        <v>83683.0</v>
      </c>
      <c r="D67" s="52">
        <v>0.00144593286</v>
      </c>
    </row>
    <row r="68">
      <c r="A68" s="50" t="s">
        <v>9</v>
      </c>
      <c r="B68" s="52">
        <v>316.0</v>
      </c>
      <c r="C68" s="52">
        <v>83683.0</v>
      </c>
      <c r="D68" s="52">
        <v>0.00377615525</v>
      </c>
    </row>
    <row r="69">
      <c r="A69" s="50" t="s">
        <v>17</v>
      </c>
      <c r="B69" s="52">
        <v>229.0</v>
      </c>
      <c r="C69" s="52">
        <v>83683.0</v>
      </c>
      <c r="D69" s="52">
        <v>0.00273651757</v>
      </c>
    </row>
    <row r="70">
      <c r="A70" s="50" t="s">
        <v>30</v>
      </c>
      <c r="B70" s="52">
        <v>854.0</v>
      </c>
      <c r="C70" s="52">
        <v>83683.0</v>
      </c>
      <c r="D70" s="52">
        <v>0.01020517906</v>
      </c>
    </row>
    <row r="71">
      <c r="A71" s="50" t="s">
        <v>61</v>
      </c>
      <c r="B71" s="52">
        <v>1838.0</v>
      </c>
      <c r="C71" s="52">
        <v>83683.0</v>
      </c>
      <c r="D71" s="52">
        <v>0.02196383972</v>
      </c>
    </row>
    <row r="72">
      <c r="A72" s="50" t="s">
        <v>64</v>
      </c>
      <c r="B72" s="52">
        <v>609.0</v>
      </c>
      <c r="C72" s="52">
        <v>83683.0</v>
      </c>
      <c r="D72" s="52">
        <v>0.00727746376</v>
      </c>
    </row>
    <row r="73">
      <c r="A73" s="50" t="s">
        <v>74</v>
      </c>
      <c r="B73" s="52">
        <v>6.0</v>
      </c>
      <c r="C73" s="52">
        <v>83683.0</v>
      </c>
      <c r="D73" s="52">
        <v>7.169915E-5</v>
      </c>
    </row>
    <row r="74">
      <c r="A74" s="50" t="s">
        <v>26</v>
      </c>
      <c r="B74" s="52">
        <v>69.0</v>
      </c>
      <c r="C74" s="52">
        <v>83683.0</v>
      </c>
      <c r="D74" s="52">
        <v>8.2454022E-4</v>
      </c>
    </row>
    <row r="75">
      <c r="A75" s="50" t="s">
        <v>154</v>
      </c>
      <c r="B75" s="52">
        <v>26.0</v>
      </c>
      <c r="C75" s="52">
        <v>83683.0</v>
      </c>
      <c r="D75" s="52">
        <v>3.1069631E-4</v>
      </c>
    </row>
    <row r="76">
      <c r="A76" s="50" t="s">
        <v>59</v>
      </c>
      <c r="B76" s="52">
        <v>251.0</v>
      </c>
      <c r="C76" s="52">
        <v>83683.0</v>
      </c>
      <c r="D76" s="52">
        <v>0.00299941445</v>
      </c>
    </row>
    <row r="77">
      <c r="A77" s="50" t="s">
        <v>81</v>
      </c>
      <c r="B77" s="52">
        <v>51.0</v>
      </c>
      <c r="C77" s="52">
        <v>83683.0</v>
      </c>
      <c r="D77" s="52">
        <v>6.0944277E-4</v>
      </c>
    </row>
    <row r="78">
      <c r="A78" s="50" t="s">
        <v>88</v>
      </c>
      <c r="B78" s="52">
        <v>364.0</v>
      </c>
      <c r="C78" s="52">
        <v>83683.0</v>
      </c>
      <c r="D78" s="52">
        <v>0.00434974845</v>
      </c>
    </row>
    <row r="79">
      <c r="A79" s="50" t="s">
        <v>58</v>
      </c>
      <c r="B79" s="52">
        <v>197.0</v>
      </c>
      <c r="C79" s="52">
        <v>83683.0</v>
      </c>
      <c r="D79" s="52">
        <v>0.0023541221</v>
      </c>
    </row>
    <row r="80">
      <c r="A80" s="50" t="s">
        <v>41</v>
      </c>
      <c r="B80" s="52">
        <v>1664.0</v>
      </c>
      <c r="C80" s="52">
        <v>83683.0</v>
      </c>
      <c r="D80" s="52">
        <v>0.01988456436</v>
      </c>
    </row>
    <row r="81">
      <c r="A81" s="50" t="s">
        <v>15</v>
      </c>
      <c r="B81" s="52">
        <v>393.0</v>
      </c>
      <c r="C81" s="52">
        <v>83683.0</v>
      </c>
      <c r="D81" s="52">
        <v>0.00469629434</v>
      </c>
    </row>
    <row r="82">
      <c r="A82" s="50" t="s">
        <v>93</v>
      </c>
      <c r="B82" s="52">
        <v>1041.0</v>
      </c>
      <c r="C82" s="52">
        <v>83683.0</v>
      </c>
      <c r="D82" s="52">
        <v>0.01243980258</v>
      </c>
    </row>
    <row r="83">
      <c r="A83" s="50" t="s">
        <v>82</v>
      </c>
      <c r="B83" s="52">
        <v>620.0</v>
      </c>
      <c r="C83" s="52">
        <v>83683.0</v>
      </c>
      <c r="D83" s="52">
        <v>0.0074089122</v>
      </c>
    </row>
    <row r="84">
      <c r="A84" s="50" t="s">
        <v>86</v>
      </c>
      <c r="B84" s="52">
        <v>247.0</v>
      </c>
      <c r="C84" s="52">
        <v>83683.0</v>
      </c>
      <c r="D84" s="52">
        <v>0.00295161502</v>
      </c>
    </row>
    <row r="85">
      <c r="A85" s="50" t="s">
        <v>91</v>
      </c>
      <c r="B85" s="52">
        <v>746.0</v>
      </c>
      <c r="C85" s="52">
        <v>83683.0</v>
      </c>
      <c r="D85" s="52">
        <v>0.00891459436</v>
      </c>
    </row>
    <row r="86">
      <c r="A86" s="50" t="s">
        <v>435</v>
      </c>
      <c r="B86" s="52">
        <v>363.0</v>
      </c>
      <c r="C86" s="52">
        <v>83683.0</v>
      </c>
      <c r="D86" s="52">
        <v>0.00433779859</v>
      </c>
    </row>
    <row r="87">
      <c r="A87" s="50" t="s">
        <v>68</v>
      </c>
      <c r="B87" s="52">
        <v>969.0</v>
      </c>
      <c r="C87" s="52">
        <v>83683.0</v>
      </c>
      <c r="D87" s="52">
        <v>0.01157941278</v>
      </c>
    </row>
    <row r="88">
      <c r="A88" s="50" t="s">
        <v>43</v>
      </c>
      <c r="B88" s="52">
        <v>905.0</v>
      </c>
      <c r="C88" s="52">
        <v>83683.0</v>
      </c>
      <c r="D88" s="52">
        <v>0.01081462184</v>
      </c>
    </row>
    <row r="89">
      <c r="A89" s="50" t="s">
        <v>80</v>
      </c>
      <c r="B89" s="52">
        <v>396.0</v>
      </c>
      <c r="C89" s="52">
        <v>83683.0</v>
      </c>
      <c r="D89" s="52">
        <v>0.00473214392</v>
      </c>
    </row>
    <row r="90">
      <c r="A90" s="50" t="s">
        <v>73</v>
      </c>
      <c r="B90" s="52">
        <v>1004.0</v>
      </c>
      <c r="C90" s="52">
        <v>83683.0</v>
      </c>
      <c r="D90" s="52">
        <v>0.01199765782</v>
      </c>
    </row>
    <row r="91">
      <c r="A91" s="50" t="s">
        <v>98</v>
      </c>
      <c r="B91" s="52">
        <v>56.0</v>
      </c>
      <c r="C91" s="52">
        <v>83683.0</v>
      </c>
      <c r="D91" s="52">
        <v>6.6919207E-4</v>
      </c>
    </row>
    <row r="92">
      <c r="A92" s="50" t="s">
        <v>56</v>
      </c>
      <c r="B92" s="52">
        <v>344.0</v>
      </c>
      <c r="C92" s="52">
        <v>83683.0</v>
      </c>
      <c r="D92" s="52">
        <v>0.00411075128</v>
      </c>
    </row>
    <row r="93">
      <c r="A93" s="50" t="s">
        <v>13</v>
      </c>
      <c r="B93" s="52">
        <v>909.0</v>
      </c>
      <c r="C93" s="52">
        <v>83683.0</v>
      </c>
      <c r="D93" s="52">
        <v>0.01086242128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4.75"/>
  </cols>
  <sheetData>
    <row r="1">
      <c r="A1" s="1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</row>
    <row r="2">
      <c r="A2" s="2" t="s">
        <v>109</v>
      </c>
      <c r="B2" s="2">
        <v>90.0</v>
      </c>
      <c r="C2" s="2">
        <v>225.0</v>
      </c>
      <c r="D2" s="2">
        <v>255.0</v>
      </c>
      <c r="E2" s="2">
        <v>375.0</v>
      </c>
      <c r="F2" s="2">
        <v>255.0</v>
      </c>
      <c r="J2" s="4" t="str">
        <f t="shared" ref="J2:N2" si="1">if(B2="","", "when state_name = '"&amp;$A2&amp;"' and permit_type = '"&amp;B$1&amp;"' then "&amp;B2)</f>
        <v>when state_name = 'Alabama' and permit_type = 'No permit required' then 90</v>
      </c>
      <c r="K2" s="4" t="str">
        <f t="shared" si="1"/>
        <v>when state_name = 'Alabama' and permit_type = 'City' then 225</v>
      </c>
      <c r="L2" s="4" t="str">
        <f t="shared" si="1"/>
        <v>when state_name = 'Alabama' and permit_type = 'County' then 255</v>
      </c>
      <c r="M2" s="4" t="str">
        <f t="shared" si="1"/>
        <v>when state_name = 'Alabama' and permit_type = 'DOT' then 375</v>
      </c>
      <c r="N2" s="4" t="str">
        <f t="shared" si="1"/>
        <v>when state_name = 'Alabama' and permit_type = 'Power company' then 255</v>
      </c>
      <c r="U2" s="4" t="s">
        <v>110</v>
      </c>
      <c r="AA2" s="4" t="str">
        <f>IFERROR(__xludf.DUMMYFUNCTION("sort(UNIQUE(U2:U39908))"),"")</f>
        <v/>
      </c>
    </row>
    <row r="3">
      <c r="A3" s="2" t="s">
        <v>111</v>
      </c>
      <c r="B3" s="2">
        <v>60.0</v>
      </c>
      <c r="C3" s="2">
        <v>180.0</v>
      </c>
      <c r="D3" s="2">
        <v>210.0</v>
      </c>
      <c r="E3" s="2">
        <v>360.0</v>
      </c>
      <c r="F3" s="2">
        <v>135.0</v>
      </c>
      <c r="J3" s="4" t="str">
        <f t="shared" ref="J3:N3" si="2">if(B3="","", "when state_name = '"&amp;$A3&amp;"' and permit_type = '"&amp;B$1&amp;"' then "&amp;B3)</f>
        <v>when state_name = 'Arizona' and permit_type = 'No permit required' then 60</v>
      </c>
      <c r="K3" s="4" t="str">
        <f t="shared" si="2"/>
        <v>when state_name = 'Arizona' and permit_type = 'City' then 180</v>
      </c>
      <c r="L3" s="4" t="str">
        <f t="shared" si="2"/>
        <v>when state_name = 'Arizona' and permit_type = 'County' then 210</v>
      </c>
      <c r="M3" s="4" t="str">
        <f t="shared" si="2"/>
        <v>when state_name = 'Arizona' and permit_type = 'DOT' then 360</v>
      </c>
      <c r="N3" s="4" t="str">
        <f t="shared" si="2"/>
        <v>when state_name = 'Arizona' and permit_type = 'Power company' then 135</v>
      </c>
      <c r="U3" s="4" t="s">
        <v>112</v>
      </c>
      <c r="AA3" s="4" t="str">
        <f>IFERROR(__xludf.DUMMYFUNCTION("""COMPUTED_VALUE"""),"when state_name = 'Alabama' and permit_type = 'City' then 225")</f>
        <v>when state_name = 'Alabama' and permit_type = 'City' then 225</v>
      </c>
    </row>
    <row r="4">
      <c r="A4" s="2" t="s">
        <v>113</v>
      </c>
      <c r="B4" s="2">
        <v>45.0</v>
      </c>
      <c r="C4" s="2">
        <v>135.0</v>
      </c>
      <c r="E4" s="2">
        <v>360.0</v>
      </c>
      <c r="F4" s="2">
        <v>240.0</v>
      </c>
      <c r="J4" s="4" t="str">
        <f t="shared" ref="J4:N4" si="3">if(B4="","", "when state_name = '"&amp;$A4&amp;"' and permit_type = '"&amp;B$1&amp;"' then "&amp;B4)</f>
        <v>when state_name = 'Arkansas' and permit_type = 'No permit required' then 45</v>
      </c>
      <c r="K4" s="4" t="str">
        <f t="shared" si="3"/>
        <v>when state_name = 'Arkansas' and permit_type = 'City' then 135</v>
      </c>
      <c r="L4" s="4" t="str">
        <f t="shared" si="3"/>
        <v/>
      </c>
      <c r="M4" s="4" t="str">
        <f t="shared" si="3"/>
        <v>when state_name = 'Arkansas' and permit_type = 'DOT' then 360</v>
      </c>
      <c r="N4" s="4" t="str">
        <f t="shared" si="3"/>
        <v>when state_name = 'Arkansas' and permit_type = 'Power company' then 240</v>
      </c>
      <c r="U4" s="4" t="s">
        <v>114</v>
      </c>
      <c r="AA4" s="4" t="str">
        <f>IFERROR(__xludf.DUMMYFUNCTION("""COMPUTED_VALUE"""),"when state_name = 'Alabama' and permit_type = 'County' then 255")</f>
        <v>when state_name = 'Alabama' and permit_type = 'County' then 255</v>
      </c>
    </row>
    <row r="5">
      <c r="A5" s="2" t="s">
        <v>115</v>
      </c>
      <c r="B5" s="2">
        <v>90.0</v>
      </c>
      <c r="C5" s="2">
        <v>150.0</v>
      </c>
      <c r="D5" s="2">
        <v>135.0</v>
      </c>
      <c r="E5" s="2">
        <v>390.0</v>
      </c>
      <c r="F5" s="2">
        <v>405.0</v>
      </c>
      <c r="J5" s="4" t="str">
        <f t="shared" ref="J5:N5" si="4">if(B5="","", "when state_name = '"&amp;$A5&amp;"' and permit_type = '"&amp;B$1&amp;"' then "&amp;B5)</f>
        <v>when state_name = 'California' and permit_type = 'No permit required' then 90</v>
      </c>
      <c r="K5" s="4" t="str">
        <f t="shared" si="4"/>
        <v>when state_name = 'California' and permit_type = 'City' then 150</v>
      </c>
      <c r="L5" s="4" t="str">
        <f t="shared" si="4"/>
        <v>when state_name = 'California' and permit_type = 'County' then 135</v>
      </c>
      <c r="M5" s="4" t="str">
        <f t="shared" si="4"/>
        <v>when state_name = 'California' and permit_type = 'DOT' then 390</v>
      </c>
      <c r="N5" s="4" t="str">
        <f t="shared" si="4"/>
        <v>when state_name = 'California' and permit_type = 'Power company' then 405</v>
      </c>
      <c r="U5" s="4" t="s">
        <v>116</v>
      </c>
      <c r="AA5" s="4" t="str">
        <f>IFERROR(__xludf.DUMMYFUNCTION("""COMPUTED_VALUE"""),"when state_name = 'Alabama' and permit_type = 'DOT' then 375")</f>
        <v>when state_name = 'Alabama' and permit_type = 'DOT' then 375</v>
      </c>
    </row>
    <row r="6">
      <c r="A6" s="2" t="s">
        <v>117</v>
      </c>
      <c r="B6" s="2">
        <v>90.0</v>
      </c>
      <c r="C6" s="2">
        <v>180.0</v>
      </c>
      <c r="D6" s="2">
        <v>270.0</v>
      </c>
      <c r="E6" s="2">
        <v>285.0</v>
      </c>
      <c r="F6" s="2">
        <v>255.0</v>
      </c>
      <c r="J6" s="4" t="str">
        <f t="shared" ref="J6:N6" si="5">if(B6="","", "when state_name = '"&amp;$A6&amp;"' and permit_type = '"&amp;B$1&amp;"' then "&amp;B6)</f>
        <v>when state_name = 'Colorado' and permit_type = 'No permit required' then 90</v>
      </c>
      <c r="K6" s="4" t="str">
        <f t="shared" si="5"/>
        <v>when state_name = 'Colorado' and permit_type = 'City' then 180</v>
      </c>
      <c r="L6" s="4" t="str">
        <f t="shared" si="5"/>
        <v>when state_name = 'Colorado' and permit_type = 'County' then 270</v>
      </c>
      <c r="M6" s="4" t="str">
        <f t="shared" si="5"/>
        <v>when state_name = 'Colorado' and permit_type = 'DOT' then 285</v>
      </c>
      <c r="N6" s="4" t="str">
        <f t="shared" si="5"/>
        <v>when state_name = 'Colorado' and permit_type = 'Power company' then 255</v>
      </c>
      <c r="U6" s="4" t="s">
        <v>118</v>
      </c>
      <c r="AA6" s="4" t="str">
        <f>IFERROR(__xludf.DUMMYFUNCTION("""COMPUTED_VALUE"""),"when state_name = 'Alabama' and permit_type = 'No permit required' then 90")</f>
        <v>when state_name = 'Alabama' and permit_type = 'No permit required' then 90</v>
      </c>
    </row>
    <row r="7">
      <c r="A7" s="2" t="s">
        <v>119</v>
      </c>
      <c r="B7" s="2">
        <v>75.0</v>
      </c>
      <c r="C7" s="2">
        <v>165.0</v>
      </c>
      <c r="E7" s="2">
        <v>165.0</v>
      </c>
      <c r="F7" s="2">
        <v>75.0</v>
      </c>
      <c r="J7" s="4" t="str">
        <f t="shared" ref="J7:N7" si="6">if(B7="","", "when state_name = '"&amp;$A7&amp;"' and permit_type = '"&amp;B$1&amp;"' then "&amp;B7)</f>
        <v>when state_name = 'Connecticut' and permit_type = 'No permit required' then 75</v>
      </c>
      <c r="K7" s="4" t="str">
        <f t="shared" si="6"/>
        <v>when state_name = 'Connecticut' and permit_type = 'City' then 165</v>
      </c>
      <c r="L7" s="4" t="str">
        <f t="shared" si="6"/>
        <v/>
      </c>
      <c r="M7" s="4" t="str">
        <f t="shared" si="6"/>
        <v>when state_name = 'Connecticut' and permit_type = 'DOT' then 165</v>
      </c>
      <c r="N7" s="4" t="str">
        <f t="shared" si="6"/>
        <v>when state_name = 'Connecticut' and permit_type = 'Power company' then 75</v>
      </c>
      <c r="U7" s="4" t="s">
        <v>120</v>
      </c>
      <c r="AA7" s="4" t="str">
        <f>IFERROR(__xludf.DUMMYFUNCTION("""COMPUTED_VALUE"""),"when state_name = 'Alabama' and permit_type = 'Power company' then 255")</f>
        <v>when state_name = 'Alabama' and permit_type = 'Power company' then 255</v>
      </c>
    </row>
    <row r="8">
      <c r="A8" s="2" t="s">
        <v>121</v>
      </c>
      <c r="B8" s="2">
        <v>75.0</v>
      </c>
      <c r="D8" s="2">
        <v>330.0</v>
      </c>
      <c r="E8" s="2">
        <v>330.0</v>
      </c>
      <c r="J8" s="4" t="str">
        <f t="shared" ref="J8:N8" si="7">if(B8="","", "when state_name = '"&amp;$A8&amp;"' and permit_type = '"&amp;B$1&amp;"' then "&amp;B8)</f>
        <v>when state_name = 'Delaware' and permit_type = 'No permit required' then 75</v>
      </c>
      <c r="K8" s="4" t="str">
        <f t="shared" si="7"/>
        <v/>
      </c>
      <c r="L8" s="4" t="str">
        <f t="shared" si="7"/>
        <v>when state_name = 'Delaware' and permit_type = 'County' then 330</v>
      </c>
      <c r="M8" s="4" t="str">
        <f t="shared" si="7"/>
        <v>when state_name = 'Delaware' and permit_type = 'DOT' then 330</v>
      </c>
      <c r="N8" s="4" t="str">
        <f t="shared" si="7"/>
        <v/>
      </c>
      <c r="U8" s="4" t="s">
        <v>122</v>
      </c>
      <c r="AA8" s="4" t="str">
        <f>IFERROR(__xludf.DUMMYFUNCTION("""COMPUTED_VALUE"""),"when state_name = 'Arizona' and permit_type = 'City' then 180")</f>
        <v>when state_name = 'Arizona' and permit_type = 'City' then 180</v>
      </c>
    </row>
    <row r="9">
      <c r="A9" s="2" t="s">
        <v>123</v>
      </c>
      <c r="B9" s="2">
        <v>45.0</v>
      </c>
      <c r="J9" s="4" t="str">
        <f t="shared" ref="J9:N9" si="8">if(B9="","", "when state_name = '"&amp;$A9&amp;"' and permit_type = '"&amp;B$1&amp;"' then "&amp;B9)</f>
        <v>when state_name = 'District of Columbia' and permit_type = 'No permit required' then 45</v>
      </c>
      <c r="K9" s="4" t="str">
        <f t="shared" si="8"/>
        <v/>
      </c>
      <c r="L9" s="4" t="str">
        <f t="shared" si="8"/>
        <v/>
      </c>
      <c r="M9" s="4" t="str">
        <f t="shared" si="8"/>
        <v/>
      </c>
      <c r="N9" s="4" t="str">
        <f t="shared" si="8"/>
        <v/>
      </c>
      <c r="U9" s="4" t="s">
        <v>124</v>
      </c>
      <c r="AA9" s="4" t="str">
        <f>IFERROR(__xludf.DUMMYFUNCTION("""COMPUTED_VALUE"""),"when state_name = 'Arizona' and permit_type = 'County' then 210")</f>
        <v>when state_name = 'Arizona' and permit_type = 'County' then 210</v>
      </c>
    </row>
    <row r="10">
      <c r="A10" s="2" t="s">
        <v>125</v>
      </c>
      <c r="B10" s="2">
        <v>75.0</v>
      </c>
      <c r="C10" s="2">
        <v>225.0</v>
      </c>
      <c r="D10" s="2">
        <v>195.0</v>
      </c>
      <c r="E10" s="2">
        <v>255.0</v>
      </c>
      <c r="F10" s="2">
        <v>300.0</v>
      </c>
      <c r="J10" s="4" t="str">
        <f t="shared" ref="J10:N10" si="9">if(B10="","", "when state_name = '"&amp;$A10&amp;"' and permit_type = '"&amp;B$1&amp;"' then "&amp;B10)</f>
        <v>when state_name = 'Florida' and permit_type = 'No permit required' then 75</v>
      </c>
      <c r="K10" s="4" t="str">
        <f t="shared" si="9"/>
        <v>when state_name = 'Florida' and permit_type = 'City' then 225</v>
      </c>
      <c r="L10" s="4" t="str">
        <f t="shared" si="9"/>
        <v>when state_name = 'Florida' and permit_type = 'County' then 195</v>
      </c>
      <c r="M10" s="4" t="str">
        <f t="shared" si="9"/>
        <v>when state_name = 'Florida' and permit_type = 'DOT' then 255</v>
      </c>
      <c r="N10" s="4" t="str">
        <f t="shared" si="9"/>
        <v>when state_name = 'Florida' and permit_type = 'Power company' then 300</v>
      </c>
      <c r="U10" s="4" t="s">
        <v>126</v>
      </c>
      <c r="AA10" s="4" t="str">
        <f>IFERROR(__xludf.DUMMYFUNCTION("""COMPUTED_VALUE"""),"when state_name = 'Arizona' and permit_type = 'DOT' then 360")</f>
        <v>when state_name = 'Arizona' and permit_type = 'DOT' then 360</v>
      </c>
    </row>
    <row r="11">
      <c r="A11" s="2" t="s">
        <v>127</v>
      </c>
      <c r="B11" s="2">
        <v>60.0</v>
      </c>
      <c r="C11" s="2">
        <v>120.0</v>
      </c>
      <c r="D11" s="2">
        <v>135.0</v>
      </c>
      <c r="E11" s="2">
        <v>240.0</v>
      </c>
      <c r="F11" s="2">
        <v>180.0</v>
      </c>
      <c r="J11" s="4" t="str">
        <f t="shared" ref="J11:N11" si="10">if(B11="","", "when state_name = '"&amp;$A11&amp;"' and permit_type = '"&amp;B$1&amp;"' then "&amp;B11)</f>
        <v>when state_name = 'Georgia' and permit_type = 'No permit required' then 60</v>
      </c>
      <c r="K11" s="4" t="str">
        <f t="shared" si="10"/>
        <v>when state_name = 'Georgia' and permit_type = 'City' then 120</v>
      </c>
      <c r="L11" s="4" t="str">
        <f t="shared" si="10"/>
        <v>when state_name = 'Georgia' and permit_type = 'County' then 135</v>
      </c>
      <c r="M11" s="4" t="str">
        <f t="shared" si="10"/>
        <v>when state_name = 'Georgia' and permit_type = 'DOT' then 240</v>
      </c>
      <c r="N11" s="4" t="str">
        <f t="shared" si="10"/>
        <v>when state_name = 'Georgia' and permit_type = 'Power company' then 180</v>
      </c>
      <c r="U11" s="4" t="s">
        <v>128</v>
      </c>
      <c r="AA11" s="4" t="str">
        <f>IFERROR(__xludf.DUMMYFUNCTION("""COMPUTED_VALUE"""),"when state_name = 'Arizona' and permit_type = 'No permit required' then 60")</f>
        <v>when state_name = 'Arizona' and permit_type = 'No permit required' then 60</v>
      </c>
    </row>
    <row r="12">
      <c r="A12" s="2" t="s">
        <v>49</v>
      </c>
      <c r="B12" s="2">
        <v>45.0</v>
      </c>
      <c r="C12" s="2">
        <v>90.0</v>
      </c>
      <c r="E12" s="2">
        <v>255.0</v>
      </c>
      <c r="J12" s="4" t="str">
        <f t="shared" ref="J12:N12" si="11">if(B12="","", "when state_name = '"&amp;$A12&amp;"' and permit_type = '"&amp;B$1&amp;"' then "&amp;B12)</f>
        <v>when state_name = 'Idaho' and permit_type = 'No permit required' then 45</v>
      </c>
      <c r="K12" s="4" t="str">
        <f t="shared" si="11"/>
        <v>when state_name = 'Idaho' and permit_type = 'City' then 90</v>
      </c>
      <c r="L12" s="4" t="str">
        <f t="shared" si="11"/>
        <v/>
      </c>
      <c r="M12" s="4" t="str">
        <f t="shared" si="11"/>
        <v>when state_name = 'Idaho' and permit_type = 'DOT' then 255</v>
      </c>
      <c r="N12" s="4" t="str">
        <f t="shared" si="11"/>
        <v/>
      </c>
      <c r="U12" s="4" t="s">
        <v>129</v>
      </c>
      <c r="AA12" s="4" t="str">
        <f>IFERROR(__xludf.DUMMYFUNCTION("""COMPUTED_VALUE"""),"when state_name = 'Arizona' and permit_type = 'Power company' then 135")</f>
        <v>when state_name = 'Arizona' and permit_type = 'Power company' then 135</v>
      </c>
    </row>
    <row r="13">
      <c r="A13" s="2" t="s">
        <v>130</v>
      </c>
      <c r="B13" s="2">
        <v>120.0</v>
      </c>
      <c r="C13" s="2">
        <v>180.0</v>
      </c>
      <c r="D13" s="2">
        <v>270.0</v>
      </c>
      <c r="E13" s="2">
        <v>300.0</v>
      </c>
      <c r="F13" s="2">
        <v>225.0</v>
      </c>
      <c r="J13" s="4" t="str">
        <f t="shared" ref="J13:N13" si="12">if(B13="","", "when state_name = '"&amp;$A13&amp;"' and permit_type = '"&amp;B$1&amp;"' then "&amp;B13)</f>
        <v>when state_name = 'Illinois' and permit_type = 'No permit required' then 120</v>
      </c>
      <c r="K13" s="4" t="str">
        <f t="shared" si="12"/>
        <v>when state_name = 'Illinois' and permit_type = 'City' then 180</v>
      </c>
      <c r="L13" s="4" t="str">
        <f t="shared" si="12"/>
        <v>when state_name = 'Illinois' and permit_type = 'County' then 270</v>
      </c>
      <c r="M13" s="4" t="str">
        <f t="shared" si="12"/>
        <v>when state_name = 'Illinois' and permit_type = 'DOT' then 300</v>
      </c>
      <c r="N13" s="4" t="str">
        <f t="shared" si="12"/>
        <v>when state_name = 'Illinois' and permit_type = 'Power company' then 225</v>
      </c>
      <c r="U13" s="4" t="s">
        <v>131</v>
      </c>
      <c r="AA13" s="4" t="str">
        <f>IFERROR(__xludf.DUMMYFUNCTION("""COMPUTED_VALUE"""),"when state_name = 'Arkansas' and permit_type = 'City' then 135")</f>
        <v>when state_name = 'Arkansas' and permit_type = 'City' then 135</v>
      </c>
    </row>
    <row r="14">
      <c r="A14" s="2" t="s">
        <v>132</v>
      </c>
      <c r="B14" s="2">
        <v>75.0</v>
      </c>
      <c r="C14" s="2">
        <v>105.0</v>
      </c>
      <c r="D14" s="2">
        <v>150.0</v>
      </c>
      <c r="E14" s="2">
        <v>225.0</v>
      </c>
      <c r="F14" s="2">
        <v>225.0</v>
      </c>
      <c r="J14" s="4" t="str">
        <f t="shared" ref="J14:N14" si="13">if(B14="","", "when state_name = '"&amp;$A14&amp;"' and permit_type = '"&amp;B$1&amp;"' then "&amp;B14)</f>
        <v>when state_name = 'Indiana' and permit_type = 'No permit required' then 75</v>
      </c>
      <c r="K14" s="4" t="str">
        <f t="shared" si="13"/>
        <v>when state_name = 'Indiana' and permit_type = 'City' then 105</v>
      </c>
      <c r="L14" s="4" t="str">
        <f t="shared" si="13"/>
        <v>when state_name = 'Indiana' and permit_type = 'County' then 150</v>
      </c>
      <c r="M14" s="4" t="str">
        <f t="shared" si="13"/>
        <v>when state_name = 'Indiana' and permit_type = 'DOT' then 225</v>
      </c>
      <c r="N14" s="4" t="str">
        <f t="shared" si="13"/>
        <v>when state_name = 'Indiana' and permit_type = 'Power company' then 225</v>
      </c>
      <c r="U14" s="4" t="s">
        <v>133</v>
      </c>
      <c r="AA14" s="4" t="str">
        <f>IFERROR(__xludf.DUMMYFUNCTION("""COMPUTED_VALUE"""),"when state_name = 'Arkansas' and permit_type = 'DOT' then 360")</f>
        <v>when state_name = 'Arkansas' and permit_type = 'DOT' then 360</v>
      </c>
    </row>
    <row r="15">
      <c r="A15" s="2" t="s">
        <v>134</v>
      </c>
      <c r="B15" s="2">
        <v>60.0</v>
      </c>
      <c r="C15" s="2">
        <v>150.0</v>
      </c>
      <c r="E15" s="2">
        <v>255.0</v>
      </c>
      <c r="J15" s="4" t="str">
        <f t="shared" ref="J15:N15" si="14">if(B15="","", "when state_name = '"&amp;$A15&amp;"' and permit_type = '"&amp;B$1&amp;"' then "&amp;B15)</f>
        <v>when state_name = 'Iowa' and permit_type = 'No permit required' then 60</v>
      </c>
      <c r="K15" s="4" t="str">
        <f t="shared" si="14"/>
        <v>when state_name = 'Iowa' and permit_type = 'City' then 150</v>
      </c>
      <c r="L15" s="4" t="str">
        <f t="shared" si="14"/>
        <v/>
      </c>
      <c r="M15" s="4" t="str">
        <f t="shared" si="14"/>
        <v>when state_name = 'Iowa' and permit_type = 'DOT' then 255</v>
      </c>
      <c r="N15" s="4" t="str">
        <f t="shared" si="14"/>
        <v/>
      </c>
      <c r="U15" s="4" t="s">
        <v>135</v>
      </c>
      <c r="AA15" s="4" t="str">
        <f>IFERROR(__xludf.DUMMYFUNCTION("""COMPUTED_VALUE"""),"when state_name = 'Arkansas' and permit_type = 'No permit required' then 45")</f>
        <v>when state_name = 'Arkansas' and permit_type = 'No permit required' then 45</v>
      </c>
    </row>
    <row r="16">
      <c r="A16" s="2" t="s">
        <v>136</v>
      </c>
      <c r="B16" s="2">
        <v>60.0</v>
      </c>
      <c r="C16" s="2">
        <v>165.0</v>
      </c>
      <c r="D16" s="2">
        <v>165.0</v>
      </c>
      <c r="E16" s="2">
        <v>270.0</v>
      </c>
      <c r="F16" s="2">
        <v>60.0</v>
      </c>
      <c r="J16" s="4" t="str">
        <f t="shared" ref="J16:N16" si="15">if(B16="","", "when state_name = '"&amp;$A16&amp;"' and permit_type = '"&amp;B$1&amp;"' then "&amp;B16)</f>
        <v>when state_name = 'Kansas' and permit_type = 'No permit required' then 60</v>
      </c>
      <c r="K16" s="4" t="str">
        <f t="shared" si="15"/>
        <v>when state_name = 'Kansas' and permit_type = 'City' then 165</v>
      </c>
      <c r="L16" s="4" t="str">
        <f t="shared" si="15"/>
        <v>when state_name = 'Kansas' and permit_type = 'County' then 165</v>
      </c>
      <c r="M16" s="4" t="str">
        <f t="shared" si="15"/>
        <v>when state_name = 'Kansas' and permit_type = 'DOT' then 270</v>
      </c>
      <c r="N16" s="4" t="str">
        <f t="shared" si="15"/>
        <v>when state_name = 'Kansas' and permit_type = 'Power company' then 60</v>
      </c>
      <c r="U16" s="4" t="s">
        <v>137</v>
      </c>
      <c r="AA16" s="4" t="str">
        <f>IFERROR(__xludf.DUMMYFUNCTION("""COMPUTED_VALUE"""),"when state_name = 'Arkansas' and permit_type = 'Power company' then 240")</f>
        <v>when state_name = 'Arkansas' and permit_type = 'Power company' then 240</v>
      </c>
    </row>
    <row r="17">
      <c r="A17" s="2" t="s">
        <v>138</v>
      </c>
      <c r="B17" s="2">
        <v>60.0</v>
      </c>
      <c r="C17" s="2">
        <v>150.0</v>
      </c>
      <c r="D17" s="2">
        <v>30.0</v>
      </c>
      <c r="E17" s="2">
        <v>225.0</v>
      </c>
      <c r="F17" s="2">
        <v>90.0</v>
      </c>
      <c r="J17" s="4" t="str">
        <f t="shared" ref="J17:N17" si="16">if(B17="","", "when state_name = '"&amp;$A17&amp;"' and permit_type = '"&amp;B$1&amp;"' then "&amp;B17)</f>
        <v>when state_name = 'Kentucky' and permit_type = 'No permit required' then 60</v>
      </c>
      <c r="K17" s="4" t="str">
        <f t="shared" si="16"/>
        <v>when state_name = 'Kentucky' and permit_type = 'City' then 150</v>
      </c>
      <c r="L17" s="4" t="str">
        <f t="shared" si="16"/>
        <v>when state_name = 'Kentucky' and permit_type = 'County' then 30</v>
      </c>
      <c r="M17" s="4" t="str">
        <f t="shared" si="16"/>
        <v>when state_name = 'Kentucky' and permit_type = 'DOT' then 225</v>
      </c>
      <c r="N17" s="4" t="str">
        <f t="shared" si="16"/>
        <v>when state_name = 'Kentucky' and permit_type = 'Power company' then 90</v>
      </c>
      <c r="U17" s="4" t="s">
        <v>139</v>
      </c>
      <c r="AA17" s="4" t="str">
        <f>IFERROR(__xludf.DUMMYFUNCTION("""COMPUTED_VALUE"""),"when state_name = 'California' and permit_type = 'City' then 150")</f>
        <v>when state_name = 'California' and permit_type = 'City' then 150</v>
      </c>
    </row>
    <row r="18">
      <c r="A18" s="2" t="s">
        <v>140</v>
      </c>
      <c r="B18" s="2">
        <v>135.0</v>
      </c>
      <c r="C18" s="2">
        <v>195.0</v>
      </c>
      <c r="D18" s="2">
        <v>150.0</v>
      </c>
      <c r="E18" s="2">
        <v>195.0</v>
      </c>
      <c r="F18" s="2">
        <v>315.0</v>
      </c>
      <c r="J18" s="4" t="str">
        <f t="shared" ref="J18:N18" si="17">if(B18="","", "when state_name = '"&amp;$A18&amp;"' and permit_type = '"&amp;B$1&amp;"' then "&amp;B18)</f>
        <v>when state_name = 'Louisiana' and permit_type = 'No permit required' then 135</v>
      </c>
      <c r="K18" s="4" t="str">
        <f t="shared" si="17"/>
        <v>when state_name = 'Louisiana' and permit_type = 'City' then 195</v>
      </c>
      <c r="L18" s="4" t="str">
        <f t="shared" si="17"/>
        <v>when state_name = 'Louisiana' and permit_type = 'County' then 150</v>
      </c>
      <c r="M18" s="4" t="str">
        <f t="shared" si="17"/>
        <v>when state_name = 'Louisiana' and permit_type = 'DOT' then 195</v>
      </c>
      <c r="N18" s="4" t="str">
        <f t="shared" si="17"/>
        <v>when state_name = 'Louisiana' and permit_type = 'Power company' then 315</v>
      </c>
      <c r="U18" s="4" t="s">
        <v>141</v>
      </c>
      <c r="AA18" s="4" t="str">
        <f>IFERROR(__xludf.DUMMYFUNCTION("""COMPUTED_VALUE"""),"when state_name = 'California' and permit_type = 'County' then 135")</f>
        <v>when state_name = 'California' and permit_type = 'County' then 135</v>
      </c>
    </row>
    <row r="19">
      <c r="A19" s="2" t="s">
        <v>142</v>
      </c>
      <c r="B19" s="2">
        <v>60.0</v>
      </c>
      <c r="D19" s="2">
        <v>225.0</v>
      </c>
      <c r="E19" s="2">
        <v>195.0</v>
      </c>
      <c r="F19" s="2"/>
      <c r="J19" s="4" t="str">
        <f t="shared" ref="J19:N19" si="18">if(B19="","", "when state_name = '"&amp;$A19&amp;"' and permit_type = '"&amp;B$1&amp;"' then "&amp;B19)</f>
        <v>when state_name = 'Maryland' and permit_type = 'No permit required' then 60</v>
      </c>
      <c r="K19" s="4" t="str">
        <f t="shared" si="18"/>
        <v/>
      </c>
      <c r="L19" s="4" t="str">
        <f t="shared" si="18"/>
        <v>when state_name = 'Maryland' and permit_type = 'County' then 225</v>
      </c>
      <c r="M19" s="4" t="str">
        <f t="shared" si="18"/>
        <v>when state_name = 'Maryland' and permit_type = 'DOT' then 195</v>
      </c>
      <c r="N19" s="4" t="str">
        <f t="shared" si="18"/>
        <v/>
      </c>
      <c r="U19" s="4" t="s">
        <v>143</v>
      </c>
      <c r="AA19" s="4" t="str">
        <f>IFERROR(__xludf.DUMMYFUNCTION("""COMPUTED_VALUE"""),"when state_name = 'California' and permit_type = 'DOT' then 390")</f>
        <v>when state_name = 'California' and permit_type = 'DOT' then 390</v>
      </c>
    </row>
    <row r="20">
      <c r="A20" s="2" t="s">
        <v>144</v>
      </c>
      <c r="B20" s="2">
        <v>150.0</v>
      </c>
      <c r="C20" s="2">
        <v>75.0</v>
      </c>
      <c r="E20" s="2">
        <v>165.0</v>
      </c>
      <c r="F20" s="2">
        <v>120.0</v>
      </c>
      <c r="J20" s="4" t="str">
        <f t="shared" ref="J20:N20" si="19">if(B20="","", "when state_name = '"&amp;$A20&amp;"' and permit_type = '"&amp;B$1&amp;"' then "&amp;B20)</f>
        <v>when state_name = 'Massachusetts' and permit_type = 'No permit required' then 150</v>
      </c>
      <c r="K20" s="4" t="str">
        <f t="shared" si="19"/>
        <v>when state_name = 'Massachusetts' and permit_type = 'City' then 75</v>
      </c>
      <c r="L20" s="4" t="str">
        <f t="shared" si="19"/>
        <v/>
      </c>
      <c r="M20" s="4" t="str">
        <f t="shared" si="19"/>
        <v>when state_name = 'Massachusetts' and permit_type = 'DOT' then 165</v>
      </c>
      <c r="N20" s="4" t="str">
        <f t="shared" si="19"/>
        <v>when state_name = 'Massachusetts' and permit_type = 'Power company' then 120</v>
      </c>
      <c r="U20" s="4" t="s">
        <v>145</v>
      </c>
      <c r="AA20" s="4" t="str">
        <f>IFERROR(__xludf.DUMMYFUNCTION("""COMPUTED_VALUE"""),"when state_name = 'California' and permit_type = 'No permit required' then 90")</f>
        <v>when state_name = 'California' and permit_type = 'No permit required' then 90</v>
      </c>
    </row>
    <row r="21">
      <c r="A21" s="2" t="s">
        <v>146</v>
      </c>
      <c r="B21" s="2">
        <v>75.0</v>
      </c>
      <c r="C21" s="2">
        <v>165.0</v>
      </c>
      <c r="D21" s="2">
        <v>270.0</v>
      </c>
      <c r="E21" s="2">
        <v>345.0</v>
      </c>
      <c r="J21" s="4" t="str">
        <f t="shared" ref="J21:N21" si="20">if(B21="","", "when state_name = '"&amp;$A21&amp;"' and permit_type = '"&amp;B$1&amp;"' then "&amp;B21)</f>
        <v>when state_name = 'Michigan' and permit_type = 'No permit required' then 75</v>
      </c>
      <c r="K21" s="4" t="str">
        <f t="shared" si="20"/>
        <v>when state_name = 'Michigan' and permit_type = 'City' then 165</v>
      </c>
      <c r="L21" s="4" t="str">
        <f t="shared" si="20"/>
        <v>when state_name = 'Michigan' and permit_type = 'County' then 270</v>
      </c>
      <c r="M21" s="4" t="str">
        <f t="shared" si="20"/>
        <v>when state_name = 'Michigan' and permit_type = 'DOT' then 345</v>
      </c>
      <c r="N21" s="4" t="str">
        <f t="shared" si="20"/>
        <v/>
      </c>
      <c r="U21" s="4" t="s">
        <v>147</v>
      </c>
      <c r="AA21" s="4" t="str">
        <f>IFERROR(__xludf.DUMMYFUNCTION("""COMPUTED_VALUE"""),"when state_name = 'California' and permit_type = 'Power company' then 405")</f>
        <v>when state_name = 'California' and permit_type = 'Power company' then 405</v>
      </c>
    </row>
    <row r="22">
      <c r="A22" s="2" t="s">
        <v>148</v>
      </c>
      <c r="B22" s="2">
        <v>90.0</v>
      </c>
      <c r="C22" s="2">
        <v>135.0</v>
      </c>
      <c r="D22" s="2">
        <v>210.0</v>
      </c>
      <c r="J22" s="4" t="str">
        <f t="shared" ref="J22:N22" si="21">if(B22="","", "when state_name = '"&amp;$A22&amp;"' and permit_type = '"&amp;B$1&amp;"' then "&amp;B22)</f>
        <v>when state_name = 'Minnesota' and permit_type = 'No permit required' then 90</v>
      </c>
      <c r="K22" s="4" t="str">
        <f t="shared" si="21"/>
        <v>when state_name = 'Minnesota' and permit_type = 'City' then 135</v>
      </c>
      <c r="L22" s="4" t="str">
        <f t="shared" si="21"/>
        <v>when state_name = 'Minnesota' and permit_type = 'County' then 210</v>
      </c>
      <c r="M22" s="4" t="str">
        <f t="shared" si="21"/>
        <v/>
      </c>
      <c r="N22" s="4" t="str">
        <f t="shared" si="21"/>
        <v/>
      </c>
      <c r="U22" s="4" t="s">
        <v>149</v>
      </c>
      <c r="AA22" s="4" t="str">
        <f>IFERROR(__xludf.DUMMYFUNCTION("""COMPUTED_VALUE"""),"when state_name = 'Colorado' and permit_type = 'City' then 180")</f>
        <v>when state_name = 'Colorado' and permit_type = 'City' then 180</v>
      </c>
    </row>
    <row r="23">
      <c r="A23" s="2" t="s">
        <v>150</v>
      </c>
      <c r="B23" s="2">
        <v>75.0</v>
      </c>
      <c r="C23" s="2">
        <v>165.0</v>
      </c>
      <c r="D23" s="2">
        <v>270.0</v>
      </c>
      <c r="E23" s="2">
        <v>300.0</v>
      </c>
      <c r="J23" s="4" t="str">
        <f t="shared" ref="J23:N23" si="22">if(B23="","", "when state_name = '"&amp;$A23&amp;"' and permit_type = '"&amp;B$1&amp;"' then "&amp;B23)</f>
        <v>when state_name = 'Mississippi' and permit_type = 'No permit required' then 75</v>
      </c>
      <c r="K23" s="4" t="str">
        <f t="shared" si="22"/>
        <v>when state_name = 'Mississippi' and permit_type = 'City' then 165</v>
      </c>
      <c r="L23" s="4" t="str">
        <f t="shared" si="22"/>
        <v>when state_name = 'Mississippi' and permit_type = 'County' then 270</v>
      </c>
      <c r="M23" s="4" t="str">
        <f t="shared" si="22"/>
        <v>when state_name = 'Mississippi' and permit_type = 'DOT' then 300</v>
      </c>
      <c r="N23" s="4" t="str">
        <f t="shared" si="22"/>
        <v/>
      </c>
      <c r="U23" s="4" t="s">
        <v>151</v>
      </c>
      <c r="AA23" s="4" t="str">
        <f>IFERROR(__xludf.DUMMYFUNCTION("""COMPUTED_VALUE"""),"when state_name = 'Colorado' and permit_type = 'County' then 270")</f>
        <v>when state_name = 'Colorado' and permit_type = 'County' then 270</v>
      </c>
    </row>
    <row r="24">
      <c r="A24" s="2" t="s">
        <v>152</v>
      </c>
      <c r="B24" s="2">
        <v>75.0</v>
      </c>
      <c r="C24" s="2">
        <v>135.0</v>
      </c>
      <c r="D24" s="2">
        <v>330.0</v>
      </c>
      <c r="E24" s="2">
        <v>255.0</v>
      </c>
      <c r="F24" s="2">
        <v>270.0</v>
      </c>
      <c r="J24" s="4" t="str">
        <f t="shared" ref="J24:N24" si="23">if(B24="","", "when state_name = '"&amp;$A24&amp;"' and permit_type = '"&amp;B$1&amp;"' then "&amp;B24)</f>
        <v>when state_name = 'Missouri' and permit_type = 'No permit required' then 75</v>
      </c>
      <c r="K24" s="4" t="str">
        <f t="shared" si="23"/>
        <v>when state_name = 'Missouri' and permit_type = 'City' then 135</v>
      </c>
      <c r="L24" s="4" t="str">
        <f t="shared" si="23"/>
        <v>when state_name = 'Missouri' and permit_type = 'County' then 330</v>
      </c>
      <c r="M24" s="4" t="str">
        <f t="shared" si="23"/>
        <v>when state_name = 'Missouri' and permit_type = 'DOT' then 255</v>
      </c>
      <c r="N24" s="4" t="str">
        <f t="shared" si="23"/>
        <v>when state_name = 'Missouri' and permit_type = 'Power company' then 270</v>
      </c>
      <c r="U24" s="4" t="s">
        <v>153</v>
      </c>
      <c r="AA24" s="4" t="str">
        <f>IFERROR(__xludf.DUMMYFUNCTION("""COMPUTED_VALUE"""),"when state_name = 'Colorado' and permit_type = 'DOT' then 285")</f>
        <v>when state_name = 'Colorado' and permit_type = 'DOT' then 285</v>
      </c>
    </row>
    <row r="25">
      <c r="A25" s="2" t="s">
        <v>154</v>
      </c>
      <c r="B25" s="2">
        <v>45.0</v>
      </c>
      <c r="J25" s="4" t="str">
        <f t="shared" ref="J25:N25" si="24">if(B25="","", "when state_name = '"&amp;$A25&amp;"' and permit_type = '"&amp;B$1&amp;"' then "&amp;B25)</f>
        <v>when state_name = 'Montana' and permit_type = 'No permit required' then 45</v>
      </c>
      <c r="K25" s="4" t="str">
        <f t="shared" si="24"/>
        <v/>
      </c>
      <c r="L25" s="4" t="str">
        <f t="shared" si="24"/>
        <v/>
      </c>
      <c r="M25" s="4" t="str">
        <f t="shared" si="24"/>
        <v/>
      </c>
      <c r="N25" s="4" t="str">
        <f t="shared" si="24"/>
        <v/>
      </c>
      <c r="U25" s="4" t="s">
        <v>155</v>
      </c>
      <c r="AA25" s="4" t="str">
        <f>IFERROR(__xludf.DUMMYFUNCTION("""COMPUTED_VALUE"""),"when state_name = 'Colorado' and permit_type = 'No permit required' then 90")</f>
        <v>when state_name = 'Colorado' and permit_type = 'No permit required' then 90</v>
      </c>
    </row>
    <row r="26">
      <c r="A26" s="2" t="s">
        <v>66</v>
      </c>
      <c r="B26" s="2">
        <v>60.0</v>
      </c>
      <c r="C26" s="2">
        <v>210.0</v>
      </c>
      <c r="D26" s="2">
        <v>210.0</v>
      </c>
      <c r="E26" s="2">
        <v>135.0</v>
      </c>
      <c r="F26" s="2">
        <v>225.0</v>
      </c>
      <c r="J26" s="4" t="str">
        <f t="shared" ref="J26:N26" si="25">if(B26="","", "when state_name = '"&amp;$A26&amp;"' and permit_type = '"&amp;B$1&amp;"' then "&amp;B26)</f>
        <v>when state_name = 'Nebraska' and permit_type = 'No permit required' then 60</v>
      </c>
      <c r="K26" s="4" t="str">
        <f t="shared" si="25"/>
        <v>when state_name = 'Nebraska' and permit_type = 'City' then 210</v>
      </c>
      <c r="L26" s="4" t="str">
        <f t="shared" si="25"/>
        <v>when state_name = 'Nebraska' and permit_type = 'County' then 210</v>
      </c>
      <c r="M26" s="4" t="str">
        <f t="shared" si="25"/>
        <v>when state_name = 'Nebraska' and permit_type = 'DOT' then 135</v>
      </c>
      <c r="N26" s="4" t="str">
        <f t="shared" si="25"/>
        <v>when state_name = 'Nebraska' and permit_type = 'Power company' then 225</v>
      </c>
      <c r="U26" s="4" t="s">
        <v>156</v>
      </c>
      <c r="AA26" s="4" t="str">
        <f>IFERROR(__xludf.DUMMYFUNCTION("""COMPUTED_VALUE"""),"when state_name = 'Colorado' and permit_type = 'Power company' then 255")</f>
        <v>when state_name = 'Colorado' and permit_type = 'Power company' then 255</v>
      </c>
    </row>
    <row r="27">
      <c r="A27" s="2" t="s">
        <v>157</v>
      </c>
      <c r="B27" s="2">
        <v>75.0</v>
      </c>
      <c r="C27" s="2">
        <v>90.0</v>
      </c>
      <c r="D27" s="2">
        <v>105.0</v>
      </c>
      <c r="J27" s="4" t="str">
        <f t="shared" ref="J27:N27" si="26">if(B27="","", "when state_name = '"&amp;$A27&amp;"' and permit_type = '"&amp;B$1&amp;"' then "&amp;B27)</f>
        <v>when state_name = 'Nevada' and permit_type = 'No permit required' then 75</v>
      </c>
      <c r="K27" s="4" t="str">
        <f t="shared" si="26"/>
        <v>when state_name = 'Nevada' and permit_type = 'City' then 90</v>
      </c>
      <c r="L27" s="4" t="str">
        <f t="shared" si="26"/>
        <v>when state_name = 'Nevada' and permit_type = 'County' then 105</v>
      </c>
      <c r="M27" s="4" t="str">
        <f t="shared" si="26"/>
        <v/>
      </c>
      <c r="N27" s="4" t="str">
        <f t="shared" si="26"/>
        <v/>
      </c>
      <c r="U27" s="4" t="s">
        <v>158</v>
      </c>
      <c r="AA27" s="4" t="str">
        <f>IFERROR(__xludf.DUMMYFUNCTION("""COMPUTED_VALUE"""),"when state_name = 'Connecticut' and permit_type = 'City' then 165")</f>
        <v>when state_name = 'Connecticut' and permit_type = 'City' then 165</v>
      </c>
    </row>
    <row r="28">
      <c r="A28" s="2" t="s">
        <v>159</v>
      </c>
      <c r="B28" s="2">
        <v>45.0</v>
      </c>
      <c r="J28" s="4" t="str">
        <f t="shared" ref="J28:N28" si="27">if(B28="","", "when state_name = '"&amp;$A28&amp;"' and permit_type = '"&amp;B$1&amp;"' then "&amp;B28)</f>
        <v>when state_name = 'New Hampshire' and permit_type = 'No permit required' then 45</v>
      </c>
      <c r="K28" s="4" t="str">
        <f t="shared" si="27"/>
        <v/>
      </c>
      <c r="L28" s="4" t="str">
        <f t="shared" si="27"/>
        <v/>
      </c>
      <c r="M28" s="4" t="str">
        <f t="shared" si="27"/>
        <v/>
      </c>
      <c r="N28" s="4" t="str">
        <f t="shared" si="27"/>
        <v/>
      </c>
      <c r="U28" s="4" t="s">
        <v>160</v>
      </c>
      <c r="AA28" s="4" t="str">
        <f>IFERROR(__xludf.DUMMYFUNCTION("""COMPUTED_VALUE"""),"when state_name = 'Connecticut' and permit_type = 'DOT' then 165")</f>
        <v>when state_name = 'Connecticut' and permit_type = 'DOT' then 165</v>
      </c>
    </row>
    <row r="29">
      <c r="A29" s="2" t="s">
        <v>161</v>
      </c>
      <c r="B29" s="2">
        <v>135.0</v>
      </c>
      <c r="C29" s="2">
        <v>45.0</v>
      </c>
      <c r="D29" s="2">
        <v>315.0</v>
      </c>
      <c r="F29" s="2">
        <v>120.0</v>
      </c>
      <c r="J29" s="4" t="str">
        <f t="shared" ref="J29:N29" si="28">if(B29="","", "when state_name = '"&amp;$A29&amp;"' and permit_type = '"&amp;B$1&amp;"' then "&amp;B29)</f>
        <v>when state_name = 'New Jersey' and permit_type = 'No permit required' then 135</v>
      </c>
      <c r="K29" s="4" t="str">
        <f t="shared" si="28"/>
        <v>when state_name = 'New Jersey' and permit_type = 'City' then 45</v>
      </c>
      <c r="L29" s="4" t="str">
        <f t="shared" si="28"/>
        <v>when state_name = 'New Jersey' and permit_type = 'County' then 315</v>
      </c>
      <c r="M29" s="4" t="str">
        <f t="shared" si="28"/>
        <v/>
      </c>
      <c r="N29" s="4" t="str">
        <f t="shared" si="28"/>
        <v>when state_name = 'New Jersey' and permit_type = 'Power company' then 120</v>
      </c>
      <c r="U29" s="4" t="s">
        <v>162</v>
      </c>
      <c r="AA29" s="4" t="str">
        <f>IFERROR(__xludf.DUMMYFUNCTION("""COMPUTED_VALUE"""),"when state_name = 'Connecticut' and permit_type = 'No permit required' then 75")</f>
        <v>when state_name = 'Connecticut' and permit_type = 'No permit required' then 75</v>
      </c>
    </row>
    <row r="30">
      <c r="A30" s="2" t="s">
        <v>163</v>
      </c>
      <c r="B30" s="2">
        <v>60.0</v>
      </c>
      <c r="C30" s="2">
        <v>90.0</v>
      </c>
      <c r="D30" s="2">
        <v>180.0</v>
      </c>
      <c r="E30" s="2">
        <v>225.0</v>
      </c>
      <c r="J30" s="4" t="str">
        <f t="shared" ref="J30:N30" si="29">if(B30="","", "when state_name = '"&amp;$A30&amp;"' and permit_type = '"&amp;B$1&amp;"' then "&amp;B30)</f>
        <v>when state_name = 'New Mexico' and permit_type = 'No permit required' then 60</v>
      </c>
      <c r="K30" s="4" t="str">
        <f t="shared" si="29"/>
        <v>when state_name = 'New Mexico' and permit_type = 'City' then 90</v>
      </c>
      <c r="L30" s="4" t="str">
        <f t="shared" si="29"/>
        <v>when state_name = 'New Mexico' and permit_type = 'County' then 180</v>
      </c>
      <c r="M30" s="4" t="str">
        <f t="shared" si="29"/>
        <v>when state_name = 'New Mexico' and permit_type = 'DOT' then 225</v>
      </c>
      <c r="N30" s="4" t="str">
        <f t="shared" si="29"/>
        <v/>
      </c>
      <c r="U30" s="4" t="s">
        <v>164</v>
      </c>
      <c r="AA30" s="4" t="str">
        <f>IFERROR(__xludf.DUMMYFUNCTION("""COMPUTED_VALUE"""),"when state_name = 'Connecticut' and permit_type = 'Power company' then 75")</f>
        <v>when state_name = 'Connecticut' and permit_type = 'Power company' then 75</v>
      </c>
    </row>
    <row r="31">
      <c r="A31" s="2" t="s">
        <v>165</v>
      </c>
      <c r="B31" s="2">
        <v>90.0</v>
      </c>
      <c r="C31" s="2">
        <v>105.0</v>
      </c>
      <c r="D31" s="2">
        <v>195.0</v>
      </c>
      <c r="E31" s="2">
        <v>255.0</v>
      </c>
      <c r="F31" s="2">
        <v>45.0</v>
      </c>
      <c r="J31" s="4" t="str">
        <f t="shared" ref="J31:N31" si="30">if(B31="","", "when state_name = '"&amp;$A31&amp;"' and permit_type = '"&amp;B$1&amp;"' then "&amp;B31)</f>
        <v>when state_name = 'New York' and permit_type = 'No permit required' then 90</v>
      </c>
      <c r="K31" s="4" t="str">
        <f t="shared" si="30"/>
        <v>when state_name = 'New York' and permit_type = 'City' then 105</v>
      </c>
      <c r="L31" s="4" t="str">
        <f t="shared" si="30"/>
        <v>when state_name = 'New York' and permit_type = 'County' then 195</v>
      </c>
      <c r="M31" s="4" t="str">
        <f t="shared" si="30"/>
        <v>when state_name = 'New York' and permit_type = 'DOT' then 255</v>
      </c>
      <c r="N31" s="4" t="str">
        <f t="shared" si="30"/>
        <v>when state_name = 'New York' and permit_type = 'Power company' then 45</v>
      </c>
      <c r="U31" s="4" t="s">
        <v>166</v>
      </c>
      <c r="AA31" s="4" t="str">
        <f>IFERROR(__xludf.DUMMYFUNCTION("""COMPUTED_VALUE"""),"when state_name = 'Delaware' and permit_type = 'County' then 330")</f>
        <v>when state_name = 'Delaware' and permit_type = 'County' then 330</v>
      </c>
    </row>
    <row r="32">
      <c r="A32" s="2" t="s">
        <v>167</v>
      </c>
      <c r="B32" s="2">
        <v>105.0</v>
      </c>
      <c r="C32" s="2">
        <v>135.0</v>
      </c>
      <c r="D32" s="2">
        <v>75.0</v>
      </c>
      <c r="E32" s="2">
        <v>90.0</v>
      </c>
      <c r="F32" s="2">
        <v>105.0</v>
      </c>
      <c r="J32" s="4" t="str">
        <f t="shared" ref="J32:N32" si="31">if(B32="","", "when state_name = '"&amp;$A32&amp;"' and permit_type = '"&amp;B$1&amp;"' then "&amp;B32)</f>
        <v>when state_name = 'North Carolina' and permit_type = 'No permit required' then 105</v>
      </c>
      <c r="K32" s="4" t="str">
        <f t="shared" si="31"/>
        <v>when state_name = 'North Carolina' and permit_type = 'City' then 135</v>
      </c>
      <c r="L32" s="4" t="str">
        <f t="shared" si="31"/>
        <v>when state_name = 'North Carolina' and permit_type = 'County' then 75</v>
      </c>
      <c r="M32" s="4" t="str">
        <f t="shared" si="31"/>
        <v>when state_name = 'North Carolina' and permit_type = 'DOT' then 90</v>
      </c>
      <c r="N32" s="4" t="str">
        <f t="shared" si="31"/>
        <v>when state_name = 'North Carolina' and permit_type = 'Power company' then 105</v>
      </c>
      <c r="U32" s="4" t="s">
        <v>168</v>
      </c>
      <c r="AA32" s="4" t="str">
        <f>IFERROR(__xludf.DUMMYFUNCTION("""COMPUTED_VALUE"""),"when state_name = 'Delaware' and permit_type = 'DOT' then 330")</f>
        <v>when state_name = 'Delaware' and permit_type = 'DOT' then 330</v>
      </c>
    </row>
    <row r="33">
      <c r="A33" s="2" t="s">
        <v>71</v>
      </c>
      <c r="B33" s="2">
        <v>60.0</v>
      </c>
      <c r="J33" s="4" t="str">
        <f t="shared" ref="J33:N33" si="32">if(B33="","", "when state_name = '"&amp;$A33&amp;"' and permit_type = '"&amp;B$1&amp;"' then "&amp;B33)</f>
        <v>when state_name = 'North Dakota' and permit_type = 'No permit required' then 60</v>
      </c>
      <c r="K33" s="4" t="str">
        <f t="shared" si="32"/>
        <v/>
      </c>
      <c r="L33" s="4" t="str">
        <f t="shared" si="32"/>
        <v/>
      </c>
      <c r="M33" s="4" t="str">
        <f t="shared" si="32"/>
        <v/>
      </c>
      <c r="N33" s="4" t="str">
        <f t="shared" si="32"/>
        <v/>
      </c>
      <c r="U33" s="4" t="s">
        <v>169</v>
      </c>
      <c r="AA33" s="4" t="str">
        <f>IFERROR(__xludf.DUMMYFUNCTION("""COMPUTED_VALUE"""),"when state_name = 'Delaware' and permit_type = 'No permit required' then 75")</f>
        <v>when state_name = 'Delaware' and permit_type = 'No permit required' then 75</v>
      </c>
    </row>
    <row r="34">
      <c r="A34" s="2" t="s">
        <v>170</v>
      </c>
      <c r="B34" s="2">
        <v>75.0</v>
      </c>
      <c r="C34" s="2">
        <v>105.0</v>
      </c>
      <c r="D34" s="2">
        <v>195.0</v>
      </c>
      <c r="E34" s="2">
        <v>315.0</v>
      </c>
      <c r="F34" s="2">
        <v>75.0</v>
      </c>
      <c r="J34" s="4" t="str">
        <f t="shared" ref="J34:N34" si="33">if(B34="","", "when state_name = '"&amp;$A34&amp;"' and permit_type = '"&amp;B$1&amp;"' then "&amp;B34)</f>
        <v>when state_name = 'Ohio' and permit_type = 'No permit required' then 75</v>
      </c>
      <c r="K34" s="4" t="str">
        <f t="shared" si="33"/>
        <v>when state_name = 'Ohio' and permit_type = 'City' then 105</v>
      </c>
      <c r="L34" s="4" t="str">
        <f t="shared" si="33"/>
        <v>when state_name = 'Ohio' and permit_type = 'County' then 195</v>
      </c>
      <c r="M34" s="4" t="str">
        <f t="shared" si="33"/>
        <v>when state_name = 'Ohio' and permit_type = 'DOT' then 315</v>
      </c>
      <c r="N34" s="4" t="str">
        <f t="shared" si="33"/>
        <v>when state_name = 'Ohio' and permit_type = 'Power company' then 75</v>
      </c>
      <c r="U34" s="4" t="s">
        <v>171</v>
      </c>
      <c r="AA34" s="4" t="str">
        <f>IFERROR(__xludf.DUMMYFUNCTION("""COMPUTED_VALUE"""),"when state_name = 'District of Columbia' and permit_type = 'No permit required' then 45")</f>
        <v>when state_name = 'District of Columbia' and permit_type = 'No permit required' then 45</v>
      </c>
    </row>
    <row r="35">
      <c r="A35" s="2" t="s">
        <v>172</v>
      </c>
      <c r="B35" s="2">
        <v>75.0</v>
      </c>
      <c r="C35" s="2">
        <v>120.0</v>
      </c>
      <c r="D35" s="2">
        <v>180.0</v>
      </c>
      <c r="E35" s="2">
        <v>180.0</v>
      </c>
      <c r="F35" s="2">
        <v>105.0</v>
      </c>
      <c r="J35" s="4" t="str">
        <f t="shared" ref="J35:N35" si="34">if(B35="","", "when state_name = '"&amp;$A35&amp;"' and permit_type = '"&amp;B$1&amp;"' then "&amp;B35)</f>
        <v>when state_name = 'Oklahoma' and permit_type = 'No permit required' then 75</v>
      </c>
      <c r="K35" s="4" t="str">
        <f t="shared" si="34"/>
        <v>when state_name = 'Oklahoma' and permit_type = 'City' then 120</v>
      </c>
      <c r="L35" s="4" t="str">
        <f t="shared" si="34"/>
        <v>when state_name = 'Oklahoma' and permit_type = 'County' then 180</v>
      </c>
      <c r="M35" s="4" t="str">
        <f t="shared" si="34"/>
        <v>when state_name = 'Oklahoma' and permit_type = 'DOT' then 180</v>
      </c>
      <c r="N35" s="4" t="str">
        <f t="shared" si="34"/>
        <v>when state_name = 'Oklahoma' and permit_type = 'Power company' then 105</v>
      </c>
      <c r="U35" s="4" t="s">
        <v>173</v>
      </c>
      <c r="AA35" s="4" t="str">
        <f>IFERROR(__xludf.DUMMYFUNCTION("""COMPUTED_VALUE"""),"when state_name = 'Florida' and permit_type = 'City' then 225")</f>
        <v>when state_name = 'Florida' and permit_type = 'City' then 225</v>
      </c>
    </row>
    <row r="36">
      <c r="A36" s="2" t="s">
        <v>174</v>
      </c>
      <c r="B36" s="2">
        <v>60.0</v>
      </c>
      <c r="C36" s="2">
        <v>315.0</v>
      </c>
      <c r="D36" s="2">
        <v>300.0</v>
      </c>
      <c r="J36" s="4" t="str">
        <f t="shared" ref="J36:N36" si="35">if(B36="","", "when state_name = '"&amp;$A36&amp;"' and permit_type = '"&amp;B$1&amp;"' then "&amp;B36)</f>
        <v>when state_name = 'Oregon' and permit_type = 'No permit required' then 60</v>
      </c>
      <c r="K36" s="4" t="str">
        <f t="shared" si="35"/>
        <v>when state_name = 'Oregon' and permit_type = 'City' then 315</v>
      </c>
      <c r="L36" s="4" t="str">
        <f t="shared" si="35"/>
        <v>when state_name = 'Oregon' and permit_type = 'County' then 300</v>
      </c>
      <c r="M36" s="4" t="str">
        <f t="shared" si="35"/>
        <v/>
      </c>
      <c r="N36" s="4" t="str">
        <f t="shared" si="35"/>
        <v/>
      </c>
      <c r="U36" s="4" t="s">
        <v>175</v>
      </c>
      <c r="AA36" s="4" t="str">
        <f>IFERROR(__xludf.DUMMYFUNCTION("""COMPUTED_VALUE"""),"when state_name = 'Florida' and permit_type = 'County' then 195")</f>
        <v>when state_name = 'Florida' and permit_type = 'County' then 195</v>
      </c>
    </row>
    <row r="37">
      <c r="A37" s="2" t="s">
        <v>176</v>
      </c>
      <c r="B37" s="2">
        <v>60.0</v>
      </c>
      <c r="C37" s="2">
        <v>285.0</v>
      </c>
      <c r="F37" s="2">
        <v>105.0</v>
      </c>
      <c r="J37" s="4" t="str">
        <f t="shared" ref="J37:N37" si="36">if(B37="","", "when state_name = '"&amp;$A37&amp;"' and permit_type = '"&amp;B$1&amp;"' then "&amp;B37)</f>
        <v>when state_name = 'Pennsylvania' and permit_type = 'No permit required' then 60</v>
      </c>
      <c r="K37" s="4" t="str">
        <f t="shared" si="36"/>
        <v>when state_name = 'Pennsylvania' and permit_type = 'City' then 285</v>
      </c>
      <c r="L37" s="4" t="str">
        <f t="shared" si="36"/>
        <v/>
      </c>
      <c r="M37" s="4" t="str">
        <f t="shared" si="36"/>
        <v/>
      </c>
      <c r="N37" s="4" t="str">
        <f t="shared" si="36"/>
        <v>when state_name = 'Pennsylvania' and permit_type = 'Power company' then 105</v>
      </c>
      <c r="U37" s="4" t="s">
        <v>177</v>
      </c>
      <c r="AA37" s="4" t="str">
        <f>IFERROR(__xludf.DUMMYFUNCTION("""COMPUTED_VALUE"""),"when state_name = 'Florida' and permit_type = 'DOT' then 255")</f>
        <v>when state_name = 'Florida' and permit_type = 'DOT' then 255</v>
      </c>
    </row>
    <row r="38">
      <c r="A38" s="2" t="s">
        <v>178</v>
      </c>
      <c r="B38" s="2">
        <v>180.0</v>
      </c>
      <c r="E38" s="2">
        <v>315.0</v>
      </c>
      <c r="F38" s="2">
        <v>105.0</v>
      </c>
      <c r="J38" s="4" t="str">
        <f t="shared" ref="J38:N38" si="37">if(B38="","", "when state_name = '"&amp;$A38&amp;"' and permit_type = '"&amp;B$1&amp;"' then "&amp;B38)</f>
        <v>when state_name = 'Rhode Island' and permit_type = 'No permit required' then 180</v>
      </c>
      <c r="K38" s="4" t="str">
        <f t="shared" si="37"/>
        <v/>
      </c>
      <c r="L38" s="4" t="str">
        <f t="shared" si="37"/>
        <v/>
      </c>
      <c r="M38" s="4" t="str">
        <f t="shared" si="37"/>
        <v>when state_name = 'Rhode Island' and permit_type = 'DOT' then 315</v>
      </c>
      <c r="N38" s="4" t="str">
        <f t="shared" si="37"/>
        <v>when state_name = 'Rhode Island' and permit_type = 'Power company' then 105</v>
      </c>
      <c r="U38" s="4" t="s">
        <v>179</v>
      </c>
      <c r="AA38" s="4" t="str">
        <f>IFERROR(__xludf.DUMMYFUNCTION("""COMPUTED_VALUE"""),"when state_name = 'Florida' and permit_type = 'No permit required' then 75")</f>
        <v>when state_name = 'Florida' and permit_type = 'No permit required' then 75</v>
      </c>
    </row>
    <row r="39">
      <c r="A39" s="2" t="s">
        <v>180</v>
      </c>
      <c r="B39" s="2">
        <v>180.0</v>
      </c>
      <c r="C39" s="2">
        <v>225.0</v>
      </c>
      <c r="D39" s="2">
        <v>105.0</v>
      </c>
      <c r="E39" s="2">
        <v>270.0</v>
      </c>
      <c r="F39" s="2">
        <v>345.0</v>
      </c>
      <c r="J39" s="4" t="str">
        <f t="shared" ref="J39:N39" si="38">if(B39="","", "when state_name = '"&amp;$A39&amp;"' and permit_type = '"&amp;B$1&amp;"' then "&amp;B39)</f>
        <v>when state_name = 'South Carolina' and permit_type = 'No permit required' then 180</v>
      </c>
      <c r="K39" s="4" t="str">
        <f t="shared" si="38"/>
        <v>when state_name = 'South Carolina' and permit_type = 'City' then 225</v>
      </c>
      <c r="L39" s="4" t="str">
        <f t="shared" si="38"/>
        <v>when state_name = 'South Carolina' and permit_type = 'County' then 105</v>
      </c>
      <c r="M39" s="4" t="str">
        <f t="shared" si="38"/>
        <v>when state_name = 'South Carolina' and permit_type = 'DOT' then 270</v>
      </c>
      <c r="N39" s="4" t="str">
        <f t="shared" si="38"/>
        <v>when state_name = 'South Carolina' and permit_type = 'Power company' then 345</v>
      </c>
      <c r="U39" s="4" t="s">
        <v>181</v>
      </c>
      <c r="AA39" s="4" t="str">
        <f>IFERROR(__xludf.DUMMYFUNCTION("""COMPUTED_VALUE"""),"when state_name = 'Florida' and permit_type = 'Power company' then 300")</f>
        <v>when state_name = 'Florida' and permit_type = 'Power company' then 300</v>
      </c>
    </row>
    <row r="40">
      <c r="A40" s="2" t="s">
        <v>89</v>
      </c>
      <c r="B40" s="2">
        <v>45.0</v>
      </c>
      <c r="C40" s="2">
        <v>105.0</v>
      </c>
      <c r="J40" s="4" t="str">
        <f t="shared" ref="J40:N40" si="39">if(B40="","", "when state_name = '"&amp;$A40&amp;"' and permit_type = '"&amp;B$1&amp;"' then "&amp;B40)</f>
        <v>when state_name = 'South Dakota' and permit_type = 'No permit required' then 45</v>
      </c>
      <c r="K40" s="4" t="str">
        <f t="shared" si="39"/>
        <v>when state_name = 'South Dakota' and permit_type = 'City' then 105</v>
      </c>
      <c r="L40" s="4" t="str">
        <f t="shared" si="39"/>
        <v/>
      </c>
      <c r="M40" s="4" t="str">
        <f t="shared" si="39"/>
        <v/>
      </c>
      <c r="N40" s="4" t="str">
        <f t="shared" si="39"/>
        <v/>
      </c>
      <c r="U40" s="4" t="s">
        <v>182</v>
      </c>
      <c r="AA40" s="4" t="str">
        <f>IFERROR(__xludf.DUMMYFUNCTION("""COMPUTED_VALUE"""),"when state_name = 'Georgia' and permit_type = 'City' then 120")</f>
        <v>when state_name = 'Georgia' and permit_type = 'City' then 120</v>
      </c>
    </row>
    <row r="41">
      <c r="A41" s="2" t="s">
        <v>183</v>
      </c>
      <c r="B41" s="2">
        <v>60.0</v>
      </c>
      <c r="C41" s="2">
        <v>120.0</v>
      </c>
      <c r="D41" s="2">
        <v>255.0</v>
      </c>
      <c r="E41" s="2">
        <v>210.0</v>
      </c>
      <c r="F41" s="2">
        <v>60.0</v>
      </c>
      <c r="J41" s="4" t="str">
        <f t="shared" ref="J41:N41" si="40">if(B41="","", "when state_name = '"&amp;$A41&amp;"' and permit_type = '"&amp;B$1&amp;"' then "&amp;B41)</f>
        <v>when state_name = 'Tennessee' and permit_type = 'No permit required' then 60</v>
      </c>
      <c r="K41" s="4" t="str">
        <f t="shared" si="40"/>
        <v>when state_name = 'Tennessee' and permit_type = 'City' then 120</v>
      </c>
      <c r="L41" s="4" t="str">
        <f t="shared" si="40"/>
        <v>when state_name = 'Tennessee' and permit_type = 'County' then 255</v>
      </c>
      <c r="M41" s="4" t="str">
        <f t="shared" si="40"/>
        <v>when state_name = 'Tennessee' and permit_type = 'DOT' then 210</v>
      </c>
      <c r="N41" s="4" t="str">
        <f t="shared" si="40"/>
        <v>when state_name = 'Tennessee' and permit_type = 'Power company' then 60</v>
      </c>
      <c r="U41" s="4" t="s">
        <v>184</v>
      </c>
      <c r="AA41" s="4" t="str">
        <f>IFERROR(__xludf.DUMMYFUNCTION("""COMPUTED_VALUE"""),"when state_name = 'Georgia' and permit_type = 'County' then 135")</f>
        <v>when state_name = 'Georgia' and permit_type = 'County' then 135</v>
      </c>
    </row>
    <row r="42">
      <c r="A42" s="2" t="s">
        <v>185</v>
      </c>
      <c r="B42" s="2">
        <v>60.0</v>
      </c>
      <c r="C42" s="2">
        <v>180.0</v>
      </c>
      <c r="D42" s="2">
        <v>180.0</v>
      </c>
      <c r="E42" s="2">
        <v>360.0</v>
      </c>
      <c r="F42" s="2">
        <v>255.0</v>
      </c>
      <c r="J42" s="4" t="str">
        <f t="shared" ref="J42:N42" si="41">if(B42="","", "when state_name = '"&amp;$A42&amp;"' and permit_type = '"&amp;B$1&amp;"' then "&amp;B42)</f>
        <v>when state_name = 'Texas' and permit_type = 'No permit required' then 60</v>
      </c>
      <c r="K42" s="4" t="str">
        <f t="shared" si="41"/>
        <v>when state_name = 'Texas' and permit_type = 'City' then 180</v>
      </c>
      <c r="L42" s="4" t="str">
        <f t="shared" si="41"/>
        <v>when state_name = 'Texas' and permit_type = 'County' then 180</v>
      </c>
      <c r="M42" s="4" t="str">
        <f t="shared" si="41"/>
        <v>when state_name = 'Texas' and permit_type = 'DOT' then 360</v>
      </c>
      <c r="N42" s="4" t="str">
        <f t="shared" si="41"/>
        <v>when state_name = 'Texas' and permit_type = 'Power company' then 255</v>
      </c>
      <c r="U42" s="4" t="s">
        <v>186</v>
      </c>
      <c r="AA42" s="4" t="str">
        <f>IFERROR(__xludf.DUMMYFUNCTION("""COMPUTED_VALUE"""),"when state_name = 'Georgia' and permit_type = 'DOT' then 240")</f>
        <v>when state_name = 'Georgia' and permit_type = 'DOT' then 240</v>
      </c>
    </row>
    <row r="43">
      <c r="A43" s="2" t="s">
        <v>187</v>
      </c>
      <c r="B43" s="2">
        <v>135.0</v>
      </c>
      <c r="C43" s="2">
        <v>150.0</v>
      </c>
      <c r="F43" s="2">
        <v>165.0</v>
      </c>
      <c r="J43" s="4" t="str">
        <f t="shared" ref="J43:N43" si="42">if(B43="","", "when state_name = '"&amp;$A43&amp;"' and permit_type = '"&amp;B$1&amp;"' then "&amp;B43)</f>
        <v>when state_name = 'Utah' and permit_type = 'No permit required' then 135</v>
      </c>
      <c r="K43" s="4" t="str">
        <f t="shared" si="42"/>
        <v>when state_name = 'Utah' and permit_type = 'City' then 150</v>
      </c>
      <c r="L43" s="4" t="str">
        <f t="shared" si="42"/>
        <v/>
      </c>
      <c r="M43" s="4" t="str">
        <f t="shared" si="42"/>
        <v/>
      </c>
      <c r="N43" s="4" t="str">
        <f t="shared" si="42"/>
        <v>when state_name = 'Utah' and permit_type = 'Power company' then 165</v>
      </c>
      <c r="U43" s="4" t="s">
        <v>188</v>
      </c>
      <c r="AA43" s="4" t="str">
        <f>IFERROR(__xludf.DUMMYFUNCTION("""COMPUTED_VALUE"""),"when state_name = 'Georgia' and permit_type = 'No permit required' then 60")</f>
        <v>when state_name = 'Georgia' and permit_type = 'No permit required' then 60</v>
      </c>
    </row>
    <row r="44">
      <c r="A44" s="2" t="s">
        <v>189</v>
      </c>
      <c r="B44" s="2">
        <v>45.0</v>
      </c>
      <c r="J44" s="4" t="str">
        <f t="shared" ref="J44:N44" si="43">if(B44="","", "when state_name = '"&amp;$A44&amp;"' and permit_type = '"&amp;B$1&amp;"' then "&amp;B44)</f>
        <v>when state_name = 'Vermont' and permit_type = 'No permit required' then 45</v>
      </c>
      <c r="K44" s="4" t="str">
        <f t="shared" si="43"/>
        <v/>
      </c>
      <c r="L44" s="4" t="str">
        <f t="shared" si="43"/>
        <v/>
      </c>
      <c r="M44" s="4" t="str">
        <f t="shared" si="43"/>
        <v/>
      </c>
      <c r="N44" s="4" t="str">
        <f t="shared" si="43"/>
        <v/>
      </c>
      <c r="U44" s="4" t="s">
        <v>190</v>
      </c>
      <c r="AA44" s="4" t="str">
        <f>IFERROR(__xludf.DUMMYFUNCTION("""COMPUTED_VALUE"""),"when state_name = 'Georgia' and permit_type = 'Power company' then 180")</f>
        <v>when state_name = 'Georgia' and permit_type = 'Power company' then 180</v>
      </c>
    </row>
    <row r="45">
      <c r="A45" s="2" t="s">
        <v>191</v>
      </c>
      <c r="B45" s="2">
        <v>105.0</v>
      </c>
      <c r="C45" s="2">
        <v>210.0</v>
      </c>
      <c r="D45" s="2">
        <v>180.0</v>
      </c>
      <c r="F45" s="2">
        <v>180.0</v>
      </c>
      <c r="J45" s="4" t="str">
        <f t="shared" ref="J45:N45" si="44">if(B45="","", "when state_name = '"&amp;$A45&amp;"' and permit_type = '"&amp;B$1&amp;"' then "&amp;B45)</f>
        <v>when state_name = 'Virginia' and permit_type = 'No permit required' then 105</v>
      </c>
      <c r="K45" s="4" t="str">
        <f t="shared" si="44"/>
        <v>when state_name = 'Virginia' and permit_type = 'City' then 210</v>
      </c>
      <c r="L45" s="4" t="str">
        <f t="shared" si="44"/>
        <v>when state_name = 'Virginia' and permit_type = 'County' then 180</v>
      </c>
      <c r="M45" s="4" t="str">
        <f t="shared" si="44"/>
        <v/>
      </c>
      <c r="N45" s="4" t="str">
        <f t="shared" si="44"/>
        <v>when state_name = 'Virginia' and permit_type = 'Power company' then 180</v>
      </c>
      <c r="U45" s="4" t="s">
        <v>192</v>
      </c>
      <c r="AA45" s="4" t="str">
        <f>IFERROR(__xludf.DUMMYFUNCTION("""COMPUTED_VALUE"""),"when state_name = 'Idaho' and permit_type = 'City' then 90")</f>
        <v>when state_name = 'Idaho' and permit_type = 'City' then 90</v>
      </c>
    </row>
    <row r="46">
      <c r="A46" s="2" t="s">
        <v>193</v>
      </c>
      <c r="B46" s="2">
        <v>75.0</v>
      </c>
      <c r="C46" s="2">
        <v>240.0</v>
      </c>
      <c r="D46" s="2">
        <v>300.0</v>
      </c>
      <c r="E46" s="2">
        <v>225.0</v>
      </c>
      <c r="J46" s="4" t="str">
        <f t="shared" ref="J46:N46" si="45">if(B46="","", "when state_name = '"&amp;$A46&amp;"' and permit_type = '"&amp;B$1&amp;"' then "&amp;B46)</f>
        <v>when state_name = 'Washington' and permit_type = 'No permit required' then 75</v>
      </c>
      <c r="K46" s="4" t="str">
        <f t="shared" si="45"/>
        <v>when state_name = 'Washington' and permit_type = 'City' then 240</v>
      </c>
      <c r="L46" s="4" t="str">
        <f t="shared" si="45"/>
        <v>when state_name = 'Washington' and permit_type = 'County' then 300</v>
      </c>
      <c r="M46" s="4" t="str">
        <f t="shared" si="45"/>
        <v>when state_name = 'Washington' and permit_type = 'DOT' then 225</v>
      </c>
      <c r="N46" s="4" t="str">
        <f t="shared" si="45"/>
        <v/>
      </c>
      <c r="U46" s="4" t="s">
        <v>194</v>
      </c>
      <c r="AA46" s="4" t="str">
        <f>IFERROR(__xludf.DUMMYFUNCTION("""COMPUTED_VALUE"""),"when state_name = 'Idaho' and permit_type = 'DOT' then 255")</f>
        <v>when state_name = 'Idaho' and permit_type = 'DOT' then 255</v>
      </c>
    </row>
    <row r="47">
      <c r="A47" s="2" t="s">
        <v>195</v>
      </c>
      <c r="B47" s="2">
        <v>135.0</v>
      </c>
      <c r="J47" s="4" t="str">
        <f t="shared" ref="J47:N47" si="46">if(B47="","", "when state_name = '"&amp;$A47&amp;"' and permit_type = '"&amp;B$1&amp;"' then "&amp;B47)</f>
        <v>when state_name = 'West Virginia' and permit_type = 'No permit required' then 135</v>
      </c>
      <c r="K47" s="4" t="str">
        <f t="shared" si="46"/>
        <v/>
      </c>
      <c r="L47" s="4" t="str">
        <f t="shared" si="46"/>
        <v/>
      </c>
      <c r="M47" s="4" t="str">
        <f t="shared" si="46"/>
        <v/>
      </c>
      <c r="N47" s="4" t="str">
        <f t="shared" si="46"/>
        <v/>
      </c>
      <c r="U47" s="4" t="s">
        <v>196</v>
      </c>
      <c r="AA47" s="4" t="str">
        <f>IFERROR(__xludf.DUMMYFUNCTION("""COMPUTED_VALUE"""),"when state_name = 'Idaho' and permit_type = 'No permit required' then 45")</f>
        <v>when state_name = 'Idaho' and permit_type = 'No permit required' then 45</v>
      </c>
    </row>
    <row r="48">
      <c r="A48" s="2" t="s">
        <v>197</v>
      </c>
      <c r="B48" s="2">
        <v>75.0</v>
      </c>
      <c r="C48" s="2">
        <v>255.0</v>
      </c>
      <c r="D48" s="2">
        <v>255.0</v>
      </c>
      <c r="E48" s="2">
        <v>345.0</v>
      </c>
      <c r="J48" s="4" t="str">
        <f t="shared" ref="J48:N48" si="47">if(B48="","", "when state_name = '"&amp;$A48&amp;"' and permit_type = '"&amp;B$1&amp;"' then "&amp;B48)</f>
        <v>when state_name = 'Wisconsin' and permit_type = 'No permit required' then 75</v>
      </c>
      <c r="K48" s="4" t="str">
        <f t="shared" si="47"/>
        <v>when state_name = 'Wisconsin' and permit_type = 'City' then 255</v>
      </c>
      <c r="L48" s="4" t="str">
        <f t="shared" si="47"/>
        <v>when state_name = 'Wisconsin' and permit_type = 'County' then 255</v>
      </c>
      <c r="M48" s="4" t="str">
        <f t="shared" si="47"/>
        <v>when state_name = 'Wisconsin' and permit_type = 'DOT' then 345</v>
      </c>
      <c r="N48" s="4" t="str">
        <f t="shared" si="47"/>
        <v/>
      </c>
      <c r="U48" s="4" t="s">
        <v>198</v>
      </c>
      <c r="AA48" s="4" t="str">
        <f>IFERROR(__xludf.DUMMYFUNCTION("""COMPUTED_VALUE"""),"when state_name = 'Illinois' and permit_type = 'City' then 180")</f>
        <v>when state_name = 'Illinois' and permit_type = 'City' then 180</v>
      </c>
    </row>
    <row r="49">
      <c r="A49" s="2" t="s">
        <v>102</v>
      </c>
      <c r="B49" s="2">
        <v>60.0</v>
      </c>
      <c r="C49" s="2">
        <v>195.0</v>
      </c>
      <c r="J49" s="4" t="str">
        <f t="shared" ref="J49:N49" si="48">if(B49="","", "when state_name = '"&amp;$A49&amp;"' and permit_type = '"&amp;B$1&amp;"' then "&amp;B49)</f>
        <v>when state_name = 'Wyoming' and permit_type = 'No permit required' then 60</v>
      </c>
      <c r="K49" s="4" t="str">
        <f t="shared" si="48"/>
        <v>when state_name = 'Wyoming' and permit_type = 'City' then 195</v>
      </c>
      <c r="L49" s="4" t="str">
        <f t="shared" si="48"/>
        <v/>
      </c>
      <c r="M49" s="4" t="str">
        <f t="shared" si="48"/>
        <v/>
      </c>
      <c r="N49" s="4" t="str">
        <f t="shared" si="48"/>
        <v/>
      </c>
      <c r="U49" s="4" t="s">
        <v>199</v>
      </c>
      <c r="AA49" s="4" t="str">
        <f>IFERROR(__xludf.DUMMYFUNCTION("""COMPUTED_VALUE"""),"when state_name = 'Illinois' and permit_type = 'County' then 270")</f>
        <v>when state_name = 'Illinois' and permit_type = 'County' then 270</v>
      </c>
    </row>
    <row r="50">
      <c r="U50" s="4" t="s">
        <v>200</v>
      </c>
      <c r="AA50" s="4" t="str">
        <f>IFERROR(__xludf.DUMMYFUNCTION("""COMPUTED_VALUE"""),"when state_name = 'Illinois' and permit_type = 'DOT' then 300")</f>
        <v>when state_name = 'Illinois' and permit_type = 'DOT' then 300</v>
      </c>
    </row>
    <row r="51">
      <c r="A51" s="2" t="s">
        <v>201</v>
      </c>
      <c r="B51" s="4">
        <f t="shared" ref="B51:F51" si="49">round(MEDIAN(B2:B49),0)</f>
        <v>75</v>
      </c>
      <c r="C51" s="4">
        <f t="shared" si="49"/>
        <v>150</v>
      </c>
      <c r="D51" s="4">
        <f t="shared" si="49"/>
        <v>203</v>
      </c>
      <c r="E51" s="4">
        <f t="shared" si="49"/>
        <v>255</v>
      </c>
      <c r="F51" s="4">
        <f t="shared" si="49"/>
        <v>173</v>
      </c>
      <c r="J51" s="4" t="str">
        <f>"when permit_type = '"&amp;B$1&amp;"' then "&amp;B51</f>
        <v>when permit_type = 'No permit required' then 75</v>
      </c>
      <c r="U51" s="4" t="s">
        <v>202</v>
      </c>
      <c r="AA51" s="4" t="str">
        <f>IFERROR(__xludf.DUMMYFUNCTION("""COMPUTED_VALUE"""),"when state_name = 'Illinois' and permit_type = 'No permit required' then 120")</f>
        <v>when state_name = 'Illinois' and permit_type = 'No permit required' then 120</v>
      </c>
    </row>
    <row r="52">
      <c r="J52" s="4" t="str">
        <f>"when permit_type = '"&amp;C$1&amp;"' then "&amp;C51</f>
        <v>when permit_type = 'City' then 150</v>
      </c>
      <c r="U52" s="4" t="s">
        <v>203</v>
      </c>
      <c r="AA52" s="4" t="str">
        <f>IFERROR(__xludf.DUMMYFUNCTION("""COMPUTED_VALUE"""),"when state_name = 'Illinois' and permit_type = 'Power company' then 225")</f>
        <v>when state_name = 'Illinois' and permit_type = 'Power company' then 225</v>
      </c>
    </row>
    <row r="53">
      <c r="J53" s="4" t="str">
        <f>"when permit_type = '"&amp;D$1&amp;"' then "&amp;D51</f>
        <v>when permit_type = 'County' then 203</v>
      </c>
      <c r="U53" s="4" t="s">
        <v>204</v>
      </c>
      <c r="AA53" s="4" t="str">
        <f>IFERROR(__xludf.DUMMYFUNCTION("""COMPUTED_VALUE"""),"when state_name = 'Indiana' and permit_type = 'City' then 105")</f>
        <v>when state_name = 'Indiana' and permit_type = 'City' then 105</v>
      </c>
    </row>
    <row r="54">
      <c r="J54" s="4" t="str">
        <f>"when permit_type = '"&amp;E$1&amp;"' then "&amp;E51</f>
        <v>when permit_type = 'DOT' then 255</v>
      </c>
      <c r="U54" s="4" t="s">
        <v>205</v>
      </c>
      <c r="AA54" s="4" t="str">
        <f>IFERROR(__xludf.DUMMYFUNCTION("""COMPUTED_VALUE"""),"when state_name = 'Indiana' and permit_type = 'County' then 150")</f>
        <v>when state_name = 'Indiana' and permit_type = 'County' then 150</v>
      </c>
    </row>
    <row r="55">
      <c r="J55" s="4" t="str">
        <f>"when permit_type = '"&amp;F$1&amp;"' then "&amp;F51</f>
        <v>when permit_type = 'Power company' then 173</v>
      </c>
      <c r="U55" s="4" t="s">
        <v>206</v>
      </c>
      <c r="AA55" s="4" t="str">
        <f>IFERROR(__xludf.DUMMYFUNCTION("""COMPUTED_VALUE"""),"when state_name = 'Indiana' and permit_type = 'DOT' then 225")</f>
        <v>when state_name = 'Indiana' and permit_type = 'DOT' then 225</v>
      </c>
    </row>
    <row r="56">
      <c r="U56" s="4" t="s">
        <v>207</v>
      </c>
      <c r="AA56" s="4" t="str">
        <f>IFERROR(__xludf.DUMMYFUNCTION("""COMPUTED_VALUE"""),"when state_name = 'Indiana' and permit_type = 'No permit required' then 75")</f>
        <v>when state_name = 'Indiana' and permit_type = 'No permit required' then 75</v>
      </c>
    </row>
    <row r="57">
      <c r="U57" s="4" t="s">
        <v>207</v>
      </c>
      <c r="AA57" s="4" t="str">
        <f>IFERROR(__xludf.DUMMYFUNCTION("""COMPUTED_VALUE"""),"when state_name = 'Indiana' and permit_type = 'Power company' then 225")</f>
        <v>when state_name = 'Indiana' and permit_type = 'Power company' then 225</v>
      </c>
    </row>
    <row r="58">
      <c r="U58" s="4" t="s">
        <v>208</v>
      </c>
      <c r="AA58" s="4" t="str">
        <f>IFERROR(__xludf.DUMMYFUNCTION("""COMPUTED_VALUE"""),"when state_name = 'Iowa' and permit_type = 'City' then 150")</f>
        <v>when state_name = 'Iowa' and permit_type = 'City' then 150</v>
      </c>
    </row>
    <row r="59">
      <c r="U59" s="4" t="s">
        <v>209</v>
      </c>
      <c r="AA59" s="4" t="str">
        <f>IFERROR(__xludf.DUMMYFUNCTION("""COMPUTED_VALUE"""),"when state_name = 'Iowa' and permit_type = 'DOT' then 255")</f>
        <v>when state_name = 'Iowa' and permit_type = 'DOT' then 255</v>
      </c>
    </row>
    <row r="60">
      <c r="U60" s="4" t="s">
        <v>210</v>
      </c>
      <c r="AA60" s="4" t="str">
        <f>IFERROR(__xludf.DUMMYFUNCTION("""COMPUTED_VALUE"""),"when state_name = 'Iowa' and permit_type = 'No permit required' then 60")</f>
        <v>when state_name = 'Iowa' and permit_type = 'No permit required' then 60</v>
      </c>
    </row>
    <row r="61">
      <c r="U61" s="4" t="s">
        <v>211</v>
      </c>
      <c r="AA61" s="4" t="str">
        <f>IFERROR(__xludf.DUMMYFUNCTION("""COMPUTED_VALUE"""),"when state_name = 'Kansas' and permit_type = 'City' then 165")</f>
        <v>when state_name = 'Kansas' and permit_type = 'City' then 165</v>
      </c>
    </row>
    <row r="62">
      <c r="U62" s="4" t="s">
        <v>212</v>
      </c>
      <c r="AA62" s="4" t="str">
        <f>IFERROR(__xludf.DUMMYFUNCTION("""COMPUTED_VALUE"""),"when state_name = 'Kansas' and permit_type = 'County' then 165")</f>
        <v>when state_name = 'Kansas' and permit_type = 'County' then 165</v>
      </c>
    </row>
    <row r="63">
      <c r="U63" s="4" t="s">
        <v>213</v>
      </c>
      <c r="AA63" s="4" t="str">
        <f>IFERROR(__xludf.DUMMYFUNCTION("""COMPUTED_VALUE"""),"when state_name = 'Kansas' and permit_type = 'DOT' then 270")</f>
        <v>when state_name = 'Kansas' and permit_type = 'DOT' then 270</v>
      </c>
    </row>
    <row r="64">
      <c r="U64" s="4" t="s">
        <v>214</v>
      </c>
      <c r="AA64" s="4" t="str">
        <f>IFERROR(__xludf.DUMMYFUNCTION("""COMPUTED_VALUE"""),"when state_name = 'Kansas' and permit_type = 'No permit required' then 60")</f>
        <v>when state_name = 'Kansas' and permit_type = 'No permit required' then 60</v>
      </c>
    </row>
    <row r="65">
      <c r="U65" s="4" t="s">
        <v>215</v>
      </c>
      <c r="AA65" s="4" t="str">
        <f>IFERROR(__xludf.DUMMYFUNCTION("""COMPUTED_VALUE"""),"when state_name = 'Kansas' and permit_type = 'Power company' then 60")</f>
        <v>when state_name = 'Kansas' and permit_type = 'Power company' then 60</v>
      </c>
    </row>
    <row r="66">
      <c r="U66" s="4" t="s">
        <v>216</v>
      </c>
      <c r="AA66" s="4" t="str">
        <f>IFERROR(__xludf.DUMMYFUNCTION("""COMPUTED_VALUE"""),"when state_name = 'Kentucky' and permit_type = 'City' then 150")</f>
        <v>when state_name = 'Kentucky' and permit_type = 'City' then 150</v>
      </c>
    </row>
    <row r="67">
      <c r="U67" s="4" t="s">
        <v>207</v>
      </c>
      <c r="AA67" s="4" t="str">
        <f>IFERROR(__xludf.DUMMYFUNCTION("""COMPUTED_VALUE"""),"when state_name = 'Kentucky' and permit_type = 'County' then 30")</f>
        <v>when state_name = 'Kentucky' and permit_type = 'County' then 30</v>
      </c>
    </row>
    <row r="68">
      <c r="U68" s="4" t="s">
        <v>217</v>
      </c>
      <c r="AA68" s="4" t="str">
        <f>IFERROR(__xludf.DUMMYFUNCTION("""COMPUTED_VALUE"""),"when state_name = 'Kentucky' and permit_type = 'DOT' then 225")</f>
        <v>when state_name = 'Kentucky' and permit_type = 'DOT' then 225</v>
      </c>
    </row>
    <row r="69">
      <c r="U69" s="4" t="s">
        <v>218</v>
      </c>
      <c r="AA69" s="4" t="str">
        <f>IFERROR(__xludf.DUMMYFUNCTION("""COMPUTED_VALUE"""),"when state_name = 'Kentucky' and permit_type = 'No permit required' then 60")</f>
        <v>when state_name = 'Kentucky' and permit_type = 'No permit required' then 60</v>
      </c>
    </row>
    <row r="70">
      <c r="U70" s="4" t="s">
        <v>219</v>
      </c>
      <c r="AA70" s="4" t="str">
        <f>IFERROR(__xludf.DUMMYFUNCTION("""COMPUTED_VALUE"""),"when state_name = 'Kentucky' and permit_type = 'Power company' then 90")</f>
        <v>when state_name = 'Kentucky' and permit_type = 'Power company' then 90</v>
      </c>
    </row>
    <row r="71">
      <c r="U71" s="4" t="s">
        <v>220</v>
      </c>
      <c r="AA71" s="4" t="str">
        <f>IFERROR(__xludf.DUMMYFUNCTION("""COMPUTED_VALUE"""),"when state_name = 'Louisiana' and permit_type = 'City' then 195")</f>
        <v>when state_name = 'Louisiana' and permit_type = 'City' then 195</v>
      </c>
    </row>
    <row r="72">
      <c r="U72" s="4" t="s">
        <v>221</v>
      </c>
      <c r="AA72" s="4" t="str">
        <f>IFERROR(__xludf.DUMMYFUNCTION("""COMPUTED_VALUE"""),"when state_name = 'Louisiana' and permit_type = 'County' then 150")</f>
        <v>when state_name = 'Louisiana' and permit_type = 'County' then 150</v>
      </c>
    </row>
    <row r="73">
      <c r="U73" s="4" t="s">
        <v>207</v>
      </c>
      <c r="AA73" s="4" t="str">
        <f>IFERROR(__xludf.DUMMYFUNCTION("""COMPUTED_VALUE"""),"when state_name = 'Louisiana' and permit_type = 'DOT' then 195")</f>
        <v>when state_name = 'Louisiana' and permit_type = 'DOT' then 195</v>
      </c>
    </row>
    <row r="74">
      <c r="U74" s="4" t="s">
        <v>222</v>
      </c>
      <c r="AA74" s="4" t="str">
        <f>IFERROR(__xludf.DUMMYFUNCTION("""COMPUTED_VALUE"""),"when state_name = 'Louisiana' and permit_type = 'No permit required' then 135")</f>
        <v>when state_name = 'Louisiana' and permit_type = 'No permit required' then 135</v>
      </c>
    </row>
    <row r="75">
      <c r="U75" s="4" t="s">
        <v>223</v>
      </c>
      <c r="AA75" s="4" t="str">
        <f>IFERROR(__xludf.DUMMYFUNCTION("""COMPUTED_VALUE"""),"when state_name = 'Louisiana' and permit_type = 'Power company' then 315")</f>
        <v>when state_name = 'Louisiana' and permit_type = 'Power company' then 315</v>
      </c>
    </row>
    <row r="76">
      <c r="U76" s="4" t="s">
        <v>207</v>
      </c>
      <c r="AA76" s="4" t="str">
        <f>IFERROR(__xludf.DUMMYFUNCTION("""COMPUTED_VALUE"""),"when state_name = 'Maryland' and permit_type = 'County' then 225")</f>
        <v>when state_name = 'Maryland' and permit_type = 'County' then 225</v>
      </c>
    </row>
    <row r="77">
      <c r="U77" s="4" t="s">
        <v>224</v>
      </c>
      <c r="AA77" s="4" t="str">
        <f>IFERROR(__xludf.DUMMYFUNCTION("""COMPUTED_VALUE"""),"when state_name = 'Maryland' and permit_type = 'DOT' then 195")</f>
        <v>when state_name = 'Maryland' and permit_type = 'DOT' then 195</v>
      </c>
    </row>
    <row r="78">
      <c r="U78" s="4" t="s">
        <v>225</v>
      </c>
      <c r="AA78" s="4" t="str">
        <f>IFERROR(__xludf.DUMMYFUNCTION("""COMPUTED_VALUE"""),"when state_name = 'Maryland' and permit_type = 'No permit required' then 60")</f>
        <v>when state_name = 'Maryland' and permit_type = 'No permit required' then 60</v>
      </c>
    </row>
    <row r="79">
      <c r="U79" s="4" t="s">
        <v>226</v>
      </c>
      <c r="AA79" s="4" t="str">
        <f>IFERROR(__xludf.DUMMYFUNCTION("""COMPUTED_VALUE"""),"when state_name = 'Massachusetts' and permit_type = 'City' then 75")</f>
        <v>when state_name = 'Massachusetts' and permit_type = 'City' then 75</v>
      </c>
    </row>
    <row r="80">
      <c r="U80" s="4" t="s">
        <v>227</v>
      </c>
      <c r="AA80" s="4" t="str">
        <f>IFERROR(__xludf.DUMMYFUNCTION("""COMPUTED_VALUE"""),"when state_name = 'Massachusetts' and permit_type = 'DOT' then 165")</f>
        <v>when state_name = 'Massachusetts' and permit_type = 'DOT' then 165</v>
      </c>
    </row>
    <row r="81">
      <c r="U81" s="4" t="s">
        <v>207</v>
      </c>
      <c r="AA81" s="4" t="str">
        <f>IFERROR(__xludf.DUMMYFUNCTION("""COMPUTED_VALUE"""),"when state_name = 'Massachusetts' and permit_type = 'No permit required' then 150")</f>
        <v>when state_name = 'Massachusetts' and permit_type = 'No permit required' then 150</v>
      </c>
    </row>
    <row r="82">
      <c r="U82" s="4" t="s">
        <v>228</v>
      </c>
      <c r="AA82" s="4" t="str">
        <f>IFERROR(__xludf.DUMMYFUNCTION("""COMPUTED_VALUE"""),"when state_name = 'Massachusetts' and permit_type = 'Power company' then 120")</f>
        <v>when state_name = 'Massachusetts' and permit_type = 'Power company' then 120</v>
      </c>
    </row>
    <row r="83">
      <c r="U83" s="4" t="s">
        <v>229</v>
      </c>
      <c r="AA83" s="4" t="str">
        <f>IFERROR(__xludf.DUMMYFUNCTION("""COMPUTED_VALUE"""),"when state_name = 'Michigan' and permit_type = 'City' then 165")</f>
        <v>when state_name = 'Michigan' and permit_type = 'City' then 165</v>
      </c>
    </row>
    <row r="84">
      <c r="U84" s="4" t="s">
        <v>230</v>
      </c>
      <c r="AA84" s="4" t="str">
        <f>IFERROR(__xludf.DUMMYFUNCTION("""COMPUTED_VALUE"""),"when state_name = 'Michigan' and permit_type = 'County' then 270")</f>
        <v>when state_name = 'Michigan' and permit_type = 'County' then 270</v>
      </c>
    </row>
    <row r="85">
      <c r="U85" s="4" t="s">
        <v>231</v>
      </c>
      <c r="AA85" s="4" t="str">
        <f>IFERROR(__xludf.DUMMYFUNCTION("""COMPUTED_VALUE"""),"when state_name = 'Michigan' and permit_type = 'DOT' then 345")</f>
        <v>when state_name = 'Michigan' and permit_type = 'DOT' then 345</v>
      </c>
    </row>
    <row r="86">
      <c r="U86" s="4" t="s">
        <v>207</v>
      </c>
      <c r="AA86" s="4" t="str">
        <f>IFERROR(__xludf.DUMMYFUNCTION("""COMPUTED_VALUE"""),"when state_name = 'Michigan' and permit_type = 'No permit required' then 75")</f>
        <v>when state_name = 'Michigan' and permit_type = 'No permit required' then 75</v>
      </c>
    </row>
    <row r="87">
      <c r="U87" s="4" t="s">
        <v>232</v>
      </c>
      <c r="AA87" s="4" t="str">
        <f>IFERROR(__xludf.DUMMYFUNCTION("""COMPUTED_VALUE"""),"when state_name = 'Minnesota' and permit_type = 'City' then 135")</f>
        <v>when state_name = 'Minnesota' and permit_type = 'City' then 135</v>
      </c>
    </row>
    <row r="88">
      <c r="U88" s="4" t="s">
        <v>233</v>
      </c>
      <c r="AA88" s="4" t="str">
        <f>IFERROR(__xludf.DUMMYFUNCTION("""COMPUTED_VALUE"""),"when state_name = 'Minnesota' and permit_type = 'County' then 210")</f>
        <v>when state_name = 'Minnesota' and permit_type = 'County' then 210</v>
      </c>
    </row>
    <row r="89">
      <c r="U89" s="4" t="s">
        <v>234</v>
      </c>
      <c r="AA89" s="4" t="str">
        <f>IFERROR(__xludf.DUMMYFUNCTION("""COMPUTED_VALUE"""),"when state_name = 'Minnesota' and permit_type = 'No permit required' then 90")</f>
        <v>when state_name = 'Minnesota' and permit_type = 'No permit required' then 90</v>
      </c>
    </row>
    <row r="90">
      <c r="U90" s="4" t="s">
        <v>235</v>
      </c>
      <c r="AA90" s="4" t="str">
        <f>IFERROR(__xludf.DUMMYFUNCTION("""COMPUTED_VALUE"""),"when state_name = 'Mississippi' and permit_type = 'City' then 165")</f>
        <v>when state_name = 'Mississippi' and permit_type = 'City' then 165</v>
      </c>
    </row>
    <row r="91">
      <c r="U91" s="4" t="s">
        <v>236</v>
      </c>
      <c r="AA91" s="4" t="str">
        <f>IFERROR(__xludf.DUMMYFUNCTION("""COMPUTED_VALUE"""),"when state_name = 'Mississippi' and permit_type = 'County' then 270")</f>
        <v>when state_name = 'Mississippi' and permit_type = 'County' then 270</v>
      </c>
    </row>
    <row r="92">
      <c r="U92" s="4" t="s">
        <v>207</v>
      </c>
      <c r="AA92" s="4" t="str">
        <f>IFERROR(__xludf.DUMMYFUNCTION("""COMPUTED_VALUE"""),"when state_name = 'Mississippi' and permit_type = 'DOT' then 300")</f>
        <v>when state_name = 'Mississippi' and permit_type = 'DOT' then 300</v>
      </c>
    </row>
    <row r="93">
      <c r="U93" s="4" t="s">
        <v>237</v>
      </c>
      <c r="AA93" s="4" t="str">
        <f>IFERROR(__xludf.DUMMYFUNCTION("""COMPUTED_VALUE"""),"when state_name = 'Mississippi' and permit_type = 'No permit required' then 75")</f>
        <v>when state_name = 'Mississippi' and permit_type = 'No permit required' then 75</v>
      </c>
    </row>
    <row r="94">
      <c r="U94" s="4" t="s">
        <v>238</v>
      </c>
      <c r="AA94" s="4" t="str">
        <f>IFERROR(__xludf.DUMMYFUNCTION("""COMPUTED_VALUE"""),"when state_name = 'Missouri' and permit_type = 'City' then 135")</f>
        <v>when state_name = 'Missouri' and permit_type = 'City' then 135</v>
      </c>
    </row>
    <row r="95">
      <c r="U95" s="4" t="s">
        <v>207</v>
      </c>
      <c r="AA95" s="4" t="str">
        <f>IFERROR(__xludf.DUMMYFUNCTION("""COMPUTED_VALUE"""),"when state_name = 'Missouri' and permit_type = 'County' then 330")</f>
        <v>when state_name = 'Missouri' and permit_type = 'County' then 330</v>
      </c>
    </row>
    <row r="96">
      <c r="U96" s="4" t="s">
        <v>239</v>
      </c>
      <c r="AA96" s="4" t="str">
        <f>IFERROR(__xludf.DUMMYFUNCTION("""COMPUTED_VALUE"""),"when state_name = 'Missouri' and permit_type = 'DOT' then 255")</f>
        <v>when state_name = 'Missouri' and permit_type = 'DOT' then 255</v>
      </c>
    </row>
    <row r="97">
      <c r="U97" s="4" t="s">
        <v>240</v>
      </c>
      <c r="AA97" s="4" t="str">
        <f>IFERROR(__xludf.DUMMYFUNCTION("""COMPUTED_VALUE"""),"when state_name = 'Missouri' and permit_type = 'No permit required' then 75")</f>
        <v>when state_name = 'Missouri' and permit_type = 'No permit required' then 75</v>
      </c>
    </row>
    <row r="98">
      <c r="U98" s="4" t="s">
        <v>241</v>
      </c>
      <c r="AA98" s="4" t="str">
        <f>IFERROR(__xludf.DUMMYFUNCTION("""COMPUTED_VALUE"""),"when state_name = 'Missouri' and permit_type = 'Power company' then 270")</f>
        <v>when state_name = 'Missouri' and permit_type = 'Power company' then 270</v>
      </c>
    </row>
    <row r="99">
      <c r="U99" s="4" t="s">
        <v>242</v>
      </c>
      <c r="AA99" s="4" t="str">
        <f>IFERROR(__xludf.DUMMYFUNCTION("""COMPUTED_VALUE"""),"when state_name = 'Montana' and permit_type = 'No permit required' then 45")</f>
        <v>when state_name = 'Montana' and permit_type = 'No permit required' then 45</v>
      </c>
    </row>
    <row r="100">
      <c r="U100" s="4" t="s">
        <v>207</v>
      </c>
      <c r="AA100" s="4" t="str">
        <f>IFERROR(__xludf.DUMMYFUNCTION("""COMPUTED_VALUE"""),"when state_name = 'Nebraska' and permit_type = 'City' then 210")</f>
        <v>when state_name = 'Nebraska' and permit_type = 'City' then 210</v>
      </c>
    </row>
    <row r="101">
      <c r="U101" s="4" t="s">
        <v>243</v>
      </c>
      <c r="AA101" s="4" t="str">
        <f>IFERROR(__xludf.DUMMYFUNCTION("""COMPUTED_VALUE"""),"when state_name = 'Nebraska' and permit_type = 'County' then 210")</f>
        <v>when state_name = 'Nebraska' and permit_type = 'County' then 210</v>
      </c>
    </row>
    <row r="102">
      <c r="U102" s="4" t="s">
        <v>244</v>
      </c>
      <c r="AA102" s="4" t="str">
        <f>IFERROR(__xludf.DUMMYFUNCTION("""COMPUTED_VALUE"""),"when state_name = 'Nebraska' and permit_type = 'DOT' then 135")</f>
        <v>when state_name = 'Nebraska' and permit_type = 'DOT' then 135</v>
      </c>
    </row>
    <row r="103">
      <c r="U103" s="4" t="s">
        <v>207</v>
      </c>
      <c r="AA103" s="4" t="str">
        <f>IFERROR(__xludf.DUMMYFUNCTION("""COMPUTED_VALUE"""),"when state_name = 'Nebraska' and permit_type = 'No permit required' then 60")</f>
        <v>when state_name = 'Nebraska' and permit_type = 'No permit required' then 60</v>
      </c>
    </row>
    <row r="104">
      <c r="U104" s="4" t="s">
        <v>245</v>
      </c>
      <c r="AA104" s="4" t="str">
        <f>IFERROR(__xludf.DUMMYFUNCTION("""COMPUTED_VALUE"""),"when state_name = 'Nebraska' and permit_type = 'Power company' then 225")</f>
        <v>when state_name = 'Nebraska' and permit_type = 'Power company' then 225</v>
      </c>
    </row>
    <row r="105">
      <c r="U105" s="4" t="s">
        <v>207</v>
      </c>
      <c r="AA105" s="4" t="str">
        <f>IFERROR(__xludf.DUMMYFUNCTION("""COMPUTED_VALUE"""),"when state_name = 'Nevada' and permit_type = 'City' then 90")</f>
        <v>when state_name = 'Nevada' and permit_type = 'City' then 90</v>
      </c>
    </row>
    <row r="106">
      <c r="U106" s="4" t="s">
        <v>246</v>
      </c>
      <c r="AA106" s="4" t="str">
        <f>IFERROR(__xludf.DUMMYFUNCTION("""COMPUTED_VALUE"""),"when state_name = 'Nevada' and permit_type = 'County' then 105")</f>
        <v>when state_name = 'Nevada' and permit_type = 'County' then 105</v>
      </c>
    </row>
    <row r="107">
      <c r="U107" s="4" t="s">
        <v>247</v>
      </c>
      <c r="AA107" s="4" t="str">
        <f>IFERROR(__xludf.DUMMYFUNCTION("""COMPUTED_VALUE"""),"when state_name = 'Nevada' and permit_type = 'No permit required' then 75")</f>
        <v>when state_name = 'Nevada' and permit_type = 'No permit required' then 75</v>
      </c>
    </row>
    <row r="108">
      <c r="U108" s="4" t="s">
        <v>207</v>
      </c>
      <c r="AA108" s="4" t="str">
        <f>IFERROR(__xludf.DUMMYFUNCTION("""COMPUTED_VALUE"""),"when state_name = 'New Hampshire' and permit_type = 'No permit required' then 45")</f>
        <v>when state_name = 'New Hampshire' and permit_type = 'No permit required' then 45</v>
      </c>
    </row>
    <row r="109">
      <c r="U109" s="4" t="s">
        <v>248</v>
      </c>
      <c r="AA109" s="4" t="str">
        <f>IFERROR(__xludf.DUMMYFUNCTION("""COMPUTED_VALUE"""),"when state_name = 'New Jersey' and permit_type = 'City' then 45")</f>
        <v>when state_name = 'New Jersey' and permit_type = 'City' then 45</v>
      </c>
    </row>
    <row r="110">
      <c r="U110" s="4" t="s">
        <v>249</v>
      </c>
      <c r="AA110" s="4" t="str">
        <f>IFERROR(__xludf.DUMMYFUNCTION("""COMPUTED_VALUE"""),"when state_name = 'New Jersey' and permit_type = 'County' then 315")</f>
        <v>when state_name = 'New Jersey' and permit_type = 'County' then 315</v>
      </c>
    </row>
    <row r="111">
      <c r="U111" s="4" t="s">
        <v>207</v>
      </c>
      <c r="AA111" s="4" t="str">
        <f>IFERROR(__xludf.DUMMYFUNCTION("""COMPUTED_VALUE"""),"when state_name = 'New Jersey' and permit_type = 'No permit required' then 135")</f>
        <v>when state_name = 'New Jersey' and permit_type = 'No permit required' then 135</v>
      </c>
    </row>
    <row r="112">
      <c r="U112" s="4" t="s">
        <v>250</v>
      </c>
      <c r="AA112" s="4" t="str">
        <f>IFERROR(__xludf.DUMMYFUNCTION("""COMPUTED_VALUE"""),"when state_name = 'New Jersey' and permit_type = 'Power company' then 120")</f>
        <v>when state_name = 'New Jersey' and permit_type = 'Power company' then 120</v>
      </c>
    </row>
    <row r="113">
      <c r="U113" s="4" t="s">
        <v>251</v>
      </c>
      <c r="AA113" s="4" t="str">
        <f>IFERROR(__xludf.DUMMYFUNCTION("""COMPUTED_VALUE"""),"when state_name = 'New Mexico' and permit_type = 'City' then 90")</f>
        <v>when state_name = 'New Mexico' and permit_type = 'City' then 90</v>
      </c>
    </row>
    <row r="114">
      <c r="U114" s="4" t="s">
        <v>252</v>
      </c>
      <c r="AA114" s="4" t="str">
        <f>IFERROR(__xludf.DUMMYFUNCTION("""COMPUTED_VALUE"""),"when state_name = 'New Mexico' and permit_type = 'County' then 180")</f>
        <v>when state_name = 'New Mexico' and permit_type = 'County' then 180</v>
      </c>
    </row>
    <row r="115">
      <c r="U115" s="4" t="s">
        <v>253</v>
      </c>
      <c r="AA115" s="4" t="str">
        <f>IFERROR(__xludf.DUMMYFUNCTION("""COMPUTED_VALUE"""),"when state_name = 'New Mexico' and permit_type = 'DOT' then 225")</f>
        <v>when state_name = 'New Mexico' and permit_type = 'DOT' then 225</v>
      </c>
    </row>
    <row r="116">
      <c r="U116" s="4" t="s">
        <v>207</v>
      </c>
      <c r="AA116" s="4" t="str">
        <f>IFERROR(__xludf.DUMMYFUNCTION("""COMPUTED_VALUE"""),"when state_name = 'New Mexico' and permit_type = 'No permit required' then 60")</f>
        <v>when state_name = 'New Mexico' and permit_type = 'No permit required' then 60</v>
      </c>
    </row>
    <row r="117">
      <c r="U117" s="4" t="s">
        <v>254</v>
      </c>
      <c r="AA117" s="4" t="str">
        <f>IFERROR(__xludf.DUMMYFUNCTION("""COMPUTED_VALUE"""),"when state_name = 'New York' and permit_type = 'City' then 105")</f>
        <v>when state_name = 'New York' and permit_type = 'City' then 105</v>
      </c>
    </row>
    <row r="118">
      <c r="U118" s="4" t="s">
        <v>255</v>
      </c>
      <c r="AA118" s="4" t="str">
        <f>IFERROR(__xludf.DUMMYFUNCTION("""COMPUTED_VALUE"""),"when state_name = 'New York' and permit_type = 'County' then 195")</f>
        <v>when state_name = 'New York' and permit_type = 'County' then 195</v>
      </c>
    </row>
    <row r="119">
      <c r="U119" s="4" t="s">
        <v>256</v>
      </c>
      <c r="AA119" s="4" t="str">
        <f>IFERROR(__xludf.DUMMYFUNCTION("""COMPUTED_VALUE"""),"when state_name = 'New York' and permit_type = 'DOT' then 255")</f>
        <v>when state_name = 'New York' and permit_type = 'DOT' then 255</v>
      </c>
    </row>
    <row r="120">
      <c r="U120" s="4" t="s">
        <v>257</v>
      </c>
      <c r="AA120" s="4" t="str">
        <f>IFERROR(__xludf.DUMMYFUNCTION("""COMPUTED_VALUE"""),"when state_name = 'New York' and permit_type = 'No permit required' then 90")</f>
        <v>when state_name = 'New York' and permit_type = 'No permit required' then 90</v>
      </c>
    </row>
    <row r="121">
      <c r="U121" s="4" t="s">
        <v>207</v>
      </c>
      <c r="AA121" s="4" t="str">
        <f>IFERROR(__xludf.DUMMYFUNCTION("""COMPUTED_VALUE"""),"when state_name = 'New York' and permit_type = 'Power company' then 45")</f>
        <v>when state_name = 'New York' and permit_type = 'Power company' then 45</v>
      </c>
    </row>
    <row r="122">
      <c r="U122" s="4" t="s">
        <v>258</v>
      </c>
      <c r="AA122" s="4" t="str">
        <f>IFERROR(__xludf.DUMMYFUNCTION("""COMPUTED_VALUE"""),"when state_name = 'North Carolina' and permit_type = 'City' then 135")</f>
        <v>when state_name = 'North Carolina' and permit_type = 'City' then 135</v>
      </c>
    </row>
    <row r="123">
      <c r="U123" s="4" t="s">
        <v>259</v>
      </c>
      <c r="AA123" s="4" t="str">
        <f>IFERROR(__xludf.DUMMYFUNCTION("""COMPUTED_VALUE"""),"when state_name = 'North Carolina' and permit_type = 'County' then 75")</f>
        <v>when state_name = 'North Carolina' and permit_type = 'County' then 75</v>
      </c>
    </row>
    <row r="124">
      <c r="U124" s="4" t="s">
        <v>207</v>
      </c>
      <c r="AA124" s="4" t="str">
        <f>IFERROR(__xludf.DUMMYFUNCTION("""COMPUTED_VALUE"""),"when state_name = 'North Carolina' and permit_type = 'DOT' then 90")</f>
        <v>when state_name = 'North Carolina' and permit_type = 'DOT' then 90</v>
      </c>
    </row>
    <row r="125">
      <c r="U125" s="4" t="s">
        <v>260</v>
      </c>
      <c r="AA125" s="4" t="str">
        <f>IFERROR(__xludf.DUMMYFUNCTION("""COMPUTED_VALUE"""),"when state_name = 'North Carolina' and permit_type = 'No permit required' then 105")</f>
        <v>when state_name = 'North Carolina' and permit_type = 'No permit required' then 105</v>
      </c>
    </row>
    <row r="126">
      <c r="U126" s="4" t="s">
        <v>261</v>
      </c>
      <c r="AA126" s="4" t="str">
        <f>IFERROR(__xludf.DUMMYFUNCTION("""COMPUTED_VALUE"""),"when state_name = 'North Carolina' and permit_type = 'Power company' then 105")</f>
        <v>when state_name = 'North Carolina' and permit_type = 'Power company' then 105</v>
      </c>
    </row>
    <row r="127">
      <c r="U127" s="4" t="s">
        <v>262</v>
      </c>
      <c r="AA127" s="4" t="str">
        <f>IFERROR(__xludf.DUMMYFUNCTION("""COMPUTED_VALUE"""),"when state_name = 'North Dakota' and permit_type = 'No permit required' then 60")</f>
        <v>when state_name = 'North Dakota' and permit_type = 'No permit required' then 60</v>
      </c>
    </row>
    <row r="128">
      <c r="U128" s="4" t="s">
        <v>263</v>
      </c>
      <c r="AA128" s="4" t="str">
        <f>IFERROR(__xludf.DUMMYFUNCTION("""COMPUTED_VALUE"""),"when state_name = 'Ohio' and permit_type = 'City' then 105")</f>
        <v>when state_name = 'Ohio' and permit_type = 'City' then 105</v>
      </c>
    </row>
    <row r="129">
      <c r="U129" s="4" t="s">
        <v>207</v>
      </c>
      <c r="AA129" s="4" t="str">
        <f>IFERROR(__xludf.DUMMYFUNCTION("""COMPUTED_VALUE"""),"when state_name = 'Ohio' and permit_type = 'County' then 195")</f>
        <v>when state_name = 'Ohio' and permit_type = 'County' then 195</v>
      </c>
    </row>
    <row r="130">
      <c r="U130" s="4" t="s">
        <v>264</v>
      </c>
      <c r="AA130" s="4" t="str">
        <f>IFERROR(__xludf.DUMMYFUNCTION("""COMPUTED_VALUE"""),"when state_name = 'Ohio' and permit_type = 'DOT' then 315")</f>
        <v>when state_name = 'Ohio' and permit_type = 'DOT' then 315</v>
      </c>
    </row>
    <row r="131">
      <c r="U131" s="4" t="s">
        <v>265</v>
      </c>
      <c r="AA131" s="4" t="str">
        <f>IFERROR(__xludf.DUMMYFUNCTION("""COMPUTED_VALUE"""),"when state_name = 'Ohio' and permit_type = 'No permit required' then 75")</f>
        <v>when state_name = 'Ohio' and permit_type = 'No permit required' then 75</v>
      </c>
    </row>
    <row r="132">
      <c r="U132" s="4" t="s">
        <v>266</v>
      </c>
      <c r="AA132" s="4" t="str">
        <f>IFERROR(__xludf.DUMMYFUNCTION("""COMPUTED_VALUE"""),"when state_name = 'Ohio' and permit_type = 'Power company' then 75")</f>
        <v>when state_name = 'Ohio' and permit_type = 'Power company' then 75</v>
      </c>
    </row>
    <row r="133">
      <c r="U133" s="4" t="s">
        <v>207</v>
      </c>
      <c r="AA133" s="4" t="str">
        <f>IFERROR(__xludf.DUMMYFUNCTION("""COMPUTED_VALUE"""),"when state_name = 'Oklahoma' and permit_type = 'City' then 120")</f>
        <v>when state_name = 'Oklahoma' and permit_type = 'City' then 120</v>
      </c>
    </row>
    <row r="134">
      <c r="U134" s="4" t="s">
        <v>207</v>
      </c>
      <c r="AA134" s="4" t="str">
        <f>IFERROR(__xludf.DUMMYFUNCTION("""COMPUTED_VALUE"""),"when state_name = 'Oklahoma' and permit_type = 'County' then 180")</f>
        <v>when state_name = 'Oklahoma' and permit_type = 'County' then 180</v>
      </c>
    </row>
    <row r="135">
      <c r="U135" s="4" t="s">
        <v>267</v>
      </c>
      <c r="AA135" s="4" t="str">
        <f>IFERROR(__xludf.DUMMYFUNCTION("""COMPUTED_VALUE"""),"when state_name = 'Oklahoma' and permit_type = 'DOT' then 180")</f>
        <v>when state_name = 'Oklahoma' and permit_type = 'DOT' then 180</v>
      </c>
    </row>
    <row r="136">
      <c r="U136" s="4" t="s">
        <v>207</v>
      </c>
      <c r="AA136" s="4" t="str">
        <f>IFERROR(__xludf.DUMMYFUNCTION("""COMPUTED_VALUE"""),"when state_name = 'Oklahoma' and permit_type = 'No permit required' then 75")</f>
        <v>when state_name = 'Oklahoma' and permit_type = 'No permit required' then 75</v>
      </c>
    </row>
    <row r="137">
      <c r="U137" s="4" t="s">
        <v>268</v>
      </c>
      <c r="AA137" s="4" t="str">
        <f>IFERROR(__xludf.DUMMYFUNCTION("""COMPUTED_VALUE"""),"when state_name = 'Oklahoma' and permit_type = 'Power company' then 105")</f>
        <v>when state_name = 'Oklahoma' and permit_type = 'Power company' then 105</v>
      </c>
    </row>
    <row r="138">
      <c r="U138" s="4" t="s">
        <v>269</v>
      </c>
      <c r="AA138" s="4" t="str">
        <f>IFERROR(__xludf.DUMMYFUNCTION("""COMPUTED_VALUE"""),"when state_name = 'Oregon' and permit_type = 'City' then 315")</f>
        <v>when state_name = 'Oregon' and permit_type = 'City' then 315</v>
      </c>
    </row>
    <row r="139">
      <c r="U139" s="4" t="s">
        <v>207</v>
      </c>
      <c r="AA139" s="4" t="str">
        <f>IFERROR(__xludf.DUMMYFUNCTION("""COMPUTED_VALUE"""),"when state_name = 'Oregon' and permit_type = 'County' then 300")</f>
        <v>when state_name = 'Oregon' and permit_type = 'County' then 300</v>
      </c>
    </row>
    <row r="140">
      <c r="U140" s="4" t="s">
        <v>207</v>
      </c>
      <c r="AA140" s="4" t="str">
        <f>IFERROR(__xludf.DUMMYFUNCTION("""COMPUTED_VALUE"""),"when state_name = 'Oregon' and permit_type = 'No permit required' then 60")</f>
        <v>when state_name = 'Oregon' and permit_type = 'No permit required' then 60</v>
      </c>
    </row>
    <row r="141">
      <c r="U141" s="4" t="s">
        <v>270</v>
      </c>
      <c r="AA141" s="4" t="str">
        <f>IFERROR(__xludf.DUMMYFUNCTION("""COMPUTED_VALUE"""),"when state_name = 'Pennsylvania' and permit_type = 'City' then 285")</f>
        <v>when state_name = 'Pennsylvania' and permit_type = 'City' then 285</v>
      </c>
    </row>
    <row r="142">
      <c r="U142" s="4" t="s">
        <v>271</v>
      </c>
      <c r="AA142" s="4" t="str">
        <f>IFERROR(__xludf.DUMMYFUNCTION("""COMPUTED_VALUE"""),"when state_name = 'Pennsylvania' and permit_type = 'No permit required' then 60")</f>
        <v>when state_name = 'Pennsylvania' and permit_type = 'No permit required' then 60</v>
      </c>
    </row>
    <row r="143">
      <c r="U143" s="4" t="s">
        <v>207</v>
      </c>
      <c r="AA143" s="4" t="str">
        <f>IFERROR(__xludf.DUMMYFUNCTION("""COMPUTED_VALUE"""),"when state_name = 'Pennsylvania' and permit_type = 'Power company' then 105")</f>
        <v>when state_name = 'Pennsylvania' and permit_type = 'Power company' then 105</v>
      </c>
    </row>
    <row r="144">
      <c r="U144" s="4" t="s">
        <v>272</v>
      </c>
      <c r="AA144" s="4" t="str">
        <f>IFERROR(__xludf.DUMMYFUNCTION("""COMPUTED_VALUE"""),"when state_name = 'Rhode Island' and permit_type = 'DOT' then 315")</f>
        <v>when state_name = 'Rhode Island' and permit_type = 'DOT' then 315</v>
      </c>
    </row>
    <row r="145">
      <c r="U145" s="4" t="s">
        <v>273</v>
      </c>
      <c r="AA145" s="4" t="str">
        <f>IFERROR(__xludf.DUMMYFUNCTION("""COMPUTED_VALUE"""),"when state_name = 'Rhode Island' and permit_type = 'No permit required' then 180")</f>
        <v>when state_name = 'Rhode Island' and permit_type = 'No permit required' then 180</v>
      </c>
    </row>
    <row r="146">
      <c r="U146" s="4" t="s">
        <v>274</v>
      </c>
      <c r="AA146" s="4" t="str">
        <f>IFERROR(__xludf.DUMMYFUNCTION("""COMPUTED_VALUE"""),"when state_name = 'Rhode Island' and permit_type = 'Power company' then 105")</f>
        <v>when state_name = 'Rhode Island' and permit_type = 'Power company' then 105</v>
      </c>
    </row>
    <row r="147">
      <c r="U147" s="4" t="s">
        <v>275</v>
      </c>
      <c r="AA147" s="4" t="str">
        <f>IFERROR(__xludf.DUMMYFUNCTION("""COMPUTED_VALUE"""),"when state_name = 'South Carolina' and permit_type = 'City' then 225")</f>
        <v>when state_name = 'South Carolina' and permit_type = 'City' then 225</v>
      </c>
    </row>
    <row r="148">
      <c r="U148" s="4" t="s">
        <v>276</v>
      </c>
      <c r="AA148" s="4" t="str">
        <f>IFERROR(__xludf.DUMMYFUNCTION("""COMPUTED_VALUE"""),"when state_name = 'South Carolina' and permit_type = 'County' then 105")</f>
        <v>when state_name = 'South Carolina' and permit_type = 'County' then 105</v>
      </c>
    </row>
    <row r="149">
      <c r="U149" s="4" t="s">
        <v>277</v>
      </c>
      <c r="AA149" s="4" t="str">
        <f>IFERROR(__xludf.DUMMYFUNCTION("""COMPUTED_VALUE"""),"when state_name = 'South Carolina' and permit_type = 'DOT' then 270")</f>
        <v>when state_name = 'South Carolina' and permit_type = 'DOT' then 270</v>
      </c>
    </row>
    <row r="150">
      <c r="U150" s="4" t="s">
        <v>278</v>
      </c>
      <c r="AA150" s="4" t="str">
        <f>IFERROR(__xludf.DUMMYFUNCTION("""COMPUTED_VALUE"""),"when state_name = 'South Carolina' and permit_type = 'No permit required' then 180")</f>
        <v>when state_name = 'South Carolina' and permit_type = 'No permit required' then 180</v>
      </c>
    </row>
    <row r="151">
      <c r="U151" s="4" t="s">
        <v>279</v>
      </c>
      <c r="AA151" s="4" t="str">
        <f>IFERROR(__xludf.DUMMYFUNCTION("""COMPUTED_VALUE"""),"when state_name = 'South Carolina' and permit_type = 'Power company' then 345")</f>
        <v>when state_name = 'South Carolina' and permit_type = 'Power company' then 345</v>
      </c>
    </row>
    <row r="152">
      <c r="U152" s="4" t="s">
        <v>207</v>
      </c>
      <c r="AA152" s="4" t="str">
        <f>IFERROR(__xludf.DUMMYFUNCTION("""COMPUTED_VALUE"""),"when state_name = 'South Dakota' and permit_type = 'City' then 105")</f>
        <v>when state_name = 'South Dakota' and permit_type = 'City' then 105</v>
      </c>
    </row>
    <row r="153">
      <c r="U153" s="4" t="s">
        <v>280</v>
      </c>
      <c r="AA153" s="4" t="str">
        <f>IFERROR(__xludf.DUMMYFUNCTION("""COMPUTED_VALUE"""),"when state_name = 'South Dakota' and permit_type = 'No permit required' then 45")</f>
        <v>when state_name = 'South Dakota' and permit_type = 'No permit required' then 45</v>
      </c>
    </row>
    <row r="154">
      <c r="U154" s="4" t="s">
        <v>281</v>
      </c>
      <c r="AA154" s="4" t="str">
        <f>IFERROR(__xludf.DUMMYFUNCTION("""COMPUTED_VALUE"""),"when state_name = 'Tennessee' and permit_type = 'City' then 120")</f>
        <v>when state_name = 'Tennessee' and permit_type = 'City' then 120</v>
      </c>
    </row>
    <row r="155">
      <c r="U155" s="4" t="s">
        <v>282</v>
      </c>
      <c r="AA155" s="4" t="str">
        <f>IFERROR(__xludf.DUMMYFUNCTION("""COMPUTED_VALUE"""),"when state_name = 'Tennessee' and permit_type = 'County' then 255")</f>
        <v>when state_name = 'Tennessee' and permit_type = 'County' then 255</v>
      </c>
    </row>
    <row r="156">
      <c r="U156" s="4" t="s">
        <v>283</v>
      </c>
      <c r="AA156" s="4" t="str">
        <f>IFERROR(__xludf.DUMMYFUNCTION("""COMPUTED_VALUE"""),"when state_name = 'Tennessee' and permit_type = 'DOT' then 210")</f>
        <v>when state_name = 'Tennessee' and permit_type = 'DOT' then 210</v>
      </c>
    </row>
    <row r="157">
      <c r="U157" s="4" t="s">
        <v>284</v>
      </c>
      <c r="AA157" s="4" t="str">
        <f>IFERROR(__xludf.DUMMYFUNCTION("""COMPUTED_VALUE"""),"when state_name = 'Tennessee' and permit_type = 'No permit required' then 60")</f>
        <v>when state_name = 'Tennessee' and permit_type = 'No permit required' then 60</v>
      </c>
    </row>
    <row r="158">
      <c r="U158" s="4" t="s">
        <v>285</v>
      </c>
      <c r="AA158" s="4" t="str">
        <f>IFERROR(__xludf.DUMMYFUNCTION("""COMPUTED_VALUE"""),"when state_name = 'Tennessee' and permit_type = 'Power company' then 60")</f>
        <v>when state_name = 'Tennessee' and permit_type = 'Power company' then 60</v>
      </c>
    </row>
    <row r="159">
      <c r="U159" s="4" t="s">
        <v>286</v>
      </c>
      <c r="AA159" s="4" t="str">
        <f>IFERROR(__xludf.DUMMYFUNCTION("""COMPUTED_VALUE"""),"when state_name = 'Texas' and permit_type = 'City' then 180")</f>
        <v>when state_name = 'Texas' and permit_type = 'City' then 180</v>
      </c>
    </row>
    <row r="160">
      <c r="U160" s="4" t="s">
        <v>287</v>
      </c>
      <c r="AA160" s="4" t="str">
        <f>IFERROR(__xludf.DUMMYFUNCTION("""COMPUTED_VALUE"""),"when state_name = 'Texas' and permit_type = 'County' then 180")</f>
        <v>when state_name = 'Texas' and permit_type = 'County' then 180</v>
      </c>
    </row>
    <row r="161">
      <c r="U161" s="4" t="s">
        <v>288</v>
      </c>
      <c r="AA161" s="4" t="str">
        <f>IFERROR(__xludf.DUMMYFUNCTION("""COMPUTED_VALUE"""),"when state_name = 'Texas' and permit_type = 'DOT' then 360")</f>
        <v>when state_name = 'Texas' and permit_type = 'DOT' then 360</v>
      </c>
    </row>
    <row r="162">
      <c r="U162" s="4" t="s">
        <v>289</v>
      </c>
      <c r="AA162" s="4" t="str">
        <f>IFERROR(__xludf.DUMMYFUNCTION("""COMPUTED_VALUE"""),"when state_name = 'Texas' and permit_type = 'No permit required' then 60")</f>
        <v>when state_name = 'Texas' and permit_type = 'No permit required' then 60</v>
      </c>
    </row>
    <row r="163">
      <c r="U163" s="4" t="s">
        <v>290</v>
      </c>
      <c r="AA163" s="4" t="str">
        <f>IFERROR(__xludf.DUMMYFUNCTION("""COMPUTED_VALUE"""),"when state_name = 'Texas' and permit_type = 'Power company' then 255")</f>
        <v>when state_name = 'Texas' and permit_type = 'Power company' then 255</v>
      </c>
    </row>
    <row r="164">
      <c r="U164" s="4" t="s">
        <v>291</v>
      </c>
      <c r="AA164" s="4" t="str">
        <f>IFERROR(__xludf.DUMMYFUNCTION("""COMPUTED_VALUE"""),"when state_name = 'Utah' and permit_type = 'City' then 150")</f>
        <v>when state_name = 'Utah' and permit_type = 'City' then 150</v>
      </c>
    </row>
    <row r="165">
      <c r="U165" s="4" t="s">
        <v>207</v>
      </c>
      <c r="AA165" s="4" t="str">
        <f>IFERROR(__xludf.DUMMYFUNCTION("""COMPUTED_VALUE"""),"when state_name = 'Utah' and permit_type = 'No permit required' then 135")</f>
        <v>when state_name = 'Utah' and permit_type = 'No permit required' then 135</v>
      </c>
    </row>
    <row r="166">
      <c r="U166" s="4" t="s">
        <v>292</v>
      </c>
      <c r="AA166" s="4" t="str">
        <f>IFERROR(__xludf.DUMMYFUNCTION("""COMPUTED_VALUE"""),"when state_name = 'Utah' and permit_type = 'Power company' then 165")</f>
        <v>when state_name = 'Utah' and permit_type = 'Power company' then 165</v>
      </c>
    </row>
    <row r="167">
      <c r="U167" s="4" t="s">
        <v>293</v>
      </c>
      <c r="AA167" s="4" t="str">
        <f>IFERROR(__xludf.DUMMYFUNCTION("""COMPUTED_VALUE"""),"when state_name = 'Vermont' and permit_type = 'No permit required' then 45")</f>
        <v>when state_name = 'Vermont' and permit_type = 'No permit required' then 45</v>
      </c>
    </row>
    <row r="168">
      <c r="U168" s="4" t="s">
        <v>207</v>
      </c>
      <c r="AA168" s="4" t="str">
        <f>IFERROR(__xludf.DUMMYFUNCTION("""COMPUTED_VALUE"""),"when state_name = 'Virginia' and permit_type = 'City' then 210")</f>
        <v>when state_name = 'Virginia' and permit_type = 'City' then 210</v>
      </c>
    </row>
    <row r="169">
      <c r="U169" s="4" t="s">
        <v>294</v>
      </c>
      <c r="AA169" s="4" t="str">
        <f>IFERROR(__xludf.DUMMYFUNCTION("""COMPUTED_VALUE"""),"when state_name = 'Virginia' and permit_type = 'County' then 180")</f>
        <v>when state_name = 'Virginia' and permit_type = 'County' then 180</v>
      </c>
    </row>
    <row r="170">
      <c r="U170" s="4" t="s">
        <v>207</v>
      </c>
      <c r="AA170" s="4" t="str">
        <f>IFERROR(__xludf.DUMMYFUNCTION("""COMPUTED_VALUE"""),"when state_name = 'Virginia' and permit_type = 'No permit required' then 105")</f>
        <v>when state_name = 'Virginia' and permit_type = 'No permit required' then 105</v>
      </c>
    </row>
    <row r="171">
      <c r="U171" s="4" t="s">
        <v>207</v>
      </c>
      <c r="AA171" s="4" t="str">
        <f>IFERROR(__xludf.DUMMYFUNCTION("""COMPUTED_VALUE"""),"when state_name = 'Virginia' and permit_type = 'Power company' then 180")</f>
        <v>when state_name = 'Virginia' and permit_type = 'Power company' then 180</v>
      </c>
    </row>
    <row r="172">
      <c r="U172" s="4" t="s">
        <v>207</v>
      </c>
      <c r="AA172" s="4" t="str">
        <f>IFERROR(__xludf.DUMMYFUNCTION("""COMPUTED_VALUE"""),"when state_name = 'Washington' and permit_type = 'City' then 240")</f>
        <v>when state_name = 'Washington' and permit_type = 'City' then 240</v>
      </c>
    </row>
    <row r="173">
      <c r="U173" s="4" t="s">
        <v>295</v>
      </c>
      <c r="AA173" s="4" t="str">
        <f>IFERROR(__xludf.DUMMYFUNCTION("""COMPUTED_VALUE"""),"when state_name = 'Washington' and permit_type = 'County' then 300")</f>
        <v>when state_name = 'Washington' and permit_type = 'County' then 300</v>
      </c>
    </row>
    <row r="174">
      <c r="U174" s="4" t="s">
        <v>296</v>
      </c>
      <c r="AA174" s="4" t="str">
        <f>IFERROR(__xludf.DUMMYFUNCTION("""COMPUTED_VALUE"""),"when state_name = 'Washington' and permit_type = 'DOT' then 225")</f>
        <v>when state_name = 'Washington' and permit_type = 'DOT' then 225</v>
      </c>
    </row>
    <row r="175">
      <c r="U175" s="4" t="s">
        <v>297</v>
      </c>
      <c r="AA175" s="4" t="str">
        <f>IFERROR(__xludf.DUMMYFUNCTION("""COMPUTED_VALUE"""),"when state_name = 'Washington' and permit_type = 'No permit required' then 75")</f>
        <v>when state_name = 'Washington' and permit_type = 'No permit required' then 75</v>
      </c>
    </row>
    <row r="176">
      <c r="U176" s="4" t="s">
        <v>207</v>
      </c>
      <c r="AA176" s="4" t="str">
        <f>IFERROR(__xludf.DUMMYFUNCTION("""COMPUTED_VALUE"""),"when state_name = 'West Virginia' and permit_type = 'No permit required' then 135")</f>
        <v>when state_name = 'West Virginia' and permit_type = 'No permit required' then 135</v>
      </c>
    </row>
    <row r="177">
      <c r="U177" s="4" t="s">
        <v>298</v>
      </c>
      <c r="AA177" s="4" t="str">
        <f>IFERROR(__xludf.DUMMYFUNCTION("""COMPUTED_VALUE"""),"when state_name = 'Wisconsin' and permit_type = 'City' then 255")</f>
        <v>when state_name = 'Wisconsin' and permit_type = 'City' then 255</v>
      </c>
    </row>
    <row r="178">
      <c r="U178" s="4" t="s">
        <v>299</v>
      </c>
      <c r="AA178" s="4" t="str">
        <f>IFERROR(__xludf.DUMMYFUNCTION("""COMPUTED_VALUE"""),"when state_name = 'Wisconsin' and permit_type = 'County' then 255")</f>
        <v>when state_name = 'Wisconsin' and permit_type = 'County' then 255</v>
      </c>
    </row>
    <row r="179">
      <c r="U179" s="4" t="s">
        <v>207</v>
      </c>
      <c r="AA179" s="4" t="str">
        <f>IFERROR(__xludf.DUMMYFUNCTION("""COMPUTED_VALUE"""),"when state_name = 'Wisconsin' and permit_type = 'DOT' then 345")</f>
        <v>when state_name = 'Wisconsin' and permit_type = 'DOT' then 345</v>
      </c>
    </row>
    <row r="180">
      <c r="U180" s="4" t="s">
        <v>207</v>
      </c>
      <c r="AA180" s="4" t="str">
        <f>IFERROR(__xludf.DUMMYFUNCTION("""COMPUTED_VALUE"""),"when state_name = 'Wisconsin' and permit_type = 'No permit required' then 75")</f>
        <v>when state_name = 'Wisconsin' and permit_type = 'No permit required' then 75</v>
      </c>
    </row>
    <row r="181">
      <c r="U181" s="4" t="s">
        <v>300</v>
      </c>
      <c r="AA181" s="4" t="str">
        <f>IFERROR(__xludf.DUMMYFUNCTION("""COMPUTED_VALUE"""),"when state_name = 'Wyoming' and permit_type = 'City' then 195")</f>
        <v>when state_name = 'Wyoming' and permit_type = 'City' then 195</v>
      </c>
    </row>
    <row r="182">
      <c r="U182" s="4" t="s">
        <v>301</v>
      </c>
      <c r="AA182" s="4" t="str">
        <f>IFERROR(__xludf.DUMMYFUNCTION("""COMPUTED_VALUE"""),"when state_name = 'Wyoming' and permit_type = 'No permit required' then 60")</f>
        <v>when state_name = 'Wyoming' and permit_type = 'No permit required' then 60</v>
      </c>
    </row>
    <row r="183">
      <c r="U183" s="4" t="s">
        <v>207</v>
      </c>
      <c r="AA183" s="4"/>
    </row>
    <row r="184">
      <c r="U184" s="4" t="s">
        <v>302</v>
      </c>
    </row>
    <row r="185">
      <c r="U185" s="4" t="s">
        <v>303</v>
      </c>
    </row>
    <row r="186">
      <c r="U186" s="4" t="s">
        <v>207</v>
      </c>
    </row>
    <row r="187">
      <c r="U187" s="4" t="s">
        <v>207</v>
      </c>
    </row>
    <row r="188">
      <c r="U188" s="4" t="s">
        <v>207</v>
      </c>
    </row>
    <row r="189">
      <c r="U189" s="4" t="s">
        <v>304</v>
      </c>
    </row>
    <row r="190">
      <c r="U190" s="4" t="s">
        <v>207</v>
      </c>
    </row>
    <row r="191">
      <c r="U191" s="4" t="s">
        <v>305</v>
      </c>
    </row>
    <row r="192">
      <c r="U192" s="4" t="s">
        <v>306</v>
      </c>
    </row>
    <row r="193">
      <c r="U193" s="4" t="s">
        <v>307</v>
      </c>
    </row>
    <row r="194">
      <c r="U194" s="4" t="s">
        <v>308</v>
      </c>
    </row>
    <row r="195">
      <c r="U195" s="4" t="s">
        <v>309</v>
      </c>
    </row>
    <row r="196">
      <c r="U196" s="4" t="s">
        <v>310</v>
      </c>
    </row>
    <row r="197">
      <c r="U197" s="4" t="s">
        <v>311</v>
      </c>
    </row>
    <row r="198">
      <c r="U198" s="4" t="s">
        <v>207</v>
      </c>
    </row>
    <row r="199">
      <c r="U199" s="4" t="s">
        <v>207</v>
      </c>
    </row>
    <row r="200">
      <c r="U200" s="4" t="s">
        <v>312</v>
      </c>
    </row>
    <row r="201">
      <c r="U201" s="4" t="s">
        <v>313</v>
      </c>
    </row>
    <row r="202">
      <c r="U202" s="4" t="s">
        <v>207</v>
      </c>
    </row>
    <row r="203">
      <c r="U203" s="4" t="s">
        <v>314</v>
      </c>
    </row>
    <row r="204">
      <c r="U204" s="4" t="s">
        <v>315</v>
      </c>
    </row>
    <row r="205">
      <c r="U205" s="4" t="s">
        <v>207</v>
      </c>
    </row>
    <row r="206">
      <c r="U206" s="4" t="s">
        <v>316</v>
      </c>
    </row>
    <row r="207">
      <c r="U207" s="4" t="s">
        <v>317</v>
      </c>
    </row>
    <row r="208">
      <c r="U208" s="4" t="s">
        <v>318</v>
      </c>
    </row>
    <row r="209">
      <c r="U209" s="4" t="s">
        <v>207</v>
      </c>
    </row>
    <row r="210">
      <c r="U210" s="4" t="s">
        <v>319</v>
      </c>
    </row>
    <row r="211">
      <c r="U211" s="4" t="s">
        <v>207</v>
      </c>
    </row>
    <row r="212">
      <c r="U212" s="4" t="s">
        <v>207</v>
      </c>
    </row>
    <row r="213">
      <c r="U213" s="4" t="s">
        <v>207</v>
      </c>
    </row>
    <row r="214">
      <c r="U214" s="4" t="s">
        <v>320</v>
      </c>
    </row>
    <row r="215">
      <c r="U215" s="4" t="s">
        <v>207</v>
      </c>
    </row>
    <row r="216">
      <c r="U216" s="4" t="s">
        <v>321</v>
      </c>
    </row>
    <row r="217">
      <c r="U217" s="4" t="s">
        <v>207</v>
      </c>
    </row>
    <row r="218">
      <c r="U218" s="4" t="s">
        <v>207</v>
      </c>
    </row>
    <row r="219">
      <c r="U219" s="4" t="s">
        <v>322</v>
      </c>
    </row>
    <row r="220">
      <c r="U220" s="4" t="s">
        <v>207</v>
      </c>
    </row>
    <row r="221">
      <c r="U221" s="4" t="s">
        <v>323</v>
      </c>
    </row>
    <row r="222">
      <c r="U222" s="4" t="s">
        <v>324</v>
      </c>
    </row>
    <row r="223">
      <c r="U223" s="4" t="s">
        <v>207</v>
      </c>
    </row>
    <row r="224">
      <c r="U224" s="4" t="s">
        <v>325</v>
      </c>
    </row>
    <row r="225">
      <c r="U225" s="4" t="s">
        <v>326</v>
      </c>
    </row>
    <row r="226">
      <c r="U226" s="4" t="s">
        <v>207</v>
      </c>
    </row>
    <row r="227">
      <c r="U227" s="4" t="s">
        <v>327</v>
      </c>
    </row>
    <row r="228">
      <c r="U228" s="4" t="s">
        <v>328</v>
      </c>
    </row>
    <row r="229">
      <c r="U229" s="4" t="s">
        <v>329</v>
      </c>
    </row>
    <row r="230">
      <c r="U230" s="4" t="s">
        <v>207</v>
      </c>
    </row>
    <row r="231">
      <c r="U231" s="4" t="s">
        <v>330</v>
      </c>
    </row>
    <row r="232">
      <c r="U232" s="4" t="s">
        <v>331</v>
      </c>
    </row>
    <row r="233">
      <c r="U233" s="4" t="s">
        <v>332</v>
      </c>
    </row>
    <row r="234">
      <c r="U234" s="4" t="s">
        <v>207</v>
      </c>
    </row>
    <row r="235">
      <c r="U235" s="4" t="s">
        <v>333</v>
      </c>
    </row>
    <row r="236">
      <c r="U236" s="4" t="s">
        <v>207</v>
      </c>
    </row>
    <row r="237">
      <c r="U237" s="4" t="s">
        <v>207</v>
      </c>
    </row>
    <row r="238">
      <c r="U238" s="4" t="s">
        <v>207</v>
      </c>
    </row>
    <row r="239">
      <c r="U239" s="4" t="s">
        <v>207</v>
      </c>
    </row>
  </sheetData>
  <autoFilter ref="$A$1:$F$49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2" t="s">
        <v>2</v>
      </c>
      <c r="B1" s="19">
        <v>45505.0</v>
      </c>
      <c r="C1" s="19">
        <v>45536.0</v>
      </c>
      <c r="D1" s="19">
        <v>45566.0</v>
      </c>
      <c r="E1" s="19">
        <v>45597.0</v>
      </c>
      <c r="F1" s="19">
        <v>45627.0</v>
      </c>
      <c r="G1" s="19">
        <v>45658.0</v>
      </c>
      <c r="H1" s="19">
        <v>45689.0</v>
      </c>
      <c r="I1" s="19">
        <v>45717.0</v>
      </c>
      <c r="J1" s="19">
        <v>45748.0</v>
      </c>
      <c r="K1" s="19">
        <v>45778.0</v>
      </c>
      <c r="L1" s="19">
        <v>45809.0</v>
      </c>
      <c r="M1" s="19">
        <v>45839.0</v>
      </c>
    </row>
    <row r="2">
      <c r="A2" s="2" t="s">
        <v>432</v>
      </c>
      <c r="B2" s="44"/>
      <c r="C2" s="45"/>
      <c r="D2" s="45">
        <v>14.0</v>
      </c>
      <c r="E2" s="45"/>
      <c r="F2" s="46"/>
      <c r="G2" s="45">
        <v>14.0</v>
      </c>
      <c r="H2" s="46"/>
      <c r="I2" s="45">
        <v>14.0</v>
      </c>
      <c r="J2" s="46"/>
      <c r="K2" s="45">
        <v>14.0</v>
      </c>
      <c r="L2" s="45"/>
      <c r="M2" s="46"/>
    </row>
    <row r="3">
      <c r="A3" s="4" t="s">
        <v>9</v>
      </c>
      <c r="B3" s="47">
        <f>initial_tech_count!C2</f>
        <v>0</v>
      </c>
      <c r="C3" s="48">
        <v>0.0</v>
      </c>
      <c r="D3" s="48">
        <v>0.0</v>
      </c>
      <c r="E3" s="48">
        <v>0.0</v>
      </c>
      <c r="F3" s="48">
        <v>0.0</v>
      </c>
      <c r="G3" s="48">
        <v>0.0</v>
      </c>
      <c r="H3" s="48">
        <v>0.0</v>
      </c>
      <c r="I3" s="48">
        <v>0.0</v>
      </c>
      <c r="J3" s="48">
        <v>0.0</v>
      </c>
      <c r="K3" s="48">
        <v>0.0</v>
      </c>
      <c r="L3" s="48">
        <v>0.0</v>
      </c>
      <c r="M3" s="48">
        <v>0.0</v>
      </c>
    </row>
    <row r="4">
      <c r="A4" s="4" t="s">
        <v>11</v>
      </c>
      <c r="B4" s="47">
        <f>initial_tech_count!C3</f>
        <v>0</v>
      </c>
      <c r="C4" s="48">
        <v>0.0</v>
      </c>
      <c r="D4" s="48">
        <v>0.0</v>
      </c>
      <c r="E4" s="48">
        <v>0.0</v>
      </c>
      <c r="F4" s="48">
        <v>0.0</v>
      </c>
      <c r="G4" s="48">
        <v>0.0</v>
      </c>
      <c r="H4" s="48">
        <v>0.0</v>
      </c>
      <c r="I4" s="48">
        <v>0.0</v>
      </c>
      <c r="J4" s="48">
        <v>0.0</v>
      </c>
      <c r="K4" s="48">
        <v>0.0</v>
      </c>
      <c r="L4" s="48">
        <v>0.0</v>
      </c>
      <c r="M4" s="48">
        <v>0.0</v>
      </c>
    </row>
    <row r="5">
      <c r="A5" s="4" t="s">
        <v>13</v>
      </c>
      <c r="B5" s="47">
        <f>initial_tech_count!C4</f>
        <v>0</v>
      </c>
      <c r="C5" s="48">
        <v>0.0</v>
      </c>
      <c r="D5" s="48">
        <v>0.0</v>
      </c>
      <c r="E5" s="48">
        <v>0.0</v>
      </c>
      <c r="F5" s="48">
        <v>0.0</v>
      </c>
      <c r="G5" s="48">
        <v>0.0</v>
      </c>
      <c r="H5" s="48">
        <v>0.0</v>
      </c>
      <c r="I5" s="48">
        <v>0.0</v>
      </c>
      <c r="J5" s="48">
        <v>0.0</v>
      </c>
      <c r="K5" s="48">
        <v>0.0</v>
      </c>
      <c r="L5" s="48">
        <v>0.0</v>
      </c>
      <c r="M5" s="48">
        <v>0.0</v>
      </c>
    </row>
    <row r="6">
      <c r="A6" s="4" t="s">
        <v>15</v>
      </c>
      <c r="B6" s="47">
        <f>initial_tech_count!C5</f>
        <v>0</v>
      </c>
      <c r="C6" s="48">
        <v>0.0</v>
      </c>
      <c r="D6" s="48">
        <v>0.0</v>
      </c>
      <c r="E6" s="48">
        <v>0.0</v>
      </c>
      <c r="F6" s="48">
        <v>0.0</v>
      </c>
      <c r="G6" s="48">
        <v>0.0</v>
      </c>
      <c r="H6" s="48">
        <v>0.0</v>
      </c>
      <c r="I6" s="48">
        <v>0.0</v>
      </c>
      <c r="J6" s="48">
        <v>0.0</v>
      </c>
      <c r="K6" s="48">
        <v>0.0</v>
      </c>
      <c r="L6" s="48">
        <v>0.0</v>
      </c>
      <c r="M6" s="48">
        <v>0.0</v>
      </c>
    </row>
    <row r="7">
      <c r="A7" s="4" t="s">
        <v>17</v>
      </c>
      <c r="B7" s="47">
        <f>initial_tech_count!C6</f>
        <v>0</v>
      </c>
      <c r="C7" s="48">
        <v>0.0</v>
      </c>
      <c r="D7" s="48">
        <v>0.0</v>
      </c>
      <c r="E7" s="48">
        <v>0.0</v>
      </c>
      <c r="F7" s="48">
        <v>0.0</v>
      </c>
      <c r="G7" s="48">
        <v>0.0</v>
      </c>
      <c r="H7" s="48">
        <v>0.0</v>
      </c>
      <c r="I7" s="48">
        <v>0.0</v>
      </c>
      <c r="J7" s="48">
        <v>0.0</v>
      </c>
      <c r="K7" s="48">
        <v>0.0</v>
      </c>
      <c r="L7" s="48">
        <v>0.0</v>
      </c>
      <c r="M7" s="48">
        <v>0.0</v>
      </c>
    </row>
    <row r="8">
      <c r="A8" s="4" t="s">
        <v>18</v>
      </c>
      <c r="B8" s="47">
        <f>initial_tech_count!C7</f>
        <v>4</v>
      </c>
      <c r="C8" s="48">
        <v>0.0</v>
      </c>
      <c r="D8" s="48">
        <v>0.0</v>
      </c>
      <c r="E8" s="48">
        <v>0.0</v>
      </c>
      <c r="F8" s="48">
        <v>0.0</v>
      </c>
      <c r="G8" s="48">
        <v>0.0</v>
      </c>
      <c r="H8" s="48">
        <v>0.0</v>
      </c>
      <c r="I8" s="48">
        <v>0.0</v>
      </c>
      <c r="J8" s="48">
        <v>0.0</v>
      </c>
      <c r="K8" s="48">
        <v>0.0</v>
      </c>
      <c r="L8" s="48">
        <v>0.0</v>
      </c>
      <c r="M8" s="48">
        <v>0.0</v>
      </c>
    </row>
    <row r="9">
      <c r="A9" s="4" t="s">
        <v>20</v>
      </c>
      <c r="B9" s="47">
        <f>initial_tech_count!C8</f>
        <v>0</v>
      </c>
      <c r="C9" s="48">
        <v>0.0</v>
      </c>
      <c r="D9" s="48">
        <v>0.0</v>
      </c>
      <c r="E9" s="48">
        <v>0.0</v>
      </c>
      <c r="F9" s="48">
        <v>0.0</v>
      </c>
      <c r="G9" s="48">
        <v>0.0</v>
      </c>
      <c r="H9" s="48">
        <v>0.0</v>
      </c>
      <c r="I9" s="48">
        <v>0.0</v>
      </c>
      <c r="J9" s="48">
        <v>0.0</v>
      </c>
      <c r="K9" s="48">
        <v>0.0</v>
      </c>
      <c r="L9" s="48">
        <v>0.0</v>
      </c>
      <c r="M9" s="48">
        <v>0.0</v>
      </c>
    </row>
    <row r="10">
      <c r="A10" s="4" t="s">
        <v>22</v>
      </c>
      <c r="B10" s="47">
        <f>initial_tech_count!C9</f>
        <v>0</v>
      </c>
      <c r="C10" s="48">
        <v>0.0</v>
      </c>
      <c r="D10" s="48">
        <v>0.0</v>
      </c>
      <c r="E10" s="48">
        <v>0.0</v>
      </c>
      <c r="F10" s="48">
        <v>0.0</v>
      </c>
      <c r="G10" s="48">
        <v>0.0</v>
      </c>
      <c r="H10" s="48">
        <v>0.0</v>
      </c>
      <c r="I10" s="48">
        <v>0.0</v>
      </c>
      <c r="J10" s="48">
        <v>0.0</v>
      </c>
      <c r="K10" s="48">
        <v>0.0</v>
      </c>
      <c r="L10" s="48">
        <v>0.0</v>
      </c>
      <c r="M10" s="48">
        <v>0.0</v>
      </c>
    </row>
    <row r="11">
      <c r="A11" s="4" t="s">
        <v>24</v>
      </c>
      <c r="B11" s="47">
        <f>initial_tech_count!C10</f>
        <v>0</v>
      </c>
      <c r="C11" s="48">
        <v>0.0</v>
      </c>
      <c r="D11" s="48">
        <v>0.0</v>
      </c>
      <c r="E11" s="48">
        <v>0.0</v>
      </c>
      <c r="F11" s="48">
        <v>0.0</v>
      </c>
      <c r="G11" s="48">
        <v>0.0</v>
      </c>
      <c r="H11" s="48">
        <v>0.0</v>
      </c>
      <c r="I11" s="48">
        <v>0.0</v>
      </c>
      <c r="J11" s="48">
        <v>0.0</v>
      </c>
      <c r="K11" s="48">
        <v>0.0</v>
      </c>
      <c r="L11" s="48">
        <v>0.0</v>
      </c>
      <c r="M11" s="48">
        <v>0.0</v>
      </c>
    </row>
    <row r="12">
      <c r="A12" s="4" t="s">
        <v>26</v>
      </c>
      <c r="B12" s="47">
        <f>initial_tech_count!C11</f>
        <v>0</v>
      </c>
      <c r="C12" s="48">
        <v>0.0</v>
      </c>
      <c r="D12" s="48">
        <v>0.0</v>
      </c>
      <c r="E12" s="48">
        <v>0.0</v>
      </c>
      <c r="F12" s="48">
        <v>0.0</v>
      </c>
      <c r="G12" s="48">
        <v>0.0</v>
      </c>
      <c r="H12" s="48">
        <v>0.0</v>
      </c>
      <c r="I12" s="48">
        <v>0.0</v>
      </c>
      <c r="J12" s="48">
        <v>0.0</v>
      </c>
      <c r="K12" s="48">
        <v>0.0</v>
      </c>
      <c r="L12" s="48">
        <v>0.0</v>
      </c>
      <c r="M12" s="48">
        <v>0.0</v>
      </c>
    </row>
    <row r="13">
      <c r="A13" s="4" t="s">
        <v>27</v>
      </c>
      <c r="B13" s="47">
        <f>initial_tech_count!C12</f>
        <v>0</v>
      </c>
      <c r="C13" s="48">
        <v>0.0</v>
      </c>
      <c r="D13" s="48">
        <v>0.0</v>
      </c>
      <c r="E13" s="48">
        <v>0.0</v>
      </c>
      <c r="F13" s="48">
        <v>0.0</v>
      </c>
      <c r="G13" s="48">
        <v>0.0</v>
      </c>
      <c r="H13" s="48">
        <v>0.0</v>
      </c>
      <c r="I13" s="48">
        <v>0.0</v>
      </c>
      <c r="J13" s="48">
        <v>0.0</v>
      </c>
      <c r="K13" s="48">
        <v>0.0</v>
      </c>
      <c r="L13" s="48">
        <v>0.0</v>
      </c>
      <c r="M13" s="48">
        <v>0.0</v>
      </c>
    </row>
    <row r="14">
      <c r="A14" s="4" t="s">
        <v>28</v>
      </c>
      <c r="B14" s="47">
        <f>initial_tech_count!C13</f>
        <v>1</v>
      </c>
      <c r="C14" s="48">
        <v>0.0</v>
      </c>
      <c r="D14" s="48">
        <v>0.0</v>
      </c>
      <c r="E14" s="48">
        <v>0.0</v>
      </c>
      <c r="F14" s="48">
        <v>0.0</v>
      </c>
      <c r="G14" s="48">
        <v>0.0</v>
      </c>
      <c r="H14" s="48">
        <v>0.0</v>
      </c>
      <c r="I14" s="48">
        <v>0.0</v>
      </c>
      <c r="J14" s="48">
        <v>0.0</v>
      </c>
      <c r="K14" s="48">
        <v>0.0</v>
      </c>
      <c r="L14" s="48">
        <v>0.0</v>
      </c>
      <c r="M14" s="48">
        <v>0.0</v>
      </c>
    </row>
    <row r="15">
      <c r="A15" s="4" t="s">
        <v>29</v>
      </c>
      <c r="B15" s="47">
        <f>initial_tech_count!C14</f>
        <v>1</v>
      </c>
      <c r="C15" s="48">
        <v>0.0</v>
      </c>
      <c r="D15" s="48">
        <v>0.0</v>
      </c>
      <c r="E15" s="48">
        <v>0.0</v>
      </c>
      <c r="F15" s="48">
        <v>0.0</v>
      </c>
      <c r="G15" s="48">
        <v>0.0</v>
      </c>
      <c r="H15" s="48">
        <v>0.0</v>
      </c>
      <c r="I15" s="48">
        <v>0.0</v>
      </c>
      <c r="J15" s="48">
        <v>0.0</v>
      </c>
      <c r="K15" s="48">
        <v>0.0</v>
      </c>
      <c r="L15" s="48">
        <v>0.0</v>
      </c>
      <c r="M15" s="48">
        <v>0.0</v>
      </c>
    </row>
    <row r="16">
      <c r="A16" s="4" t="s">
        <v>30</v>
      </c>
      <c r="B16" s="47">
        <f>initial_tech_count!C15</f>
        <v>0</v>
      </c>
      <c r="C16" s="48">
        <v>0.0</v>
      </c>
      <c r="D16" s="48">
        <v>0.0</v>
      </c>
      <c r="E16" s="48">
        <v>0.0</v>
      </c>
      <c r="F16" s="48">
        <v>0.0</v>
      </c>
      <c r="G16" s="48">
        <v>0.0</v>
      </c>
      <c r="H16" s="48">
        <v>0.0</v>
      </c>
      <c r="I16" s="48">
        <v>0.0</v>
      </c>
      <c r="J16" s="48">
        <v>0.0</v>
      </c>
      <c r="K16" s="48">
        <v>0.0</v>
      </c>
      <c r="L16" s="48">
        <v>0.0</v>
      </c>
      <c r="M16" s="48">
        <v>0.0</v>
      </c>
    </row>
    <row r="17">
      <c r="A17" s="4" t="s">
        <v>31</v>
      </c>
      <c r="B17" s="47">
        <f>initial_tech_count!C16</f>
        <v>0</v>
      </c>
      <c r="C17" s="48">
        <v>0.0</v>
      </c>
      <c r="D17" s="48">
        <v>0.0</v>
      </c>
      <c r="E17" s="48">
        <v>0.0</v>
      </c>
      <c r="F17" s="48">
        <v>0.0</v>
      </c>
      <c r="G17" s="48">
        <v>0.0</v>
      </c>
      <c r="H17" s="48">
        <v>0.0</v>
      </c>
      <c r="I17" s="48">
        <v>0.0</v>
      </c>
      <c r="J17" s="48">
        <v>0.0</v>
      </c>
      <c r="K17" s="48">
        <v>0.0</v>
      </c>
      <c r="L17" s="48">
        <v>0.0</v>
      </c>
      <c r="M17" s="48">
        <v>0.0</v>
      </c>
    </row>
    <row r="18">
      <c r="A18" s="4" t="s">
        <v>25</v>
      </c>
      <c r="B18" s="47">
        <f>initial_tech_count!C17</f>
        <v>0</v>
      </c>
      <c r="C18" s="48">
        <v>0.0</v>
      </c>
      <c r="D18" s="48">
        <v>0.0</v>
      </c>
      <c r="E18" s="48">
        <v>0.0</v>
      </c>
      <c r="F18" s="48">
        <v>0.0</v>
      </c>
      <c r="G18" s="48">
        <v>0.0</v>
      </c>
      <c r="H18" s="48">
        <v>0.0</v>
      </c>
      <c r="I18" s="48">
        <v>0.0</v>
      </c>
      <c r="J18" s="48">
        <v>0.0</v>
      </c>
      <c r="K18" s="48">
        <v>0.0</v>
      </c>
      <c r="L18" s="48">
        <v>0.0</v>
      </c>
      <c r="M18" s="48">
        <v>0.0</v>
      </c>
    </row>
    <row r="19">
      <c r="A19" s="4" t="s">
        <v>32</v>
      </c>
      <c r="B19" s="47">
        <f>initial_tech_count!C18</f>
        <v>0</v>
      </c>
      <c r="C19" s="48">
        <v>0.0</v>
      </c>
      <c r="D19" s="48">
        <v>0.0</v>
      </c>
      <c r="E19" s="48">
        <v>0.0</v>
      </c>
      <c r="F19" s="48">
        <v>0.0</v>
      </c>
      <c r="G19" s="48">
        <v>0.0</v>
      </c>
      <c r="H19" s="48">
        <v>0.0</v>
      </c>
      <c r="I19" s="48">
        <v>0.0</v>
      </c>
      <c r="J19" s="48">
        <v>0.0</v>
      </c>
      <c r="K19" s="48">
        <v>0.0</v>
      </c>
      <c r="L19" s="48">
        <v>0.0</v>
      </c>
      <c r="M19" s="48">
        <v>0.0</v>
      </c>
    </row>
    <row r="20">
      <c r="A20" s="4" t="s">
        <v>33</v>
      </c>
      <c r="B20" s="47">
        <f>initial_tech_count!C19</f>
        <v>1</v>
      </c>
      <c r="C20" s="48">
        <v>0.0</v>
      </c>
      <c r="D20" s="48">
        <v>0.0</v>
      </c>
      <c r="E20" s="48">
        <v>0.0</v>
      </c>
      <c r="F20" s="48">
        <v>0.0</v>
      </c>
      <c r="G20" s="48">
        <v>0.0</v>
      </c>
      <c r="H20" s="48">
        <v>0.0</v>
      </c>
      <c r="I20" s="48">
        <v>0.0</v>
      </c>
      <c r="J20" s="48">
        <v>0.0</v>
      </c>
      <c r="K20" s="48">
        <v>0.0</v>
      </c>
      <c r="L20" s="48">
        <v>0.0</v>
      </c>
      <c r="M20" s="48">
        <v>0.0</v>
      </c>
    </row>
    <row r="21">
      <c r="A21" s="4" t="s">
        <v>34</v>
      </c>
      <c r="B21" s="47">
        <f>initial_tech_count!C20</f>
        <v>0</v>
      </c>
      <c r="C21" s="48">
        <v>0.0</v>
      </c>
      <c r="D21" s="48">
        <v>0.0</v>
      </c>
      <c r="E21" s="48">
        <v>0.0</v>
      </c>
      <c r="F21" s="48">
        <v>0.0</v>
      </c>
      <c r="G21" s="48">
        <v>0.0</v>
      </c>
      <c r="H21" s="48">
        <v>0.0</v>
      </c>
      <c r="I21" s="48">
        <v>0.0</v>
      </c>
      <c r="J21" s="48">
        <v>0.0</v>
      </c>
      <c r="K21" s="48">
        <v>0.0</v>
      </c>
      <c r="L21" s="48">
        <v>0.0</v>
      </c>
      <c r="M21" s="48">
        <v>0.0</v>
      </c>
    </row>
    <row r="22">
      <c r="A22" s="4" t="s">
        <v>35</v>
      </c>
      <c r="B22" s="47">
        <f>initial_tech_count!C21</f>
        <v>0</v>
      </c>
      <c r="C22" s="48">
        <v>0.0</v>
      </c>
      <c r="D22" s="48">
        <v>0.0</v>
      </c>
      <c r="E22" s="48">
        <v>0.0</v>
      </c>
      <c r="F22" s="48">
        <v>0.0</v>
      </c>
      <c r="G22" s="48">
        <v>0.0</v>
      </c>
      <c r="H22" s="48">
        <v>0.0</v>
      </c>
      <c r="I22" s="48">
        <v>0.0</v>
      </c>
      <c r="J22" s="48">
        <v>0.0</v>
      </c>
      <c r="K22" s="48">
        <v>0.0</v>
      </c>
      <c r="L22" s="48">
        <v>0.0</v>
      </c>
      <c r="M22" s="48">
        <v>0.0</v>
      </c>
    </row>
    <row r="23">
      <c r="A23" s="4" t="s">
        <v>36</v>
      </c>
      <c r="B23" s="47">
        <f>initial_tech_count!C22</f>
        <v>0</v>
      </c>
      <c r="C23" s="48">
        <v>0.0</v>
      </c>
      <c r="D23" s="48">
        <v>0.0</v>
      </c>
      <c r="E23" s="48">
        <v>0.0</v>
      </c>
      <c r="F23" s="48">
        <v>0.0</v>
      </c>
      <c r="G23" s="48">
        <v>0.0</v>
      </c>
      <c r="H23" s="48">
        <v>0.0</v>
      </c>
      <c r="I23" s="48">
        <v>0.0</v>
      </c>
      <c r="J23" s="48">
        <v>0.0</v>
      </c>
      <c r="K23" s="48">
        <v>0.0</v>
      </c>
      <c r="L23" s="48">
        <v>0.0</v>
      </c>
      <c r="M23" s="48">
        <v>0.0</v>
      </c>
    </row>
    <row r="24">
      <c r="A24" s="4" t="s">
        <v>37</v>
      </c>
      <c r="B24" s="47">
        <f>initial_tech_count!C23</f>
        <v>1</v>
      </c>
      <c r="C24" s="48">
        <v>0.0</v>
      </c>
      <c r="D24" s="48">
        <v>0.0</v>
      </c>
      <c r="E24" s="48">
        <v>0.0</v>
      </c>
      <c r="F24" s="48">
        <v>0.0</v>
      </c>
      <c r="G24" s="48">
        <v>0.0</v>
      </c>
      <c r="H24" s="48">
        <v>0.0</v>
      </c>
      <c r="I24" s="48">
        <v>0.0</v>
      </c>
      <c r="J24" s="48">
        <v>0.0</v>
      </c>
      <c r="K24" s="48">
        <v>0.0</v>
      </c>
      <c r="L24" s="48">
        <v>0.0</v>
      </c>
      <c r="M24" s="48">
        <v>0.0</v>
      </c>
    </row>
    <row r="25">
      <c r="A25" s="4" t="s">
        <v>38</v>
      </c>
      <c r="B25" s="47">
        <f>initial_tech_count!C24</f>
        <v>0</v>
      </c>
      <c r="C25" s="48">
        <v>0.0</v>
      </c>
      <c r="D25" s="48">
        <v>0.0</v>
      </c>
      <c r="E25" s="48">
        <v>0.0</v>
      </c>
      <c r="F25" s="48">
        <v>0.0</v>
      </c>
      <c r="G25" s="48">
        <v>0.0</v>
      </c>
      <c r="H25" s="48">
        <v>0.0</v>
      </c>
      <c r="I25" s="48">
        <v>0.0</v>
      </c>
      <c r="J25" s="48">
        <v>0.0</v>
      </c>
      <c r="K25" s="48">
        <v>0.0</v>
      </c>
      <c r="L25" s="48">
        <v>0.0</v>
      </c>
      <c r="M25" s="48">
        <v>0.0</v>
      </c>
    </row>
    <row r="26">
      <c r="A26" s="4" t="s">
        <v>39</v>
      </c>
      <c r="B26" s="47">
        <f>initial_tech_count!C25</f>
        <v>0</v>
      </c>
      <c r="C26" s="48">
        <v>0.0</v>
      </c>
      <c r="D26" s="48">
        <v>0.0</v>
      </c>
      <c r="E26" s="48">
        <v>0.0</v>
      </c>
      <c r="F26" s="48">
        <v>0.0</v>
      </c>
      <c r="G26" s="48">
        <v>0.0</v>
      </c>
      <c r="H26" s="48">
        <v>0.0</v>
      </c>
      <c r="I26" s="48">
        <v>0.0</v>
      </c>
      <c r="J26" s="48">
        <v>0.0</v>
      </c>
      <c r="K26" s="48">
        <v>0.0</v>
      </c>
      <c r="L26" s="48">
        <v>0.0</v>
      </c>
      <c r="M26" s="48">
        <v>0.0</v>
      </c>
    </row>
    <row r="27">
      <c r="A27" s="4" t="s">
        <v>40</v>
      </c>
      <c r="B27" s="47">
        <f>initial_tech_count!C26</f>
        <v>0</v>
      </c>
      <c r="C27" s="48">
        <v>0.0</v>
      </c>
      <c r="D27" s="48">
        <v>0.0</v>
      </c>
      <c r="E27" s="48">
        <v>0.0</v>
      </c>
      <c r="F27" s="48">
        <v>0.0</v>
      </c>
      <c r="G27" s="48">
        <v>0.0</v>
      </c>
      <c r="H27" s="48">
        <v>0.0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</row>
    <row r="28">
      <c r="A28" s="4" t="s">
        <v>41</v>
      </c>
      <c r="B28" s="47">
        <f>initial_tech_count!C27</f>
        <v>0</v>
      </c>
      <c r="C28" s="48">
        <v>0.0</v>
      </c>
      <c r="D28" s="48">
        <v>0.0</v>
      </c>
      <c r="E28" s="48">
        <v>0.0</v>
      </c>
      <c r="F28" s="48">
        <v>0.0</v>
      </c>
      <c r="G28" s="48">
        <v>0.0</v>
      </c>
      <c r="H28" s="48">
        <v>0.0</v>
      </c>
      <c r="I28" s="48">
        <v>0.0</v>
      </c>
      <c r="J28" s="48">
        <v>0.0</v>
      </c>
      <c r="K28" s="48">
        <v>0.0</v>
      </c>
      <c r="L28" s="48">
        <v>0.0</v>
      </c>
      <c r="M28" s="48">
        <v>0.0</v>
      </c>
    </row>
    <row r="29">
      <c r="A29" s="4" t="s">
        <v>42</v>
      </c>
      <c r="B29" s="47">
        <f>initial_tech_count!C28</f>
        <v>0</v>
      </c>
      <c r="C29" s="48">
        <v>0.0</v>
      </c>
      <c r="D29" s="48">
        <v>0.0</v>
      </c>
      <c r="E29" s="48">
        <v>0.0</v>
      </c>
      <c r="F29" s="48">
        <v>0.0</v>
      </c>
      <c r="G29" s="48">
        <v>0.0</v>
      </c>
      <c r="H29" s="48">
        <v>0.0</v>
      </c>
      <c r="I29" s="48">
        <v>0.0</v>
      </c>
      <c r="J29" s="48">
        <v>0.0</v>
      </c>
      <c r="K29" s="48">
        <v>0.0</v>
      </c>
      <c r="L29" s="48">
        <v>0.0</v>
      </c>
      <c r="M29" s="48">
        <v>0.0</v>
      </c>
    </row>
    <row r="30">
      <c r="A30" s="4" t="s">
        <v>43</v>
      </c>
      <c r="B30" s="47">
        <f>initial_tech_count!C29</f>
        <v>0</v>
      </c>
      <c r="C30" s="48">
        <v>0.0</v>
      </c>
      <c r="D30" s="48">
        <v>0.0</v>
      </c>
      <c r="E30" s="48">
        <v>0.0</v>
      </c>
      <c r="F30" s="48">
        <v>0.0</v>
      </c>
      <c r="G30" s="48">
        <v>0.0</v>
      </c>
      <c r="H30" s="48">
        <v>0.0</v>
      </c>
      <c r="I30" s="48">
        <v>0.0</v>
      </c>
      <c r="J30" s="48">
        <v>0.0</v>
      </c>
      <c r="K30" s="48">
        <v>0.0</v>
      </c>
      <c r="L30" s="48">
        <v>0.0</v>
      </c>
      <c r="M30" s="48">
        <v>0.0</v>
      </c>
    </row>
    <row r="31">
      <c r="A31" s="4" t="s">
        <v>44</v>
      </c>
      <c r="B31" s="47">
        <f>initial_tech_count!C30</f>
        <v>0</v>
      </c>
      <c r="C31" s="48">
        <v>0.0</v>
      </c>
      <c r="D31" s="48">
        <v>0.0</v>
      </c>
      <c r="E31" s="48">
        <v>0.0</v>
      </c>
      <c r="F31" s="48">
        <v>0.0</v>
      </c>
      <c r="G31" s="48">
        <v>0.0</v>
      </c>
      <c r="H31" s="48">
        <v>0.0</v>
      </c>
      <c r="I31" s="48">
        <v>0.0</v>
      </c>
      <c r="J31" s="48">
        <v>0.0</v>
      </c>
      <c r="K31" s="48">
        <v>0.0</v>
      </c>
      <c r="L31" s="48">
        <v>0.0</v>
      </c>
      <c r="M31" s="48">
        <v>0.0</v>
      </c>
    </row>
    <row r="32">
      <c r="A32" s="4" t="s">
        <v>45</v>
      </c>
      <c r="B32" s="47">
        <f>initial_tech_count!C31</f>
        <v>0</v>
      </c>
      <c r="C32" s="48">
        <v>0.0</v>
      </c>
      <c r="D32" s="48">
        <v>0.0</v>
      </c>
      <c r="E32" s="48">
        <v>0.0</v>
      </c>
      <c r="F32" s="48">
        <v>0.0</v>
      </c>
      <c r="G32" s="48">
        <v>0.0</v>
      </c>
      <c r="H32" s="48">
        <v>0.0</v>
      </c>
      <c r="I32" s="48">
        <v>0.0</v>
      </c>
      <c r="J32" s="48">
        <v>0.0</v>
      </c>
      <c r="K32" s="48">
        <v>0.0</v>
      </c>
      <c r="L32" s="48">
        <v>0.0</v>
      </c>
      <c r="M32" s="48">
        <v>0.0</v>
      </c>
    </row>
    <row r="33">
      <c r="A33" s="4" t="s">
        <v>46</v>
      </c>
      <c r="B33" s="47">
        <f>initial_tech_count!C32</f>
        <v>1</v>
      </c>
      <c r="C33" s="48">
        <v>0.0</v>
      </c>
      <c r="D33" s="48">
        <v>0.0</v>
      </c>
      <c r="E33" s="48">
        <v>0.0</v>
      </c>
      <c r="F33" s="48">
        <v>0.0</v>
      </c>
      <c r="G33" s="48">
        <v>0.0</v>
      </c>
      <c r="H33" s="48">
        <v>0.0</v>
      </c>
      <c r="I33" s="48">
        <v>0.0</v>
      </c>
      <c r="J33" s="48">
        <v>0.0</v>
      </c>
      <c r="K33" s="48">
        <v>0.0</v>
      </c>
      <c r="L33" s="48">
        <v>0.0</v>
      </c>
      <c r="M33" s="48">
        <v>0.0</v>
      </c>
    </row>
    <row r="34">
      <c r="A34" s="4" t="s">
        <v>47</v>
      </c>
      <c r="B34" s="47">
        <f>initial_tech_count!C33</f>
        <v>0</v>
      </c>
      <c r="C34" s="48">
        <v>0.0</v>
      </c>
      <c r="D34" s="48">
        <v>0.0</v>
      </c>
      <c r="E34" s="48">
        <v>0.0</v>
      </c>
      <c r="F34" s="48">
        <v>0.0</v>
      </c>
      <c r="G34" s="48">
        <v>0.0</v>
      </c>
      <c r="H34" s="48">
        <v>0.0</v>
      </c>
      <c r="I34" s="48">
        <v>0.0</v>
      </c>
      <c r="J34" s="48">
        <v>0.0</v>
      </c>
      <c r="K34" s="48">
        <v>0.0</v>
      </c>
      <c r="L34" s="48">
        <v>0.0</v>
      </c>
      <c r="M34" s="48">
        <v>0.0</v>
      </c>
    </row>
    <row r="35">
      <c r="A35" s="4" t="s">
        <v>48</v>
      </c>
      <c r="B35" s="47">
        <f>initial_tech_count!C34</f>
        <v>0</v>
      </c>
      <c r="C35" s="48">
        <v>0.0</v>
      </c>
      <c r="D35" s="48">
        <v>0.0</v>
      </c>
      <c r="E35" s="48">
        <v>0.0</v>
      </c>
      <c r="F35" s="48">
        <v>0.0</v>
      </c>
      <c r="G35" s="48">
        <v>0.0</v>
      </c>
      <c r="H35" s="48">
        <v>0.0</v>
      </c>
      <c r="I35" s="48">
        <v>0.0</v>
      </c>
      <c r="J35" s="48">
        <v>0.0</v>
      </c>
      <c r="K35" s="48">
        <v>0.0</v>
      </c>
      <c r="L35" s="48">
        <v>0.0</v>
      </c>
      <c r="M35" s="48">
        <v>0.0</v>
      </c>
    </row>
    <row r="36">
      <c r="A36" s="4" t="s">
        <v>49</v>
      </c>
      <c r="B36" s="47">
        <f>initial_tech_count!C35</f>
        <v>0</v>
      </c>
      <c r="C36" s="48">
        <v>0.0</v>
      </c>
      <c r="D36" s="48">
        <v>0.0</v>
      </c>
      <c r="E36" s="48">
        <v>0.0</v>
      </c>
      <c r="F36" s="48">
        <v>0.0</v>
      </c>
      <c r="G36" s="48">
        <v>0.0</v>
      </c>
      <c r="H36" s="48">
        <v>0.0</v>
      </c>
      <c r="I36" s="48">
        <v>0.0</v>
      </c>
      <c r="J36" s="48">
        <v>0.0</v>
      </c>
      <c r="K36" s="48">
        <v>0.0</v>
      </c>
      <c r="L36" s="48">
        <v>0.0</v>
      </c>
      <c r="M36" s="48">
        <v>0.0</v>
      </c>
    </row>
    <row r="37">
      <c r="A37" s="4" t="s">
        <v>50</v>
      </c>
      <c r="B37" s="47">
        <f>initial_tech_count!C36</f>
        <v>0</v>
      </c>
      <c r="C37" s="48">
        <v>0.0</v>
      </c>
      <c r="D37" s="48">
        <v>0.0</v>
      </c>
      <c r="E37" s="48">
        <v>0.0</v>
      </c>
      <c r="F37" s="48">
        <v>0.0</v>
      </c>
      <c r="G37" s="48">
        <v>0.0</v>
      </c>
      <c r="H37" s="48">
        <v>0.0</v>
      </c>
      <c r="I37" s="48">
        <v>0.0</v>
      </c>
      <c r="J37" s="48">
        <v>0.0</v>
      </c>
      <c r="K37" s="48">
        <v>0.0</v>
      </c>
      <c r="L37" s="48">
        <v>0.0</v>
      </c>
      <c r="M37" s="48">
        <v>0.0</v>
      </c>
    </row>
    <row r="38">
      <c r="A38" s="4" t="s">
        <v>51</v>
      </c>
      <c r="B38" s="47">
        <f>initial_tech_count!C37</f>
        <v>0</v>
      </c>
      <c r="C38" s="48">
        <v>0.0</v>
      </c>
      <c r="D38" s="48">
        <v>0.0</v>
      </c>
      <c r="E38" s="48">
        <v>0.0</v>
      </c>
      <c r="F38" s="48">
        <v>0.0</v>
      </c>
      <c r="G38" s="48">
        <v>0.0</v>
      </c>
      <c r="H38" s="48">
        <v>0.0</v>
      </c>
      <c r="I38" s="48">
        <v>0.0</v>
      </c>
      <c r="J38" s="48">
        <v>0.0</v>
      </c>
      <c r="K38" s="48">
        <v>0.0</v>
      </c>
      <c r="L38" s="48">
        <v>0.0</v>
      </c>
      <c r="M38" s="48">
        <v>0.0</v>
      </c>
    </row>
    <row r="39">
      <c r="A39" s="4" t="s">
        <v>52</v>
      </c>
      <c r="B39" s="47">
        <f>initial_tech_count!C38</f>
        <v>0</v>
      </c>
      <c r="C39" s="48">
        <v>0.0</v>
      </c>
      <c r="D39" s="48">
        <v>0.0</v>
      </c>
      <c r="E39" s="48">
        <v>0.0</v>
      </c>
      <c r="F39" s="48">
        <v>0.0</v>
      </c>
      <c r="G39" s="48">
        <v>0.0</v>
      </c>
      <c r="H39" s="48">
        <v>0.0</v>
      </c>
      <c r="I39" s="48">
        <v>0.0</v>
      </c>
      <c r="J39" s="48">
        <v>0.0</v>
      </c>
      <c r="K39" s="48">
        <v>0.0</v>
      </c>
      <c r="L39" s="48">
        <v>0.0</v>
      </c>
      <c r="M39" s="48">
        <v>0.0</v>
      </c>
    </row>
    <row r="40">
      <c r="A40" s="4" t="s">
        <v>53</v>
      </c>
      <c r="B40" s="47">
        <f>initial_tech_count!C39</f>
        <v>0</v>
      </c>
      <c r="C40" s="48">
        <v>0.0</v>
      </c>
      <c r="D40" s="48">
        <v>0.0</v>
      </c>
      <c r="E40" s="48">
        <v>0.0</v>
      </c>
      <c r="F40" s="48">
        <v>0.0</v>
      </c>
      <c r="G40" s="48">
        <v>0.0</v>
      </c>
      <c r="H40" s="48">
        <v>0.0</v>
      </c>
      <c r="I40" s="48">
        <v>0.0</v>
      </c>
      <c r="J40" s="48">
        <v>0.0</v>
      </c>
      <c r="K40" s="48">
        <v>0.0</v>
      </c>
      <c r="L40" s="48">
        <v>0.0</v>
      </c>
      <c r="M40" s="48">
        <v>0.0</v>
      </c>
    </row>
    <row r="41">
      <c r="A41" s="4" t="s">
        <v>54</v>
      </c>
      <c r="B41" s="47">
        <f>initial_tech_count!C40</f>
        <v>0</v>
      </c>
      <c r="C41" s="48">
        <v>0.0</v>
      </c>
      <c r="D41" s="48">
        <v>0.0</v>
      </c>
      <c r="E41" s="48">
        <v>0.0</v>
      </c>
      <c r="F41" s="48">
        <v>0.0</v>
      </c>
      <c r="G41" s="48">
        <v>0.0</v>
      </c>
      <c r="H41" s="48">
        <v>0.0</v>
      </c>
      <c r="I41" s="48">
        <v>0.0</v>
      </c>
      <c r="J41" s="48">
        <v>0.0</v>
      </c>
      <c r="K41" s="48">
        <v>0.0</v>
      </c>
      <c r="L41" s="48">
        <v>0.0</v>
      </c>
      <c r="M41" s="48">
        <v>0.0</v>
      </c>
    </row>
    <row r="42">
      <c r="A42" s="4" t="s">
        <v>55</v>
      </c>
      <c r="B42" s="47">
        <f>initial_tech_count!C41</f>
        <v>0</v>
      </c>
      <c r="C42" s="48">
        <v>0.0</v>
      </c>
      <c r="D42" s="48">
        <v>0.0</v>
      </c>
      <c r="E42" s="48">
        <v>0.0</v>
      </c>
      <c r="F42" s="48">
        <v>0.0</v>
      </c>
      <c r="G42" s="48">
        <v>0.0</v>
      </c>
      <c r="H42" s="48">
        <v>0.0</v>
      </c>
      <c r="I42" s="48">
        <v>0.0</v>
      </c>
      <c r="J42" s="48">
        <v>0.0</v>
      </c>
      <c r="K42" s="48">
        <v>0.0</v>
      </c>
      <c r="L42" s="48">
        <v>0.0</v>
      </c>
      <c r="M42" s="48">
        <v>0.0</v>
      </c>
    </row>
    <row r="43">
      <c r="A43" s="4" t="s">
        <v>56</v>
      </c>
      <c r="B43" s="47">
        <f>initial_tech_count!C42</f>
        <v>2</v>
      </c>
      <c r="C43" s="48">
        <v>0.0</v>
      </c>
      <c r="D43" s="48">
        <v>0.0</v>
      </c>
      <c r="E43" s="48">
        <v>0.0</v>
      </c>
      <c r="F43" s="48">
        <v>0.0</v>
      </c>
      <c r="G43" s="48">
        <v>0.0</v>
      </c>
      <c r="H43" s="48">
        <v>0.0</v>
      </c>
      <c r="I43" s="48">
        <v>0.0</v>
      </c>
      <c r="J43" s="48">
        <v>0.0</v>
      </c>
      <c r="K43" s="48">
        <v>0.0</v>
      </c>
      <c r="L43" s="48">
        <v>0.0</v>
      </c>
      <c r="M43" s="48">
        <v>0.0</v>
      </c>
    </row>
    <row r="44">
      <c r="A44" s="4" t="s">
        <v>57</v>
      </c>
      <c r="B44" s="47">
        <f>initial_tech_count!C43</f>
        <v>0</v>
      </c>
      <c r="C44" s="48">
        <v>0.0</v>
      </c>
      <c r="D44" s="48">
        <v>0.0</v>
      </c>
      <c r="E44" s="48">
        <v>0.0</v>
      </c>
      <c r="F44" s="48">
        <v>0.0</v>
      </c>
      <c r="G44" s="48">
        <v>0.0</v>
      </c>
      <c r="H44" s="48">
        <v>0.0</v>
      </c>
      <c r="I44" s="48">
        <v>0.0</v>
      </c>
      <c r="J44" s="48">
        <v>0.0</v>
      </c>
      <c r="K44" s="48">
        <v>0.0</v>
      </c>
      <c r="L44" s="48">
        <v>0.0</v>
      </c>
      <c r="M44" s="48">
        <v>0.0</v>
      </c>
    </row>
    <row r="45">
      <c r="A45" s="4" t="s">
        <v>58</v>
      </c>
      <c r="B45" s="47">
        <f>initial_tech_count!C44</f>
        <v>0</v>
      </c>
      <c r="C45" s="48">
        <v>0.0</v>
      </c>
      <c r="D45" s="48">
        <v>0.0</v>
      </c>
      <c r="E45" s="48">
        <v>0.0</v>
      </c>
      <c r="F45" s="48">
        <v>0.0</v>
      </c>
      <c r="G45" s="48">
        <v>0.0</v>
      </c>
      <c r="H45" s="48">
        <v>0.0</v>
      </c>
      <c r="I45" s="48">
        <v>0.0</v>
      </c>
      <c r="J45" s="48">
        <v>0.0</v>
      </c>
      <c r="K45" s="48">
        <v>0.0</v>
      </c>
      <c r="L45" s="48">
        <v>0.0</v>
      </c>
      <c r="M45" s="48">
        <v>0.0</v>
      </c>
    </row>
    <row r="46">
      <c r="A46" s="43" t="s">
        <v>59</v>
      </c>
      <c r="B46" s="47">
        <f>initial_tech_count!C45</f>
        <v>0</v>
      </c>
      <c r="C46" s="48">
        <v>0.0</v>
      </c>
      <c r="D46" s="48">
        <v>0.0</v>
      </c>
      <c r="E46" s="48">
        <v>0.0</v>
      </c>
      <c r="F46" s="48">
        <v>0.0</v>
      </c>
      <c r="G46" s="48">
        <v>0.0</v>
      </c>
      <c r="H46" s="48">
        <v>0.0</v>
      </c>
      <c r="I46" s="48">
        <v>0.0</v>
      </c>
      <c r="J46" s="48">
        <v>0.0</v>
      </c>
      <c r="K46" s="48">
        <v>0.0</v>
      </c>
      <c r="L46" s="48">
        <v>0.0</v>
      </c>
      <c r="M46" s="48">
        <v>0.0</v>
      </c>
    </row>
    <row r="47">
      <c r="A47" s="43" t="s">
        <v>60</v>
      </c>
      <c r="B47" s="47">
        <f>initial_tech_count!C46</f>
        <v>0</v>
      </c>
      <c r="C47" s="48">
        <v>0.0</v>
      </c>
      <c r="D47" s="48">
        <v>0.0</v>
      </c>
      <c r="E47" s="48">
        <v>0.0</v>
      </c>
      <c r="F47" s="48">
        <v>0.0</v>
      </c>
      <c r="G47" s="48">
        <v>0.0</v>
      </c>
      <c r="H47" s="48">
        <v>0.0</v>
      </c>
      <c r="I47" s="48">
        <v>0.0</v>
      </c>
      <c r="J47" s="48">
        <v>0.0</v>
      </c>
      <c r="K47" s="48">
        <v>0.0</v>
      </c>
      <c r="L47" s="48">
        <v>0.0</v>
      </c>
      <c r="M47" s="48">
        <v>0.0</v>
      </c>
    </row>
    <row r="48">
      <c r="A48" s="4" t="s">
        <v>61</v>
      </c>
      <c r="B48" s="47">
        <f>initial_tech_count!C47</f>
        <v>1</v>
      </c>
      <c r="C48" s="48">
        <v>0.0</v>
      </c>
      <c r="D48" s="48">
        <v>0.0</v>
      </c>
      <c r="E48" s="48">
        <v>0.0</v>
      </c>
      <c r="F48" s="48">
        <v>0.0</v>
      </c>
      <c r="G48" s="48">
        <v>0.0</v>
      </c>
      <c r="H48" s="48">
        <v>0.0</v>
      </c>
      <c r="I48" s="48">
        <v>0.0</v>
      </c>
      <c r="J48" s="48">
        <v>0.0</v>
      </c>
      <c r="K48" s="48">
        <v>0.0</v>
      </c>
      <c r="L48" s="48">
        <v>0.0</v>
      </c>
      <c r="M48" s="48">
        <v>0.0</v>
      </c>
    </row>
    <row r="49">
      <c r="A49" s="4" t="s">
        <v>62</v>
      </c>
      <c r="B49" s="47">
        <f>initial_tech_count!C48</f>
        <v>0</v>
      </c>
      <c r="C49" s="48">
        <v>0.0</v>
      </c>
      <c r="D49" s="48">
        <v>0.0</v>
      </c>
      <c r="E49" s="48">
        <v>0.0</v>
      </c>
      <c r="F49" s="48">
        <v>0.0</v>
      </c>
      <c r="G49" s="48">
        <v>0.0</v>
      </c>
      <c r="H49" s="48">
        <v>0.0</v>
      </c>
      <c r="I49" s="48">
        <v>0.0</v>
      </c>
      <c r="J49" s="48">
        <v>0.0</v>
      </c>
      <c r="K49" s="48">
        <v>0.0</v>
      </c>
      <c r="L49" s="48">
        <v>0.0</v>
      </c>
      <c r="M49" s="48">
        <v>0.0</v>
      </c>
    </row>
    <row r="50">
      <c r="A50" s="4" t="s">
        <v>63</v>
      </c>
      <c r="B50" s="47">
        <f>initial_tech_count!C49</f>
        <v>0</v>
      </c>
      <c r="C50" s="48">
        <v>0.0</v>
      </c>
      <c r="D50" s="48">
        <v>0.0</v>
      </c>
      <c r="E50" s="48">
        <v>0.0</v>
      </c>
      <c r="F50" s="48">
        <v>0.0</v>
      </c>
      <c r="G50" s="48">
        <v>0.0</v>
      </c>
      <c r="H50" s="48">
        <v>0.0</v>
      </c>
      <c r="I50" s="48">
        <v>0.0</v>
      </c>
      <c r="J50" s="48">
        <v>0.0</v>
      </c>
      <c r="K50" s="48">
        <v>0.0</v>
      </c>
      <c r="L50" s="48">
        <v>0.0</v>
      </c>
      <c r="M50" s="48">
        <v>0.0</v>
      </c>
    </row>
    <row r="51">
      <c r="A51" s="4" t="s">
        <v>154</v>
      </c>
      <c r="B51" s="47">
        <f>initial_tech_count!C50</f>
        <v>0</v>
      </c>
      <c r="C51" s="48">
        <v>0.0</v>
      </c>
      <c r="D51" s="48">
        <v>0.0</v>
      </c>
      <c r="E51" s="48">
        <v>0.0</v>
      </c>
      <c r="F51" s="48">
        <v>0.0</v>
      </c>
      <c r="G51" s="48">
        <v>0.0</v>
      </c>
      <c r="H51" s="48">
        <v>0.0</v>
      </c>
      <c r="I51" s="48">
        <v>0.0</v>
      </c>
      <c r="J51" s="48">
        <v>0.0</v>
      </c>
      <c r="K51" s="48">
        <v>0.0</v>
      </c>
      <c r="L51" s="48">
        <v>0.0</v>
      </c>
      <c r="M51" s="48">
        <v>0.0</v>
      </c>
    </row>
    <row r="52">
      <c r="A52" s="4" t="s">
        <v>64</v>
      </c>
      <c r="B52" s="47">
        <f>initial_tech_count!C51</f>
        <v>0</v>
      </c>
      <c r="C52" s="48">
        <v>0.0</v>
      </c>
      <c r="D52" s="48">
        <v>0.0</v>
      </c>
      <c r="E52" s="48">
        <v>0.0</v>
      </c>
      <c r="F52" s="48">
        <v>0.0</v>
      </c>
      <c r="G52" s="48">
        <v>0.0</v>
      </c>
      <c r="H52" s="48">
        <v>0.0</v>
      </c>
      <c r="I52" s="48">
        <v>0.0</v>
      </c>
      <c r="J52" s="48">
        <v>0.0</v>
      </c>
      <c r="K52" s="48">
        <v>0.0</v>
      </c>
      <c r="L52" s="48">
        <v>0.0</v>
      </c>
      <c r="M52" s="48">
        <v>0.0</v>
      </c>
    </row>
    <row r="53">
      <c r="A53" s="4" t="s">
        <v>65</v>
      </c>
      <c r="B53" s="47">
        <f>initial_tech_count!C52</f>
        <v>0</v>
      </c>
      <c r="C53" s="48">
        <v>0.0</v>
      </c>
      <c r="D53" s="48">
        <v>0.0</v>
      </c>
      <c r="E53" s="48">
        <v>0.0</v>
      </c>
      <c r="F53" s="48">
        <v>0.0</v>
      </c>
      <c r="G53" s="48">
        <v>0.0</v>
      </c>
      <c r="H53" s="48">
        <v>0.0</v>
      </c>
      <c r="I53" s="48">
        <v>0.0</v>
      </c>
      <c r="J53" s="48">
        <v>0.0</v>
      </c>
      <c r="K53" s="48">
        <v>0.0</v>
      </c>
      <c r="L53" s="48">
        <v>0.0</v>
      </c>
      <c r="M53" s="48">
        <v>0.0</v>
      </c>
    </row>
    <row r="54">
      <c r="A54" s="4" t="s">
        <v>66</v>
      </c>
      <c r="B54" s="47">
        <f>initial_tech_count!C53</f>
        <v>1</v>
      </c>
      <c r="C54" s="48">
        <v>0.0</v>
      </c>
      <c r="D54" s="48">
        <v>0.0</v>
      </c>
      <c r="E54" s="48">
        <v>0.0</v>
      </c>
      <c r="F54" s="48">
        <v>0.0</v>
      </c>
      <c r="G54" s="48">
        <v>0.0</v>
      </c>
      <c r="H54" s="48">
        <v>0.0</v>
      </c>
      <c r="I54" s="48">
        <v>0.0</v>
      </c>
      <c r="J54" s="48">
        <v>0.0</v>
      </c>
      <c r="K54" s="48">
        <v>0.0</v>
      </c>
      <c r="L54" s="48">
        <v>0.0</v>
      </c>
      <c r="M54" s="48">
        <v>0.0</v>
      </c>
    </row>
    <row r="55">
      <c r="A55" s="4" t="s">
        <v>67</v>
      </c>
      <c r="B55" s="47">
        <f>initial_tech_count!C54</f>
        <v>0</v>
      </c>
      <c r="C55" s="48">
        <v>0.0</v>
      </c>
      <c r="D55" s="48">
        <v>0.0</v>
      </c>
      <c r="E55" s="48">
        <v>0.0</v>
      </c>
      <c r="F55" s="48">
        <v>0.0</v>
      </c>
      <c r="G55" s="48">
        <v>0.0</v>
      </c>
      <c r="H55" s="48">
        <v>0.0</v>
      </c>
      <c r="I55" s="48">
        <v>0.0</v>
      </c>
      <c r="J55" s="48">
        <v>0.0</v>
      </c>
      <c r="K55" s="48">
        <v>0.0</v>
      </c>
      <c r="L55" s="48">
        <v>0.0</v>
      </c>
      <c r="M55" s="48">
        <v>0.0</v>
      </c>
    </row>
    <row r="56">
      <c r="A56" s="4" t="s">
        <v>68</v>
      </c>
      <c r="B56" s="47">
        <f>initial_tech_count!C55</f>
        <v>0</v>
      </c>
      <c r="C56" s="48">
        <v>0.0</v>
      </c>
      <c r="D56" s="48">
        <v>0.0</v>
      </c>
      <c r="E56" s="48">
        <v>0.0</v>
      </c>
      <c r="F56" s="48">
        <v>0.0</v>
      </c>
      <c r="G56" s="48">
        <v>0.0</v>
      </c>
      <c r="H56" s="48">
        <v>0.0</v>
      </c>
      <c r="I56" s="48">
        <v>0.0</v>
      </c>
      <c r="J56" s="48">
        <v>0.0</v>
      </c>
      <c r="K56" s="48">
        <v>0.0</v>
      </c>
      <c r="L56" s="48">
        <v>0.0</v>
      </c>
      <c r="M56" s="48">
        <v>0.0</v>
      </c>
    </row>
    <row r="57">
      <c r="A57" s="4" t="s">
        <v>69</v>
      </c>
      <c r="B57" s="47">
        <f>initial_tech_count!C56</f>
        <v>0</v>
      </c>
      <c r="C57" s="48">
        <v>0.0</v>
      </c>
      <c r="D57" s="48">
        <v>0.0</v>
      </c>
      <c r="E57" s="48">
        <v>0.0</v>
      </c>
      <c r="F57" s="48">
        <v>0.0</v>
      </c>
      <c r="G57" s="48">
        <v>0.0</v>
      </c>
      <c r="H57" s="48">
        <v>0.0</v>
      </c>
      <c r="I57" s="48">
        <v>0.0</v>
      </c>
      <c r="J57" s="48">
        <v>0.0</v>
      </c>
      <c r="K57" s="48">
        <v>0.0</v>
      </c>
      <c r="L57" s="48">
        <v>0.0</v>
      </c>
      <c r="M57" s="48">
        <v>0.0</v>
      </c>
    </row>
    <row r="58">
      <c r="A58" s="4" t="s">
        <v>70</v>
      </c>
      <c r="B58" s="47">
        <f>initial_tech_count!C57</f>
        <v>0</v>
      </c>
      <c r="C58" s="48">
        <v>0.0</v>
      </c>
      <c r="D58" s="48">
        <v>0.0</v>
      </c>
      <c r="E58" s="48">
        <v>0.0</v>
      </c>
      <c r="F58" s="48">
        <v>0.0</v>
      </c>
      <c r="G58" s="48">
        <v>0.0</v>
      </c>
      <c r="H58" s="48">
        <v>0.0</v>
      </c>
      <c r="I58" s="48">
        <v>0.0</v>
      </c>
      <c r="J58" s="48">
        <v>0.0</v>
      </c>
      <c r="K58" s="48">
        <v>0.0</v>
      </c>
      <c r="L58" s="48">
        <v>0.0</v>
      </c>
      <c r="M58" s="48">
        <v>0.0</v>
      </c>
    </row>
    <row r="59">
      <c r="A59" s="4" t="s">
        <v>71</v>
      </c>
      <c r="B59" s="47">
        <f>initial_tech_count!C58</f>
        <v>0</v>
      </c>
      <c r="C59" s="48">
        <v>0.0</v>
      </c>
      <c r="D59" s="48">
        <v>0.0</v>
      </c>
      <c r="E59" s="48">
        <v>0.0</v>
      </c>
      <c r="F59" s="48">
        <v>0.0</v>
      </c>
      <c r="G59" s="48">
        <v>0.0</v>
      </c>
      <c r="H59" s="48">
        <v>0.0</v>
      </c>
      <c r="I59" s="48">
        <v>0.0</v>
      </c>
      <c r="J59" s="48">
        <v>0.0</v>
      </c>
      <c r="K59" s="48">
        <v>0.0</v>
      </c>
      <c r="L59" s="48">
        <v>0.0</v>
      </c>
      <c r="M59" s="48">
        <v>0.0</v>
      </c>
    </row>
    <row r="60">
      <c r="A60" s="4" t="s">
        <v>385</v>
      </c>
      <c r="B60" s="47">
        <f>initial_tech_count!C59</f>
        <v>0</v>
      </c>
      <c r="C60" s="48">
        <v>0.0</v>
      </c>
      <c r="D60" s="48">
        <v>0.0</v>
      </c>
      <c r="E60" s="48">
        <v>0.0</v>
      </c>
      <c r="F60" s="48">
        <v>0.0</v>
      </c>
      <c r="G60" s="48">
        <v>0.0</v>
      </c>
      <c r="H60" s="48">
        <v>0.0</v>
      </c>
      <c r="I60" s="48">
        <v>0.0</v>
      </c>
      <c r="J60" s="48">
        <v>0.0</v>
      </c>
      <c r="K60" s="48">
        <v>0.0</v>
      </c>
      <c r="L60" s="48">
        <v>0.0</v>
      </c>
      <c r="M60" s="48">
        <v>0.0</v>
      </c>
    </row>
    <row r="61">
      <c r="A61" s="4" t="s">
        <v>72</v>
      </c>
      <c r="B61" s="47">
        <f>initial_tech_count!C60</f>
        <v>0</v>
      </c>
      <c r="C61" s="48">
        <v>0.0</v>
      </c>
      <c r="D61" s="48">
        <v>0.0</v>
      </c>
      <c r="E61" s="48">
        <v>0.0</v>
      </c>
      <c r="F61" s="48">
        <v>0.0</v>
      </c>
      <c r="G61" s="48">
        <v>0.0</v>
      </c>
      <c r="H61" s="48">
        <v>0.0</v>
      </c>
      <c r="I61" s="48">
        <v>0.0</v>
      </c>
      <c r="J61" s="48">
        <v>0.0</v>
      </c>
      <c r="K61" s="48">
        <v>0.0</v>
      </c>
      <c r="L61" s="48">
        <v>0.0</v>
      </c>
      <c r="M61" s="48">
        <v>0.0</v>
      </c>
    </row>
    <row r="62">
      <c r="A62" s="4" t="s">
        <v>73</v>
      </c>
      <c r="B62" s="47">
        <f>initial_tech_count!C61</f>
        <v>1</v>
      </c>
      <c r="C62" s="48">
        <v>0.0</v>
      </c>
      <c r="D62" s="48">
        <v>0.0</v>
      </c>
      <c r="E62" s="48">
        <v>0.0</v>
      </c>
      <c r="F62" s="48">
        <v>0.0</v>
      </c>
      <c r="G62" s="48">
        <v>0.0</v>
      </c>
      <c r="H62" s="48">
        <v>0.0</v>
      </c>
      <c r="I62" s="48">
        <v>0.0</v>
      </c>
      <c r="J62" s="48">
        <v>0.0</v>
      </c>
      <c r="K62" s="48">
        <v>0.0</v>
      </c>
      <c r="L62" s="48">
        <v>0.0</v>
      </c>
      <c r="M62" s="48">
        <v>0.0</v>
      </c>
    </row>
    <row r="63">
      <c r="A63" s="4" t="s">
        <v>74</v>
      </c>
      <c r="B63" s="47">
        <f>initial_tech_count!C62</f>
        <v>0</v>
      </c>
      <c r="C63" s="48">
        <v>0.0</v>
      </c>
      <c r="D63" s="48">
        <v>0.0</v>
      </c>
      <c r="E63" s="48">
        <v>0.0</v>
      </c>
      <c r="F63" s="48">
        <v>0.0</v>
      </c>
      <c r="G63" s="48">
        <v>0.0</v>
      </c>
      <c r="H63" s="48">
        <v>0.0</v>
      </c>
      <c r="I63" s="48">
        <v>0.0</v>
      </c>
      <c r="J63" s="48">
        <v>0.0</v>
      </c>
      <c r="K63" s="48">
        <v>0.0</v>
      </c>
      <c r="L63" s="48">
        <v>0.0</v>
      </c>
      <c r="M63" s="48">
        <v>0.0</v>
      </c>
    </row>
    <row r="64">
      <c r="A64" s="4" t="s">
        <v>75</v>
      </c>
      <c r="B64" s="47">
        <f>initial_tech_count!C63</f>
        <v>0</v>
      </c>
      <c r="C64" s="48">
        <v>0.0</v>
      </c>
      <c r="D64" s="48">
        <v>0.0</v>
      </c>
      <c r="E64" s="48">
        <v>0.0</v>
      </c>
      <c r="F64" s="48">
        <v>0.0</v>
      </c>
      <c r="G64" s="48">
        <v>0.0</v>
      </c>
      <c r="H64" s="48">
        <v>0.0</v>
      </c>
      <c r="I64" s="48">
        <v>0.0</v>
      </c>
      <c r="J64" s="48">
        <v>0.0</v>
      </c>
      <c r="K64" s="48">
        <v>0.0</v>
      </c>
      <c r="L64" s="48">
        <v>0.0</v>
      </c>
      <c r="M64" s="48">
        <v>0.0</v>
      </c>
    </row>
    <row r="65">
      <c r="A65" s="4" t="s">
        <v>76</v>
      </c>
      <c r="B65" s="47">
        <f>initial_tech_count!C64</f>
        <v>0</v>
      </c>
      <c r="C65" s="48">
        <v>0.0</v>
      </c>
      <c r="D65" s="48">
        <v>0.0</v>
      </c>
      <c r="E65" s="48">
        <v>0.0</v>
      </c>
      <c r="F65" s="48">
        <v>0.0</v>
      </c>
      <c r="G65" s="48">
        <v>0.0</v>
      </c>
      <c r="H65" s="48">
        <v>0.0</v>
      </c>
      <c r="I65" s="48">
        <v>0.0</v>
      </c>
      <c r="J65" s="48">
        <v>0.0</v>
      </c>
      <c r="K65" s="48">
        <v>0.0</v>
      </c>
      <c r="L65" s="48">
        <v>0.0</v>
      </c>
      <c r="M65" s="48">
        <v>0.0</v>
      </c>
    </row>
    <row r="66">
      <c r="A66" s="4" t="s">
        <v>77</v>
      </c>
      <c r="B66" s="47">
        <f>initial_tech_count!C65</f>
        <v>0</v>
      </c>
      <c r="C66" s="48">
        <v>0.0</v>
      </c>
      <c r="D66" s="48">
        <v>0.0</v>
      </c>
      <c r="E66" s="48">
        <v>0.0</v>
      </c>
      <c r="F66" s="48">
        <v>0.0</v>
      </c>
      <c r="G66" s="48">
        <v>0.0</v>
      </c>
      <c r="H66" s="48">
        <v>0.0</v>
      </c>
      <c r="I66" s="48">
        <v>0.0</v>
      </c>
      <c r="J66" s="48">
        <v>0.0</v>
      </c>
      <c r="K66" s="48">
        <v>0.0</v>
      </c>
      <c r="L66" s="48">
        <v>0.0</v>
      </c>
      <c r="M66" s="48">
        <v>0.0</v>
      </c>
    </row>
    <row r="67">
      <c r="A67" s="4" t="s">
        <v>78</v>
      </c>
      <c r="B67" s="47">
        <f>initial_tech_count!C66</f>
        <v>2</v>
      </c>
      <c r="C67" s="48">
        <v>0.0</v>
      </c>
      <c r="D67" s="48">
        <v>0.0</v>
      </c>
      <c r="E67" s="48">
        <v>0.0</v>
      </c>
      <c r="F67" s="48">
        <v>0.0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</row>
    <row r="68">
      <c r="A68" s="4" t="s">
        <v>79</v>
      </c>
      <c r="B68" s="47">
        <f>initial_tech_count!C67</f>
        <v>0</v>
      </c>
      <c r="C68" s="48">
        <v>0.0</v>
      </c>
      <c r="D68" s="48">
        <v>0.0</v>
      </c>
      <c r="E68" s="48">
        <v>0.0</v>
      </c>
      <c r="F68" s="48">
        <v>0.0</v>
      </c>
      <c r="G68" s="48">
        <v>0.0</v>
      </c>
      <c r="H68" s="48">
        <v>0.0</v>
      </c>
      <c r="I68" s="48">
        <v>0.0</v>
      </c>
      <c r="J68" s="48">
        <v>0.0</v>
      </c>
      <c r="K68" s="48">
        <v>0.0</v>
      </c>
      <c r="L68" s="48">
        <v>0.0</v>
      </c>
      <c r="M68" s="48">
        <v>0.0</v>
      </c>
    </row>
    <row r="69">
      <c r="A69" s="4" t="s">
        <v>80</v>
      </c>
      <c r="B69" s="47">
        <f>initial_tech_count!C68</f>
        <v>0</v>
      </c>
      <c r="C69" s="48">
        <v>0.0</v>
      </c>
      <c r="D69" s="48">
        <v>0.0</v>
      </c>
      <c r="E69" s="48">
        <v>0.0</v>
      </c>
      <c r="F69" s="48">
        <v>0.0</v>
      </c>
      <c r="G69" s="48">
        <v>0.0</v>
      </c>
      <c r="H69" s="48">
        <v>0.0</v>
      </c>
      <c r="I69" s="48">
        <v>0.0</v>
      </c>
      <c r="J69" s="48">
        <v>0.0</v>
      </c>
      <c r="K69" s="48">
        <v>0.0</v>
      </c>
      <c r="L69" s="48">
        <v>0.0</v>
      </c>
      <c r="M69" s="48">
        <v>0.0</v>
      </c>
    </row>
    <row r="70">
      <c r="A70" s="4" t="s">
        <v>81</v>
      </c>
      <c r="B70" s="47">
        <f>initial_tech_count!C69</f>
        <v>0</v>
      </c>
      <c r="C70" s="48">
        <v>0.0</v>
      </c>
      <c r="D70" s="48">
        <v>0.0</v>
      </c>
      <c r="E70" s="48">
        <v>0.0</v>
      </c>
      <c r="F70" s="48">
        <v>0.0</v>
      </c>
      <c r="G70" s="48">
        <v>0.0</v>
      </c>
      <c r="H70" s="48">
        <v>0.0</v>
      </c>
      <c r="I70" s="48">
        <v>0.0</v>
      </c>
      <c r="J70" s="48">
        <v>0.0</v>
      </c>
      <c r="K70" s="48">
        <v>0.0</v>
      </c>
      <c r="L70" s="48">
        <v>0.0</v>
      </c>
      <c r="M70" s="48">
        <v>0.0</v>
      </c>
    </row>
    <row r="71">
      <c r="A71" s="4" t="s">
        <v>82</v>
      </c>
      <c r="B71" s="47">
        <f>initial_tech_count!C70</f>
        <v>0</v>
      </c>
      <c r="C71" s="48">
        <v>0.0</v>
      </c>
      <c r="D71" s="48">
        <v>0.0</v>
      </c>
      <c r="E71" s="48">
        <v>0.0</v>
      </c>
      <c r="F71" s="48">
        <v>0.0</v>
      </c>
      <c r="G71" s="48">
        <v>0.0</v>
      </c>
      <c r="H71" s="48">
        <v>0.0</v>
      </c>
      <c r="I71" s="48">
        <v>0.0</v>
      </c>
      <c r="J71" s="48">
        <v>0.0</v>
      </c>
      <c r="K71" s="48">
        <v>0.0</v>
      </c>
      <c r="L71" s="48">
        <v>0.0</v>
      </c>
      <c r="M71" s="48">
        <v>0.0</v>
      </c>
    </row>
    <row r="72">
      <c r="A72" s="4" t="s">
        <v>83</v>
      </c>
      <c r="B72" s="47">
        <f>initial_tech_count!C71</f>
        <v>0</v>
      </c>
      <c r="C72" s="48">
        <v>0.0</v>
      </c>
      <c r="D72" s="48">
        <v>0.0</v>
      </c>
      <c r="E72" s="48">
        <v>0.0</v>
      </c>
      <c r="F72" s="48">
        <v>0.0</v>
      </c>
      <c r="G72" s="48">
        <v>0.0</v>
      </c>
      <c r="H72" s="48">
        <v>0.0</v>
      </c>
      <c r="I72" s="48">
        <v>0.0</v>
      </c>
      <c r="J72" s="48">
        <v>0.0</v>
      </c>
      <c r="K72" s="48">
        <v>0.0</v>
      </c>
      <c r="L72" s="48">
        <v>0.0</v>
      </c>
      <c r="M72" s="48">
        <v>0.0</v>
      </c>
    </row>
    <row r="73">
      <c r="A73" s="4" t="s">
        <v>84</v>
      </c>
      <c r="B73" s="47">
        <f>initial_tech_count!C72</f>
        <v>0</v>
      </c>
      <c r="C73" s="48">
        <v>0.0</v>
      </c>
      <c r="D73" s="48">
        <v>0.0</v>
      </c>
      <c r="E73" s="48">
        <v>0.0</v>
      </c>
      <c r="F73" s="48">
        <v>0.0</v>
      </c>
      <c r="G73" s="48">
        <v>0.0</v>
      </c>
      <c r="H73" s="48">
        <v>0.0</v>
      </c>
      <c r="I73" s="48">
        <v>0.0</v>
      </c>
      <c r="J73" s="48">
        <v>0.0</v>
      </c>
      <c r="K73" s="48">
        <v>0.0</v>
      </c>
      <c r="L73" s="48">
        <v>0.0</v>
      </c>
      <c r="M73" s="48">
        <v>0.0</v>
      </c>
    </row>
    <row r="74">
      <c r="A74" s="4" t="s">
        <v>85</v>
      </c>
      <c r="B74" s="47">
        <f>initial_tech_count!C73</f>
        <v>0</v>
      </c>
      <c r="C74" s="48">
        <v>0.0</v>
      </c>
      <c r="D74" s="48">
        <v>0.0</v>
      </c>
      <c r="E74" s="48">
        <v>0.0</v>
      </c>
      <c r="F74" s="48">
        <v>0.0</v>
      </c>
      <c r="G74" s="48">
        <v>0.0</v>
      </c>
      <c r="H74" s="48">
        <v>0.0</v>
      </c>
      <c r="I74" s="48">
        <v>0.0</v>
      </c>
      <c r="J74" s="48">
        <v>0.0</v>
      </c>
      <c r="K74" s="48">
        <v>0.0</v>
      </c>
      <c r="L74" s="48">
        <v>0.0</v>
      </c>
      <c r="M74" s="48">
        <v>0.0</v>
      </c>
    </row>
    <row r="75">
      <c r="A75" s="4" t="s">
        <v>86</v>
      </c>
      <c r="B75" s="47">
        <f>initial_tech_count!C74</f>
        <v>0</v>
      </c>
      <c r="C75" s="48">
        <v>0.0</v>
      </c>
      <c r="D75" s="48">
        <v>0.0</v>
      </c>
      <c r="E75" s="48">
        <v>0.0</v>
      </c>
      <c r="F75" s="48">
        <v>0.0</v>
      </c>
      <c r="G75" s="48">
        <v>0.0</v>
      </c>
      <c r="H75" s="48">
        <v>0.0</v>
      </c>
      <c r="I75" s="48">
        <v>0.0</v>
      </c>
      <c r="J75" s="48">
        <v>0.0</v>
      </c>
      <c r="K75" s="48">
        <v>0.0</v>
      </c>
      <c r="L75" s="48">
        <v>0.0</v>
      </c>
      <c r="M75" s="48">
        <v>0.0</v>
      </c>
    </row>
    <row r="76">
      <c r="A76" s="4" t="s">
        <v>87</v>
      </c>
      <c r="B76" s="47">
        <f>initial_tech_count!C75</f>
        <v>0</v>
      </c>
      <c r="C76" s="48">
        <v>0.0</v>
      </c>
      <c r="D76" s="48">
        <v>0.0</v>
      </c>
      <c r="E76" s="48">
        <v>0.0</v>
      </c>
      <c r="F76" s="48">
        <v>0.0</v>
      </c>
      <c r="G76" s="48">
        <v>0.0</v>
      </c>
      <c r="H76" s="48">
        <v>0.0</v>
      </c>
      <c r="I76" s="48">
        <v>0.0</v>
      </c>
      <c r="J76" s="48">
        <v>0.0</v>
      </c>
      <c r="K76" s="48">
        <v>0.0</v>
      </c>
      <c r="L76" s="48">
        <v>0.0</v>
      </c>
      <c r="M76" s="48">
        <v>0.0</v>
      </c>
    </row>
    <row r="77">
      <c r="A77" s="4" t="s">
        <v>88</v>
      </c>
      <c r="B77" s="47">
        <f>initial_tech_count!C76</f>
        <v>0</v>
      </c>
      <c r="C77" s="48">
        <v>0.0</v>
      </c>
      <c r="D77" s="48">
        <v>0.0</v>
      </c>
      <c r="E77" s="48">
        <v>0.0</v>
      </c>
      <c r="F77" s="48">
        <v>0.0</v>
      </c>
      <c r="G77" s="48">
        <v>0.0</v>
      </c>
      <c r="H77" s="48">
        <v>0.0</v>
      </c>
      <c r="I77" s="48">
        <v>0.0</v>
      </c>
      <c r="J77" s="48">
        <v>0.0</v>
      </c>
      <c r="K77" s="48">
        <v>0.0</v>
      </c>
      <c r="L77" s="48">
        <v>0.0</v>
      </c>
      <c r="M77" s="48">
        <v>0.0</v>
      </c>
    </row>
    <row r="78">
      <c r="A78" s="4" t="s">
        <v>387</v>
      </c>
      <c r="B78" s="47">
        <f>initial_tech_count!C77</f>
        <v>0</v>
      </c>
      <c r="C78" s="48">
        <v>0.0</v>
      </c>
      <c r="D78" s="48">
        <v>0.0</v>
      </c>
      <c r="E78" s="48">
        <v>0.0</v>
      </c>
      <c r="F78" s="48">
        <v>0.0</v>
      </c>
      <c r="G78" s="48">
        <v>0.0</v>
      </c>
      <c r="H78" s="48">
        <v>0.0</v>
      </c>
      <c r="I78" s="48">
        <v>0.0</v>
      </c>
      <c r="J78" s="48">
        <v>0.0</v>
      </c>
      <c r="K78" s="48">
        <v>0.0</v>
      </c>
      <c r="L78" s="48">
        <v>0.0</v>
      </c>
      <c r="M78" s="48">
        <v>0.0</v>
      </c>
    </row>
    <row r="79">
      <c r="A79" s="4" t="s">
        <v>89</v>
      </c>
      <c r="B79" s="47">
        <f>initial_tech_count!C78</f>
        <v>0</v>
      </c>
      <c r="C79" s="48">
        <v>0.0</v>
      </c>
      <c r="D79" s="48">
        <v>0.0</v>
      </c>
      <c r="E79" s="48">
        <v>0.0</v>
      </c>
      <c r="F79" s="48">
        <v>0.0</v>
      </c>
      <c r="G79" s="48">
        <v>0.0</v>
      </c>
      <c r="H79" s="48">
        <v>0.0</v>
      </c>
      <c r="I79" s="48">
        <v>0.0</v>
      </c>
      <c r="J79" s="48">
        <v>0.0</v>
      </c>
      <c r="K79" s="48">
        <v>0.0</v>
      </c>
      <c r="L79" s="48">
        <v>0.0</v>
      </c>
      <c r="M79" s="48">
        <v>0.0</v>
      </c>
    </row>
    <row r="80">
      <c r="A80" s="4" t="s">
        <v>90</v>
      </c>
      <c r="B80" s="47">
        <f>initial_tech_count!C79</f>
        <v>0</v>
      </c>
      <c r="C80" s="48">
        <v>0.0</v>
      </c>
      <c r="D80" s="48">
        <v>0.0</v>
      </c>
      <c r="E80" s="48">
        <v>0.0</v>
      </c>
      <c r="F80" s="48">
        <v>0.0</v>
      </c>
      <c r="G80" s="48">
        <v>0.0</v>
      </c>
      <c r="H80" s="48">
        <v>0.0</v>
      </c>
      <c r="I80" s="48">
        <v>0.0</v>
      </c>
      <c r="J80" s="48">
        <v>0.0</v>
      </c>
      <c r="K80" s="48">
        <v>0.0</v>
      </c>
      <c r="L80" s="48">
        <v>0.0</v>
      </c>
      <c r="M80" s="48">
        <v>0.0</v>
      </c>
    </row>
    <row r="81">
      <c r="A81" s="4" t="s">
        <v>91</v>
      </c>
      <c r="B81" s="47">
        <f>initial_tech_count!C80</f>
        <v>0</v>
      </c>
      <c r="C81" s="48">
        <v>0.0</v>
      </c>
      <c r="D81" s="48">
        <v>0.0</v>
      </c>
      <c r="E81" s="48">
        <v>0.0</v>
      </c>
      <c r="F81" s="48">
        <v>0.0</v>
      </c>
      <c r="G81" s="48">
        <v>0.0</v>
      </c>
      <c r="H81" s="48">
        <v>0.0</v>
      </c>
      <c r="I81" s="48">
        <v>0.0</v>
      </c>
      <c r="J81" s="48">
        <v>0.0</v>
      </c>
      <c r="K81" s="48">
        <v>0.0</v>
      </c>
      <c r="L81" s="48">
        <v>0.0</v>
      </c>
      <c r="M81" s="48">
        <v>0.0</v>
      </c>
    </row>
    <row r="82">
      <c r="A82" s="4" t="s">
        <v>92</v>
      </c>
      <c r="B82" s="47">
        <f>initial_tech_count!C81</f>
        <v>1</v>
      </c>
      <c r="C82" s="48">
        <v>0.0</v>
      </c>
      <c r="D82" s="48">
        <v>0.0</v>
      </c>
      <c r="E82" s="48">
        <v>0.0</v>
      </c>
      <c r="F82" s="48">
        <v>0.0</v>
      </c>
      <c r="G82" s="48">
        <v>0.0</v>
      </c>
      <c r="H82" s="48">
        <v>0.0</v>
      </c>
      <c r="I82" s="48">
        <v>0.0</v>
      </c>
      <c r="J82" s="48">
        <v>0.0</v>
      </c>
      <c r="K82" s="48">
        <v>0.0</v>
      </c>
      <c r="L82" s="48">
        <v>0.0</v>
      </c>
      <c r="M82" s="48">
        <v>0.0</v>
      </c>
    </row>
    <row r="83">
      <c r="A83" s="4" t="s">
        <v>93</v>
      </c>
      <c r="B83" s="47">
        <f>initial_tech_count!C82</f>
        <v>0</v>
      </c>
      <c r="C83" s="48">
        <v>0.0</v>
      </c>
      <c r="D83" s="48">
        <v>0.0</v>
      </c>
      <c r="E83" s="48">
        <v>0.0</v>
      </c>
      <c r="F83" s="48">
        <v>0.0</v>
      </c>
      <c r="G83" s="48">
        <v>0.0</v>
      </c>
      <c r="H83" s="48">
        <v>0.0</v>
      </c>
      <c r="I83" s="48">
        <v>0.0</v>
      </c>
      <c r="J83" s="48">
        <v>0.0</v>
      </c>
      <c r="K83" s="48">
        <v>0.0</v>
      </c>
      <c r="L83" s="48">
        <v>0.0</v>
      </c>
      <c r="M83" s="48">
        <v>0.0</v>
      </c>
    </row>
    <row r="84">
      <c r="A84" s="4" t="s">
        <v>94</v>
      </c>
      <c r="B84" s="47">
        <f>initial_tech_count!C83</f>
        <v>0</v>
      </c>
      <c r="C84" s="48">
        <v>0.0</v>
      </c>
      <c r="D84" s="48">
        <v>0.0</v>
      </c>
      <c r="E84" s="48">
        <v>0.0</v>
      </c>
      <c r="F84" s="48">
        <v>0.0</v>
      </c>
      <c r="G84" s="48">
        <v>0.0</v>
      </c>
      <c r="H84" s="48">
        <v>0.0</v>
      </c>
      <c r="I84" s="48">
        <v>0.0</v>
      </c>
      <c r="J84" s="48">
        <v>0.0</v>
      </c>
      <c r="K84" s="48">
        <v>0.0</v>
      </c>
      <c r="L84" s="48">
        <v>0.0</v>
      </c>
      <c r="M84" s="48">
        <v>0.0</v>
      </c>
    </row>
    <row r="85">
      <c r="A85" s="4" t="s">
        <v>95</v>
      </c>
      <c r="B85" s="47">
        <f>initial_tech_count!C84</f>
        <v>0</v>
      </c>
      <c r="C85" s="48">
        <v>0.0</v>
      </c>
      <c r="D85" s="48">
        <v>0.0</v>
      </c>
      <c r="E85" s="48">
        <v>0.0</v>
      </c>
      <c r="F85" s="48">
        <v>0.0</v>
      </c>
      <c r="G85" s="48">
        <v>0.0</v>
      </c>
      <c r="H85" s="48">
        <v>0.0</v>
      </c>
      <c r="I85" s="48">
        <v>0.0</v>
      </c>
      <c r="J85" s="48">
        <v>0.0</v>
      </c>
      <c r="K85" s="48">
        <v>0.0</v>
      </c>
      <c r="L85" s="48">
        <v>0.0</v>
      </c>
      <c r="M85" s="48">
        <v>0.0</v>
      </c>
    </row>
    <row r="86">
      <c r="A86" s="4" t="s">
        <v>96</v>
      </c>
      <c r="B86" s="47">
        <f>initial_tech_count!C85</f>
        <v>0</v>
      </c>
      <c r="C86" s="48">
        <v>0.0</v>
      </c>
      <c r="D86" s="48">
        <v>0.0</v>
      </c>
      <c r="E86" s="48">
        <v>0.0</v>
      </c>
      <c r="F86" s="48">
        <v>0.0</v>
      </c>
      <c r="G86" s="48">
        <v>0.0</v>
      </c>
      <c r="H86" s="48">
        <v>0.0</v>
      </c>
      <c r="I86" s="48">
        <v>0.0</v>
      </c>
      <c r="J86" s="48">
        <v>0.0</v>
      </c>
      <c r="K86" s="48">
        <v>0.0</v>
      </c>
      <c r="L86" s="48">
        <v>0.0</v>
      </c>
      <c r="M86" s="48">
        <v>0.0</v>
      </c>
    </row>
    <row r="87">
      <c r="A87" s="4" t="s">
        <v>97</v>
      </c>
      <c r="B87" s="47">
        <f>initial_tech_count!C86</f>
        <v>0</v>
      </c>
      <c r="C87" s="48">
        <v>0.0</v>
      </c>
      <c r="D87" s="48">
        <v>0.0</v>
      </c>
      <c r="E87" s="48">
        <v>0.0</v>
      </c>
      <c r="F87" s="48">
        <v>0.0</v>
      </c>
      <c r="G87" s="48">
        <v>0.0</v>
      </c>
      <c r="H87" s="48">
        <v>0.0</v>
      </c>
      <c r="I87" s="48">
        <v>0.0</v>
      </c>
      <c r="J87" s="48">
        <v>0.0</v>
      </c>
      <c r="K87" s="48">
        <v>0.0</v>
      </c>
      <c r="L87" s="48">
        <v>0.0</v>
      </c>
      <c r="M87" s="48">
        <v>0.0</v>
      </c>
    </row>
    <row r="88">
      <c r="A88" s="4" t="s">
        <v>98</v>
      </c>
      <c r="B88" s="47">
        <f>initial_tech_count!C87</f>
        <v>0</v>
      </c>
      <c r="C88" s="48">
        <v>0.0</v>
      </c>
      <c r="D88" s="48">
        <v>0.0</v>
      </c>
      <c r="E88" s="48">
        <v>0.0</v>
      </c>
      <c r="F88" s="48">
        <v>0.0</v>
      </c>
      <c r="G88" s="48">
        <v>0.0</v>
      </c>
      <c r="H88" s="48">
        <v>0.0</v>
      </c>
      <c r="I88" s="48">
        <v>0.0</v>
      </c>
      <c r="J88" s="48">
        <v>0.0</v>
      </c>
      <c r="K88" s="48">
        <v>0.0</v>
      </c>
      <c r="L88" s="48">
        <v>0.0</v>
      </c>
      <c r="M88" s="48">
        <v>0.0</v>
      </c>
    </row>
    <row r="89">
      <c r="A89" s="4" t="s">
        <v>99</v>
      </c>
      <c r="B89" s="47">
        <f>initial_tech_count!C88</f>
        <v>1</v>
      </c>
      <c r="C89" s="48">
        <v>0.0</v>
      </c>
      <c r="D89" s="48">
        <v>0.0</v>
      </c>
      <c r="E89" s="48">
        <v>0.0</v>
      </c>
      <c r="F89" s="48">
        <v>0.0</v>
      </c>
      <c r="G89" s="48">
        <v>0.0</v>
      </c>
      <c r="H89" s="48">
        <v>0.0</v>
      </c>
      <c r="I89" s="48">
        <v>0.0</v>
      </c>
      <c r="J89" s="48">
        <v>0.0</v>
      </c>
      <c r="K89" s="48">
        <v>0.0</v>
      </c>
      <c r="L89" s="48">
        <v>0.0</v>
      </c>
      <c r="M89" s="48">
        <v>0.0</v>
      </c>
    </row>
    <row r="90">
      <c r="A90" s="4" t="s">
        <v>388</v>
      </c>
      <c r="B90" s="47">
        <f>initial_tech_count!C89</f>
        <v>0</v>
      </c>
      <c r="C90" s="48">
        <v>0.0</v>
      </c>
      <c r="D90" s="48">
        <v>0.0</v>
      </c>
      <c r="E90" s="48">
        <v>0.0</v>
      </c>
      <c r="F90" s="48">
        <v>0.0</v>
      </c>
      <c r="G90" s="48">
        <v>0.0</v>
      </c>
      <c r="H90" s="48">
        <v>0.0</v>
      </c>
      <c r="I90" s="48">
        <v>0.0</v>
      </c>
      <c r="J90" s="48">
        <v>0.0</v>
      </c>
      <c r="K90" s="48">
        <v>0.0</v>
      </c>
      <c r="L90" s="48">
        <v>0.0</v>
      </c>
      <c r="M90" s="48">
        <v>0.0</v>
      </c>
    </row>
    <row r="91">
      <c r="A91" s="4" t="s">
        <v>100</v>
      </c>
      <c r="B91" s="47">
        <f>initial_tech_count!C90</f>
        <v>0</v>
      </c>
      <c r="C91" s="48">
        <v>0.0</v>
      </c>
      <c r="D91" s="48">
        <v>0.0</v>
      </c>
      <c r="E91" s="48">
        <v>0.0</v>
      </c>
      <c r="F91" s="48">
        <v>0.0</v>
      </c>
      <c r="G91" s="48">
        <v>0.0</v>
      </c>
      <c r="H91" s="48">
        <v>0.0</v>
      </c>
      <c r="I91" s="48">
        <v>0.0</v>
      </c>
      <c r="J91" s="48">
        <v>0.0</v>
      </c>
      <c r="K91" s="48">
        <v>0.0</v>
      </c>
      <c r="L91" s="48">
        <v>0.0</v>
      </c>
      <c r="M91" s="48">
        <v>0.0</v>
      </c>
    </row>
    <row r="92">
      <c r="A92" s="4" t="s">
        <v>101</v>
      </c>
      <c r="B92" s="47">
        <f>initial_tech_count!C91</f>
        <v>0</v>
      </c>
      <c r="C92" s="48">
        <v>0.0</v>
      </c>
      <c r="D92" s="48">
        <v>0.0</v>
      </c>
      <c r="E92" s="48">
        <v>0.0</v>
      </c>
      <c r="F92" s="48">
        <v>0.0</v>
      </c>
      <c r="G92" s="48">
        <v>0.0</v>
      </c>
      <c r="H92" s="48">
        <v>0.0</v>
      </c>
      <c r="I92" s="48">
        <v>0.0</v>
      </c>
      <c r="J92" s="48">
        <v>0.0</v>
      </c>
      <c r="K92" s="48">
        <v>0.0</v>
      </c>
      <c r="L92" s="48">
        <v>0.0</v>
      </c>
      <c r="M92" s="48">
        <v>0.0</v>
      </c>
    </row>
    <row r="93">
      <c r="A93" s="4" t="s">
        <v>102</v>
      </c>
      <c r="B93" s="47">
        <f>initial_tech_count!C92</f>
        <v>0</v>
      </c>
      <c r="C93" s="48">
        <v>0.0</v>
      </c>
      <c r="D93" s="48">
        <v>0.0</v>
      </c>
      <c r="E93" s="48">
        <v>0.0</v>
      </c>
      <c r="F93" s="48">
        <v>0.0</v>
      </c>
      <c r="G93" s="48">
        <v>0.0</v>
      </c>
      <c r="H93" s="48">
        <v>0.0</v>
      </c>
      <c r="I93" s="48">
        <v>0.0</v>
      </c>
      <c r="J93" s="48">
        <v>0.0</v>
      </c>
      <c r="K93" s="48">
        <v>0.0</v>
      </c>
      <c r="L93" s="48">
        <v>0.0</v>
      </c>
      <c r="M93" s="48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3.38"/>
  </cols>
  <sheetData>
    <row r="1">
      <c r="A1" s="2" t="s">
        <v>2</v>
      </c>
      <c r="B1" s="53" t="str">
        <f>IFERROR(__xludf.DUMMYFUNCTION("transpose(sort(UNIQUE(install_backlog!D2:D999)))"),"#REF!")</f>
        <v>#REF!</v>
      </c>
      <c r="C1" s="53"/>
      <c r="D1" s="53"/>
      <c r="E1" s="53"/>
      <c r="F1" s="53"/>
      <c r="G1" s="53"/>
      <c r="H1" s="53"/>
      <c r="I1" s="53"/>
      <c r="J1" s="53"/>
      <c r="K1" s="54">
        <f>sum(K2:K82)</f>
        <v>0</v>
      </c>
      <c r="L1" s="1" t="s">
        <v>439</v>
      </c>
      <c r="M1" s="54">
        <f>sum(M2:M82)</f>
        <v>2555</v>
      </c>
      <c r="N1" s="3"/>
    </row>
    <row r="2">
      <c r="A2" s="2" t="s">
        <v>9</v>
      </c>
      <c r="B2" s="4">
        <f>IFERROR(__xludf.DUMMYFUNCTION("iferror(sum(iferror(filter(install_backlog!$E:$E,$A2=install_backlog!$A:$A,install_backlog!$D:$D=B$1))))"),0.0)</f>
        <v>0</v>
      </c>
      <c r="C2" s="4">
        <f>IFERROR(__xludf.DUMMYFUNCTION("iferror(sum(iferror(filter(install_backlog!$E:$E,$A2=install_backlog!$A:$A,install_backlog!$D:$D=C$1))))"),0.0)</f>
        <v>0</v>
      </c>
      <c r="D2" s="4">
        <f>IFERROR(__xludf.DUMMYFUNCTION("iferror(sum(iferror(filter(install_backlog!$E:$E,$A2=install_backlog!$A:$A,install_backlog!$D:$D=D$1))))"),0.0)</f>
        <v>0</v>
      </c>
      <c r="E2" s="4">
        <f>IFERROR(__xludf.DUMMYFUNCTION("iferror(sum(iferror(filter(install_backlog!$E:$E,$A2=install_backlog!$A:$A,install_backlog!$D:$D=E$1))))"),0.0)</f>
        <v>0</v>
      </c>
      <c r="F2" s="4">
        <f>IFERROR(__xludf.DUMMYFUNCTION("iferror(sum(iferror(filter(install_backlog!$E:$E,$A2=install_backlog!$A:$A,install_backlog!$D:$D=F$1))))"),0.0)</f>
        <v>0</v>
      </c>
      <c r="G2" s="4">
        <f>IFERROR(__xludf.DUMMYFUNCTION("iferror(sum(iferror(filter(install_backlog!$E:$E,$A2=install_backlog!$A:$A,install_backlog!$D:$D=G$1))))"),0.0)</f>
        <v>0</v>
      </c>
      <c r="H2" s="4">
        <f>IFERROR(__xludf.DUMMYFUNCTION("iferror(sum(iferror(filter(install_backlog!$E:$E,$A2=install_backlog!$A:$A,install_backlog!$D:$D=H$1))))"),0.0)</f>
        <v>0</v>
      </c>
      <c r="I2" s="4">
        <f>IFERROR(__xludf.DUMMYFUNCTION("iferror(sum(iferror(filter(install_backlog!$E:$E,$A2=install_backlog!$A:$A,install_backlog!$D:$D=I$1))))"),0.0)</f>
        <v>0</v>
      </c>
      <c r="J2" s="4">
        <f>IFERROR(__xludf.DUMMYFUNCTION("iferror(sum(iferror(filter(install_backlog!$E:$E,$A2=install_backlog!$A:$A,install_backlog!$D:$D=J$1))))"),0.0)</f>
        <v>0</v>
      </c>
      <c r="K2" s="4">
        <f t="shared" ref="K2:K82" si="1">SUM(B2:J2)</f>
        <v>0</v>
      </c>
      <c r="L2" s="4">
        <v>19.0</v>
      </c>
      <c r="M2" s="4">
        <f t="shared" ref="M2:M82" si="2">sum(K2:L2)</f>
        <v>19</v>
      </c>
      <c r="N2" s="4">
        <f t="shared" ref="N2:N82" si="3">M2-B2</f>
        <v>19</v>
      </c>
    </row>
    <row r="3">
      <c r="A3" s="2" t="s">
        <v>17</v>
      </c>
      <c r="B3" s="4">
        <f>IFERROR(__xludf.DUMMYFUNCTION("iferror(sum(iferror(filter(install_backlog!$E:$E,$A3=install_backlog!$A:$A,install_backlog!$D:$D=B$1))))"),0.0)</f>
        <v>0</v>
      </c>
      <c r="C3" s="4">
        <f>IFERROR(__xludf.DUMMYFUNCTION("iferror(sum(iferror(filter(install_backlog!$E:$E,$A3=install_backlog!$A:$A,install_backlog!$D:$D=C$1))))"),0.0)</f>
        <v>0</v>
      </c>
      <c r="D3" s="4">
        <f>IFERROR(__xludf.DUMMYFUNCTION("iferror(sum(iferror(filter(install_backlog!$E:$E,$A3=install_backlog!$A:$A,install_backlog!$D:$D=D$1))))"),0.0)</f>
        <v>0</v>
      </c>
      <c r="E3" s="4">
        <f>IFERROR(__xludf.DUMMYFUNCTION("iferror(sum(iferror(filter(install_backlog!$E:$E,$A3=install_backlog!$A:$A,install_backlog!$D:$D=E$1))))"),0.0)</f>
        <v>0</v>
      </c>
      <c r="F3" s="4">
        <f>IFERROR(__xludf.DUMMYFUNCTION("iferror(sum(iferror(filter(install_backlog!$E:$E,$A3=install_backlog!$A:$A,install_backlog!$D:$D=F$1))))"),0.0)</f>
        <v>0</v>
      </c>
      <c r="G3" s="4">
        <f>IFERROR(__xludf.DUMMYFUNCTION("iferror(sum(iferror(filter(install_backlog!$E:$E,$A3=install_backlog!$A:$A,install_backlog!$D:$D=G$1))))"),0.0)</f>
        <v>0</v>
      </c>
      <c r="H3" s="4">
        <f>IFERROR(__xludf.DUMMYFUNCTION("iferror(sum(iferror(filter(install_backlog!$E:$E,$A3=install_backlog!$A:$A,install_backlog!$D:$D=H$1))))"),0.0)</f>
        <v>0</v>
      </c>
      <c r="I3" s="4">
        <f>IFERROR(__xludf.DUMMYFUNCTION("iferror(sum(iferror(filter(install_backlog!$E:$E,$A3=install_backlog!$A:$A,install_backlog!$D:$D=I$1))))"),0.0)</f>
        <v>0</v>
      </c>
      <c r="J3" s="4">
        <f>IFERROR(__xludf.DUMMYFUNCTION("iferror(sum(iferror(filter(install_backlog!$E:$E,$A3=install_backlog!$A:$A,install_backlog!$D:$D=J$1))))"),0.0)</f>
        <v>0</v>
      </c>
      <c r="K3" s="4">
        <f t="shared" si="1"/>
        <v>0</v>
      </c>
      <c r="L3" s="4">
        <v>10.0</v>
      </c>
      <c r="M3" s="4">
        <f t="shared" si="2"/>
        <v>10</v>
      </c>
      <c r="N3" s="4">
        <f t="shared" si="3"/>
        <v>10</v>
      </c>
    </row>
    <row r="4">
      <c r="A4" s="2" t="s">
        <v>20</v>
      </c>
      <c r="B4" s="4">
        <f>IFERROR(__xludf.DUMMYFUNCTION("iferror(sum(iferror(filter(install_backlog!$E:$E,$A4=install_backlog!$A:$A,install_backlog!$D:$D=B$1))))"),0.0)</f>
        <v>0</v>
      </c>
      <c r="C4" s="4">
        <f>IFERROR(__xludf.DUMMYFUNCTION("iferror(sum(iferror(filter(install_backlog!$E:$E,$A4=install_backlog!$A:$A,install_backlog!$D:$D=C$1))))"),0.0)</f>
        <v>0</v>
      </c>
      <c r="D4" s="4">
        <f>IFERROR(__xludf.DUMMYFUNCTION("iferror(sum(iferror(filter(install_backlog!$E:$E,$A4=install_backlog!$A:$A,install_backlog!$D:$D=D$1))))"),0.0)</f>
        <v>0</v>
      </c>
      <c r="E4" s="4">
        <f>IFERROR(__xludf.DUMMYFUNCTION("iferror(sum(iferror(filter(install_backlog!$E:$E,$A4=install_backlog!$A:$A,install_backlog!$D:$D=E$1))))"),0.0)</f>
        <v>0</v>
      </c>
      <c r="F4" s="4">
        <f>IFERROR(__xludf.DUMMYFUNCTION("iferror(sum(iferror(filter(install_backlog!$E:$E,$A4=install_backlog!$A:$A,install_backlog!$D:$D=F$1))))"),0.0)</f>
        <v>0</v>
      </c>
      <c r="G4" s="4">
        <f>IFERROR(__xludf.DUMMYFUNCTION("iferror(sum(iferror(filter(install_backlog!$E:$E,$A4=install_backlog!$A:$A,install_backlog!$D:$D=G$1))))"),0.0)</f>
        <v>0</v>
      </c>
      <c r="H4" s="4">
        <f>IFERROR(__xludf.DUMMYFUNCTION("iferror(sum(iferror(filter(install_backlog!$E:$E,$A4=install_backlog!$A:$A,install_backlog!$D:$D=H$1))))"),0.0)</f>
        <v>0</v>
      </c>
      <c r="I4" s="4">
        <f>IFERROR(__xludf.DUMMYFUNCTION("iferror(sum(iferror(filter(install_backlog!$E:$E,$A4=install_backlog!$A:$A,install_backlog!$D:$D=I$1))))"),0.0)</f>
        <v>0</v>
      </c>
      <c r="J4" s="4">
        <f>IFERROR(__xludf.DUMMYFUNCTION("iferror(sum(iferror(filter(install_backlog!$E:$E,$A4=install_backlog!$A:$A,install_backlog!$D:$D=J$1))))"),0.0)</f>
        <v>0</v>
      </c>
      <c r="K4" s="4">
        <f t="shared" si="1"/>
        <v>0</v>
      </c>
      <c r="L4" s="4">
        <v>61.0</v>
      </c>
      <c r="M4" s="4">
        <f t="shared" si="2"/>
        <v>61</v>
      </c>
      <c r="N4" s="4">
        <f t="shared" si="3"/>
        <v>61</v>
      </c>
    </row>
    <row r="5">
      <c r="A5" s="2" t="s">
        <v>22</v>
      </c>
      <c r="B5" s="4">
        <f>IFERROR(__xludf.DUMMYFUNCTION("iferror(sum(iferror(filter(install_backlog!$E:$E,$A5=install_backlog!$A:$A,install_backlog!$D:$D=B$1))))"),0.0)</f>
        <v>0</v>
      </c>
      <c r="C5" s="4">
        <f>IFERROR(__xludf.DUMMYFUNCTION("iferror(sum(iferror(filter(install_backlog!$E:$E,$A5=install_backlog!$A:$A,install_backlog!$D:$D=C$1))))"),0.0)</f>
        <v>0</v>
      </c>
      <c r="D5" s="4">
        <f>IFERROR(__xludf.DUMMYFUNCTION("iferror(sum(iferror(filter(install_backlog!$E:$E,$A5=install_backlog!$A:$A,install_backlog!$D:$D=D$1))))"),0.0)</f>
        <v>0</v>
      </c>
      <c r="E5" s="4">
        <f>IFERROR(__xludf.DUMMYFUNCTION("iferror(sum(iferror(filter(install_backlog!$E:$E,$A5=install_backlog!$A:$A,install_backlog!$D:$D=E$1))))"),0.0)</f>
        <v>0</v>
      </c>
      <c r="F5" s="4">
        <f>IFERROR(__xludf.DUMMYFUNCTION("iferror(sum(iferror(filter(install_backlog!$E:$E,$A5=install_backlog!$A:$A,install_backlog!$D:$D=F$1))))"),0.0)</f>
        <v>0</v>
      </c>
      <c r="G5" s="4">
        <f>IFERROR(__xludf.DUMMYFUNCTION("iferror(sum(iferror(filter(install_backlog!$E:$E,$A5=install_backlog!$A:$A,install_backlog!$D:$D=G$1))))"),0.0)</f>
        <v>0</v>
      </c>
      <c r="H5" s="4">
        <f>IFERROR(__xludf.DUMMYFUNCTION("iferror(sum(iferror(filter(install_backlog!$E:$E,$A5=install_backlog!$A:$A,install_backlog!$D:$D=H$1))))"),0.0)</f>
        <v>0</v>
      </c>
      <c r="I5" s="4">
        <f>IFERROR(__xludf.DUMMYFUNCTION("iferror(sum(iferror(filter(install_backlog!$E:$E,$A5=install_backlog!$A:$A,install_backlog!$D:$D=I$1))))"),0.0)</f>
        <v>0</v>
      </c>
      <c r="J5" s="4">
        <f>IFERROR(__xludf.DUMMYFUNCTION("iferror(sum(iferror(filter(install_backlog!$E:$E,$A5=install_backlog!$A:$A,install_backlog!$D:$D=J$1))))"),0.0)</f>
        <v>0</v>
      </c>
      <c r="K5" s="4">
        <f t="shared" si="1"/>
        <v>0</v>
      </c>
      <c r="L5" s="4">
        <v>6.0</v>
      </c>
      <c r="M5" s="4">
        <f t="shared" si="2"/>
        <v>6</v>
      </c>
      <c r="N5" s="4">
        <f t="shared" si="3"/>
        <v>6</v>
      </c>
    </row>
    <row r="6">
      <c r="A6" s="2" t="s">
        <v>24</v>
      </c>
      <c r="B6" s="4">
        <f>IFERROR(__xludf.DUMMYFUNCTION("iferror(sum(iferror(filter(install_backlog!$E:$E,$A6=install_backlog!$A:$A,install_backlog!$D:$D=B$1))))"),0.0)</f>
        <v>0</v>
      </c>
      <c r="C6" s="4">
        <f>IFERROR(__xludf.DUMMYFUNCTION("iferror(sum(iferror(filter(install_backlog!$E:$E,$A6=install_backlog!$A:$A,install_backlog!$D:$D=C$1))))"),0.0)</f>
        <v>0</v>
      </c>
      <c r="D6" s="4">
        <f>IFERROR(__xludf.DUMMYFUNCTION("iferror(sum(iferror(filter(install_backlog!$E:$E,$A6=install_backlog!$A:$A,install_backlog!$D:$D=D$1))))"),0.0)</f>
        <v>0</v>
      </c>
      <c r="E6" s="4">
        <f>IFERROR(__xludf.DUMMYFUNCTION("iferror(sum(iferror(filter(install_backlog!$E:$E,$A6=install_backlog!$A:$A,install_backlog!$D:$D=E$1))))"),0.0)</f>
        <v>0</v>
      </c>
      <c r="F6" s="4">
        <f>IFERROR(__xludf.DUMMYFUNCTION("iferror(sum(iferror(filter(install_backlog!$E:$E,$A6=install_backlog!$A:$A,install_backlog!$D:$D=F$1))))"),0.0)</f>
        <v>0</v>
      </c>
      <c r="G6" s="4">
        <f>IFERROR(__xludf.DUMMYFUNCTION("iferror(sum(iferror(filter(install_backlog!$E:$E,$A6=install_backlog!$A:$A,install_backlog!$D:$D=G$1))))"),0.0)</f>
        <v>0</v>
      </c>
      <c r="H6" s="4">
        <f>IFERROR(__xludf.DUMMYFUNCTION("iferror(sum(iferror(filter(install_backlog!$E:$E,$A6=install_backlog!$A:$A,install_backlog!$D:$D=H$1))))"),0.0)</f>
        <v>0</v>
      </c>
      <c r="I6" s="4">
        <f>IFERROR(__xludf.DUMMYFUNCTION("iferror(sum(iferror(filter(install_backlog!$E:$E,$A6=install_backlog!$A:$A,install_backlog!$D:$D=I$1))))"),0.0)</f>
        <v>0</v>
      </c>
      <c r="J6" s="4">
        <f>IFERROR(__xludf.DUMMYFUNCTION("iferror(sum(iferror(filter(install_backlog!$E:$E,$A6=install_backlog!$A:$A,install_backlog!$D:$D=J$1))))"),0.0)</f>
        <v>0</v>
      </c>
      <c r="K6" s="4">
        <f t="shared" si="1"/>
        <v>0</v>
      </c>
      <c r="L6" s="4">
        <v>7.0</v>
      </c>
      <c r="M6" s="4">
        <f t="shared" si="2"/>
        <v>7</v>
      </c>
      <c r="N6" s="4">
        <f t="shared" si="3"/>
        <v>7</v>
      </c>
    </row>
    <row r="7">
      <c r="A7" s="2" t="s">
        <v>27</v>
      </c>
      <c r="B7" s="4">
        <f>IFERROR(__xludf.DUMMYFUNCTION("iferror(sum(iferror(filter(install_backlog!$E:$E,$A7=install_backlog!$A:$A,install_backlog!$D:$D=B$1))))"),0.0)</f>
        <v>0</v>
      </c>
      <c r="C7" s="4">
        <f>IFERROR(__xludf.DUMMYFUNCTION("iferror(sum(iferror(filter(install_backlog!$E:$E,$A7=install_backlog!$A:$A,install_backlog!$D:$D=C$1))))"),0.0)</f>
        <v>0</v>
      </c>
      <c r="D7" s="4">
        <f>IFERROR(__xludf.DUMMYFUNCTION("iferror(sum(iferror(filter(install_backlog!$E:$E,$A7=install_backlog!$A:$A,install_backlog!$D:$D=D$1))))"),0.0)</f>
        <v>0</v>
      </c>
      <c r="E7" s="4">
        <f>IFERROR(__xludf.DUMMYFUNCTION("iferror(sum(iferror(filter(install_backlog!$E:$E,$A7=install_backlog!$A:$A,install_backlog!$D:$D=E$1))))"),0.0)</f>
        <v>0</v>
      </c>
      <c r="F7" s="4">
        <f>IFERROR(__xludf.DUMMYFUNCTION("iferror(sum(iferror(filter(install_backlog!$E:$E,$A7=install_backlog!$A:$A,install_backlog!$D:$D=F$1))))"),0.0)</f>
        <v>0</v>
      </c>
      <c r="G7" s="4">
        <f>IFERROR(__xludf.DUMMYFUNCTION("iferror(sum(iferror(filter(install_backlog!$E:$E,$A7=install_backlog!$A:$A,install_backlog!$D:$D=G$1))))"),0.0)</f>
        <v>0</v>
      </c>
      <c r="H7" s="4">
        <f>IFERROR(__xludf.DUMMYFUNCTION("iferror(sum(iferror(filter(install_backlog!$E:$E,$A7=install_backlog!$A:$A,install_backlog!$D:$D=H$1))))"),0.0)</f>
        <v>0</v>
      </c>
      <c r="I7" s="4">
        <f>IFERROR(__xludf.DUMMYFUNCTION("iferror(sum(iferror(filter(install_backlog!$E:$E,$A7=install_backlog!$A:$A,install_backlog!$D:$D=I$1))))"),0.0)</f>
        <v>0</v>
      </c>
      <c r="J7" s="4">
        <f>IFERROR(__xludf.DUMMYFUNCTION("iferror(sum(iferror(filter(install_backlog!$E:$E,$A7=install_backlog!$A:$A,install_backlog!$D:$D=J$1))))"),0.0)</f>
        <v>0</v>
      </c>
      <c r="K7" s="4">
        <f t="shared" si="1"/>
        <v>0</v>
      </c>
      <c r="L7" s="4">
        <v>6.0</v>
      </c>
      <c r="M7" s="4">
        <f t="shared" si="2"/>
        <v>6</v>
      </c>
      <c r="N7" s="4">
        <f t="shared" si="3"/>
        <v>6</v>
      </c>
    </row>
    <row r="8">
      <c r="A8" s="2" t="s">
        <v>28</v>
      </c>
      <c r="B8" s="4">
        <f>IFERROR(__xludf.DUMMYFUNCTION("iferror(sum(iferror(filter(install_backlog!$E:$E,$A8=install_backlog!$A:$A,install_backlog!$D:$D=B$1))))"),0.0)</f>
        <v>0</v>
      </c>
      <c r="C8" s="4">
        <f>IFERROR(__xludf.DUMMYFUNCTION("iferror(sum(iferror(filter(install_backlog!$E:$E,$A8=install_backlog!$A:$A,install_backlog!$D:$D=C$1))))"),0.0)</f>
        <v>0</v>
      </c>
      <c r="D8" s="4">
        <f>IFERROR(__xludf.DUMMYFUNCTION("iferror(sum(iferror(filter(install_backlog!$E:$E,$A8=install_backlog!$A:$A,install_backlog!$D:$D=D$1))))"),0.0)</f>
        <v>0</v>
      </c>
      <c r="E8" s="4">
        <f>IFERROR(__xludf.DUMMYFUNCTION("iferror(sum(iferror(filter(install_backlog!$E:$E,$A8=install_backlog!$A:$A,install_backlog!$D:$D=E$1))))"),0.0)</f>
        <v>0</v>
      </c>
      <c r="F8" s="4">
        <f>IFERROR(__xludf.DUMMYFUNCTION("iferror(sum(iferror(filter(install_backlog!$E:$E,$A8=install_backlog!$A:$A,install_backlog!$D:$D=F$1))))"),0.0)</f>
        <v>0</v>
      </c>
      <c r="G8" s="4">
        <f>IFERROR(__xludf.DUMMYFUNCTION("iferror(sum(iferror(filter(install_backlog!$E:$E,$A8=install_backlog!$A:$A,install_backlog!$D:$D=G$1))))"),0.0)</f>
        <v>0</v>
      </c>
      <c r="H8" s="4">
        <f>IFERROR(__xludf.DUMMYFUNCTION("iferror(sum(iferror(filter(install_backlog!$E:$E,$A8=install_backlog!$A:$A,install_backlog!$D:$D=H$1))))"),0.0)</f>
        <v>0</v>
      </c>
      <c r="I8" s="4">
        <f>IFERROR(__xludf.DUMMYFUNCTION("iferror(sum(iferror(filter(install_backlog!$E:$E,$A8=install_backlog!$A:$A,install_backlog!$D:$D=I$1))))"),0.0)</f>
        <v>0</v>
      </c>
      <c r="J8" s="4">
        <f>IFERROR(__xludf.DUMMYFUNCTION("iferror(sum(iferror(filter(install_backlog!$E:$E,$A8=install_backlog!$A:$A,install_backlog!$D:$D=J$1))))"),0.0)</f>
        <v>0</v>
      </c>
      <c r="K8" s="4">
        <f t="shared" si="1"/>
        <v>0</v>
      </c>
      <c r="L8" s="4">
        <v>11.0</v>
      </c>
      <c r="M8" s="4">
        <f t="shared" si="2"/>
        <v>11</v>
      </c>
      <c r="N8" s="4">
        <f t="shared" si="3"/>
        <v>11</v>
      </c>
    </row>
    <row r="9">
      <c r="A9" s="2" t="s">
        <v>29</v>
      </c>
      <c r="B9" s="4">
        <f>IFERROR(__xludf.DUMMYFUNCTION("iferror(sum(iferror(filter(install_backlog!$E:$E,$A9=install_backlog!$A:$A,install_backlog!$D:$D=B$1))))"),0.0)</f>
        <v>0</v>
      </c>
      <c r="C9" s="4">
        <f>IFERROR(__xludf.DUMMYFUNCTION("iferror(sum(iferror(filter(install_backlog!$E:$E,$A9=install_backlog!$A:$A,install_backlog!$D:$D=C$1))))"),0.0)</f>
        <v>0</v>
      </c>
      <c r="D9" s="4">
        <f>IFERROR(__xludf.DUMMYFUNCTION("iferror(sum(iferror(filter(install_backlog!$E:$E,$A9=install_backlog!$A:$A,install_backlog!$D:$D=D$1))))"),0.0)</f>
        <v>0</v>
      </c>
      <c r="E9" s="4">
        <f>IFERROR(__xludf.DUMMYFUNCTION("iferror(sum(iferror(filter(install_backlog!$E:$E,$A9=install_backlog!$A:$A,install_backlog!$D:$D=E$1))))"),0.0)</f>
        <v>0</v>
      </c>
      <c r="F9" s="4">
        <f>IFERROR(__xludf.DUMMYFUNCTION("iferror(sum(iferror(filter(install_backlog!$E:$E,$A9=install_backlog!$A:$A,install_backlog!$D:$D=F$1))))"),0.0)</f>
        <v>0</v>
      </c>
      <c r="G9" s="4">
        <f>IFERROR(__xludf.DUMMYFUNCTION("iferror(sum(iferror(filter(install_backlog!$E:$E,$A9=install_backlog!$A:$A,install_backlog!$D:$D=G$1))))"),0.0)</f>
        <v>0</v>
      </c>
      <c r="H9" s="4">
        <f>IFERROR(__xludf.DUMMYFUNCTION("iferror(sum(iferror(filter(install_backlog!$E:$E,$A9=install_backlog!$A:$A,install_backlog!$D:$D=H$1))))"),0.0)</f>
        <v>0</v>
      </c>
      <c r="I9" s="4">
        <f>IFERROR(__xludf.DUMMYFUNCTION("iferror(sum(iferror(filter(install_backlog!$E:$E,$A9=install_backlog!$A:$A,install_backlog!$D:$D=I$1))))"),0.0)</f>
        <v>0</v>
      </c>
      <c r="J9" s="4">
        <f>IFERROR(__xludf.DUMMYFUNCTION("iferror(sum(iferror(filter(install_backlog!$E:$E,$A9=install_backlog!$A:$A,install_backlog!$D:$D=J$1))))"),0.0)</f>
        <v>0</v>
      </c>
      <c r="K9" s="4">
        <f t="shared" si="1"/>
        <v>0</v>
      </c>
      <c r="L9" s="4">
        <v>50.0</v>
      </c>
      <c r="M9" s="4">
        <f t="shared" si="2"/>
        <v>50</v>
      </c>
      <c r="N9" s="4">
        <f t="shared" si="3"/>
        <v>50</v>
      </c>
    </row>
    <row r="10">
      <c r="A10" s="2" t="s">
        <v>31</v>
      </c>
      <c r="B10" s="4">
        <f>IFERROR(__xludf.DUMMYFUNCTION("iferror(sum(iferror(filter(install_backlog!$E:$E,$A10=install_backlog!$A:$A,install_backlog!$D:$D=B$1))))"),0.0)</f>
        <v>0</v>
      </c>
      <c r="C10" s="4">
        <f>IFERROR(__xludf.DUMMYFUNCTION("iferror(sum(iferror(filter(install_backlog!$E:$E,$A10=install_backlog!$A:$A,install_backlog!$D:$D=C$1))))"),0.0)</f>
        <v>0</v>
      </c>
      <c r="D10" s="4">
        <f>IFERROR(__xludf.DUMMYFUNCTION("iferror(sum(iferror(filter(install_backlog!$E:$E,$A10=install_backlog!$A:$A,install_backlog!$D:$D=D$1))))"),0.0)</f>
        <v>0</v>
      </c>
      <c r="E10" s="4">
        <f>IFERROR(__xludf.DUMMYFUNCTION("iferror(sum(iferror(filter(install_backlog!$E:$E,$A10=install_backlog!$A:$A,install_backlog!$D:$D=E$1))))"),0.0)</f>
        <v>0</v>
      </c>
      <c r="F10" s="4">
        <f>IFERROR(__xludf.DUMMYFUNCTION("iferror(sum(iferror(filter(install_backlog!$E:$E,$A10=install_backlog!$A:$A,install_backlog!$D:$D=F$1))))"),0.0)</f>
        <v>0</v>
      </c>
      <c r="G10" s="4">
        <f>IFERROR(__xludf.DUMMYFUNCTION("iferror(sum(iferror(filter(install_backlog!$E:$E,$A10=install_backlog!$A:$A,install_backlog!$D:$D=G$1))))"),0.0)</f>
        <v>0</v>
      </c>
      <c r="H10" s="4">
        <f>IFERROR(__xludf.DUMMYFUNCTION("iferror(sum(iferror(filter(install_backlog!$E:$E,$A10=install_backlog!$A:$A,install_backlog!$D:$D=H$1))))"),0.0)</f>
        <v>0</v>
      </c>
      <c r="I10" s="4">
        <f>IFERROR(__xludf.DUMMYFUNCTION("iferror(sum(iferror(filter(install_backlog!$E:$E,$A10=install_backlog!$A:$A,install_backlog!$D:$D=I$1))))"),0.0)</f>
        <v>0</v>
      </c>
      <c r="J10" s="4">
        <f>IFERROR(__xludf.DUMMYFUNCTION("iferror(sum(iferror(filter(install_backlog!$E:$E,$A10=install_backlog!$A:$A,install_backlog!$D:$D=J$1))))"),0.0)</f>
        <v>0</v>
      </c>
      <c r="K10" s="4">
        <f t="shared" si="1"/>
        <v>0</v>
      </c>
      <c r="L10" s="4">
        <v>40.0</v>
      </c>
      <c r="M10" s="4">
        <f t="shared" si="2"/>
        <v>40</v>
      </c>
      <c r="N10" s="4">
        <f t="shared" si="3"/>
        <v>40</v>
      </c>
    </row>
    <row r="11">
      <c r="A11" s="2" t="s">
        <v>25</v>
      </c>
      <c r="B11" s="4">
        <f>IFERROR(__xludf.DUMMYFUNCTION("iferror(sum(iferror(filter(install_backlog!$E:$E,$A11=install_backlog!$A:$A,install_backlog!$D:$D=B$1))))"),0.0)</f>
        <v>0</v>
      </c>
      <c r="C11" s="4">
        <f>IFERROR(__xludf.DUMMYFUNCTION("iferror(sum(iferror(filter(install_backlog!$E:$E,$A11=install_backlog!$A:$A,install_backlog!$D:$D=C$1))))"),0.0)</f>
        <v>0</v>
      </c>
      <c r="D11" s="4">
        <f>IFERROR(__xludf.DUMMYFUNCTION("iferror(sum(iferror(filter(install_backlog!$E:$E,$A11=install_backlog!$A:$A,install_backlog!$D:$D=D$1))))"),0.0)</f>
        <v>0</v>
      </c>
      <c r="E11" s="4">
        <f>IFERROR(__xludf.DUMMYFUNCTION("iferror(sum(iferror(filter(install_backlog!$E:$E,$A11=install_backlog!$A:$A,install_backlog!$D:$D=E$1))))"),0.0)</f>
        <v>0</v>
      </c>
      <c r="F11" s="4">
        <f>IFERROR(__xludf.DUMMYFUNCTION("iferror(sum(iferror(filter(install_backlog!$E:$E,$A11=install_backlog!$A:$A,install_backlog!$D:$D=F$1))))"),0.0)</f>
        <v>0</v>
      </c>
      <c r="G11" s="4">
        <f>IFERROR(__xludf.DUMMYFUNCTION("iferror(sum(iferror(filter(install_backlog!$E:$E,$A11=install_backlog!$A:$A,install_backlog!$D:$D=G$1))))"),0.0)</f>
        <v>0</v>
      </c>
      <c r="H11" s="4">
        <f>IFERROR(__xludf.DUMMYFUNCTION("iferror(sum(iferror(filter(install_backlog!$E:$E,$A11=install_backlog!$A:$A,install_backlog!$D:$D=H$1))))"),0.0)</f>
        <v>0</v>
      </c>
      <c r="I11" s="4">
        <f>IFERROR(__xludf.DUMMYFUNCTION("iferror(sum(iferror(filter(install_backlog!$E:$E,$A11=install_backlog!$A:$A,install_backlog!$D:$D=I$1))))"),0.0)</f>
        <v>0</v>
      </c>
      <c r="J11" s="4">
        <f>IFERROR(__xludf.DUMMYFUNCTION("iferror(sum(iferror(filter(install_backlog!$E:$E,$A11=install_backlog!$A:$A,install_backlog!$D:$D=J$1))))"),0.0)</f>
        <v>0</v>
      </c>
      <c r="K11" s="4">
        <f t="shared" si="1"/>
        <v>0</v>
      </c>
      <c r="L11" s="4">
        <v>0.0</v>
      </c>
      <c r="M11" s="4">
        <f t="shared" si="2"/>
        <v>0</v>
      </c>
      <c r="N11" s="4">
        <f t="shared" si="3"/>
        <v>0</v>
      </c>
    </row>
    <row r="12">
      <c r="A12" s="2" t="s">
        <v>32</v>
      </c>
      <c r="B12" s="4">
        <f>IFERROR(__xludf.DUMMYFUNCTION("iferror(sum(iferror(filter(install_backlog!$E:$E,$A12=install_backlog!$A:$A,install_backlog!$D:$D=B$1))))"),0.0)</f>
        <v>0</v>
      </c>
      <c r="C12" s="4">
        <f>IFERROR(__xludf.DUMMYFUNCTION("iferror(sum(iferror(filter(install_backlog!$E:$E,$A12=install_backlog!$A:$A,install_backlog!$D:$D=C$1))))"),0.0)</f>
        <v>0</v>
      </c>
      <c r="D12" s="4">
        <f>IFERROR(__xludf.DUMMYFUNCTION("iferror(sum(iferror(filter(install_backlog!$E:$E,$A12=install_backlog!$A:$A,install_backlog!$D:$D=D$1))))"),0.0)</f>
        <v>0</v>
      </c>
      <c r="E12" s="4">
        <f>IFERROR(__xludf.DUMMYFUNCTION("iferror(sum(iferror(filter(install_backlog!$E:$E,$A12=install_backlog!$A:$A,install_backlog!$D:$D=E$1))))"),0.0)</f>
        <v>0</v>
      </c>
      <c r="F12" s="4">
        <f>IFERROR(__xludf.DUMMYFUNCTION("iferror(sum(iferror(filter(install_backlog!$E:$E,$A12=install_backlog!$A:$A,install_backlog!$D:$D=F$1))))"),0.0)</f>
        <v>0</v>
      </c>
      <c r="G12" s="4">
        <f>IFERROR(__xludf.DUMMYFUNCTION("iferror(sum(iferror(filter(install_backlog!$E:$E,$A12=install_backlog!$A:$A,install_backlog!$D:$D=G$1))))"),0.0)</f>
        <v>0</v>
      </c>
      <c r="H12" s="4">
        <f>IFERROR(__xludf.DUMMYFUNCTION("iferror(sum(iferror(filter(install_backlog!$E:$E,$A12=install_backlog!$A:$A,install_backlog!$D:$D=H$1))))"),0.0)</f>
        <v>0</v>
      </c>
      <c r="I12" s="4">
        <f>IFERROR(__xludf.DUMMYFUNCTION("iferror(sum(iferror(filter(install_backlog!$E:$E,$A12=install_backlog!$A:$A,install_backlog!$D:$D=I$1))))"),0.0)</f>
        <v>0</v>
      </c>
      <c r="J12" s="4">
        <f>IFERROR(__xludf.DUMMYFUNCTION("iferror(sum(iferror(filter(install_backlog!$E:$E,$A12=install_backlog!$A:$A,install_backlog!$D:$D=J$1))))"),0.0)</f>
        <v>0</v>
      </c>
      <c r="K12" s="4">
        <f t="shared" si="1"/>
        <v>0</v>
      </c>
      <c r="L12" s="4">
        <v>11.0</v>
      </c>
      <c r="M12" s="4">
        <f t="shared" si="2"/>
        <v>11</v>
      </c>
      <c r="N12" s="4">
        <f t="shared" si="3"/>
        <v>11</v>
      </c>
    </row>
    <row r="13">
      <c r="A13" s="2" t="s">
        <v>33</v>
      </c>
      <c r="B13" s="4">
        <f>IFERROR(__xludf.DUMMYFUNCTION("iferror(sum(iferror(filter(install_backlog!$E:$E,$A13=install_backlog!$A:$A,install_backlog!$D:$D=B$1))))"),0.0)</f>
        <v>0</v>
      </c>
      <c r="C13" s="4">
        <f>IFERROR(__xludf.DUMMYFUNCTION("iferror(sum(iferror(filter(install_backlog!$E:$E,$A13=install_backlog!$A:$A,install_backlog!$D:$D=C$1))))"),0.0)</f>
        <v>0</v>
      </c>
      <c r="D13" s="4">
        <f>IFERROR(__xludf.DUMMYFUNCTION("iferror(sum(iferror(filter(install_backlog!$E:$E,$A13=install_backlog!$A:$A,install_backlog!$D:$D=D$1))))"),0.0)</f>
        <v>0</v>
      </c>
      <c r="E13" s="4">
        <f>IFERROR(__xludf.DUMMYFUNCTION("iferror(sum(iferror(filter(install_backlog!$E:$E,$A13=install_backlog!$A:$A,install_backlog!$D:$D=E$1))))"),0.0)</f>
        <v>0</v>
      </c>
      <c r="F13" s="4">
        <f>IFERROR(__xludf.DUMMYFUNCTION("iferror(sum(iferror(filter(install_backlog!$E:$E,$A13=install_backlog!$A:$A,install_backlog!$D:$D=F$1))))"),0.0)</f>
        <v>0</v>
      </c>
      <c r="G13" s="4">
        <f>IFERROR(__xludf.DUMMYFUNCTION("iferror(sum(iferror(filter(install_backlog!$E:$E,$A13=install_backlog!$A:$A,install_backlog!$D:$D=G$1))))"),0.0)</f>
        <v>0</v>
      </c>
      <c r="H13" s="4">
        <f>IFERROR(__xludf.DUMMYFUNCTION("iferror(sum(iferror(filter(install_backlog!$E:$E,$A13=install_backlog!$A:$A,install_backlog!$D:$D=H$1))))"),0.0)</f>
        <v>0</v>
      </c>
      <c r="I13" s="4">
        <f>IFERROR(__xludf.DUMMYFUNCTION("iferror(sum(iferror(filter(install_backlog!$E:$E,$A13=install_backlog!$A:$A,install_backlog!$D:$D=I$1))))"),0.0)</f>
        <v>0</v>
      </c>
      <c r="J13" s="4">
        <f>IFERROR(__xludf.DUMMYFUNCTION("iferror(sum(iferror(filter(install_backlog!$E:$E,$A13=install_backlog!$A:$A,install_backlog!$D:$D=J$1))))"),0.0)</f>
        <v>0</v>
      </c>
      <c r="K13" s="4">
        <f t="shared" si="1"/>
        <v>0</v>
      </c>
      <c r="L13" s="4">
        <v>164.0</v>
      </c>
      <c r="M13" s="4">
        <f t="shared" si="2"/>
        <v>164</v>
      </c>
      <c r="N13" s="4">
        <f t="shared" si="3"/>
        <v>164</v>
      </c>
    </row>
    <row r="14">
      <c r="A14" s="2" t="s">
        <v>34</v>
      </c>
      <c r="B14" s="4">
        <f>IFERROR(__xludf.DUMMYFUNCTION("iferror(sum(iferror(filter(install_backlog!$E:$E,$A14=install_backlog!$A:$A,install_backlog!$D:$D=B$1))))"),0.0)</f>
        <v>0</v>
      </c>
      <c r="C14" s="4">
        <f>IFERROR(__xludf.DUMMYFUNCTION("iferror(sum(iferror(filter(install_backlog!$E:$E,$A14=install_backlog!$A:$A,install_backlog!$D:$D=C$1))))"),0.0)</f>
        <v>0</v>
      </c>
      <c r="D14" s="4">
        <f>IFERROR(__xludf.DUMMYFUNCTION("iferror(sum(iferror(filter(install_backlog!$E:$E,$A14=install_backlog!$A:$A,install_backlog!$D:$D=D$1))))"),0.0)</f>
        <v>0</v>
      </c>
      <c r="E14" s="4">
        <f>IFERROR(__xludf.DUMMYFUNCTION("iferror(sum(iferror(filter(install_backlog!$E:$E,$A14=install_backlog!$A:$A,install_backlog!$D:$D=E$1))))"),0.0)</f>
        <v>0</v>
      </c>
      <c r="F14" s="4">
        <f>IFERROR(__xludf.DUMMYFUNCTION("iferror(sum(iferror(filter(install_backlog!$E:$E,$A14=install_backlog!$A:$A,install_backlog!$D:$D=F$1))))"),0.0)</f>
        <v>0</v>
      </c>
      <c r="G14" s="4">
        <f>IFERROR(__xludf.DUMMYFUNCTION("iferror(sum(iferror(filter(install_backlog!$E:$E,$A14=install_backlog!$A:$A,install_backlog!$D:$D=G$1))))"),0.0)</f>
        <v>0</v>
      </c>
      <c r="H14" s="4">
        <f>IFERROR(__xludf.DUMMYFUNCTION("iferror(sum(iferror(filter(install_backlog!$E:$E,$A14=install_backlog!$A:$A,install_backlog!$D:$D=H$1))))"),0.0)</f>
        <v>0</v>
      </c>
      <c r="I14" s="4">
        <f>IFERROR(__xludf.DUMMYFUNCTION("iferror(sum(iferror(filter(install_backlog!$E:$E,$A14=install_backlog!$A:$A,install_backlog!$D:$D=I$1))))"),0.0)</f>
        <v>0</v>
      </c>
      <c r="J14" s="4">
        <f>IFERROR(__xludf.DUMMYFUNCTION("iferror(sum(iferror(filter(install_backlog!$E:$E,$A14=install_backlog!$A:$A,install_backlog!$D:$D=J$1))))"),0.0)</f>
        <v>0</v>
      </c>
      <c r="K14" s="4">
        <f t="shared" si="1"/>
        <v>0</v>
      </c>
      <c r="L14" s="4">
        <v>42.0</v>
      </c>
      <c r="M14" s="4">
        <f t="shared" si="2"/>
        <v>42</v>
      </c>
      <c r="N14" s="4">
        <f t="shared" si="3"/>
        <v>42</v>
      </c>
    </row>
    <row r="15">
      <c r="A15" s="2" t="s">
        <v>35</v>
      </c>
      <c r="B15" s="4">
        <f>IFERROR(__xludf.DUMMYFUNCTION("iferror(sum(iferror(filter(install_backlog!$E:$E,$A15=install_backlog!$A:$A,install_backlog!$D:$D=B$1))))"),0.0)</f>
        <v>0</v>
      </c>
      <c r="C15" s="4">
        <f>IFERROR(__xludf.DUMMYFUNCTION("iferror(sum(iferror(filter(install_backlog!$E:$E,$A15=install_backlog!$A:$A,install_backlog!$D:$D=C$1))))"),0.0)</f>
        <v>0</v>
      </c>
      <c r="D15" s="4">
        <f>IFERROR(__xludf.DUMMYFUNCTION("iferror(sum(iferror(filter(install_backlog!$E:$E,$A15=install_backlog!$A:$A,install_backlog!$D:$D=D$1))))"),0.0)</f>
        <v>0</v>
      </c>
      <c r="E15" s="4">
        <f>IFERROR(__xludf.DUMMYFUNCTION("iferror(sum(iferror(filter(install_backlog!$E:$E,$A15=install_backlog!$A:$A,install_backlog!$D:$D=E$1))))"),0.0)</f>
        <v>0</v>
      </c>
      <c r="F15" s="4">
        <f>IFERROR(__xludf.DUMMYFUNCTION("iferror(sum(iferror(filter(install_backlog!$E:$E,$A15=install_backlog!$A:$A,install_backlog!$D:$D=F$1))))"),0.0)</f>
        <v>0</v>
      </c>
      <c r="G15" s="4">
        <f>IFERROR(__xludf.DUMMYFUNCTION("iferror(sum(iferror(filter(install_backlog!$E:$E,$A15=install_backlog!$A:$A,install_backlog!$D:$D=G$1))))"),0.0)</f>
        <v>0</v>
      </c>
      <c r="H15" s="4">
        <f>IFERROR(__xludf.DUMMYFUNCTION("iferror(sum(iferror(filter(install_backlog!$E:$E,$A15=install_backlog!$A:$A,install_backlog!$D:$D=H$1))))"),0.0)</f>
        <v>0</v>
      </c>
      <c r="I15" s="4">
        <f>IFERROR(__xludf.DUMMYFUNCTION("iferror(sum(iferror(filter(install_backlog!$E:$E,$A15=install_backlog!$A:$A,install_backlog!$D:$D=I$1))))"),0.0)</f>
        <v>0</v>
      </c>
      <c r="J15" s="4">
        <f>IFERROR(__xludf.DUMMYFUNCTION("iferror(sum(iferror(filter(install_backlog!$E:$E,$A15=install_backlog!$A:$A,install_backlog!$D:$D=J$1))))"),0.0)</f>
        <v>0</v>
      </c>
      <c r="K15" s="4">
        <f t="shared" si="1"/>
        <v>0</v>
      </c>
      <c r="L15" s="4">
        <v>24.0</v>
      </c>
      <c r="M15" s="4">
        <f t="shared" si="2"/>
        <v>24</v>
      </c>
      <c r="N15" s="4">
        <f t="shared" si="3"/>
        <v>24</v>
      </c>
    </row>
    <row r="16">
      <c r="A16" s="2" t="s">
        <v>36</v>
      </c>
      <c r="B16" s="4">
        <f>IFERROR(__xludf.DUMMYFUNCTION("iferror(sum(iferror(filter(install_backlog!$E:$E,$A16=install_backlog!$A:$A,install_backlog!$D:$D=B$1))))"),0.0)</f>
        <v>0</v>
      </c>
      <c r="C16" s="4">
        <f>IFERROR(__xludf.DUMMYFUNCTION("iferror(sum(iferror(filter(install_backlog!$E:$E,$A16=install_backlog!$A:$A,install_backlog!$D:$D=C$1))))"),0.0)</f>
        <v>0</v>
      </c>
      <c r="D16" s="4">
        <f>IFERROR(__xludf.DUMMYFUNCTION("iferror(sum(iferror(filter(install_backlog!$E:$E,$A16=install_backlog!$A:$A,install_backlog!$D:$D=D$1))))"),0.0)</f>
        <v>0</v>
      </c>
      <c r="E16" s="4">
        <f>IFERROR(__xludf.DUMMYFUNCTION("iferror(sum(iferror(filter(install_backlog!$E:$E,$A16=install_backlog!$A:$A,install_backlog!$D:$D=E$1))))"),0.0)</f>
        <v>0</v>
      </c>
      <c r="F16" s="4">
        <f>IFERROR(__xludf.DUMMYFUNCTION("iferror(sum(iferror(filter(install_backlog!$E:$E,$A16=install_backlog!$A:$A,install_backlog!$D:$D=F$1))))"),0.0)</f>
        <v>0</v>
      </c>
      <c r="G16" s="4">
        <f>IFERROR(__xludf.DUMMYFUNCTION("iferror(sum(iferror(filter(install_backlog!$E:$E,$A16=install_backlog!$A:$A,install_backlog!$D:$D=G$1))))"),0.0)</f>
        <v>0</v>
      </c>
      <c r="H16" s="4">
        <f>IFERROR(__xludf.DUMMYFUNCTION("iferror(sum(iferror(filter(install_backlog!$E:$E,$A16=install_backlog!$A:$A,install_backlog!$D:$D=H$1))))"),0.0)</f>
        <v>0</v>
      </c>
      <c r="I16" s="4">
        <f>IFERROR(__xludf.DUMMYFUNCTION("iferror(sum(iferror(filter(install_backlog!$E:$E,$A16=install_backlog!$A:$A,install_backlog!$D:$D=I$1))))"),0.0)</f>
        <v>0</v>
      </c>
      <c r="J16" s="4">
        <f>IFERROR(__xludf.DUMMYFUNCTION("iferror(sum(iferror(filter(install_backlog!$E:$E,$A16=install_backlog!$A:$A,install_backlog!$D:$D=J$1))))"),0.0)</f>
        <v>0</v>
      </c>
      <c r="K16" s="4">
        <f t="shared" si="1"/>
        <v>0</v>
      </c>
      <c r="L16" s="4">
        <v>57.0</v>
      </c>
      <c r="M16" s="4">
        <f t="shared" si="2"/>
        <v>57</v>
      </c>
      <c r="N16" s="4">
        <f t="shared" si="3"/>
        <v>57</v>
      </c>
    </row>
    <row r="17">
      <c r="A17" s="2" t="s">
        <v>37</v>
      </c>
      <c r="B17" s="4">
        <f>IFERROR(__xludf.DUMMYFUNCTION("iferror(sum(iferror(filter(install_backlog!$E:$E,$A17=install_backlog!$A:$A,install_backlog!$D:$D=B$1))))"),0.0)</f>
        <v>0</v>
      </c>
      <c r="C17" s="4">
        <f>IFERROR(__xludf.DUMMYFUNCTION("iferror(sum(iferror(filter(install_backlog!$E:$E,$A17=install_backlog!$A:$A,install_backlog!$D:$D=C$1))))"),0.0)</f>
        <v>0</v>
      </c>
      <c r="D17" s="4">
        <f>IFERROR(__xludf.DUMMYFUNCTION("iferror(sum(iferror(filter(install_backlog!$E:$E,$A17=install_backlog!$A:$A,install_backlog!$D:$D=D$1))))"),0.0)</f>
        <v>0</v>
      </c>
      <c r="E17" s="4">
        <f>IFERROR(__xludf.DUMMYFUNCTION("iferror(sum(iferror(filter(install_backlog!$E:$E,$A17=install_backlog!$A:$A,install_backlog!$D:$D=E$1))))"),0.0)</f>
        <v>0</v>
      </c>
      <c r="F17" s="4">
        <f>IFERROR(__xludf.DUMMYFUNCTION("iferror(sum(iferror(filter(install_backlog!$E:$E,$A17=install_backlog!$A:$A,install_backlog!$D:$D=F$1))))"),0.0)</f>
        <v>0</v>
      </c>
      <c r="G17" s="4">
        <f>IFERROR(__xludf.DUMMYFUNCTION("iferror(sum(iferror(filter(install_backlog!$E:$E,$A17=install_backlog!$A:$A,install_backlog!$D:$D=G$1))))"),0.0)</f>
        <v>0</v>
      </c>
      <c r="H17" s="4">
        <f>IFERROR(__xludf.DUMMYFUNCTION("iferror(sum(iferror(filter(install_backlog!$E:$E,$A17=install_backlog!$A:$A,install_backlog!$D:$D=H$1))))"),0.0)</f>
        <v>0</v>
      </c>
      <c r="I17" s="4">
        <f>IFERROR(__xludf.DUMMYFUNCTION("iferror(sum(iferror(filter(install_backlog!$E:$E,$A17=install_backlog!$A:$A,install_backlog!$D:$D=I$1))))"),0.0)</f>
        <v>0</v>
      </c>
      <c r="J17" s="4">
        <f>IFERROR(__xludf.DUMMYFUNCTION("iferror(sum(iferror(filter(install_backlog!$E:$E,$A17=install_backlog!$A:$A,install_backlog!$D:$D=J$1))))"),0.0)</f>
        <v>0</v>
      </c>
      <c r="K17" s="4">
        <f t="shared" si="1"/>
        <v>0</v>
      </c>
      <c r="L17" s="4">
        <v>22.0</v>
      </c>
      <c r="M17" s="4">
        <f t="shared" si="2"/>
        <v>22</v>
      </c>
      <c r="N17" s="4">
        <f t="shared" si="3"/>
        <v>22</v>
      </c>
    </row>
    <row r="18">
      <c r="A18" s="2" t="s">
        <v>38</v>
      </c>
      <c r="B18" s="4">
        <f>IFERROR(__xludf.DUMMYFUNCTION("iferror(sum(iferror(filter(install_backlog!$E:$E,$A18=install_backlog!$A:$A,install_backlog!$D:$D=B$1))))"),0.0)</f>
        <v>0</v>
      </c>
      <c r="C18" s="4">
        <f>IFERROR(__xludf.DUMMYFUNCTION("iferror(sum(iferror(filter(install_backlog!$E:$E,$A18=install_backlog!$A:$A,install_backlog!$D:$D=C$1))))"),0.0)</f>
        <v>0</v>
      </c>
      <c r="D18" s="4">
        <f>IFERROR(__xludf.DUMMYFUNCTION("iferror(sum(iferror(filter(install_backlog!$E:$E,$A18=install_backlog!$A:$A,install_backlog!$D:$D=D$1))))"),0.0)</f>
        <v>0</v>
      </c>
      <c r="E18" s="4">
        <f>IFERROR(__xludf.DUMMYFUNCTION("iferror(sum(iferror(filter(install_backlog!$E:$E,$A18=install_backlog!$A:$A,install_backlog!$D:$D=E$1))))"),0.0)</f>
        <v>0</v>
      </c>
      <c r="F18" s="4">
        <f>IFERROR(__xludf.DUMMYFUNCTION("iferror(sum(iferror(filter(install_backlog!$E:$E,$A18=install_backlog!$A:$A,install_backlog!$D:$D=F$1))))"),0.0)</f>
        <v>0</v>
      </c>
      <c r="G18" s="4">
        <f>IFERROR(__xludf.DUMMYFUNCTION("iferror(sum(iferror(filter(install_backlog!$E:$E,$A18=install_backlog!$A:$A,install_backlog!$D:$D=G$1))))"),0.0)</f>
        <v>0</v>
      </c>
      <c r="H18" s="4">
        <f>IFERROR(__xludf.DUMMYFUNCTION("iferror(sum(iferror(filter(install_backlog!$E:$E,$A18=install_backlog!$A:$A,install_backlog!$D:$D=H$1))))"),0.0)</f>
        <v>0</v>
      </c>
      <c r="I18" s="4">
        <f>IFERROR(__xludf.DUMMYFUNCTION("iferror(sum(iferror(filter(install_backlog!$E:$E,$A18=install_backlog!$A:$A,install_backlog!$D:$D=I$1))))"),0.0)</f>
        <v>0</v>
      </c>
      <c r="J18" s="4">
        <f>IFERROR(__xludf.DUMMYFUNCTION("iferror(sum(iferror(filter(install_backlog!$E:$E,$A18=install_backlog!$A:$A,install_backlog!$D:$D=J$1))))"),0.0)</f>
        <v>0</v>
      </c>
      <c r="K18" s="4">
        <f t="shared" si="1"/>
        <v>0</v>
      </c>
      <c r="L18" s="4">
        <v>1.0</v>
      </c>
      <c r="M18" s="4">
        <f t="shared" si="2"/>
        <v>1</v>
      </c>
      <c r="N18" s="4">
        <f t="shared" si="3"/>
        <v>1</v>
      </c>
    </row>
    <row r="19">
      <c r="A19" s="2" t="s">
        <v>39</v>
      </c>
      <c r="B19" s="4">
        <f>IFERROR(__xludf.DUMMYFUNCTION("iferror(sum(iferror(filter(install_backlog!$E:$E,$A19=install_backlog!$A:$A,install_backlog!$D:$D=B$1))))"),0.0)</f>
        <v>0</v>
      </c>
      <c r="C19" s="4">
        <f>IFERROR(__xludf.DUMMYFUNCTION("iferror(sum(iferror(filter(install_backlog!$E:$E,$A19=install_backlog!$A:$A,install_backlog!$D:$D=C$1))))"),0.0)</f>
        <v>0</v>
      </c>
      <c r="D19" s="4">
        <f>IFERROR(__xludf.DUMMYFUNCTION("iferror(sum(iferror(filter(install_backlog!$E:$E,$A19=install_backlog!$A:$A,install_backlog!$D:$D=D$1))))"),0.0)</f>
        <v>0</v>
      </c>
      <c r="E19" s="4">
        <f>IFERROR(__xludf.DUMMYFUNCTION("iferror(sum(iferror(filter(install_backlog!$E:$E,$A19=install_backlog!$A:$A,install_backlog!$D:$D=E$1))))"),0.0)</f>
        <v>0</v>
      </c>
      <c r="F19" s="4">
        <f>IFERROR(__xludf.DUMMYFUNCTION("iferror(sum(iferror(filter(install_backlog!$E:$E,$A19=install_backlog!$A:$A,install_backlog!$D:$D=F$1))))"),0.0)</f>
        <v>0</v>
      </c>
      <c r="G19" s="4">
        <f>IFERROR(__xludf.DUMMYFUNCTION("iferror(sum(iferror(filter(install_backlog!$E:$E,$A19=install_backlog!$A:$A,install_backlog!$D:$D=G$1))))"),0.0)</f>
        <v>0</v>
      </c>
      <c r="H19" s="4">
        <f>IFERROR(__xludf.DUMMYFUNCTION("iferror(sum(iferror(filter(install_backlog!$E:$E,$A19=install_backlog!$A:$A,install_backlog!$D:$D=H$1))))"),0.0)</f>
        <v>0</v>
      </c>
      <c r="I19" s="4">
        <f>IFERROR(__xludf.DUMMYFUNCTION("iferror(sum(iferror(filter(install_backlog!$E:$E,$A19=install_backlog!$A:$A,install_backlog!$D:$D=I$1))))"),0.0)</f>
        <v>0</v>
      </c>
      <c r="J19" s="4">
        <f>IFERROR(__xludf.DUMMYFUNCTION("iferror(sum(iferror(filter(install_backlog!$E:$E,$A19=install_backlog!$A:$A,install_backlog!$D:$D=J$1))))"),0.0)</f>
        <v>0</v>
      </c>
      <c r="K19" s="4">
        <f t="shared" si="1"/>
        <v>0</v>
      </c>
      <c r="L19" s="4">
        <v>8.0</v>
      </c>
      <c r="M19" s="4">
        <f t="shared" si="2"/>
        <v>8</v>
      </c>
      <c r="N19" s="4">
        <f t="shared" si="3"/>
        <v>8</v>
      </c>
    </row>
    <row r="20">
      <c r="A20" s="2" t="s">
        <v>41</v>
      </c>
      <c r="B20" s="4">
        <f>IFERROR(__xludf.DUMMYFUNCTION("iferror(sum(iferror(filter(install_backlog!$E:$E,$A20=install_backlog!$A:$A,install_backlog!$D:$D=B$1))))"),0.0)</f>
        <v>0</v>
      </c>
      <c r="C20" s="4">
        <f>IFERROR(__xludf.DUMMYFUNCTION("iferror(sum(iferror(filter(install_backlog!$E:$E,$A20=install_backlog!$A:$A,install_backlog!$D:$D=C$1))))"),0.0)</f>
        <v>0</v>
      </c>
      <c r="D20" s="4">
        <f>IFERROR(__xludf.DUMMYFUNCTION("iferror(sum(iferror(filter(install_backlog!$E:$E,$A20=install_backlog!$A:$A,install_backlog!$D:$D=D$1))))"),0.0)</f>
        <v>0</v>
      </c>
      <c r="E20" s="4">
        <f>IFERROR(__xludf.DUMMYFUNCTION("iferror(sum(iferror(filter(install_backlog!$E:$E,$A20=install_backlog!$A:$A,install_backlog!$D:$D=E$1))))"),0.0)</f>
        <v>0</v>
      </c>
      <c r="F20" s="4">
        <f>IFERROR(__xludf.DUMMYFUNCTION("iferror(sum(iferror(filter(install_backlog!$E:$E,$A20=install_backlog!$A:$A,install_backlog!$D:$D=F$1))))"),0.0)</f>
        <v>0</v>
      </c>
      <c r="G20" s="4">
        <f>IFERROR(__xludf.DUMMYFUNCTION("iferror(sum(iferror(filter(install_backlog!$E:$E,$A20=install_backlog!$A:$A,install_backlog!$D:$D=G$1))))"),0.0)</f>
        <v>0</v>
      </c>
      <c r="H20" s="4">
        <f>IFERROR(__xludf.DUMMYFUNCTION("iferror(sum(iferror(filter(install_backlog!$E:$E,$A20=install_backlog!$A:$A,install_backlog!$D:$D=H$1))))"),0.0)</f>
        <v>0</v>
      </c>
      <c r="I20" s="4">
        <f>IFERROR(__xludf.DUMMYFUNCTION("iferror(sum(iferror(filter(install_backlog!$E:$E,$A20=install_backlog!$A:$A,install_backlog!$D:$D=I$1))))"),0.0)</f>
        <v>0</v>
      </c>
      <c r="J20" s="4">
        <f>IFERROR(__xludf.DUMMYFUNCTION("iferror(sum(iferror(filter(install_backlog!$E:$E,$A20=install_backlog!$A:$A,install_backlog!$D:$D=J$1))))"),0.0)</f>
        <v>0</v>
      </c>
      <c r="K20" s="4">
        <f t="shared" si="1"/>
        <v>0</v>
      </c>
      <c r="L20" s="4">
        <v>27.0</v>
      </c>
      <c r="M20" s="4">
        <f t="shared" si="2"/>
        <v>27</v>
      </c>
      <c r="N20" s="4">
        <f t="shared" si="3"/>
        <v>27</v>
      </c>
    </row>
    <row r="21">
      <c r="A21" s="2" t="s">
        <v>423</v>
      </c>
      <c r="B21" s="4">
        <f>IFERROR(__xludf.DUMMYFUNCTION("iferror(sum(iferror(filter(install_backlog!$E:$E,$A21=install_backlog!$A:$A,install_backlog!$D:$D=B$1))))"),0.0)</f>
        <v>0</v>
      </c>
      <c r="C21" s="4">
        <f>IFERROR(__xludf.DUMMYFUNCTION("iferror(sum(iferror(filter(install_backlog!$E:$E,$A21=install_backlog!$A:$A,install_backlog!$D:$D=C$1))))"),0.0)</f>
        <v>0</v>
      </c>
      <c r="D21" s="4">
        <f>IFERROR(__xludf.DUMMYFUNCTION("iferror(sum(iferror(filter(install_backlog!$E:$E,$A21=install_backlog!$A:$A,install_backlog!$D:$D=D$1))))"),0.0)</f>
        <v>0</v>
      </c>
      <c r="E21" s="4">
        <f>IFERROR(__xludf.DUMMYFUNCTION("iferror(sum(iferror(filter(install_backlog!$E:$E,$A21=install_backlog!$A:$A,install_backlog!$D:$D=E$1))))"),0.0)</f>
        <v>0</v>
      </c>
      <c r="F21" s="4">
        <f>IFERROR(__xludf.DUMMYFUNCTION("iferror(sum(iferror(filter(install_backlog!$E:$E,$A21=install_backlog!$A:$A,install_backlog!$D:$D=F$1))))"),0.0)</f>
        <v>0</v>
      </c>
      <c r="G21" s="4">
        <f>IFERROR(__xludf.DUMMYFUNCTION("iferror(sum(iferror(filter(install_backlog!$E:$E,$A21=install_backlog!$A:$A,install_backlog!$D:$D=G$1))))"),0.0)</f>
        <v>0</v>
      </c>
      <c r="H21" s="4">
        <f>IFERROR(__xludf.DUMMYFUNCTION("iferror(sum(iferror(filter(install_backlog!$E:$E,$A21=install_backlog!$A:$A,install_backlog!$D:$D=H$1))))"),0.0)</f>
        <v>0</v>
      </c>
      <c r="I21" s="4">
        <f>IFERROR(__xludf.DUMMYFUNCTION("iferror(sum(iferror(filter(install_backlog!$E:$E,$A21=install_backlog!$A:$A,install_backlog!$D:$D=I$1))))"),0.0)</f>
        <v>0</v>
      </c>
      <c r="J21" s="4">
        <f>IFERROR(__xludf.DUMMYFUNCTION("iferror(sum(iferror(filter(install_backlog!$E:$E,$A21=install_backlog!$A:$A,install_backlog!$D:$D=J$1))))"),0.0)</f>
        <v>0</v>
      </c>
      <c r="K21" s="4">
        <f t="shared" si="1"/>
        <v>0</v>
      </c>
      <c r="L21" s="4">
        <v>10.0</v>
      </c>
      <c r="M21" s="4">
        <f t="shared" si="2"/>
        <v>10</v>
      </c>
      <c r="N21" s="4">
        <f t="shared" si="3"/>
        <v>10</v>
      </c>
    </row>
    <row r="22">
      <c r="A22" s="2" t="s">
        <v>42</v>
      </c>
      <c r="B22" s="4">
        <f>IFERROR(__xludf.DUMMYFUNCTION("iferror(sum(iferror(filter(install_backlog!$E:$E,$A22=install_backlog!$A:$A,install_backlog!$D:$D=B$1))))"),0.0)</f>
        <v>0</v>
      </c>
      <c r="C22" s="4">
        <f>IFERROR(__xludf.DUMMYFUNCTION("iferror(sum(iferror(filter(install_backlog!$E:$E,$A22=install_backlog!$A:$A,install_backlog!$D:$D=C$1))))"),0.0)</f>
        <v>0</v>
      </c>
      <c r="D22" s="4">
        <f>IFERROR(__xludf.DUMMYFUNCTION("iferror(sum(iferror(filter(install_backlog!$E:$E,$A22=install_backlog!$A:$A,install_backlog!$D:$D=D$1))))"),0.0)</f>
        <v>0</v>
      </c>
      <c r="E22" s="4">
        <f>IFERROR(__xludf.DUMMYFUNCTION("iferror(sum(iferror(filter(install_backlog!$E:$E,$A22=install_backlog!$A:$A,install_backlog!$D:$D=E$1))))"),0.0)</f>
        <v>0</v>
      </c>
      <c r="F22" s="4">
        <f>IFERROR(__xludf.DUMMYFUNCTION("iferror(sum(iferror(filter(install_backlog!$E:$E,$A22=install_backlog!$A:$A,install_backlog!$D:$D=F$1))))"),0.0)</f>
        <v>0</v>
      </c>
      <c r="G22" s="4">
        <f>IFERROR(__xludf.DUMMYFUNCTION("iferror(sum(iferror(filter(install_backlog!$E:$E,$A22=install_backlog!$A:$A,install_backlog!$D:$D=G$1))))"),0.0)</f>
        <v>0</v>
      </c>
      <c r="H22" s="4">
        <f>IFERROR(__xludf.DUMMYFUNCTION("iferror(sum(iferror(filter(install_backlog!$E:$E,$A22=install_backlog!$A:$A,install_backlog!$D:$D=H$1))))"),0.0)</f>
        <v>0</v>
      </c>
      <c r="I22" s="4">
        <f>IFERROR(__xludf.DUMMYFUNCTION("iferror(sum(iferror(filter(install_backlog!$E:$E,$A22=install_backlog!$A:$A,install_backlog!$D:$D=I$1))))"),0.0)</f>
        <v>0</v>
      </c>
      <c r="J22" s="4">
        <f>IFERROR(__xludf.DUMMYFUNCTION("iferror(sum(iferror(filter(install_backlog!$E:$E,$A22=install_backlog!$A:$A,install_backlog!$D:$D=J$1))))"),0.0)</f>
        <v>0</v>
      </c>
      <c r="K22" s="4">
        <f t="shared" si="1"/>
        <v>0</v>
      </c>
      <c r="L22" s="4">
        <v>22.0</v>
      </c>
      <c r="M22" s="4">
        <f t="shared" si="2"/>
        <v>22</v>
      </c>
      <c r="N22" s="4">
        <f t="shared" si="3"/>
        <v>22</v>
      </c>
    </row>
    <row r="23">
      <c r="A23" s="2" t="s">
        <v>440</v>
      </c>
      <c r="B23" s="4">
        <f>IFERROR(__xludf.DUMMYFUNCTION("iferror(sum(iferror(filter(install_backlog!$E:$E,$A23=install_backlog!$A:$A,install_backlog!$D:$D=B$1))))"),0.0)</f>
        <v>0</v>
      </c>
      <c r="C23" s="4">
        <f>IFERROR(__xludf.DUMMYFUNCTION("iferror(sum(iferror(filter(install_backlog!$E:$E,$A23=install_backlog!$A:$A,install_backlog!$D:$D=C$1))))"),0.0)</f>
        <v>0</v>
      </c>
      <c r="D23" s="4">
        <f>IFERROR(__xludf.DUMMYFUNCTION("iferror(sum(iferror(filter(install_backlog!$E:$E,$A23=install_backlog!$A:$A,install_backlog!$D:$D=D$1))))"),0.0)</f>
        <v>0</v>
      </c>
      <c r="E23" s="4">
        <f>IFERROR(__xludf.DUMMYFUNCTION("iferror(sum(iferror(filter(install_backlog!$E:$E,$A23=install_backlog!$A:$A,install_backlog!$D:$D=E$1))))"),0.0)</f>
        <v>0</v>
      </c>
      <c r="F23" s="4">
        <f>IFERROR(__xludf.DUMMYFUNCTION("iferror(sum(iferror(filter(install_backlog!$E:$E,$A23=install_backlog!$A:$A,install_backlog!$D:$D=F$1))))"),0.0)</f>
        <v>0</v>
      </c>
      <c r="G23" s="4">
        <f>IFERROR(__xludf.DUMMYFUNCTION("iferror(sum(iferror(filter(install_backlog!$E:$E,$A23=install_backlog!$A:$A,install_backlog!$D:$D=G$1))))"),0.0)</f>
        <v>0</v>
      </c>
      <c r="H23" s="4">
        <f>IFERROR(__xludf.DUMMYFUNCTION("iferror(sum(iferror(filter(install_backlog!$E:$E,$A23=install_backlog!$A:$A,install_backlog!$D:$D=H$1))))"),0.0)</f>
        <v>0</v>
      </c>
      <c r="I23" s="4">
        <f>IFERROR(__xludf.DUMMYFUNCTION("iferror(sum(iferror(filter(install_backlog!$E:$E,$A23=install_backlog!$A:$A,install_backlog!$D:$D=I$1))))"),0.0)</f>
        <v>0</v>
      </c>
      <c r="J23" s="4">
        <f>IFERROR(__xludf.DUMMYFUNCTION("iferror(sum(iferror(filter(install_backlog!$E:$E,$A23=install_backlog!$A:$A,install_backlog!$D:$D=J$1))))"),0.0)</f>
        <v>0</v>
      </c>
      <c r="K23" s="4">
        <f t="shared" si="1"/>
        <v>0</v>
      </c>
      <c r="L23" s="4">
        <v>202.0</v>
      </c>
      <c r="M23" s="4">
        <f t="shared" si="2"/>
        <v>202</v>
      </c>
      <c r="N23" s="4">
        <f t="shared" si="3"/>
        <v>202</v>
      </c>
    </row>
    <row r="24">
      <c r="A24" s="2" t="s">
        <v>43</v>
      </c>
      <c r="B24" s="4">
        <f>IFERROR(__xludf.DUMMYFUNCTION("iferror(sum(iferror(filter(install_backlog!$E:$E,$A24=install_backlog!$A:$A,install_backlog!$D:$D=B$1))))"),0.0)</f>
        <v>0</v>
      </c>
      <c r="C24" s="4">
        <f>IFERROR(__xludf.DUMMYFUNCTION("iferror(sum(iferror(filter(install_backlog!$E:$E,$A24=install_backlog!$A:$A,install_backlog!$D:$D=C$1))))"),0.0)</f>
        <v>0</v>
      </c>
      <c r="D24" s="4">
        <f>IFERROR(__xludf.DUMMYFUNCTION("iferror(sum(iferror(filter(install_backlog!$E:$E,$A24=install_backlog!$A:$A,install_backlog!$D:$D=D$1))))"),0.0)</f>
        <v>0</v>
      </c>
      <c r="E24" s="4">
        <f>IFERROR(__xludf.DUMMYFUNCTION("iferror(sum(iferror(filter(install_backlog!$E:$E,$A24=install_backlog!$A:$A,install_backlog!$D:$D=E$1))))"),0.0)</f>
        <v>0</v>
      </c>
      <c r="F24" s="4">
        <f>IFERROR(__xludf.DUMMYFUNCTION("iferror(sum(iferror(filter(install_backlog!$E:$E,$A24=install_backlog!$A:$A,install_backlog!$D:$D=F$1))))"),0.0)</f>
        <v>0</v>
      </c>
      <c r="G24" s="4">
        <f>IFERROR(__xludf.DUMMYFUNCTION("iferror(sum(iferror(filter(install_backlog!$E:$E,$A24=install_backlog!$A:$A,install_backlog!$D:$D=G$1))))"),0.0)</f>
        <v>0</v>
      </c>
      <c r="H24" s="4">
        <f>IFERROR(__xludf.DUMMYFUNCTION("iferror(sum(iferror(filter(install_backlog!$E:$E,$A24=install_backlog!$A:$A,install_backlog!$D:$D=H$1))))"),0.0)</f>
        <v>0</v>
      </c>
      <c r="I24" s="4">
        <f>IFERROR(__xludf.DUMMYFUNCTION("iferror(sum(iferror(filter(install_backlog!$E:$E,$A24=install_backlog!$A:$A,install_backlog!$D:$D=I$1))))"),0.0)</f>
        <v>0</v>
      </c>
      <c r="J24" s="4">
        <f>IFERROR(__xludf.DUMMYFUNCTION("iferror(sum(iferror(filter(install_backlog!$E:$E,$A24=install_backlog!$A:$A,install_backlog!$D:$D=J$1))))"),0.0)</f>
        <v>0</v>
      </c>
      <c r="K24" s="4">
        <f t="shared" si="1"/>
        <v>0</v>
      </c>
      <c r="L24" s="4">
        <v>124.0</v>
      </c>
      <c r="M24" s="4">
        <f t="shared" si="2"/>
        <v>124</v>
      </c>
      <c r="N24" s="4">
        <f t="shared" si="3"/>
        <v>124</v>
      </c>
    </row>
    <row r="25">
      <c r="A25" s="2" t="s">
        <v>441</v>
      </c>
      <c r="B25" s="4">
        <f>IFERROR(__xludf.DUMMYFUNCTION("iferror(sum(iferror(filter(install_backlog!$E:$E,$A25=install_backlog!$A:$A,install_backlog!$D:$D=B$1))))"),0.0)</f>
        <v>0</v>
      </c>
      <c r="C25" s="4">
        <f>IFERROR(__xludf.DUMMYFUNCTION("iferror(sum(iferror(filter(install_backlog!$E:$E,$A25=install_backlog!$A:$A,install_backlog!$D:$D=C$1))))"),0.0)</f>
        <v>0</v>
      </c>
      <c r="D25" s="4">
        <f>IFERROR(__xludf.DUMMYFUNCTION("iferror(sum(iferror(filter(install_backlog!$E:$E,$A25=install_backlog!$A:$A,install_backlog!$D:$D=D$1))))"),0.0)</f>
        <v>0</v>
      </c>
      <c r="E25" s="4">
        <f>IFERROR(__xludf.DUMMYFUNCTION("iferror(sum(iferror(filter(install_backlog!$E:$E,$A25=install_backlog!$A:$A,install_backlog!$D:$D=E$1))))"),0.0)</f>
        <v>0</v>
      </c>
      <c r="F25" s="4">
        <f>IFERROR(__xludf.DUMMYFUNCTION("iferror(sum(iferror(filter(install_backlog!$E:$E,$A25=install_backlog!$A:$A,install_backlog!$D:$D=F$1))))"),0.0)</f>
        <v>0</v>
      </c>
      <c r="G25" s="4">
        <f>IFERROR(__xludf.DUMMYFUNCTION("iferror(sum(iferror(filter(install_backlog!$E:$E,$A25=install_backlog!$A:$A,install_backlog!$D:$D=G$1))))"),0.0)</f>
        <v>0</v>
      </c>
      <c r="H25" s="4">
        <f>IFERROR(__xludf.DUMMYFUNCTION("iferror(sum(iferror(filter(install_backlog!$E:$E,$A25=install_backlog!$A:$A,install_backlog!$D:$D=H$1))))"),0.0)</f>
        <v>0</v>
      </c>
      <c r="I25" s="4">
        <f>IFERROR(__xludf.DUMMYFUNCTION("iferror(sum(iferror(filter(install_backlog!$E:$E,$A25=install_backlog!$A:$A,install_backlog!$D:$D=I$1))))"),0.0)</f>
        <v>0</v>
      </c>
      <c r="J25" s="4">
        <f>IFERROR(__xludf.DUMMYFUNCTION("iferror(sum(iferror(filter(install_backlog!$E:$E,$A25=install_backlog!$A:$A,install_backlog!$D:$D=J$1))))"),0.0)</f>
        <v>0</v>
      </c>
      <c r="K25" s="4">
        <f t="shared" si="1"/>
        <v>0</v>
      </c>
      <c r="L25" s="4">
        <v>1.0</v>
      </c>
      <c r="M25" s="4">
        <f t="shared" si="2"/>
        <v>1</v>
      </c>
      <c r="N25" s="4">
        <f t="shared" si="3"/>
        <v>1</v>
      </c>
    </row>
    <row r="26">
      <c r="A26" s="2" t="s">
        <v>44</v>
      </c>
      <c r="B26" s="4">
        <f>IFERROR(__xludf.DUMMYFUNCTION("iferror(sum(iferror(filter(install_backlog!$E:$E,$A26=install_backlog!$A:$A,install_backlog!$D:$D=B$1))))"),0.0)</f>
        <v>0</v>
      </c>
      <c r="C26" s="4">
        <f>IFERROR(__xludf.DUMMYFUNCTION("iferror(sum(iferror(filter(install_backlog!$E:$E,$A26=install_backlog!$A:$A,install_backlog!$D:$D=C$1))))"),0.0)</f>
        <v>0</v>
      </c>
      <c r="D26" s="4">
        <f>IFERROR(__xludf.DUMMYFUNCTION("iferror(sum(iferror(filter(install_backlog!$E:$E,$A26=install_backlog!$A:$A,install_backlog!$D:$D=D$1))))"),0.0)</f>
        <v>0</v>
      </c>
      <c r="E26" s="4">
        <f>IFERROR(__xludf.DUMMYFUNCTION("iferror(sum(iferror(filter(install_backlog!$E:$E,$A26=install_backlog!$A:$A,install_backlog!$D:$D=E$1))))"),0.0)</f>
        <v>0</v>
      </c>
      <c r="F26" s="4">
        <f>IFERROR(__xludf.DUMMYFUNCTION("iferror(sum(iferror(filter(install_backlog!$E:$E,$A26=install_backlog!$A:$A,install_backlog!$D:$D=F$1))))"),0.0)</f>
        <v>0</v>
      </c>
      <c r="G26" s="4">
        <f>IFERROR(__xludf.DUMMYFUNCTION("iferror(sum(iferror(filter(install_backlog!$E:$E,$A26=install_backlog!$A:$A,install_backlog!$D:$D=G$1))))"),0.0)</f>
        <v>0</v>
      </c>
      <c r="H26" s="4">
        <f>IFERROR(__xludf.DUMMYFUNCTION("iferror(sum(iferror(filter(install_backlog!$E:$E,$A26=install_backlog!$A:$A,install_backlog!$D:$D=H$1))))"),0.0)</f>
        <v>0</v>
      </c>
      <c r="I26" s="4">
        <f>IFERROR(__xludf.DUMMYFUNCTION("iferror(sum(iferror(filter(install_backlog!$E:$E,$A26=install_backlog!$A:$A,install_backlog!$D:$D=I$1))))"),0.0)</f>
        <v>0</v>
      </c>
      <c r="J26" s="4">
        <f>IFERROR(__xludf.DUMMYFUNCTION("iferror(sum(iferror(filter(install_backlog!$E:$E,$A26=install_backlog!$A:$A,install_backlog!$D:$D=J$1))))"),0.0)</f>
        <v>0</v>
      </c>
      <c r="K26" s="4">
        <f t="shared" si="1"/>
        <v>0</v>
      </c>
      <c r="L26" s="4">
        <v>8.0</v>
      </c>
      <c r="M26" s="4">
        <f t="shared" si="2"/>
        <v>8</v>
      </c>
      <c r="N26" s="4">
        <f t="shared" si="3"/>
        <v>8</v>
      </c>
    </row>
    <row r="27">
      <c r="A27" s="2" t="s">
        <v>46</v>
      </c>
      <c r="B27" s="4">
        <f>IFERROR(__xludf.DUMMYFUNCTION("iferror(sum(iferror(filter(install_backlog!$E:$E,$A27=install_backlog!$A:$A,install_backlog!$D:$D=B$1))))"),0.0)</f>
        <v>0</v>
      </c>
      <c r="C27" s="4">
        <f>IFERROR(__xludf.DUMMYFUNCTION("iferror(sum(iferror(filter(install_backlog!$E:$E,$A27=install_backlog!$A:$A,install_backlog!$D:$D=C$1))))"),0.0)</f>
        <v>0</v>
      </c>
      <c r="D27" s="4">
        <f>IFERROR(__xludf.DUMMYFUNCTION("iferror(sum(iferror(filter(install_backlog!$E:$E,$A27=install_backlog!$A:$A,install_backlog!$D:$D=D$1))))"),0.0)</f>
        <v>0</v>
      </c>
      <c r="E27" s="4">
        <f>IFERROR(__xludf.DUMMYFUNCTION("iferror(sum(iferror(filter(install_backlog!$E:$E,$A27=install_backlog!$A:$A,install_backlog!$D:$D=E$1))))"),0.0)</f>
        <v>0</v>
      </c>
      <c r="F27" s="4">
        <f>IFERROR(__xludf.DUMMYFUNCTION("iferror(sum(iferror(filter(install_backlog!$E:$E,$A27=install_backlog!$A:$A,install_backlog!$D:$D=F$1))))"),0.0)</f>
        <v>0</v>
      </c>
      <c r="G27" s="4">
        <f>IFERROR(__xludf.DUMMYFUNCTION("iferror(sum(iferror(filter(install_backlog!$E:$E,$A27=install_backlog!$A:$A,install_backlog!$D:$D=G$1))))"),0.0)</f>
        <v>0</v>
      </c>
      <c r="H27" s="4">
        <f>IFERROR(__xludf.DUMMYFUNCTION("iferror(sum(iferror(filter(install_backlog!$E:$E,$A27=install_backlog!$A:$A,install_backlog!$D:$D=H$1))))"),0.0)</f>
        <v>0</v>
      </c>
      <c r="I27" s="4">
        <f>IFERROR(__xludf.DUMMYFUNCTION("iferror(sum(iferror(filter(install_backlog!$E:$E,$A27=install_backlog!$A:$A,install_backlog!$D:$D=I$1))))"),0.0)</f>
        <v>0</v>
      </c>
      <c r="J27" s="4">
        <f>IFERROR(__xludf.DUMMYFUNCTION("iferror(sum(iferror(filter(install_backlog!$E:$E,$A27=install_backlog!$A:$A,install_backlog!$D:$D=J$1))))"),0.0)</f>
        <v>0</v>
      </c>
      <c r="K27" s="4">
        <f t="shared" si="1"/>
        <v>0</v>
      </c>
      <c r="L27" s="4">
        <v>35.0</v>
      </c>
      <c r="M27" s="4">
        <f t="shared" si="2"/>
        <v>35</v>
      </c>
      <c r="N27" s="4">
        <f t="shared" si="3"/>
        <v>35</v>
      </c>
    </row>
    <row r="28">
      <c r="A28" s="2" t="s">
        <v>48</v>
      </c>
      <c r="B28" s="4">
        <f>IFERROR(__xludf.DUMMYFUNCTION("iferror(sum(iferror(filter(install_backlog!$E:$E,$A28=install_backlog!$A:$A,install_backlog!$D:$D=B$1))))"),0.0)</f>
        <v>0</v>
      </c>
      <c r="C28" s="4">
        <f>IFERROR(__xludf.DUMMYFUNCTION("iferror(sum(iferror(filter(install_backlog!$E:$E,$A28=install_backlog!$A:$A,install_backlog!$D:$D=C$1))))"),0.0)</f>
        <v>0</v>
      </c>
      <c r="D28" s="4">
        <f>IFERROR(__xludf.DUMMYFUNCTION("iferror(sum(iferror(filter(install_backlog!$E:$E,$A28=install_backlog!$A:$A,install_backlog!$D:$D=D$1))))"),0.0)</f>
        <v>0</v>
      </c>
      <c r="E28" s="4">
        <f>IFERROR(__xludf.DUMMYFUNCTION("iferror(sum(iferror(filter(install_backlog!$E:$E,$A28=install_backlog!$A:$A,install_backlog!$D:$D=E$1))))"),0.0)</f>
        <v>0</v>
      </c>
      <c r="F28" s="4">
        <f>IFERROR(__xludf.DUMMYFUNCTION("iferror(sum(iferror(filter(install_backlog!$E:$E,$A28=install_backlog!$A:$A,install_backlog!$D:$D=F$1))))"),0.0)</f>
        <v>0</v>
      </c>
      <c r="G28" s="4">
        <f>IFERROR(__xludf.DUMMYFUNCTION("iferror(sum(iferror(filter(install_backlog!$E:$E,$A28=install_backlog!$A:$A,install_backlog!$D:$D=G$1))))"),0.0)</f>
        <v>0</v>
      </c>
      <c r="H28" s="4">
        <f>IFERROR(__xludf.DUMMYFUNCTION("iferror(sum(iferror(filter(install_backlog!$E:$E,$A28=install_backlog!$A:$A,install_backlog!$D:$D=H$1))))"),0.0)</f>
        <v>0</v>
      </c>
      <c r="I28" s="4">
        <f>IFERROR(__xludf.DUMMYFUNCTION("iferror(sum(iferror(filter(install_backlog!$E:$E,$A28=install_backlog!$A:$A,install_backlog!$D:$D=I$1))))"),0.0)</f>
        <v>0</v>
      </c>
      <c r="J28" s="4">
        <f>IFERROR(__xludf.DUMMYFUNCTION("iferror(sum(iferror(filter(install_backlog!$E:$E,$A28=install_backlog!$A:$A,install_backlog!$D:$D=J$1))))"),0.0)</f>
        <v>0</v>
      </c>
      <c r="K28" s="4">
        <f t="shared" si="1"/>
        <v>0</v>
      </c>
      <c r="L28" s="4">
        <v>455.0</v>
      </c>
      <c r="M28" s="4">
        <f t="shared" si="2"/>
        <v>455</v>
      </c>
      <c r="N28" s="4">
        <f t="shared" si="3"/>
        <v>455</v>
      </c>
    </row>
    <row r="29">
      <c r="A29" s="2" t="s">
        <v>49</v>
      </c>
      <c r="B29" s="4">
        <f>IFERROR(__xludf.DUMMYFUNCTION("iferror(sum(iferror(filter(install_backlog!$E:$E,$A29=install_backlog!$A:$A,install_backlog!$D:$D=B$1))))"),0.0)</f>
        <v>0</v>
      </c>
      <c r="C29" s="4">
        <f>IFERROR(__xludf.DUMMYFUNCTION("iferror(sum(iferror(filter(install_backlog!$E:$E,$A29=install_backlog!$A:$A,install_backlog!$D:$D=C$1))))"),0.0)</f>
        <v>0</v>
      </c>
      <c r="D29" s="4">
        <f>IFERROR(__xludf.DUMMYFUNCTION("iferror(sum(iferror(filter(install_backlog!$E:$E,$A29=install_backlog!$A:$A,install_backlog!$D:$D=D$1))))"),0.0)</f>
        <v>0</v>
      </c>
      <c r="E29" s="4">
        <f>IFERROR(__xludf.DUMMYFUNCTION("iferror(sum(iferror(filter(install_backlog!$E:$E,$A29=install_backlog!$A:$A,install_backlog!$D:$D=E$1))))"),0.0)</f>
        <v>0</v>
      </c>
      <c r="F29" s="4">
        <f>IFERROR(__xludf.DUMMYFUNCTION("iferror(sum(iferror(filter(install_backlog!$E:$E,$A29=install_backlog!$A:$A,install_backlog!$D:$D=F$1))))"),0.0)</f>
        <v>0</v>
      </c>
      <c r="G29" s="4">
        <f>IFERROR(__xludf.DUMMYFUNCTION("iferror(sum(iferror(filter(install_backlog!$E:$E,$A29=install_backlog!$A:$A,install_backlog!$D:$D=G$1))))"),0.0)</f>
        <v>0</v>
      </c>
      <c r="H29" s="4">
        <f>IFERROR(__xludf.DUMMYFUNCTION("iferror(sum(iferror(filter(install_backlog!$E:$E,$A29=install_backlog!$A:$A,install_backlog!$D:$D=H$1))))"),0.0)</f>
        <v>0</v>
      </c>
      <c r="I29" s="4">
        <f>IFERROR(__xludf.DUMMYFUNCTION("iferror(sum(iferror(filter(install_backlog!$E:$E,$A29=install_backlog!$A:$A,install_backlog!$D:$D=I$1))))"),0.0)</f>
        <v>0</v>
      </c>
      <c r="J29" s="4">
        <f>IFERROR(__xludf.DUMMYFUNCTION("iferror(sum(iferror(filter(install_backlog!$E:$E,$A29=install_backlog!$A:$A,install_backlog!$D:$D=J$1))))"),0.0)</f>
        <v>0</v>
      </c>
      <c r="K29" s="4">
        <f t="shared" si="1"/>
        <v>0</v>
      </c>
      <c r="L29" s="4">
        <v>0.0</v>
      </c>
      <c r="M29" s="4">
        <f t="shared" si="2"/>
        <v>0</v>
      </c>
      <c r="N29" s="4">
        <f t="shared" si="3"/>
        <v>0</v>
      </c>
    </row>
    <row r="30">
      <c r="A30" s="2" t="s">
        <v>50</v>
      </c>
      <c r="B30" s="4">
        <f>IFERROR(__xludf.DUMMYFUNCTION("iferror(sum(iferror(filter(install_backlog!$E:$E,$A30=install_backlog!$A:$A,install_backlog!$D:$D=B$1))))"),0.0)</f>
        <v>0</v>
      </c>
      <c r="C30" s="4">
        <f>IFERROR(__xludf.DUMMYFUNCTION("iferror(sum(iferror(filter(install_backlog!$E:$E,$A30=install_backlog!$A:$A,install_backlog!$D:$D=C$1))))"),0.0)</f>
        <v>0</v>
      </c>
      <c r="D30" s="4">
        <f>IFERROR(__xludf.DUMMYFUNCTION("iferror(sum(iferror(filter(install_backlog!$E:$E,$A30=install_backlog!$A:$A,install_backlog!$D:$D=D$1))))"),0.0)</f>
        <v>0</v>
      </c>
      <c r="E30" s="4">
        <f>IFERROR(__xludf.DUMMYFUNCTION("iferror(sum(iferror(filter(install_backlog!$E:$E,$A30=install_backlog!$A:$A,install_backlog!$D:$D=E$1))))"),0.0)</f>
        <v>0</v>
      </c>
      <c r="F30" s="4">
        <f>IFERROR(__xludf.DUMMYFUNCTION("iferror(sum(iferror(filter(install_backlog!$E:$E,$A30=install_backlog!$A:$A,install_backlog!$D:$D=F$1))))"),0.0)</f>
        <v>0</v>
      </c>
      <c r="G30" s="4">
        <f>IFERROR(__xludf.DUMMYFUNCTION("iferror(sum(iferror(filter(install_backlog!$E:$E,$A30=install_backlog!$A:$A,install_backlog!$D:$D=G$1))))"),0.0)</f>
        <v>0</v>
      </c>
      <c r="H30" s="4">
        <f>IFERROR(__xludf.DUMMYFUNCTION("iferror(sum(iferror(filter(install_backlog!$E:$E,$A30=install_backlog!$A:$A,install_backlog!$D:$D=H$1))))"),0.0)</f>
        <v>0</v>
      </c>
      <c r="I30" s="4">
        <f>IFERROR(__xludf.DUMMYFUNCTION("iferror(sum(iferror(filter(install_backlog!$E:$E,$A30=install_backlog!$A:$A,install_backlog!$D:$D=I$1))))"),0.0)</f>
        <v>0</v>
      </c>
      <c r="J30" s="4">
        <f>IFERROR(__xludf.DUMMYFUNCTION("iferror(sum(iferror(filter(install_backlog!$E:$E,$A30=install_backlog!$A:$A,install_backlog!$D:$D=J$1))))"),0.0)</f>
        <v>0</v>
      </c>
      <c r="K30" s="4">
        <f t="shared" si="1"/>
        <v>0</v>
      </c>
      <c r="L30" s="4">
        <v>8.0</v>
      </c>
      <c r="M30" s="4">
        <f t="shared" si="2"/>
        <v>8</v>
      </c>
      <c r="N30" s="4">
        <f t="shared" si="3"/>
        <v>8</v>
      </c>
    </row>
    <row r="31">
      <c r="A31" s="2" t="s">
        <v>52</v>
      </c>
      <c r="B31" s="4">
        <f>IFERROR(__xludf.DUMMYFUNCTION("iferror(sum(iferror(filter(install_backlog!$E:$E,$A31=install_backlog!$A:$A,install_backlog!$D:$D=B$1))))"),0.0)</f>
        <v>0</v>
      </c>
      <c r="C31" s="4">
        <f>IFERROR(__xludf.DUMMYFUNCTION("iferror(sum(iferror(filter(install_backlog!$E:$E,$A31=install_backlog!$A:$A,install_backlog!$D:$D=C$1))))"),0.0)</f>
        <v>0</v>
      </c>
      <c r="D31" s="4">
        <f>IFERROR(__xludf.DUMMYFUNCTION("iferror(sum(iferror(filter(install_backlog!$E:$E,$A31=install_backlog!$A:$A,install_backlog!$D:$D=D$1))))"),0.0)</f>
        <v>0</v>
      </c>
      <c r="E31" s="4">
        <f>IFERROR(__xludf.DUMMYFUNCTION("iferror(sum(iferror(filter(install_backlog!$E:$E,$A31=install_backlog!$A:$A,install_backlog!$D:$D=E$1))))"),0.0)</f>
        <v>0</v>
      </c>
      <c r="F31" s="4">
        <f>IFERROR(__xludf.DUMMYFUNCTION("iferror(sum(iferror(filter(install_backlog!$E:$E,$A31=install_backlog!$A:$A,install_backlog!$D:$D=F$1))))"),0.0)</f>
        <v>0</v>
      </c>
      <c r="G31" s="4">
        <f>IFERROR(__xludf.DUMMYFUNCTION("iferror(sum(iferror(filter(install_backlog!$E:$E,$A31=install_backlog!$A:$A,install_backlog!$D:$D=G$1))))"),0.0)</f>
        <v>0</v>
      </c>
      <c r="H31" s="4">
        <f>IFERROR(__xludf.DUMMYFUNCTION("iferror(sum(iferror(filter(install_backlog!$E:$E,$A31=install_backlog!$A:$A,install_backlog!$D:$D=H$1))))"),0.0)</f>
        <v>0</v>
      </c>
      <c r="I31" s="4">
        <f>IFERROR(__xludf.DUMMYFUNCTION("iferror(sum(iferror(filter(install_backlog!$E:$E,$A31=install_backlog!$A:$A,install_backlog!$D:$D=I$1))))"),0.0)</f>
        <v>0</v>
      </c>
      <c r="J31" s="4">
        <f>IFERROR(__xludf.DUMMYFUNCTION("iferror(sum(iferror(filter(install_backlog!$E:$E,$A31=install_backlog!$A:$A,install_backlog!$D:$D=J$1))))"),0.0)</f>
        <v>0</v>
      </c>
      <c r="K31" s="4">
        <f t="shared" si="1"/>
        <v>0</v>
      </c>
      <c r="L31" s="4">
        <v>51.0</v>
      </c>
      <c r="M31" s="4">
        <f t="shared" si="2"/>
        <v>51</v>
      </c>
      <c r="N31" s="4">
        <f t="shared" si="3"/>
        <v>51</v>
      </c>
    </row>
    <row r="32">
      <c r="A32" s="2" t="s">
        <v>53</v>
      </c>
      <c r="B32" s="4">
        <f>IFERROR(__xludf.DUMMYFUNCTION("iferror(sum(iferror(filter(install_backlog!$E:$E,$A32=install_backlog!$A:$A,install_backlog!$D:$D=B$1))))"),0.0)</f>
        <v>0</v>
      </c>
      <c r="C32" s="4">
        <f>IFERROR(__xludf.DUMMYFUNCTION("iferror(sum(iferror(filter(install_backlog!$E:$E,$A32=install_backlog!$A:$A,install_backlog!$D:$D=C$1))))"),0.0)</f>
        <v>0</v>
      </c>
      <c r="D32" s="4">
        <f>IFERROR(__xludf.DUMMYFUNCTION("iferror(sum(iferror(filter(install_backlog!$E:$E,$A32=install_backlog!$A:$A,install_backlog!$D:$D=D$1))))"),0.0)</f>
        <v>0</v>
      </c>
      <c r="E32" s="4">
        <f>IFERROR(__xludf.DUMMYFUNCTION("iferror(sum(iferror(filter(install_backlog!$E:$E,$A32=install_backlog!$A:$A,install_backlog!$D:$D=E$1))))"),0.0)</f>
        <v>0</v>
      </c>
      <c r="F32" s="4">
        <f>IFERROR(__xludf.DUMMYFUNCTION("iferror(sum(iferror(filter(install_backlog!$E:$E,$A32=install_backlog!$A:$A,install_backlog!$D:$D=F$1))))"),0.0)</f>
        <v>0</v>
      </c>
      <c r="G32" s="4">
        <f>IFERROR(__xludf.DUMMYFUNCTION("iferror(sum(iferror(filter(install_backlog!$E:$E,$A32=install_backlog!$A:$A,install_backlog!$D:$D=G$1))))"),0.0)</f>
        <v>0</v>
      </c>
      <c r="H32" s="4">
        <f>IFERROR(__xludf.DUMMYFUNCTION("iferror(sum(iferror(filter(install_backlog!$E:$E,$A32=install_backlog!$A:$A,install_backlog!$D:$D=H$1))))"),0.0)</f>
        <v>0</v>
      </c>
      <c r="I32" s="4">
        <f>IFERROR(__xludf.DUMMYFUNCTION("iferror(sum(iferror(filter(install_backlog!$E:$E,$A32=install_backlog!$A:$A,install_backlog!$D:$D=I$1))))"),0.0)</f>
        <v>0</v>
      </c>
      <c r="J32" s="4">
        <f>IFERROR(__xludf.DUMMYFUNCTION("iferror(sum(iferror(filter(install_backlog!$E:$E,$A32=install_backlog!$A:$A,install_backlog!$D:$D=J$1))))"),0.0)</f>
        <v>0</v>
      </c>
      <c r="K32" s="4">
        <f t="shared" si="1"/>
        <v>0</v>
      </c>
      <c r="L32" s="4">
        <v>15.0</v>
      </c>
      <c r="M32" s="4">
        <f t="shared" si="2"/>
        <v>15</v>
      </c>
      <c r="N32" s="4">
        <f t="shared" si="3"/>
        <v>15</v>
      </c>
    </row>
    <row r="33">
      <c r="A33" s="2" t="s">
        <v>54</v>
      </c>
      <c r="B33" s="4">
        <f>IFERROR(__xludf.DUMMYFUNCTION("iferror(sum(iferror(filter(install_backlog!$E:$E,$A33=install_backlog!$A:$A,install_backlog!$D:$D=B$1))))"),0.0)</f>
        <v>0</v>
      </c>
      <c r="C33" s="4">
        <f>IFERROR(__xludf.DUMMYFUNCTION("iferror(sum(iferror(filter(install_backlog!$E:$E,$A33=install_backlog!$A:$A,install_backlog!$D:$D=C$1))))"),0.0)</f>
        <v>0</v>
      </c>
      <c r="D33" s="4">
        <f>IFERROR(__xludf.DUMMYFUNCTION("iferror(sum(iferror(filter(install_backlog!$E:$E,$A33=install_backlog!$A:$A,install_backlog!$D:$D=D$1))))"),0.0)</f>
        <v>0</v>
      </c>
      <c r="E33" s="4">
        <f>IFERROR(__xludf.DUMMYFUNCTION("iferror(sum(iferror(filter(install_backlog!$E:$E,$A33=install_backlog!$A:$A,install_backlog!$D:$D=E$1))))"),0.0)</f>
        <v>0</v>
      </c>
      <c r="F33" s="4">
        <f>IFERROR(__xludf.DUMMYFUNCTION("iferror(sum(iferror(filter(install_backlog!$E:$E,$A33=install_backlog!$A:$A,install_backlog!$D:$D=F$1))))"),0.0)</f>
        <v>0</v>
      </c>
      <c r="G33" s="4">
        <f>IFERROR(__xludf.DUMMYFUNCTION("iferror(sum(iferror(filter(install_backlog!$E:$E,$A33=install_backlog!$A:$A,install_backlog!$D:$D=G$1))))"),0.0)</f>
        <v>0</v>
      </c>
      <c r="H33" s="4">
        <f>IFERROR(__xludf.DUMMYFUNCTION("iferror(sum(iferror(filter(install_backlog!$E:$E,$A33=install_backlog!$A:$A,install_backlog!$D:$D=H$1))))"),0.0)</f>
        <v>0</v>
      </c>
      <c r="I33" s="4">
        <f>IFERROR(__xludf.DUMMYFUNCTION("iferror(sum(iferror(filter(install_backlog!$E:$E,$A33=install_backlog!$A:$A,install_backlog!$D:$D=I$1))))"),0.0)</f>
        <v>0</v>
      </c>
      <c r="J33" s="4">
        <f>IFERROR(__xludf.DUMMYFUNCTION("iferror(sum(iferror(filter(install_backlog!$E:$E,$A33=install_backlog!$A:$A,install_backlog!$D:$D=J$1))))"),0.0)</f>
        <v>0</v>
      </c>
      <c r="K33" s="4">
        <f t="shared" si="1"/>
        <v>0</v>
      </c>
      <c r="L33" s="4">
        <v>0.0</v>
      </c>
      <c r="M33" s="4">
        <f t="shared" si="2"/>
        <v>0</v>
      </c>
      <c r="N33" s="4">
        <f t="shared" si="3"/>
        <v>0</v>
      </c>
    </row>
    <row r="34">
      <c r="A34" s="2" t="s">
        <v>55</v>
      </c>
      <c r="B34" s="4">
        <f>IFERROR(__xludf.DUMMYFUNCTION("iferror(sum(iferror(filter(install_backlog!$E:$E,$A34=install_backlog!$A:$A,install_backlog!$D:$D=B$1))))"),0.0)</f>
        <v>0</v>
      </c>
      <c r="C34" s="4">
        <f>IFERROR(__xludf.DUMMYFUNCTION("iferror(sum(iferror(filter(install_backlog!$E:$E,$A34=install_backlog!$A:$A,install_backlog!$D:$D=C$1))))"),0.0)</f>
        <v>0</v>
      </c>
      <c r="D34" s="4">
        <f>IFERROR(__xludf.DUMMYFUNCTION("iferror(sum(iferror(filter(install_backlog!$E:$E,$A34=install_backlog!$A:$A,install_backlog!$D:$D=D$1))))"),0.0)</f>
        <v>0</v>
      </c>
      <c r="E34" s="4">
        <f>IFERROR(__xludf.DUMMYFUNCTION("iferror(sum(iferror(filter(install_backlog!$E:$E,$A34=install_backlog!$A:$A,install_backlog!$D:$D=E$1))))"),0.0)</f>
        <v>0</v>
      </c>
      <c r="F34" s="4">
        <f>IFERROR(__xludf.DUMMYFUNCTION("iferror(sum(iferror(filter(install_backlog!$E:$E,$A34=install_backlog!$A:$A,install_backlog!$D:$D=F$1))))"),0.0)</f>
        <v>0</v>
      </c>
      <c r="G34" s="4">
        <f>IFERROR(__xludf.DUMMYFUNCTION("iferror(sum(iferror(filter(install_backlog!$E:$E,$A34=install_backlog!$A:$A,install_backlog!$D:$D=G$1))))"),0.0)</f>
        <v>0</v>
      </c>
      <c r="H34" s="4">
        <f>IFERROR(__xludf.DUMMYFUNCTION("iferror(sum(iferror(filter(install_backlog!$E:$E,$A34=install_backlog!$A:$A,install_backlog!$D:$D=H$1))))"),0.0)</f>
        <v>0</v>
      </c>
      <c r="I34" s="4">
        <f>IFERROR(__xludf.DUMMYFUNCTION("iferror(sum(iferror(filter(install_backlog!$E:$E,$A34=install_backlog!$A:$A,install_backlog!$D:$D=I$1))))"),0.0)</f>
        <v>0</v>
      </c>
      <c r="J34" s="4">
        <f>IFERROR(__xludf.DUMMYFUNCTION("iferror(sum(iferror(filter(install_backlog!$E:$E,$A34=install_backlog!$A:$A,install_backlog!$D:$D=J$1))))"),0.0)</f>
        <v>0</v>
      </c>
      <c r="K34" s="4">
        <f t="shared" si="1"/>
        <v>0</v>
      </c>
      <c r="L34" s="4">
        <v>17.0</v>
      </c>
      <c r="M34" s="4">
        <f t="shared" si="2"/>
        <v>17</v>
      </c>
      <c r="N34" s="4">
        <f t="shared" si="3"/>
        <v>17</v>
      </c>
    </row>
    <row r="35">
      <c r="A35" s="2" t="s">
        <v>56</v>
      </c>
      <c r="B35" s="4">
        <f>IFERROR(__xludf.DUMMYFUNCTION("iferror(sum(iferror(filter(install_backlog!$E:$E,$A35=install_backlog!$A:$A,install_backlog!$D:$D=B$1))))"),0.0)</f>
        <v>0</v>
      </c>
      <c r="C35" s="4">
        <f>IFERROR(__xludf.DUMMYFUNCTION("iferror(sum(iferror(filter(install_backlog!$E:$E,$A35=install_backlog!$A:$A,install_backlog!$D:$D=C$1))))"),0.0)</f>
        <v>0</v>
      </c>
      <c r="D35" s="4">
        <f>IFERROR(__xludf.DUMMYFUNCTION("iferror(sum(iferror(filter(install_backlog!$E:$E,$A35=install_backlog!$A:$A,install_backlog!$D:$D=D$1))))"),0.0)</f>
        <v>0</v>
      </c>
      <c r="E35" s="4">
        <f>IFERROR(__xludf.DUMMYFUNCTION("iferror(sum(iferror(filter(install_backlog!$E:$E,$A35=install_backlog!$A:$A,install_backlog!$D:$D=E$1))))"),0.0)</f>
        <v>0</v>
      </c>
      <c r="F35" s="4">
        <f>IFERROR(__xludf.DUMMYFUNCTION("iferror(sum(iferror(filter(install_backlog!$E:$E,$A35=install_backlog!$A:$A,install_backlog!$D:$D=F$1))))"),0.0)</f>
        <v>0</v>
      </c>
      <c r="G35" s="4">
        <f>IFERROR(__xludf.DUMMYFUNCTION("iferror(sum(iferror(filter(install_backlog!$E:$E,$A35=install_backlog!$A:$A,install_backlog!$D:$D=G$1))))"),0.0)</f>
        <v>0</v>
      </c>
      <c r="H35" s="4">
        <f>IFERROR(__xludf.DUMMYFUNCTION("iferror(sum(iferror(filter(install_backlog!$E:$E,$A35=install_backlog!$A:$A,install_backlog!$D:$D=H$1))))"),0.0)</f>
        <v>0</v>
      </c>
      <c r="I35" s="4">
        <f>IFERROR(__xludf.DUMMYFUNCTION("iferror(sum(iferror(filter(install_backlog!$E:$E,$A35=install_backlog!$A:$A,install_backlog!$D:$D=I$1))))"),0.0)</f>
        <v>0</v>
      </c>
      <c r="J35" s="4">
        <f>IFERROR(__xludf.DUMMYFUNCTION("iferror(sum(iferror(filter(install_backlog!$E:$E,$A35=install_backlog!$A:$A,install_backlog!$D:$D=J$1))))"),0.0)</f>
        <v>0</v>
      </c>
      <c r="K35" s="4">
        <f t="shared" si="1"/>
        <v>0</v>
      </c>
      <c r="L35" s="4">
        <v>0.0</v>
      </c>
      <c r="M35" s="4">
        <f t="shared" si="2"/>
        <v>0</v>
      </c>
      <c r="N35" s="4">
        <f t="shared" si="3"/>
        <v>0</v>
      </c>
    </row>
    <row r="36">
      <c r="A36" s="2" t="s">
        <v>57</v>
      </c>
      <c r="B36" s="4">
        <f>IFERROR(__xludf.DUMMYFUNCTION("iferror(sum(iferror(filter(install_backlog!$E:$E,$A36=install_backlog!$A:$A,install_backlog!$D:$D=B$1))))"),0.0)</f>
        <v>0</v>
      </c>
      <c r="C36" s="4">
        <f>IFERROR(__xludf.DUMMYFUNCTION("iferror(sum(iferror(filter(install_backlog!$E:$E,$A36=install_backlog!$A:$A,install_backlog!$D:$D=C$1))))"),0.0)</f>
        <v>0</v>
      </c>
      <c r="D36" s="4">
        <f>IFERROR(__xludf.DUMMYFUNCTION("iferror(sum(iferror(filter(install_backlog!$E:$E,$A36=install_backlog!$A:$A,install_backlog!$D:$D=D$1))))"),0.0)</f>
        <v>0</v>
      </c>
      <c r="E36" s="4">
        <f>IFERROR(__xludf.DUMMYFUNCTION("iferror(sum(iferror(filter(install_backlog!$E:$E,$A36=install_backlog!$A:$A,install_backlog!$D:$D=E$1))))"),0.0)</f>
        <v>0</v>
      </c>
      <c r="F36" s="4">
        <f>IFERROR(__xludf.DUMMYFUNCTION("iferror(sum(iferror(filter(install_backlog!$E:$E,$A36=install_backlog!$A:$A,install_backlog!$D:$D=F$1))))"),0.0)</f>
        <v>0</v>
      </c>
      <c r="G36" s="4">
        <f>IFERROR(__xludf.DUMMYFUNCTION("iferror(sum(iferror(filter(install_backlog!$E:$E,$A36=install_backlog!$A:$A,install_backlog!$D:$D=G$1))))"),0.0)</f>
        <v>0</v>
      </c>
      <c r="H36" s="4">
        <f>IFERROR(__xludf.DUMMYFUNCTION("iferror(sum(iferror(filter(install_backlog!$E:$E,$A36=install_backlog!$A:$A,install_backlog!$D:$D=H$1))))"),0.0)</f>
        <v>0</v>
      </c>
      <c r="I36" s="4">
        <f>IFERROR(__xludf.DUMMYFUNCTION("iferror(sum(iferror(filter(install_backlog!$E:$E,$A36=install_backlog!$A:$A,install_backlog!$D:$D=I$1))))"),0.0)</f>
        <v>0</v>
      </c>
      <c r="J36" s="4">
        <f>IFERROR(__xludf.DUMMYFUNCTION("iferror(sum(iferror(filter(install_backlog!$E:$E,$A36=install_backlog!$A:$A,install_backlog!$D:$D=J$1))))"),0.0)</f>
        <v>0</v>
      </c>
      <c r="K36" s="4">
        <f t="shared" si="1"/>
        <v>0</v>
      </c>
      <c r="L36" s="4">
        <v>22.0</v>
      </c>
      <c r="M36" s="4">
        <f t="shared" si="2"/>
        <v>22</v>
      </c>
      <c r="N36" s="4">
        <f t="shared" si="3"/>
        <v>22</v>
      </c>
    </row>
    <row r="37">
      <c r="A37" s="2" t="s">
        <v>58</v>
      </c>
      <c r="B37" s="4">
        <f>IFERROR(__xludf.DUMMYFUNCTION("iferror(sum(iferror(filter(install_backlog!$E:$E,$A37=install_backlog!$A:$A,install_backlog!$D:$D=B$1))))"),0.0)</f>
        <v>0</v>
      </c>
      <c r="C37" s="4">
        <f>IFERROR(__xludf.DUMMYFUNCTION("iferror(sum(iferror(filter(install_backlog!$E:$E,$A37=install_backlog!$A:$A,install_backlog!$D:$D=C$1))))"),0.0)</f>
        <v>0</v>
      </c>
      <c r="D37" s="4">
        <f>IFERROR(__xludf.DUMMYFUNCTION("iferror(sum(iferror(filter(install_backlog!$E:$E,$A37=install_backlog!$A:$A,install_backlog!$D:$D=D$1))))"),0.0)</f>
        <v>0</v>
      </c>
      <c r="E37" s="4">
        <f>IFERROR(__xludf.DUMMYFUNCTION("iferror(sum(iferror(filter(install_backlog!$E:$E,$A37=install_backlog!$A:$A,install_backlog!$D:$D=E$1))))"),0.0)</f>
        <v>0</v>
      </c>
      <c r="F37" s="4">
        <f>IFERROR(__xludf.DUMMYFUNCTION("iferror(sum(iferror(filter(install_backlog!$E:$E,$A37=install_backlog!$A:$A,install_backlog!$D:$D=F$1))))"),0.0)</f>
        <v>0</v>
      </c>
      <c r="G37" s="4">
        <f>IFERROR(__xludf.DUMMYFUNCTION("iferror(sum(iferror(filter(install_backlog!$E:$E,$A37=install_backlog!$A:$A,install_backlog!$D:$D=G$1))))"),0.0)</f>
        <v>0</v>
      </c>
      <c r="H37" s="4">
        <f>IFERROR(__xludf.DUMMYFUNCTION("iferror(sum(iferror(filter(install_backlog!$E:$E,$A37=install_backlog!$A:$A,install_backlog!$D:$D=H$1))))"),0.0)</f>
        <v>0</v>
      </c>
      <c r="I37" s="4">
        <f>IFERROR(__xludf.DUMMYFUNCTION("iferror(sum(iferror(filter(install_backlog!$E:$E,$A37=install_backlog!$A:$A,install_backlog!$D:$D=I$1))))"),0.0)</f>
        <v>0</v>
      </c>
      <c r="J37" s="4">
        <f>IFERROR(__xludf.DUMMYFUNCTION("iferror(sum(iferror(filter(install_backlog!$E:$E,$A37=install_backlog!$A:$A,install_backlog!$D:$D=J$1))))"),0.0)</f>
        <v>0</v>
      </c>
      <c r="K37" s="4">
        <f t="shared" si="1"/>
        <v>0</v>
      </c>
      <c r="L37" s="4">
        <v>6.0</v>
      </c>
      <c r="M37" s="4">
        <f t="shared" si="2"/>
        <v>6</v>
      </c>
      <c r="N37" s="4">
        <f t="shared" si="3"/>
        <v>6</v>
      </c>
    </row>
    <row r="38">
      <c r="A38" s="2" t="s">
        <v>59</v>
      </c>
      <c r="B38" s="4">
        <f>IFERROR(__xludf.DUMMYFUNCTION("iferror(sum(iferror(filter(install_backlog!$E:$E,$A38=install_backlog!$A:$A,install_backlog!$D:$D=B$1))))"),0.0)</f>
        <v>0</v>
      </c>
      <c r="C38" s="4">
        <f>IFERROR(__xludf.DUMMYFUNCTION("iferror(sum(iferror(filter(install_backlog!$E:$E,$A38=install_backlog!$A:$A,install_backlog!$D:$D=C$1))))"),0.0)</f>
        <v>0</v>
      </c>
      <c r="D38" s="4">
        <f>IFERROR(__xludf.DUMMYFUNCTION("iferror(sum(iferror(filter(install_backlog!$E:$E,$A38=install_backlog!$A:$A,install_backlog!$D:$D=D$1))))"),0.0)</f>
        <v>0</v>
      </c>
      <c r="E38" s="4">
        <f>IFERROR(__xludf.DUMMYFUNCTION("iferror(sum(iferror(filter(install_backlog!$E:$E,$A38=install_backlog!$A:$A,install_backlog!$D:$D=E$1))))"),0.0)</f>
        <v>0</v>
      </c>
      <c r="F38" s="4">
        <f>IFERROR(__xludf.DUMMYFUNCTION("iferror(sum(iferror(filter(install_backlog!$E:$E,$A38=install_backlog!$A:$A,install_backlog!$D:$D=F$1))))"),0.0)</f>
        <v>0</v>
      </c>
      <c r="G38" s="4">
        <f>IFERROR(__xludf.DUMMYFUNCTION("iferror(sum(iferror(filter(install_backlog!$E:$E,$A38=install_backlog!$A:$A,install_backlog!$D:$D=G$1))))"),0.0)</f>
        <v>0</v>
      </c>
      <c r="H38" s="4">
        <f>IFERROR(__xludf.DUMMYFUNCTION("iferror(sum(iferror(filter(install_backlog!$E:$E,$A38=install_backlog!$A:$A,install_backlog!$D:$D=H$1))))"),0.0)</f>
        <v>0</v>
      </c>
      <c r="I38" s="4">
        <f>IFERROR(__xludf.DUMMYFUNCTION("iferror(sum(iferror(filter(install_backlog!$E:$E,$A38=install_backlog!$A:$A,install_backlog!$D:$D=I$1))))"),0.0)</f>
        <v>0</v>
      </c>
      <c r="J38" s="4">
        <f>IFERROR(__xludf.DUMMYFUNCTION("iferror(sum(iferror(filter(install_backlog!$E:$E,$A38=install_backlog!$A:$A,install_backlog!$D:$D=J$1))))"),0.0)</f>
        <v>0</v>
      </c>
      <c r="K38" s="4">
        <f t="shared" si="1"/>
        <v>0</v>
      </c>
      <c r="L38" s="4">
        <v>26.0</v>
      </c>
      <c r="M38" s="4">
        <f t="shared" si="2"/>
        <v>26</v>
      </c>
      <c r="N38" s="4">
        <f t="shared" si="3"/>
        <v>26</v>
      </c>
    </row>
    <row r="39">
      <c r="A39" s="2" t="s">
        <v>60</v>
      </c>
      <c r="B39" s="4">
        <f>IFERROR(__xludf.DUMMYFUNCTION("iferror(sum(iferror(filter(install_backlog!$E:$E,$A39=install_backlog!$A:$A,install_backlog!$D:$D=B$1))))"),0.0)</f>
        <v>0</v>
      </c>
      <c r="C39" s="4">
        <f>IFERROR(__xludf.DUMMYFUNCTION("iferror(sum(iferror(filter(install_backlog!$E:$E,$A39=install_backlog!$A:$A,install_backlog!$D:$D=C$1))))"),0.0)</f>
        <v>0</v>
      </c>
      <c r="D39" s="4">
        <f>IFERROR(__xludf.DUMMYFUNCTION("iferror(sum(iferror(filter(install_backlog!$E:$E,$A39=install_backlog!$A:$A,install_backlog!$D:$D=D$1))))"),0.0)</f>
        <v>0</v>
      </c>
      <c r="E39" s="4">
        <f>IFERROR(__xludf.DUMMYFUNCTION("iferror(sum(iferror(filter(install_backlog!$E:$E,$A39=install_backlog!$A:$A,install_backlog!$D:$D=E$1))))"),0.0)</f>
        <v>0</v>
      </c>
      <c r="F39" s="4">
        <f>IFERROR(__xludf.DUMMYFUNCTION("iferror(sum(iferror(filter(install_backlog!$E:$E,$A39=install_backlog!$A:$A,install_backlog!$D:$D=F$1))))"),0.0)</f>
        <v>0</v>
      </c>
      <c r="G39" s="4">
        <f>IFERROR(__xludf.DUMMYFUNCTION("iferror(sum(iferror(filter(install_backlog!$E:$E,$A39=install_backlog!$A:$A,install_backlog!$D:$D=G$1))))"),0.0)</f>
        <v>0</v>
      </c>
      <c r="H39" s="4">
        <f>IFERROR(__xludf.DUMMYFUNCTION("iferror(sum(iferror(filter(install_backlog!$E:$E,$A39=install_backlog!$A:$A,install_backlog!$D:$D=H$1))))"),0.0)</f>
        <v>0</v>
      </c>
      <c r="I39" s="4">
        <f>IFERROR(__xludf.DUMMYFUNCTION("iferror(sum(iferror(filter(install_backlog!$E:$E,$A39=install_backlog!$A:$A,install_backlog!$D:$D=I$1))))"),0.0)</f>
        <v>0</v>
      </c>
      <c r="J39" s="4">
        <f>IFERROR(__xludf.DUMMYFUNCTION("iferror(sum(iferror(filter(install_backlog!$E:$E,$A39=install_backlog!$A:$A,install_backlog!$D:$D=J$1))))"),0.0)</f>
        <v>0</v>
      </c>
      <c r="K39" s="4">
        <f t="shared" si="1"/>
        <v>0</v>
      </c>
      <c r="L39" s="4">
        <v>6.0</v>
      </c>
      <c r="M39" s="4">
        <f t="shared" si="2"/>
        <v>6</v>
      </c>
      <c r="N39" s="4">
        <f t="shared" si="3"/>
        <v>6</v>
      </c>
    </row>
    <row r="40">
      <c r="A40" s="2" t="s">
        <v>61</v>
      </c>
      <c r="B40" s="4">
        <f>IFERROR(__xludf.DUMMYFUNCTION("iferror(sum(iferror(filter(install_backlog!$E:$E,$A40=install_backlog!$A:$A,install_backlog!$D:$D=B$1))))"),0.0)</f>
        <v>0</v>
      </c>
      <c r="C40" s="4">
        <f>IFERROR(__xludf.DUMMYFUNCTION("iferror(sum(iferror(filter(install_backlog!$E:$E,$A40=install_backlog!$A:$A,install_backlog!$D:$D=C$1))))"),0.0)</f>
        <v>0</v>
      </c>
      <c r="D40" s="4">
        <f>IFERROR(__xludf.DUMMYFUNCTION("iferror(sum(iferror(filter(install_backlog!$E:$E,$A40=install_backlog!$A:$A,install_backlog!$D:$D=D$1))))"),0.0)</f>
        <v>0</v>
      </c>
      <c r="E40" s="4">
        <f>IFERROR(__xludf.DUMMYFUNCTION("iferror(sum(iferror(filter(install_backlog!$E:$E,$A40=install_backlog!$A:$A,install_backlog!$D:$D=E$1))))"),0.0)</f>
        <v>0</v>
      </c>
      <c r="F40" s="4">
        <f>IFERROR(__xludf.DUMMYFUNCTION("iferror(sum(iferror(filter(install_backlog!$E:$E,$A40=install_backlog!$A:$A,install_backlog!$D:$D=F$1))))"),0.0)</f>
        <v>0</v>
      </c>
      <c r="G40" s="4">
        <f>IFERROR(__xludf.DUMMYFUNCTION("iferror(sum(iferror(filter(install_backlog!$E:$E,$A40=install_backlog!$A:$A,install_backlog!$D:$D=G$1))))"),0.0)</f>
        <v>0</v>
      </c>
      <c r="H40" s="4">
        <f>IFERROR(__xludf.DUMMYFUNCTION("iferror(sum(iferror(filter(install_backlog!$E:$E,$A40=install_backlog!$A:$A,install_backlog!$D:$D=H$1))))"),0.0)</f>
        <v>0</v>
      </c>
      <c r="I40" s="4">
        <f>IFERROR(__xludf.DUMMYFUNCTION("iferror(sum(iferror(filter(install_backlog!$E:$E,$A40=install_backlog!$A:$A,install_backlog!$D:$D=I$1))))"),0.0)</f>
        <v>0</v>
      </c>
      <c r="J40" s="4">
        <f>IFERROR(__xludf.DUMMYFUNCTION("iferror(sum(iferror(filter(install_backlog!$E:$E,$A40=install_backlog!$A:$A,install_backlog!$D:$D=J$1))))"),0.0)</f>
        <v>0</v>
      </c>
      <c r="K40" s="4">
        <f t="shared" si="1"/>
        <v>0</v>
      </c>
      <c r="L40" s="4">
        <v>22.0</v>
      </c>
      <c r="M40" s="4">
        <f t="shared" si="2"/>
        <v>22</v>
      </c>
      <c r="N40" s="4">
        <f t="shared" si="3"/>
        <v>22</v>
      </c>
    </row>
    <row r="41">
      <c r="A41" s="2" t="s">
        <v>62</v>
      </c>
      <c r="B41" s="4">
        <f>IFERROR(__xludf.DUMMYFUNCTION("iferror(sum(iferror(filter(install_backlog!$E:$E,$A41=install_backlog!$A:$A,install_backlog!$D:$D=B$1))))"),0.0)</f>
        <v>0</v>
      </c>
      <c r="C41" s="4">
        <f>IFERROR(__xludf.DUMMYFUNCTION("iferror(sum(iferror(filter(install_backlog!$E:$E,$A41=install_backlog!$A:$A,install_backlog!$D:$D=C$1))))"),0.0)</f>
        <v>0</v>
      </c>
      <c r="D41" s="4">
        <f>IFERROR(__xludf.DUMMYFUNCTION("iferror(sum(iferror(filter(install_backlog!$E:$E,$A41=install_backlog!$A:$A,install_backlog!$D:$D=D$1))))"),0.0)</f>
        <v>0</v>
      </c>
      <c r="E41" s="4">
        <f>IFERROR(__xludf.DUMMYFUNCTION("iferror(sum(iferror(filter(install_backlog!$E:$E,$A41=install_backlog!$A:$A,install_backlog!$D:$D=E$1))))"),0.0)</f>
        <v>0</v>
      </c>
      <c r="F41" s="4">
        <f>IFERROR(__xludf.DUMMYFUNCTION("iferror(sum(iferror(filter(install_backlog!$E:$E,$A41=install_backlog!$A:$A,install_backlog!$D:$D=F$1))))"),0.0)</f>
        <v>0</v>
      </c>
      <c r="G41" s="4">
        <f>IFERROR(__xludf.DUMMYFUNCTION("iferror(sum(iferror(filter(install_backlog!$E:$E,$A41=install_backlog!$A:$A,install_backlog!$D:$D=G$1))))"),0.0)</f>
        <v>0</v>
      </c>
      <c r="H41" s="4">
        <f>IFERROR(__xludf.DUMMYFUNCTION("iferror(sum(iferror(filter(install_backlog!$E:$E,$A41=install_backlog!$A:$A,install_backlog!$D:$D=H$1))))"),0.0)</f>
        <v>0</v>
      </c>
      <c r="I41" s="4">
        <f>IFERROR(__xludf.DUMMYFUNCTION("iferror(sum(iferror(filter(install_backlog!$E:$E,$A41=install_backlog!$A:$A,install_backlog!$D:$D=I$1))))"),0.0)</f>
        <v>0</v>
      </c>
      <c r="J41" s="4">
        <f>IFERROR(__xludf.DUMMYFUNCTION("iferror(sum(iferror(filter(install_backlog!$E:$E,$A41=install_backlog!$A:$A,install_backlog!$D:$D=J$1))))"),0.0)</f>
        <v>0</v>
      </c>
      <c r="K41" s="4">
        <f t="shared" si="1"/>
        <v>0</v>
      </c>
      <c r="L41" s="4">
        <v>60.0</v>
      </c>
      <c r="M41" s="4">
        <f t="shared" si="2"/>
        <v>60</v>
      </c>
      <c r="N41" s="4">
        <f t="shared" si="3"/>
        <v>60</v>
      </c>
    </row>
    <row r="42">
      <c r="A42" s="2" t="s">
        <v>63</v>
      </c>
      <c r="B42" s="4">
        <f>IFERROR(__xludf.DUMMYFUNCTION("iferror(sum(iferror(filter(install_backlog!$E:$E,$A42=install_backlog!$A:$A,install_backlog!$D:$D=B$1))))"),0.0)</f>
        <v>0</v>
      </c>
      <c r="C42" s="4">
        <f>IFERROR(__xludf.DUMMYFUNCTION("iferror(sum(iferror(filter(install_backlog!$E:$E,$A42=install_backlog!$A:$A,install_backlog!$D:$D=C$1))))"),0.0)</f>
        <v>0</v>
      </c>
      <c r="D42" s="4">
        <f>IFERROR(__xludf.DUMMYFUNCTION("iferror(sum(iferror(filter(install_backlog!$E:$E,$A42=install_backlog!$A:$A,install_backlog!$D:$D=D$1))))"),0.0)</f>
        <v>0</v>
      </c>
      <c r="E42" s="4">
        <f>IFERROR(__xludf.DUMMYFUNCTION("iferror(sum(iferror(filter(install_backlog!$E:$E,$A42=install_backlog!$A:$A,install_backlog!$D:$D=E$1))))"),0.0)</f>
        <v>0</v>
      </c>
      <c r="F42" s="4">
        <f>IFERROR(__xludf.DUMMYFUNCTION("iferror(sum(iferror(filter(install_backlog!$E:$E,$A42=install_backlog!$A:$A,install_backlog!$D:$D=F$1))))"),0.0)</f>
        <v>0</v>
      </c>
      <c r="G42" s="4">
        <f>IFERROR(__xludf.DUMMYFUNCTION("iferror(sum(iferror(filter(install_backlog!$E:$E,$A42=install_backlog!$A:$A,install_backlog!$D:$D=G$1))))"),0.0)</f>
        <v>0</v>
      </c>
      <c r="H42" s="4">
        <f>IFERROR(__xludf.DUMMYFUNCTION("iferror(sum(iferror(filter(install_backlog!$E:$E,$A42=install_backlog!$A:$A,install_backlog!$D:$D=H$1))))"),0.0)</f>
        <v>0</v>
      </c>
      <c r="I42" s="4">
        <f>IFERROR(__xludf.DUMMYFUNCTION("iferror(sum(iferror(filter(install_backlog!$E:$E,$A42=install_backlog!$A:$A,install_backlog!$D:$D=I$1))))"),0.0)</f>
        <v>0</v>
      </c>
      <c r="J42" s="4">
        <f>IFERROR(__xludf.DUMMYFUNCTION("iferror(sum(iferror(filter(install_backlog!$E:$E,$A42=install_backlog!$A:$A,install_backlog!$D:$D=J$1))))"),0.0)</f>
        <v>0</v>
      </c>
      <c r="K42" s="4">
        <f t="shared" si="1"/>
        <v>0</v>
      </c>
      <c r="L42" s="4">
        <v>33.0</v>
      </c>
      <c r="M42" s="4">
        <f t="shared" si="2"/>
        <v>33</v>
      </c>
      <c r="N42" s="4">
        <f t="shared" si="3"/>
        <v>33</v>
      </c>
    </row>
    <row r="43">
      <c r="A43" s="2" t="s">
        <v>154</v>
      </c>
      <c r="B43" s="4">
        <f>IFERROR(__xludf.DUMMYFUNCTION("iferror(sum(iferror(filter(install_backlog!$E:$E,$A43=install_backlog!$A:$A,install_backlog!$D:$D=B$1))))"),0.0)</f>
        <v>0</v>
      </c>
      <c r="C43" s="4">
        <f>IFERROR(__xludf.DUMMYFUNCTION("iferror(sum(iferror(filter(install_backlog!$E:$E,$A43=install_backlog!$A:$A,install_backlog!$D:$D=C$1))))"),0.0)</f>
        <v>0</v>
      </c>
      <c r="D43" s="4">
        <f>IFERROR(__xludf.DUMMYFUNCTION("iferror(sum(iferror(filter(install_backlog!$E:$E,$A43=install_backlog!$A:$A,install_backlog!$D:$D=D$1))))"),0.0)</f>
        <v>0</v>
      </c>
      <c r="E43" s="4">
        <f>IFERROR(__xludf.DUMMYFUNCTION("iferror(sum(iferror(filter(install_backlog!$E:$E,$A43=install_backlog!$A:$A,install_backlog!$D:$D=E$1))))"),0.0)</f>
        <v>0</v>
      </c>
      <c r="F43" s="4">
        <f>IFERROR(__xludf.DUMMYFUNCTION("iferror(sum(iferror(filter(install_backlog!$E:$E,$A43=install_backlog!$A:$A,install_backlog!$D:$D=F$1))))"),0.0)</f>
        <v>0</v>
      </c>
      <c r="G43" s="4">
        <f>IFERROR(__xludf.DUMMYFUNCTION("iferror(sum(iferror(filter(install_backlog!$E:$E,$A43=install_backlog!$A:$A,install_backlog!$D:$D=G$1))))"),0.0)</f>
        <v>0</v>
      </c>
      <c r="H43" s="4">
        <f>IFERROR(__xludf.DUMMYFUNCTION("iferror(sum(iferror(filter(install_backlog!$E:$E,$A43=install_backlog!$A:$A,install_backlog!$D:$D=H$1))))"),0.0)</f>
        <v>0</v>
      </c>
      <c r="I43" s="4">
        <f>IFERROR(__xludf.DUMMYFUNCTION("iferror(sum(iferror(filter(install_backlog!$E:$E,$A43=install_backlog!$A:$A,install_backlog!$D:$D=I$1))))"),0.0)</f>
        <v>0</v>
      </c>
      <c r="J43" s="4">
        <f>IFERROR(__xludf.DUMMYFUNCTION("iferror(sum(iferror(filter(install_backlog!$E:$E,$A43=install_backlog!$A:$A,install_backlog!$D:$D=J$1))))"),0.0)</f>
        <v>0</v>
      </c>
      <c r="K43" s="4">
        <f t="shared" si="1"/>
        <v>0</v>
      </c>
      <c r="L43" s="4">
        <v>0.0</v>
      </c>
      <c r="M43" s="4">
        <f t="shared" si="2"/>
        <v>0</v>
      </c>
      <c r="N43" s="4">
        <f t="shared" si="3"/>
        <v>0</v>
      </c>
    </row>
    <row r="44">
      <c r="A44" s="2" t="s">
        <v>64</v>
      </c>
      <c r="B44" s="4">
        <f>IFERROR(__xludf.DUMMYFUNCTION("iferror(sum(iferror(filter(install_backlog!$E:$E,$A44=install_backlog!$A:$A,install_backlog!$D:$D=B$1))))"),0.0)</f>
        <v>0</v>
      </c>
      <c r="C44" s="4">
        <f>IFERROR(__xludf.DUMMYFUNCTION("iferror(sum(iferror(filter(install_backlog!$E:$E,$A44=install_backlog!$A:$A,install_backlog!$D:$D=C$1))))"),0.0)</f>
        <v>0</v>
      </c>
      <c r="D44" s="4">
        <f>IFERROR(__xludf.DUMMYFUNCTION("iferror(sum(iferror(filter(install_backlog!$E:$E,$A44=install_backlog!$A:$A,install_backlog!$D:$D=D$1))))"),0.0)</f>
        <v>0</v>
      </c>
      <c r="E44" s="4">
        <f>IFERROR(__xludf.DUMMYFUNCTION("iferror(sum(iferror(filter(install_backlog!$E:$E,$A44=install_backlog!$A:$A,install_backlog!$D:$D=E$1))))"),0.0)</f>
        <v>0</v>
      </c>
      <c r="F44" s="4">
        <f>IFERROR(__xludf.DUMMYFUNCTION("iferror(sum(iferror(filter(install_backlog!$E:$E,$A44=install_backlog!$A:$A,install_backlog!$D:$D=F$1))))"),0.0)</f>
        <v>0</v>
      </c>
      <c r="G44" s="4">
        <f>IFERROR(__xludf.DUMMYFUNCTION("iferror(sum(iferror(filter(install_backlog!$E:$E,$A44=install_backlog!$A:$A,install_backlog!$D:$D=G$1))))"),0.0)</f>
        <v>0</v>
      </c>
      <c r="H44" s="4">
        <f>IFERROR(__xludf.DUMMYFUNCTION("iferror(sum(iferror(filter(install_backlog!$E:$E,$A44=install_backlog!$A:$A,install_backlog!$D:$D=H$1))))"),0.0)</f>
        <v>0</v>
      </c>
      <c r="I44" s="4">
        <f>IFERROR(__xludf.DUMMYFUNCTION("iferror(sum(iferror(filter(install_backlog!$E:$E,$A44=install_backlog!$A:$A,install_backlog!$D:$D=I$1))))"),0.0)</f>
        <v>0</v>
      </c>
      <c r="J44" s="4">
        <f>IFERROR(__xludf.DUMMYFUNCTION("iferror(sum(iferror(filter(install_backlog!$E:$E,$A44=install_backlog!$A:$A,install_backlog!$D:$D=J$1))))"),0.0)</f>
        <v>0</v>
      </c>
      <c r="K44" s="4">
        <f t="shared" si="1"/>
        <v>0</v>
      </c>
      <c r="L44" s="4">
        <v>5.0</v>
      </c>
      <c r="M44" s="4">
        <f t="shared" si="2"/>
        <v>5</v>
      </c>
      <c r="N44" s="4">
        <f t="shared" si="3"/>
        <v>5</v>
      </c>
    </row>
    <row r="45">
      <c r="A45" s="2" t="s">
        <v>66</v>
      </c>
      <c r="B45" s="4">
        <f>IFERROR(__xludf.DUMMYFUNCTION("iferror(sum(iferror(filter(install_backlog!$E:$E,$A45=install_backlog!$A:$A,install_backlog!$D:$D=B$1))))"),0.0)</f>
        <v>0</v>
      </c>
      <c r="C45" s="4">
        <f>IFERROR(__xludf.DUMMYFUNCTION("iferror(sum(iferror(filter(install_backlog!$E:$E,$A45=install_backlog!$A:$A,install_backlog!$D:$D=C$1))))"),0.0)</f>
        <v>0</v>
      </c>
      <c r="D45" s="4">
        <f>IFERROR(__xludf.DUMMYFUNCTION("iferror(sum(iferror(filter(install_backlog!$E:$E,$A45=install_backlog!$A:$A,install_backlog!$D:$D=D$1))))"),0.0)</f>
        <v>0</v>
      </c>
      <c r="E45" s="4">
        <f>IFERROR(__xludf.DUMMYFUNCTION("iferror(sum(iferror(filter(install_backlog!$E:$E,$A45=install_backlog!$A:$A,install_backlog!$D:$D=E$1))))"),0.0)</f>
        <v>0</v>
      </c>
      <c r="F45" s="4">
        <f>IFERROR(__xludf.DUMMYFUNCTION("iferror(sum(iferror(filter(install_backlog!$E:$E,$A45=install_backlog!$A:$A,install_backlog!$D:$D=F$1))))"),0.0)</f>
        <v>0</v>
      </c>
      <c r="G45" s="4">
        <f>IFERROR(__xludf.DUMMYFUNCTION("iferror(sum(iferror(filter(install_backlog!$E:$E,$A45=install_backlog!$A:$A,install_backlog!$D:$D=G$1))))"),0.0)</f>
        <v>0</v>
      </c>
      <c r="H45" s="4">
        <f>IFERROR(__xludf.DUMMYFUNCTION("iferror(sum(iferror(filter(install_backlog!$E:$E,$A45=install_backlog!$A:$A,install_backlog!$D:$D=H$1))))"),0.0)</f>
        <v>0</v>
      </c>
      <c r="I45" s="4">
        <f>IFERROR(__xludf.DUMMYFUNCTION("iferror(sum(iferror(filter(install_backlog!$E:$E,$A45=install_backlog!$A:$A,install_backlog!$D:$D=I$1))))"),0.0)</f>
        <v>0</v>
      </c>
      <c r="J45" s="4">
        <f>IFERROR(__xludf.DUMMYFUNCTION("iferror(sum(iferror(filter(install_backlog!$E:$E,$A45=install_backlog!$A:$A,install_backlog!$D:$D=J$1))))"),0.0)</f>
        <v>0</v>
      </c>
      <c r="K45" s="4">
        <f t="shared" si="1"/>
        <v>0</v>
      </c>
      <c r="L45" s="4">
        <v>2.0</v>
      </c>
      <c r="M45" s="4">
        <f t="shared" si="2"/>
        <v>2</v>
      </c>
      <c r="N45" s="4">
        <f t="shared" si="3"/>
        <v>2</v>
      </c>
    </row>
    <row r="46">
      <c r="A46" s="2" t="s">
        <v>67</v>
      </c>
      <c r="B46" s="4">
        <f>IFERROR(__xludf.DUMMYFUNCTION("iferror(sum(iferror(filter(install_backlog!$E:$E,$A46=install_backlog!$A:$A,install_backlog!$D:$D=B$1))))"),0.0)</f>
        <v>0</v>
      </c>
      <c r="C46" s="4">
        <f>IFERROR(__xludf.DUMMYFUNCTION("iferror(sum(iferror(filter(install_backlog!$E:$E,$A46=install_backlog!$A:$A,install_backlog!$D:$D=C$1))))"),0.0)</f>
        <v>0</v>
      </c>
      <c r="D46" s="4">
        <f>IFERROR(__xludf.DUMMYFUNCTION("iferror(sum(iferror(filter(install_backlog!$E:$E,$A46=install_backlog!$A:$A,install_backlog!$D:$D=D$1))))"),0.0)</f>
        <v>0</v>
      </c>
      <c r="E46" s="4">
        <f>IFERROR(__xludf.DUMMYFUNCTION("iferror(sum(iferror(filter(install_backlog!$E:$E,$A46=install_backlog!$A:$A,install_backlog!$D:$D=E$1))))"),0.0)</f>
        <v>0</v>
      </c>
      <c r="F46" s="4">
        <f>IFERROR(__xludf.DUMMYFUNCTION("iferror(sum(iferror(filter(install_backlog!$E:$E,$A46=install_backlog!$A:$A,install_backlog!$D:$D=F$1))))"),0.0)</f>
        <v>0</v>
      </c>
      <c r="G46" s="4">
        <f>IFERROR(__xludf.DUMMYFUNCTION("iferror(sum(iferror(filter(install_backlog!$E:$E,$A46=install_backlog!$A:$A,install_backlog!$D:$D=G$1))))"),0.0)</f>
        <v>0</v>
      </c>
      <c r="H46" s="4">
        <f>IFERROR(__xludf.DUMMYFUNCTION("iferror(sum(iferror(filter(install_backlog!$E:$E,$A46=install_backlog!$A:$A,install_backlog!$D:$D=H$1))))"),0.0)</f>
        <v>0</v>
      </c>
      <c r="I46" s="4">
        <f>IFERROR(__xludf.DUMMYFUNCTION("iferror(sum(iferror(filter(install_backlog!$E:$E,$A46=install_backlog!$A:$A,install_backlog!$D:$D=I$1))))"),0.0)</f>
        <v>0</v>
      </c>
      <c r="J46" s="4">
        <f>IFERROR(__xludf.DUMMYFUNCTION("iferror(sum(iferror(filter(install_backlog!$E:$E,$A46=install_backlog!$A:$A,install_backlog!$D:$D=J$1))))"),0.0)</f>
        <v>0</v>
      </c>
      <c r="K46" s="4">
        <f t="shared" si="1"/>
        <v>0</v>
      </c>
      <c r="L46" s="4">
        <v>27.0</v>
      </c>
      <c r="M46" s="4">
        <f t="shared" si="2"/>
        <v>27</v>
      </c>
      <c r="N46" s="4">
        <f t="shared" si="3"/>
        <v>27</v>
      </c>
    </row>
    <row r="47">
      <c r="A47" s="2" t="s">
        <v>68</v>
      </c>
      <c r="B47" s="4">
        <f>IFERROR(__xludf.DUMMYFUNCTION("iferror(sum(iferror(filter(install_backlog!$E:$E,$A47=install_backlog!$A:$A,install_backlog!$D:$D=B$1))))"),0.0)</f>
        <v>0</v>
      </c>
      <c r="C47" s="4">
        <f>IFERROR(__xludf.DUMMYFUNCTION("iferror(sum(iferror(filter(install_backlog!$E:$E,$A47=install_backlog!$A:$A,install_backlog!$D:$D=C$1))))"),0.0)</f>
        <v>0</v>
      </c>
      <c r="D47" s="4">
        <f>IFERROR(__xludf.DUMMYFUNCTION("iferror(sum(iferror(filter(install_backlog!$E:$E,$A47=install_backlog!$A:$A,install_backlog!$D:$D=D$1))))"),0.0)</f>
        <v>0</v>
      </c>
      <c r="E47" s="4">
        <f>IFERROR(__xludf.DUMMYFUNCTION("iferror(sum(iferror(filter(install_backlog!$E:$E,$A47=install_backlog!$A:$A,install_backlog!$D:$D=E$1))))"),0.0)</f>
        <v>0</v>
      </c>
      <c r="F47" s="4">
        <f>IFERROR(__xludf.DUMMYFUNCTION("iferror(sum(iferror(filter(install_backlog!$E:$E,$A47=install_backlog!$A:$A,install_backlog!$D:$D=F$1))))"),0.0)</f>
        <v>0</v>
      </c>
      <c r="G47" s="4">
        <f>IFERROR(__xludf.DUMMYFUNCTION("iferror(sum(iferror(filter(install_backlog!$E:$E,$A47=install_backlog!$A:$A,install_backlog!$D:$D=G$1))))"),0.0)</f>
        <v>0</v>
      </c>
      <c r="H47" s="4">
        <f>IFERROR(__xludf.DUMMYFUNCTION("iferror(sum(iferror(filter(install_backlog!$E:$E,$A47=install_backlog!$A:$A,install_backlog!$D:$D=H$1))))"),0.0)</f>
        <v>0</v>
      </c>
      <c r="I47" s="4">
        <f>IFERROR(__xludf.DUMMYFUNCTION("iferror(sum(iferror(filter(install_backlog!$E:$E,$A47=install_backlog!$A:$A,install_backlog!$D:$D=I$1))))"),0.0)</f>
        <v>0</v>
      </c>
      <c r="J47" s="4">
        <f>IFERROR(__xludf.DUMMYFUNCTION("iferror(sum(iferror(filter(install_backlog!$E:$E,$A47=install_backlog!$A:$A,install_backlog!$D:$D=J$1))))"),0.0)</f>
        <v>0</v>
      </c>
      <c r="K47" s="4">
        <f t="shared" si="1"/>
        <v>0</v>
      </c>
      <c r="L47" s="4">
        <v>31.0</v>
      </c>
      <c r="M47" s="4">
        <f t="shared" si="2"/>
        <v>31</v>
      </c>
      <c r="N47" s="4">
        <f t="shared" si="3"/>
        <v>31</v>
      </c>
    </row>
    <row r="48">
      <c r="A48" s="2" t="s">
        <v>424</v>
      </c>
      <c r="B48" s="4">
        <f>IFERROR(__xludf.DUMMYFUNCTION("iferror(sum(iferror(filter(install_backlog!$E:$E,$A48=install_backlog!$A:$A,install_backlog!$D:$D=B$1))))"),0.0)</f>
        <v>0</v>
      </c>
      <c r="C48" s="4">
        <f>IFERROR(__xludf.DUMMYFUNCTION("iferror(sum(iferror(filter(install_backlog!$E:$E,$A48=install_backlog!$A:$A,install_backlog!$D:$D=C$1))))"),0.0)</f>
        <v>0</v>
      </c>
      <c r="D48" s="4">
        <f>IFERROR(__xludf.DUMMYFUNCTION("iferror(sum(iferror(filter(install_backlog!$E:$E,$A48=install_backlog!$A:$A,install_backlog!$D:$D=D$1))))"),0.0)</f>
        <v>0</v>
      </c>
      <c r="E48" s="4">
        <f>IFERROR(__xludf.DUMMYFUNCTION("iferror(sum(iferror(filter(install_backlog!$E:$E,$A48=install_backlog!$A:$A,install_backlog!$D:$D=E$1))))"),0.0)</f>
        <v>0</v>
      </c>
      <c r="F48" s="4">
        <f>IFERROR(__xludf.DUMMYFUNCTION("iferror(sum(iferror(filter(install_backlog!$E:$E,$A48=install_backlog!$A:$A,install_backlog!$D:$D=F$1))))"),0.0)</f>
        <v>0</v>
      </c>
      <c r="G48" s="4">
        <f>IFERROR(__xludf.DUMMYFUNCTION("iferror(sum(iferror(filter(install_backlog!$E:$E,$A48=install_backlog!$A:$A,install_backlog!$D:$D=G$1))))"),0.0)</f>
        <v>0</v>
      </c>
      <c r="H48" s="4">
        <f>IFERROR(__xludf.DUMMYFUNCTION("iferror(sum(iferror(filter(install_backlog!$E:$E,$A48=install_backlog!$A:$A,install_backlog!$D:$D=H$1))))"),0.0)</f>
        <v>0</v>
      </c>
      <c r="I48" s="4">
        <f>IFERROR(__xludf.DUMMYFUNCTION("iferror(sum(iferror(filter(install_backlog!$E:$E,$A48=install_backlog!$A:$A,install_backlog!$D:$D=I$1))))"),0.0)</f>
        <v>0</v>
      </c>
      <c r="J48" s="4">
        <f>IFERROR(__xludf.DUMMYFUNCTION("iferror(sum(iferror(filter(install_backlog!$E:$E,$A48=install_backlog!$A:$A,install_backlog!$D:$D=J$1))))"),0.0)</f>
        <v>0</v>
      </c>
      <c r="K48" s="4">
        <f t="shared" si="1"/>
        <v>0</v>
      </c>
      <c r="L48" s="4">
        <v>4.0</v>
      </c>
      <c r="M48" s="4">
        <f t="shared" si="2"/>
        <v>4</v>
      </c>
      <c r="N48" s="4">
        <f t="shared" si="3"/>
        <v>4</v>
      </c>
    </row>
    <row r="49">
      <c r="A49" s="2" t="s">
        <v>70</v>
      </c>
      <c r="B49" s="4">
        <f>IFERROR(__xludf.DUMMYFUNCTION("iferror(sum(iferror(filter(install_backlog!$E:$E,$A49=install_backlog!$A:$A,install_backlog!$D:$D=B$1))))"),0.0)</f>
        <v>0</v>
      </c>
      <c r="C49" s="4">
        <f>IFERROR(__xludf.DUMMYFUNCTION("iferror(sum(iferror(filter(install_backlog!$E:$E,$A49=install_backlog!$A:$A,install_backlog!$D:$D=C$1))))"),0.0)</f>
        <v>0</v>
      </c>
      <c r="D49" s="4">
        <f>IFERROR(__xludf.DUMMYFUNCTION("iferror(sum(iferror(filter(install_backlog!$E:$E,$A49=install_backlog!$A:$A,install_backlog!$D:$D=D$1))))"),0.0)</f>
        <v>0</v>
      </c>
      <c r="E49" s="4">
        <f>IFERROR(__xludf.DUMMYFUNCTION("iferror(sum(iferror(filter(install_backlog!$E:$E,$A49=install_backlog!$A:$A,install_backlog!$D:$D=E$1))))"),0.0)</f>
        <v>0</v>
      </c>
      <c r="F49" s="4">
        <f>IFERROR(__xludf.DUMMYFUNCTION("iferror(sum(iferror(filter(install_backlog!$E:$E,$A49=install_backlog!$A:$A,install_backlog!$D:$D=F$1))))"),0.0)</f>
        <v>0</v>
      </c>
      <c r="G49" s="4">
        <f>IFERROR(__xludf.DUMMYFUNCTION("iferror(sum(iferror(filter(install_backlog!$E:$E,$A49=install_backlog!$A:$A,install_backlog!$D:$D=G$1))))"),0.0)</f>
        <v>0</v>
      </c>
      <c r="H49" s="4">
        <f>IFERROR(__xludf.DUMMYFUNCTION("iferror(sum(iferror(filter(install_backlog!$E:$E,$A49=install_backlog!$A:$A,install_backlog!$D:$D=H$1))))"),0.0)</f>
        <v>0</v>
      </c>
      <c r="I49" s="4">
        <f>IFERROR(__xludf.DUMMYFUNCTION("iferror(sum(iferror(filter(install_backlog!$E:$E,$A49=install_backlog!$A:$A,install_backlog!$D:$D=I$1))))"),0.0)</f>
        <v>0</v>
      </c>
      <c r="J49" s="4">
        <f>IFERROR(__xludf.DUMMYFUNCTION("iferror(sum(iferror(filter(install_backlog!$E:$E,$A49=install_backlog!$A:$A,install_backlog!$D:$D=J$1))))"),0.0)</f>
        <v>0</v>
      </c>
      <c r="K49" s="4">
        <f t="shared" si="1"/>
        <v>0</v>
      </c>
      <c r="L49" s="4">
        <v>32.0</v>
      </c>
      <c r="M49" s="4">
        <f t="shared" si="2"/>
        <v>32</v>
      </c>
      <c r="N49" s="4">
        <f t="shared" si="3"/>
        <v>32</v>
      </c>
    </row>
    <row r="50">
      <c r="A50" s="2" t="s">
        <v>71</v>
      </c>
      <c r="B50" s="4">
        <f>IFERROR(__xludf.DUMMYFUNCTION("iferror(sum(iferror(filter(install_backlog!$E:$E,$A50=install_backlog!$A:$A,install_backlog!$D:$D=B$1))))"),0.0)</f>
        <v>0</v>
      </c>
      <c r="C50" s="4">
        <f>IFERROR(__xludf.DUMMYFUNCTION("iferror(sum(iferror(filter(install_backlog!$E:$E,$A50=install_backlog!$A:$A,install_backlog!$D:$D=C$1))))"),0.0)</f>
        <v>0</v>
      </c>
      <c r="D50" s="4">
        <f>IFERROR(__xludf.DUMMYFUNCTION("iferror(sum(iferror(filter(install_backlog!$E:$E,$A50=install_backlog!$A:$A,install_backlog!$D:$D=D$1))))"),0.0)</f>
        <v>0</v>
      </c>
      <c r="E50" s="4">
        <f>IFERROR(__xludf.DUMMYFUNCTION("iferror(sum(iferror(filter(install_backlog!$E:$E,$A50=install_backlog!$A:$A,install_backlog!$D:$D=E$1))))"),0.0)</f>
        <v>0</v>
      </c>
      <c r="F50" s="4">
        <f>IFERROR(__xludf.DUMMYFUNCTION("iferror(sum(iferror(filter(install_backlog!$E:$E,$A50=install_backlog!$A:$A,install_backlog!$D:$D=F$1))))"),0.0)</f>
        <v>0</v>
      </c>
      <c r="G50" s="4">
        <f>IFERROR(__xludf.DUMMYFUNCTION("iferror(sum(iferror(filter(install_backlog!$E:$E,$A50=install_backlog!$A:$A,install_backlog!$D:$D=G$1))))"),0.0)</f>
        <v>0</v>
      </c>
      <c r="H50" s="4">
        <f>IFERROR(__xludf.DUMMYFUNCTION("iferror(sum(iferror(filter(install_backlog!$E:$E,$A50=install_backlog!$A:$A,install_backlog!$D:$D=H$1))))"),0.0)</f>
        <v>0</v>
      </c>
      <c r="I50" s="4">
        <f>IFERROR(__xludf.DUMMYFUNCTION("iferror(sum(iferror(filter(install_backlog!$E:$E,$A50=install_backlog!$A:$A,install_backlog!$D:$D=I$1))))"),0.0)</f>
        <v>0</v>
      </c>
      <c r="J50" s="4">
        <f>IFERROR(__xludf.DUMMYFUNCTION("iferror(sum(iferror(filter(install_backlog!$E:$E,$A50=install_backlog!$A:$A,install_backlog!$D:$D=J$1))))"),0.0)</f>
        <v>0</v>
      </c>
      <c r="K50" s="4">
        <f t="shared" si="1"/>
        <v>0</v>
      </c>
      <c r="L50" s="4">
        <v>0.0</v>
      </c>
      <c r="M50" s="4">
        <f t="shared" si="2"/>
        <v>0</v>
      </c>
      <c r="N50" s="4">
        <f t="shared" si="3"/>
        <v>0</v>
      </c>
    </row>
    <row r="51">
      <c r="A51" s="2" t="s">
        <v>385</v>
      </c>
      <c r="B51" s="4">
        <f>IFERROR(__xludf.DUMMYFUNCTION("iferror(sum(iferror(filter(install_backlog!$E:$E,$A51=install_backlog!$A:$A,install_backlog!$D:$D=B$1))))"),0.0)</f>
        <v>0</v>
      </c>
      <c r="C51" s="4">
        <f>IFERROR(__xludf.DUMMYFUNCTION("iferror(sum(iferror(filter(install_backlog!$E:$E,$A51=install_backlog!$A:$A,install_backlog!$D:$D=C$1))))"),0.0)</f>
        <v>0</v>
      </c>
      <c r="D51" s="4">
        <f>IFERROR(__xludf.DUMMYFUNCTION("iferror(sum(iferror(filter(install_backlog!$E:$E,$A51=install_backlog!$A:$A,install_backlog!$D:$D=D$1))))"),0.0)</f>
        <v>0</v>
      </c>
      <c r="E51" s="4">
        <f>IFERROR(__xludf.DUMMYFUNCTION("iferror(sum(iferror(filter(install_backlog!$E:$E,$A51=install_backlog!$A:$A,install_backlog!$D:$D=E$1))))"),0.0)</f>
        <v>0</v>
      </c>
      <c r="F51" s="4">
        <f>IFERROR(__xludf.DUMMYFUNCTION("iferror(sum(iferror(filter(install_backlog!$E:$E,$A51=install_backlog!$A:$A,install_backlog!$D:$D=F$1))))"),0.0)</f>
        <v>0</v>
      </c>
      <c r="G51" s="4">
        <f>IFERROR(__xludf.DUMMYFUNCTION("iferror(sum(iferror(filter(install_backlog!$E:$E,$A51=install_backlog!$A:$A,install_backlog!$D:$D=G$1))))"),0.0)</f>
        <v>0</v>
      </c>
      <c r="H51" s="4">
        <f>IFERROR(__xludf.DUMMYFUNCTION("iferror(sum(iferror(filter(install_backlog!$E:$E,$A51=install_backlog!$A:$A,install_backlog!$D:$D=H$1))))"),0.0)</f>
        <v>0</v>
      </c>
      <c r="I51" s="4">
        <f>IFERROR(__xludf.DUMMYFUNCTION("iferror(sum(iferror(filter(install_backlog!$E:$E,$A51=install_backlog!$A:$A,install_backlog!$D:$D=I$1))))"),0.0)</f>
        <v>0</v>
      </c>
      <c r="J51" s="4">
        <f>IFERROR(__xludf.DUMMYFUNCTION("iferror(sum(iferror(filter(install_backlog!$E:$E,$A51=install_backlog!$A:$A,install_backlog!$D:$D=J$1))))"),0.0)</f>
        <v>0</v>
      </c>
      <c r="K51" s="4">
        <f t="shared" si="1"/>
        <v>0</v>
      </c>
      <c r="L51" s="4">
        <v>0.0</v>
      </c>
      <c r="M51" s="4">
        <f t="shared" si="2"/>
        <v>0</v>
      </c>
      <c r="N51" s="4">
        <f t="shared" si="3"/>
        <v>0</v>
      </c>
    </row>
    <row r="52">
      <c r="A52" s="2" t="s">
        <v>72</v>
      </c>
      <c r="B52" s="4">
        <f>IFERROR(__xludf.DUMMYFUNCTION("iferror(sum(iferror(filter(install_backlog!$E:$E,$A52=install_backlog!$A:$A,install_backlog!$D:$D=B$1))))"),0.0)</f>
        <v>0</v>
      </c>
      <c r="C52" s="4">
        <f>IFERROR(__xludf.DUMMYFUNCTION("iferror(sum(iferror(filter(install_backlog!$E:$E,$A52=install_backlog!$A:$A,install_backlog!$D:$D=C$1))))"),0.0)</f>
        <v>0</v>
      </c>
      <c r="D52" s="4">
        <f>IFERROR(__xludf.DUMMYFUNCTION("iferror(sum(iferror(filter(install_backlog!$E:$E,$A52=install_backlog!$A:$A,install_backlog!$D:$D=D$1))))"),0.0)</f>
        <v>0</v>
      </c>
      <c r="E52" s="4">
        <f>IFERROR(__xludf.DUMMYFUNCTION("iferror(sum(iferror(filter(install_backlog!$E:$E,$A52=install_backlog!$A:$A,install_backlog!$D:$D=E$1))))"),0.0)</f>
        <v>0</v>
      </c>
      <c r="F52" s="4">
        <f>IFERROR(__xludf.DUMMYFUNCTION("iferror(sum(iferror(filter(install_backlog!$E:$E,$A52=install_backlog!$A:$A,install_backlog!$D:$D=F$1))))"),0.0)</f>
        <v>0</v>
      </c>
      <c r="G52" s="4">
        <f>IFERROR(__xludf.DUMMYFUNCTION("iferror(sum(iferror(filter(install_backlog!$E:$E,$A52=install_backlog!$A:$A,install_backlog!$D:$D=G$1))))"),0.0)</f>
        <v>0</v>
      </c>
      <c r="H52" s="4">
        <f>IFERROR(__xludf.DUMMYFUNCTION("iferror(sum(iferror(filter(install_backlog!$E:$E,$A52=install_backlog!$A:$A,install_backlog!$D:$D=H$1))))"),0.0)</f>
        <v>0</v>
      </c>
      <c r="I52" s="4">
        <f>IFERROR(__xludf.DUMMYFUNCTION("iferror(sum(iferror(filter(install_backlog!$E:$E,$A52=install_backlog!$A:$A,install_backlog!$D:$D=I$1))))"),0.0)</f>
        <v>0</v>
      </c>
      <c r="J52" s="4">
        <f>IFERROR(__xludf.DUMMYFUNCTION("iferror(sum(iferror(filter(install_backlog!$E:$E,$A52=install_backlog!$A:$A,install_backlog!$D:$D=J$1))))"),0.0)</f>
        <v>0</v>
      </c>
      <c r="K52" s="4">
        <f t="shared" si="1"/>
        <v>0</v>
      </c>
      <c r="L52" s="4">
        <v>0.0</v>
      </c>
      <c r="M52" s="4">
        <f t="shared" si="2"/>
        <v>0</v>
      </c>
      <c r="N52" s="4">
        <f t="shared" si="3"/>
        <v>0</v>
      </c>
    </row>
    <row r="53">
      <c r="A53" s="2" t="s">
        <v>73</v>
      </c>
      <c r="B53" s="4">
        <f>IFERROR(__xludf.DUMMYFUNCTION("iferror(sum(iferror(filter(install_backlog!$E:$E,$A53=install_backlog!$A:$A,install_backlog!$D:$D=B$1))))"),0.0)</f>
        <v>0</v>
      </c>
      <c r="C53" s="4">
        <f>IFERROR(__xludf.DUMMYFUNCTION("iferror(sum(iferror(filter(install_backlog!$E:$E,$A53=install_backlog!$A:$A,install_backlog!$D:$D=C$1))))"),0.0)</f>
        <v>0</v>
      </c>
      <c r="D53" s="4">
        <f>IFERROR(__xludf.DUMMYFUNCTION("iferror(sum(iferror(filter(install_backlog!$E:$E,$A53=install_backlog!$A:$A,install_backlog!$D:$D=D$1))))"),0.0)</f>
        <v>0</v>
      </c>
      <c r="E53" s="4">
        <f>IFERROR(__xludf.DUMMYFUNCTION("iferror(sum(iferror(filter(install_backlog!$E:$E,$A53=install_backlog!$A:$A,install_backlog!$D:$D=E$1))))"),0.0)</f>
        <v>0</v>
      </c>
      <c r="F53" s="4">
        <f>IFERROR(__xludf.DUMMYFUNCTION("iferror(sum(iferror(filter(install_backlog!$E:$E,$A53=install_backlog!$A:$A,install_backlog!$D:$D=F$1))))"),0.0)</f>
        <v>0</v>
      </c>
      <c r="G53" s="4">
        <f>IFERROR(__xludf.DUMMYFUNCTION("iferror(sum(iferror(filter(install_backlog!$E:$E,$A53=install_backlog!$A:$A,install_backlog!$D:$D=G$1))))"),0.0)</f>
        <v>0</v>
      </c>
      <c r="H53" s="4">
        <f>IFERROR(__xludf.DUMMYFUNCTION("iferror(sum(iferror(filter(install_backlog!$E:$E,$A53=install_backlog!$A:$A,install_backlog!$D:$D=H$1))))"),0.0)</f>
        <v>0</v>
      </c>
      <c r="I53" s="4">
        <f>IFERROR(__xludf.DUMMYFUNCTION("iferror(sum(iferror(filter(install_backlog!$E:$E,$A53=install_backlog!$A:$A,install_backlog!$D:$D=I$1))))"),0.0)</f>
        <v>0</v>
      </c>
      <c r="J53" s="4">
        <f>IFERROR(__xludf.DUMMYFUNCTION("iferror(sum(iferror(filter(install_backlog!$E:$E,$A53=install_backlog!$A:$A,install_backlog!$D:$D=J$1))))"),0.0)</f>
        <v>0</v>
      </c>
      <c r="K53" s="4">
        <f t="shared" si="1"/>
        <v>0</v>
      </c>
      <c r="L53" s="4">
        <v>40.0</v>
      </c>
      <c r="M53" s="4">
        <f t="shared" si="2"/>
        <v>40</v>
      </c>
      <c r="N53" s="4">
        <f t="shared" si="3"/>
        <v>40</v>
      </c>
    </row>
    <row r="54">
      <c r="A54" s="2" t="s">
        <v>75</v>
      </c>
      <c r="B54" s="4">
        <f>IFERROR(__xludf.DUMMYFUNCTION("iferror(sum(iferror(filter(install_backlog!$E:$E,$A54=install_backlog!$A:$A,install_backlog!$D:$D=B$1))))"),0.0)</f>
        <v>0</v>
      </c>
      <c r="C54" s="4">
        <f>IFERROR(__xludf.DUMMYFUNCTION("iferror(sum(iferror(filter(install_backlog!$E:$E,$A54=install_backlog!$A:$A,install_backlog!$D:$D=C$1))))"),0.0)</f>
        <v>0</v>
      </c>
      <c r="D54" s="4">
        <f>IFERROR(__xludf.DUMMYFUNCTION("iferror(sum(iferror(filter(install_backlog!$E:$E,$A54=install_backlog!$A:$A,install_backlog!$D:$D=D$1))))"),0.0)</f>
        <v>0</v>
      </c>
      <c r="E54" s="4">
        <f>IFERROR(__xludf.DUMMYFUNCTION("iferror(sum(iferror(filter(install_backlog!$E:$E,$A54=install_backlog!$A:$A,install_backlog!$D:$D=E$1))))"),0.0)</f>
        <v>0</v>
      </c>
      <c r="F54" s="4">
        <f>IFERROR(__xludf.DUMMYFUNCTION("iferror(sum(iferror(filter(install_backlog!$E:$E,$A54=install_backlog!$A:$A,install_backlog!$D:$D=F$1))))"),0.0)</f>
        <v>0</v>
      </c>
      <c r="G54" s="4">
        <f>IFERROR(__xludf.DUMMYFUNCTION("iferror(sum(iferror(filter(install_backlog!$E:$E,$A54=install_backlog!$A:$A,install_backlog!$D:$D=G$1))))"),0.0)</f>
        <v>0</v>
      </c>
      <c r="H54" s="4">
        <f>IFERROR(__xludf.DUMMYFUNCTION("iferror(sum(iferror(filter(install_backlog!$E:$E,$A54=install_backlog!$A:$A,install_backlog!$D:$D=H$1))))"),0.0)</f>
        <v>0</v>
      </c>
      <c r="I54" s="4">
        <f>IFERROR(__xludf.DUMMYFUNCTION("iferror(sum(iferror(filter(install_backlog!$E:$E,$A54=install_backlog!$A:$A,install_backlog!$D:$D=I$1))))"),0.0)</f>
        <v>0</v>
      </c>
      <c r="J54" s="4">
        <f>IFERROR(__xludf.DUMMYFUNCTION("iferror(sum(iferror(filter(install_backlog!$E:$E,$A54=install_backlog!$A:$A,install_backlog!$D:$D=J$1))))"),0.0)</f>
        <v>0</v>
      </c>
      <c r="K54" s="4">
        <f t="shared" si="1"/>
        <v>0</v>
      </c>
      <c r="L54" s="4">
        <v>47.0</v>
      </c>
      <c r="M54" s="4">
        <f t="shared" si="2"/>
        <v>47</v>
      </c>
      <c r="N54" s="4">
        <f t="shared" si="3"/>
        <v>47</v>
      </c>
    </row>
    <row r="55">
      <c r="A55" s="2" t="s">
        <v>76</v>
      </c>
      <c r="B55" s="4">
        <f>IFERROR(__xludf.DUMMYFUNCTION("iferror(sum(iferror(filter(install_backlog!$E:$E,$A55=install_backlog!$A:$A,install_backlog!$D:$D=B$1))))"),0.0)</f>
        <v>0</v>
      </c>
      <c r="C55" s="4">
        <f>IFERROR(__xludf.DUMMYFUNCTION("iferror(sum(iferror(filter(install_backlog!$E:$E,$A55=install_backlog!$A:$A,install_backlog!$D:$D=C$1))))"),0.0)</f>
        <v>0</v>
      </c>
      <c r="D55" s="4">
        <f>IFERROR(__xludf.DUMMYFUNCTION("iferror(sum(iferror(filter(install_backlog!$E:$E,$A55=install_backlog!$A:$A,install_backlog!$D:$D=D$1))))"),0.0)</f>
        <v>0</v>
      </c>
      <c r="E55" s="4">
        <f>IFERROR(__xludf.DUMMYFUNCTION("iferror(sum(iferror(filter(install_backlog!$E:$E,$A55=install_backlog!$A:$A,install_backlog!$D:$D=E$1))))"),0.0)</f>
        <v>0</v>
      </c>
      <c r="F55" s="4">
        <f>IFERROR(__xludf.DUMMYFUNCTION("iferror(sum(iferror(filter(install_backlog!$E:$E,$A55=install_backlog!$A:$A,install_backlog!$D:$D=F$1))))"),0.0)</f>
        <v>0</v>
      </c>
      <c r="G55" s="4">
        <f>IFERROR(__xludf.DUMMYFUNCTION("iferror(sum(iferror(filter(install_backlog!$E:$E,$A55=install_backlog!$A:$A,install_backlog!$D:$D=G$1))))"),0.0)</f>
        <v>0</v>
      </c>
      <c r="H55" s="4">
        <f>IFERROR(__xludf.DUMMYFUNCTION("iferror(sum(iferror(filter(install_backlog!$E:$E,$A55=install_backlog!$A:$A,install_backlog!$D:$D=H$1))))"),0.0)</f>
        <v>0</v>
      </c>
      <c r="I55" s="4">
        <f>IFERROR(__xludf.DUMMYFUNCTION("iferror(sum(iferror(filter(install_backlog!$E:$E,$A55=install_backlog!$A:$A,install_backlog!$D:$D=I$1))))"),0.0)</f>
        <v>0</v>
      </c>
      <c r="J55" s="4">
        <f>IFERROR(__xludf.DUMMYFUNCTION("iferror(sum(iferror(filter(install_backlog!$E:$E,$A55=install_backlog!$A:$A,install_backlog!$D:$D=J$1))))"),0.0)</f>
        <v>0</v>
      </c>
      <c r="K55" s="4">
        <f t="shared" si="1"/>
        <v>0</v>
      </c>
      <c r="L55" s="4">
        <v>18.0</v>
      </c>
      <c r="M55" s="4">
        <f t="shared" si="2"/>
        <v>18</v>
      </c>
      <c r="N55" s="4">
        <f t="shared" si="3"/>
        <v>18</v>
      </c>
    </row>
    <row r="56">
      <c r="A56" s="2" t="s">
        <v>77</v>
      </c>
      <c r="B56" s="4">
        <f>IFERROR(__xludf.DUMMYFUNCTION("iferror(sum(iferror(filter(install_backlog!$E:$E,$A56=install_backlog!$A:$A,install_backlog!$D:$D=B$1))))"),0.0)</f>
        <v>0</v>
      </c>
      <c r="C56" s="4">
        <f>IFERROR(__xludf.DUMMYFUNCTION("iferror(sum(iferror(filter(install_backlog!$E:$E,$A56=install_backlog!$A:$A,install_backlog!$D:$D=C$1))))"),0.0)</f>
        <v>0</v>
      </c>
      <c r="D56" s="4">
        <f>IFERROR(__xludf.DUMMYFUNCTION("iferror(sum(iferror(filter(install_backlog!$E:$E,$A56=install_backlog!$A:$A,install_backlog!$D:$D=D$1))))"),0.0)</f>
        <v>0</v>
      </c>
      <c r="E56" s="4">
        <f>IFERROR(__xludf.DUMMYFUNCTION("iferror(sum(iferror(filter(install_backlog!$E:$E,$A56=install_backlog!$A:$A,install_backlog!$D:$D=E$1))))"),0.0)</f>
        <v>0</v>
      </c>
      <c r="F56" s="4">
        <f>IFERROR(__xludf.DUMMYFUNCTION("iferror(sum(iferror(filter(install_backlog!$E:$E,$A56=install_backlog!$A:$A,install_backlog!$D:$D=F$1))))"),0.0)</f>
        <v>0</v>
      </c>
      <c r="G56" s="4">
        <f>IFERROR(__xludf.DUMMYFUNCTION("iferror(sum(iferror(filter(install_backlog!$E:$E,$A56=install_backlog!$A:$A,install_backlog!$D:$D=G$1))))"),0.0)</f>
        <v>0</v>
      </c>
      <c r="H56" s="4">
        <f>IFERROR(__xludf.DUMMYFUNCTION("iferror(sum(iferror(filter(install_backlog!$E:$E,$A56=install_backlog!$A:$A,install_backlog!$D:$D=H$1))))"),0.0)</f>
        <v>0</v>
      </c>
      <c r="I56" s="4">
        <f>IFERROR(__xludf.DUMMYFUNCTION("iferror(sum(iferror(filter(install_backlog!$E:$E,$A56=install_backlog!$A:$A,install_backlog!$D:$D=I$1))))"),0.0)</f>
        <v>0</v>
      </c>
      <c r="J56" s="4">
        <f>IFERROR(__xludf.DUMMYFUNCTION("iferror(sum(iferror(filter(install_backlog!$E:$E,$A56=install_backlog!$A:$A,install_backlog!$D:$D=J$1))))"),0.0)</f>
        <v>0</v>
      </c>
      <c r="K56" s="4">
        <f t="shared" si="1"/>
        <v>0</v>
      </c>
      <c r="L56" s="4">
        <v>0.0</v>
      </c>
      <c r="M56" s="4">
        <f t="shared" si="2"/>
        <v>0</v>
      </c>
      <c r="N56" s="4">
        <f t="shared" si="3"/>
        <v>0</v>
      </c>
    </row>
    <row r="57">
      <c r="A57" s="2" t="s">
        <v>78</v>
      </c>
      <c r="B57" s="4">
        <f>IFERROR(__xludf.DUMMYFUNCTION("iferror(sum(iferror(filter(install_backlog!$E:$E,$A57=install_backlog!$A:$A,install_backlog!$D:$D=B$1))))"),0.0)</f>
        <v>0</v>
      </c>
      <c r="C57" s="4">
        <f>IFERROR(__xludf.DUMMYFUNCTION("iferror(sum(iferror(filter(install_backlog!$E:$E,$A57=install_backlog!$A:$A,install_backlog!$D:$D=C$1))))"),0.0)</f>
        <v>0</v>
      </c>
      <c r="D57" s="4">
        <f>IFERROR(__xludf.DUMMYFUNCTION("iferror(sum(iferror(filter(install_backlog!$E:$E,$A57=install_backlog!$A:$A,install_backlog!$D:$D=D$1))))"),0.0)</f>
        <v>0</v>
      </c>
      <c r="E57" s="4">
        <f>IFERROR(__xludf.DUMMYFUNCTION("iferror(sum(iferror(filter(install_backlog!$E:$E,$A57=install_backlog!$A:$A,install_backlog!$D:$D=E$1))))"),0.0)</f>
        <v>0</v>
      </c>
      <c r="F57" s="4">
        <f>IFERROR(__xludf.DUMMYFUNCTION("iferror(sum(iferror(filter(install_backlog!$E:$E,$A57=install_backlog!$A:$A,install_backlog!$D:$D=F$1))))"),0.0)</f>
        <v>0</v>
      </c>
      <c r="G57" s="4">
        <f>IFERROR(__xludf.DUMMYFUNCTION("iferror(sum(iferror(filter(install_backlog!$E:$E,$A57=install_backlog!$A:$A,install_backlog!$D:$D=G$1))))"),0.0)</f>
        <v>0</v>
      </c>
      <c r="H57" s="4">
        <f>IFERROR(__xludf.DUMMYFUNCTION("iferror(sum(iferror(filter(install_backlog!$E:$E,$A57=install_backlog!$A:$A,install_backlog!$D:$D=H$1))))"),0.0)</f>
        <v>0</v>
      </c>
      <c r="I57" s="4">
        <f>IFERROR(__xludf.DUMMYFUNCTION("iferror(sum(iferror(filter(install_backlog!$E:$E,$A57=install_backlog!$A:$A,install_backlog!$D:$D=I$1))))"),0.0)</f>
        <v>0</v>
      </c>
      <c r="J57" s="4">
        <f>IFERROR(__xludf.DUMMYFUNCTION("iferror(sum(iferror(filter(install_backlog!$E:$E,$A57=install_backlog!$A:$A,install_backlog!$D:$D=J$1))))"),0.0)</f>
        <v>0</v>
      </c>
      <c r="K57" s="4">
        <f t="shared" si="1"/>
        <v>0</v>
      </c>
      <c r="L57" s="4">
        <v>111.0</v>
      </c>
      <c r="M57" s="4">
        <f t="shared" si="2"/>
        <v>111</v>
      </c>
      <c r="N57" s="4">
        <f t="shared" si="3"/>
        <v>111</v>
      </c>
    </row>
    <row r="58">
      <c r="A58" s="2" t="s">
        <v>79</v>
      </c>
      <c r="B58" s="4">
        <f>IFERROR(__xludf.DUMMYFUNCTION("iferror(sum(iferror(filter(install_backlog!$E:$E,$A58=install_backlog!$A:$A,install_backlog!$D:$D=B$1))))"),0.0)</f>
        <v>0</v>
      </c>
      <c r="C58" s="4">
        <f>IFERROR(__xludf.DUMMYFUNCTION("iferror(sum(iferror(filter(install_backlog!$E:$E,$A58=install_backlog!$A:$A,install_backlog!$D:$D=C$1))))"),0.0)</f>
        <v>0</v>
      </c>
      <c r="D58" s="4">
        <f>IFERROR(__xludf.DUMMYFUNCTION("iferror(sum(iferror(filter(install_backlog!$E:$E,$A58=install_backlog!$A:$A,install_backlog!$D:$D=D$1))))"),0.0)</f>
        <v>0</v>
      </c>
      <c r="E58" s="4">
        <f>IFERROR(__xludf.DUMMYFUNCTION("iferror(sum(iferror(filter(install_backlog!$E:$E,$A58=install_backlog!$A:$A,install_backlog!$D:$D=E$1))))"),0.0)</f>
        <v>0</v>
      </c>
      <c r="F58" s="4">
        <f>IFERROR(__xludf.DUMMYFUNCTION("iferror(sum(iferror(filter(install_backlog!$E:$E,$A58=install_backlog!$A:$A,install_backlog!$D:$D=F$1))))"),0.0)</f>
        <v>0</v>
      </c>
      <c r="G58" s="4">
        <f>IFERROR(__xludf.DUMMYFUNCTION("iferror(sum(iferror(filter(install_backlog!$E:$E,$A58=install_backlog!$A:$A,install_backlog!$D:$D=G$1))))"),0.0)</f>
        <v>0</v>
      </c>
      <c r="H58" s="4">
        <f>IFERROR(__xludf.DUMMYFUNCTION("iferror(sum(iferror(filter(install_backlog!$E:$E,$A58=install_backlog!$A:$A,install_backlog!$D:$D=H$1))))"),0.0)</f>
        <v>0</v>
      </c>
      <c r="I58" s="4">
        <f>IFERROR(__xludf.DUMMYFUNCTION("iferror(sum(iferror(filter(install_backlog!$E:$E,$A58=install_backlog!$A:$A,install_backlog!$D:$D=I$1))))"),0.0)</f>
        <v>0</v>
      </c>
      <c r="J58" s="4">
        <f>IFERROR(__xludf.DUMMYFUNCTION("iferror(sum(iferror(filter(install_backlog!$E:$E,$A58=install_backlog!$A:$A,install_backlog!$D:$D=J$1))))"),0.0)</f>
        <v>0</v>
      </c>
      <c r="K58" s="4">
        <f t="shared" si="1"/>
        <v>0</v>
      </c>
      <c r="L58" s="4">
        <v>20.0</v>
      </c>
      <c r="M58" s="4">
        <f t="shared" si="2"/>
        <v>20</v>
      </c>
      <c r="N58" s="4">
        <f t="shared" si="3"/>
        <v>20</v>
      </c>
    </row>
    <row r="59">
      <c r="A59" s="2" t="s">
        <v>80</v>
      </c>
      <c r="B59" s="4">
        <f>IFERROR(__xludf.DUMMYFUNCTION("iferror(sum(iferror(filter(install_backlog!$E:$E,$A59=install_backlog!$A:$A,install_backlog!$D:$D=B$1))))"),0.0)</f>
        <v>0</v>
      </c>
      <c r="C59" s="4">
        <f>IFERROR(__xludf.DUMMYFUNCTION("iferror(sum(iferror(filter(install_backlog!$E:$E,$A59=install_backlog!$A:$A,install_backlog!$D:$D=C$1))))"),0.0)</f>
        <v>0</v>
      </c>
      <c r="D59" s="4">
        <f>IFERROR(__xludf.DUMMYFUNCTION("iferror(sum(iferror(filter(install_backlog!$E:$E,$A59=install_backlog!$A:$A,install_backlog!$D:$D=D$1))))"),0.0)</f>
        <v>0</v>
      </c>
      <c r="E59" s="4">
        <f>IFERROR(__xludf.DUMMYFUNCTION("iferror(sum(iferror(filter(install_backlog!$E:$E,$A59=install_backlog!$A:$A,install_backlog!$D:$D=E$1))))"),0.0)</f>
        <v>0</v>
      </c>
      <c r="F59" s="4">
        <f>IFERROR(__xludf.DUMMYFUNCTION("iferror(sum(iferror(filter(install_backlog!$E:$E,$A59=install_backlog!$A:$A,install_backlog!$D:$D=F$1))))"),0.0)</f>
        <v>0</v>
      </c>
      <c r="G59" s="4">
        <f>IFERROR(__xludf.DUMMYFUNCTION("iferror(sum(iferror(filter(install_backlog!$E:$E,$A59=install_backlog!$A:$A,install_backlog!$D:$D=G$1))))"),0.0)</f>
        <v>0</v>
      </c>
      <c r="H59" s="4">
        <f>IFERROR(__xludf.DUMMYFUNCTION("iferror(sum(iferror(filter(install_backlog!$E:$E,$A59=install_backlog!$A:$A,install_backlog!$D:$D=H$1))))"),0.0)</f>
        <v>0</v>
      </c>
      <c r="I59" s="4">
        <f>IFERROR(__xludf.DUMMYFUNCTION("iferror(sum(iferror(filter(install_backlog!$E:$E,$A59=install_backlog!$A:$A,install_backlog!$D:$D=I$1))))"),0.0)</f>
        <v>0</v>
      </c>
      <c r="J59" s="4">
        <f>IFERROR(__xludf.DUMMYFUNCTION("iferror(sum(iferror(filter(install_backlog!$E:$E,$A59=install_backlog!$A:$A,install_backlog!$D:$D=J$1))))"),0.0)</f>
        <v>0</v>
      </c>
      <c r="K59" s="4">
        <f t="shared" si="1"/>
        <v>0</v>
      </c>
      <c r="L59" s="4">
        <v>3.0</v>
      </c>
      <c r="M59" s="4">
        <f t="shared" si="2"/>
        <v>3</v>
      </c>
      <c r="N59" s="4">
        <f t="shared" si="3"/>
        <v>3</v>
      </c>
    </row>
    <row r="60">
      <c r="A60" s="2" t="s">
        <v>81</v>
      </c>
      <c r="B60" s="4">
        <f>IFERROR(__xludf.DUMMYFUNCTION("iferror(sum(iferror(filter(install_backlog!$E:$E,$A60=install_backlog!$A:$A,install_backlog!$D:$D=B$1))))"),0.0)</f>
        <v>0</v>
      </c>
      <c r="C60" s="4">
        <f>IFERROR(__xludf.DUMMYFUNCTION("iferror(sum(iferror(filter(install_backlog!$E:$E,$A60=install_backlog!$A:$A,install_backlog!$D:$D=C$1))))"),0.0)</f>
        <v>0</v>
      </c>
      <c r="D60" s="4">
        <f>IFERROR(__xludf.DUMMYFUNCTION("iferror(sum(iferror(filter(install_backlog!$E:$E,$A60=install_backlog!$A:$A,install_backlog!$D:$D=D$1))))"),0.0)</f>
        <v>0</v>
      </c>
      <c r="E60" s="4">
        <f>IFERROR(__xludf.DUMMYFUNCTION("iferror(sum(iferror(filter(install_backlog!$E:$E,$A60=install_backlog!$A:$A,install_backlog!$D:$D=E$1))))"),0.0)</f>
        <v>0</v>
      </c>
      <c r="F60" s="4">
        <f>IFERROR(__xludf.DUMMYFUNCTION("iferror(sum(iferror(filter(install_backlog!$E:$E,$A60=install_backlog!$A:$A,install_backlog!$D:$D=F$1))))"),0.0)</f>
        <v>0</v>
      </c>
      <c r="G60" s="4">
        <f>IFERROR(__xludf.DUMMYFUNCTION("iferror(sum(iferror(filter(install_backlog!$E:$E,$A60=install_backlog!$A:$A,install_backlog!$D:$D=G$1))))"),0.0)</f>
        <v>0</v>
      </c>
      <c r="H60" s="4">
        <f>IFERROR(__xludf.DUMMYFUNCTION("iferror(sum(iferror(filter(install_backlog!$E:$E,$A60=install_backlog!$A:$A,install_backlog!$D:$D=H$1))))"),0.0)</f>
        <v>0</v>
      </c>
      <c r="I60" s="4">
        <f>IFERROR(__xludf.DUMMYFUNCTION("iferror(sum(iferror(filter(install_backlog!$E:$E,$A60=install_backlog!$A:$A,install_backlog!$D:$D=I$1))))"),0.0)</f>
        <v>0</v>
      </c>
      <c r="J60" s="4">
        <f>IFERROR(__xludf.DUMMYFUNCTION("iferror(sum(iferror(filter(install_backlog!$E:$E,$A60=install_backlog!$A:$A,install_backlog!$D:$D=J$1))))"),0.0)</f>
        <v>0</v>
      </c>
      <c r="K60" s="4">
        <f t="shared" si="1"/>
        <v>0</v>
      </c>
      <c r="L60" s="4">
        <v>5.0</v>
      </c>
      <c r="M60" s="4">
        <f t="shared" si="2"/>
        <v>5</v>
      </c>
      <c r="N60" s="4">
        <f t="shared" si="3"/>
        <v>5</v>
      </c>
    </row>
    <row r="61">
      <c r="A61" s="2" t="s">
        <v>82</v>
      </c>
      <c r="B61" s="4">
        <f>IFERROR(__xludf.DUMMYFUNCTION("iferror(sum(iferror(filter(install_backlog!$E:$E,$A61=install_backlog!$A:$A,install_backlog!$D:$D=B$1))))"),0.0)</f>
        <v>0</v>
      </c>
      <c r="C61" s="4">
        <f>IFERROR(__xludf.DUMMYFUNCTION("iferror(sum(iferror(filter(install_backlog!$E:$E,$A61=install_backlog!$A:$A,install_backlog!$D:$D=C$1))))"),0.0)</f>
        <v>0</v>
      </c>
      <c r="D61" s="4">
        <f>IFERROR(__xludf.DUMMYFUNCTION("iferror(sum(iferror(filter(install_backlog!$E:$E,$A61=install_backlog!$A:$A,install_backlog!$D:$D=D$1))))"),0.0)</f>
        <v>0</v>
      </c>
      <c r="E61" s="4">
        <f>IFERROR(__xludf.DUMMYFUNCTION("iferror(sum(iferror(filter(install_backlog!$E:$E,$A61=install_backlog!$A:$A,install_backlog!$D:$D=E$1))))"),0.0)</f>
        <v>0</v>
      </c>
      <c r="F61" s="4">
        <f>IFERROR(__xludf.DUMMYFUNCTION("iferror(sum(iferror(filter(install_backlog!$E:$E,$A61=install_backlog!$A:$A,install_backlog!$D:$D=F$1))))"),0.0)</f>
        <v>0</v>
      </c>
      <c r="G61" s="4">
        <f>IFERROR(__xludf.DUMMYFUNCTION("iferror(sum(iferror(filter(install_backlog!$E:$E,$A61=install_backlog!$A:$A,install_backlog!$D:$D=G$1))))"),0.0)</f>
        <v>0</v>
      </c>
      <c r="H61" s="4">
        <f>IFERROR(__xludf.DUMMYFUNCTION("iferror(sum(iferror(filter(install_backlog!$E:$E,$A61=install_backlog!$A:$A,install_backlog!$D:$D=H$1))))"),0.0)</f>
        <v>0</v>
      </c>
      <c r="I61" s="4">
        <f>IFERROR(__xludf.DUMMYFUNCTION("iferror(sum(iferror(filter(install_backlog!$E:$E,$A61=install_backlog!$A:$A,install_backlog!$D:$D=I$1))))"),0.0)</f>
        <v>0</v>
      </c>
      <c r="J61" s="4">
        <f>IFERROR(__xludf.DUMMYFUNCTION("iferror(sum(iferror(filter(install_backlog!$E:$E,$A61=install_backlog!$A:$A,install_backlog!$D:$D=J$1))))"),0.0)</f>
        <v>0</v>
      </c>
      <c r="K61" s="4">
        <f t="shared" si="1"/>
        <v>0</v>
      </c>
      <c r="L61" s="4">
        <v>1.0</v>
      </c>
      <c r="M61" s="4">
        <f t="shared" si="2"/>
        <v>1</v>
      </c>
      <c r="N61" s="4">
        <f t="shared" si="3"/>
        <v>1</v>
      </c>
    </row>
    <row r="62">
      <c r="A62" s="2" t="s">
        <v>83</v>
      </c>
      <c r="B62" s="4">
        <f>IFERROR(__xludf.DUMMYFUNCTION("iferror(sum(iferror(filter(install_backlog!$E:$E,$A62=install_backlog!$A:$A,install_backlog!$D:$D=B$1))))"),0.0)</f>
        <v>0</v>
      </c>
      <c r="C62" s="4">
        <f>IFERROR(__xludf.DUMMYFUNCTION("iferror(sum(iferror(filter(install_backlog!$E:$E,$A62=install_backlog!$A:$A,install_backlog!$D:$D=C$1))))"),0.0)</f>
        <v>0</v>
      </c>
      <c r="D62" s="4">
        <f>IFERROR(__xludf.DUMMYFUNCTION("iferror(sum(iferror(filter(install_backlog!$E:$E,$A62=install_backlog!$A:$A,install_backlog!$D:$D=D$1))))"),0.0)</f>
        <v>0</v>
      </c>
      <c r="E62" s="4">
        <f>IFERROR(__xludf.DUMMYFUNCTION("iferror(sum(iferror(filter(install_backlog!$E:$E,$A62=install_backlog!$A:$A,install_backlog!$D:$D=E$1))))"),0.0)</f>
        <v>0</v>
      </c>
      <c r="F62" s="4">
        <f>IFERROR(__xludf.DUMMYFUNCTION("iferror(sum(iferror(filter(install_backlog!$E:$E,$A62=install_backlog!$A:$A,install_backlog!$D:$D=F$1))))"),0.0)</f>
        <v>0</v>
      </c>
      <c r="G62" s="4">
        <f>IFERROR(__xludf.DUMMYFUNCTION("iferror(sum(iferror(filter(install_backlog!$E:$E,$A62=install_backlog!$A:$A,install_backlog!$D:$D=G$1))))"),0.0)</f>
        <v>0</v>
      </c>
      <c r="H62" s="4">
        <f>IFERROR(__xludf.DUMMYFUNCTION("iferror(sum(iferror(filter(install_backlog!$E:$E,$A62=install_backlog!$A:$A,install_backlog!$D:$D=H$1))))"),0.0)</f>
        <v>0</v>
      </c>
      <c r="I62" s="4">
        <f>IFERROR(__xludf.DUMMYFUNCTION("iferror(sum(iferror(filter(install_backlog!$E:$E,$A62=install_backlog!$A:$A,install_backlog!$D:$D=I$1))))"),0.0)</f>
        <v>0</v>
      </c>
      <c r="J62" s="4">
        <f>IFERROR(__xludf.DUMMYFUNCTION("iferror(sum(iferror(filter(install_backlog!$E:$E,$A62=install_backlog!$A:$A,install_backlog!$D:$D=J$1))))"),0.0)</f>
        <v>0</v>
      </c>
      <c r="K62" s="4">
        <f t="shared" si="1"/>
        <v>0</v>
      </c>
      <c r="L62" s="4">
        <v>29.0</v>
      </c>
      <c r="M62" s="4">
        <f t="shared" si="2"/>
        <v>29</v>
      </c>
      <c r="N62" s="4">
        <f t="shared" si="3"/>
        <v>29</v>
      </c>
    </row>
    <row r="63">
      <c r="A63" s="2" t="s">
        <v>84</v>
      </c>
      <c r="B63" s="4">
        <f>IFERROR(__xludf.DUMMYFUNCTION("iferror(sum(iferror(filter(install_backlog!$E:$E,$A63=install_backlog!$A:$A,install_backlog!$D:$D=B$1))))"),0.0)</f>
        <v>0</v>
      </c>
      <c r="C63" s="4">
        <f>IFERROR(__xludf.DUMMYFUNCTION("iferror(sum(iferror(filter(install_backlog!$E:$E,$A63=install_backlog!$A:$A,install_backlog!$D:$D=C$1))))"),0.0)</f>
        <v>0</v>
      </c>
      <c r="D63" s="4">
        <f>IFERROR(__xludf.DUMMYFUNCTION("iferror(sum(iferror(filter(install_backlog!$E:$E,$A63=install_backlog!$A:$A,install_backlog!$D:$D=D$1))))"),0.0)</f>
        <v>0</v>
      </c>
      <c r="E63" s="4">
        <f>IFERROR(__xludf.DUMMYFUNCTION("iferror(sum(iferror(filter(install_backlog!$E:$E,$A63=install_backlog!$A:$A,install_backlog!$D:$D=E$1))))"),0.0)</f>
        <v>0</v>
      </c>
      <c r="F63" s="4">
        <f>IFERROR(__xludf.DUMMYFUNCTION("iferror(sum(iferror(filter(install_backlog!$E:$E,$A63=install_backlog!$A:$A,install_backlog!$D:$D=F$1))))"),0.0)</f>
        <v>0</v>
      </c>
      <c r="G63" s="4">
        <f>IFERROR(__xludf.DUMMYFUNCTION("iferror(sum(iferror(filter(install_backlog!$E:$E,$A63=install_backlog!$A:$A,install_backlog!$D:$D=G$1))))"),0.0)</f>
        <v>0</v>
      </c>
      <c r="H63" s="4">
        <f>IFERROR(__xludf.DUMMYFUNCTION("iferror(sum(iferror(filter(install_backlog!$E:$E,$A63=install_backlog!$A:$A,install_backlog!$D:$D=H$1))))"),0.0)</f>
        <v>0</v>
      </c>
      <c r="I63" s="4">
        <f>IFERROR(__xludf.DUMMYFUNCTION("iferror(sum(iferror(filter(install_backlog!$E:$E,$A63=install_backlog!$A:$A,install_backlog!$D:$D=I$1))))"),0.0)</f>
        <v>0</v>
      </c>
      <c r="J63" s="4">
        <f>IFERROR(__xludf.DUMMYFUNCTION("iferror(sum(iferror(filter(install_backlog!$E:$E,$A63=install_backlog!$A:$A,install_backlog!$D:$D=J$1))))"),0.0)</f>
        <v>0</v>
      </c>
      <c r="K63" s="4">
        <f t="shared" si="1"/>
        <v>0</v>
      </c>
      <c r="L63" s="4">
        <v>22.0</v>
      </c>
      <c r="M63" s="4">
        <f t="shared" si="2"/>
        <v>22</v>
      </c>
      <c r="N63" s="4">
        <f t="shared" si="3"/>
        <v>22</v>
      </c>
    </row>
    <row r="64">
      <c r="A64" s="2" t="s">
        <v>85</v>
      </c>
      <c r="B64" s="4">
        <f>IFERROR(__xludf.DUMMYFUNCTION("iferror(sum(iferror(filter(install_backlog!$E:$E,$A64=install_backlog!$A:$A,install_backlog!$D:$D=B$1))))"),0.0)</f>
        <v>0</v>
      </c>
      <c r="C64" s="4">
        <f>IFERROR(__xludf.DUMMYFUNCTION("iferror(sum(iferror(filter(install_backlog!$E:$E,$A64=install_backlog!$A:$A,install_backlog!$D:$D=C$1))))"),0.0)</f>
        <v>0</v>
      </c>
      <c r="D64" s="4">
        <f>IFERROR(__xludf.DUMMYFUNCTION("iferror(sum(iferror(filter(install_backlog!$E:$E,$A64=install_backlog!$A:$A,install_backlog!$D:$D=D$1))))"),0.0)</f>
        <v>0</v>
      </c>
      <c r="E64" s="4">
        <f>IFERROR(__xludf.DUMMYFUNCTION("iferror(sum(iferror(filter(install_backlog!$E:$E,$A64=install_backlog!$A:$A,install_backlog!$D:$D=E$1))))"),0.0)</f>
        <v>0</v>
      </c>
      <c r="F64" s="4">
        <f>IFERROR(__xludf.DUMMYFUNCTION("iferror(sum(iferror(filter(install_backlog!$E:$E,$A64=install_backlog!$A:$A,install_backlog!$D:$D=F$1))))"),0.0)</f>
        <v>0</v>
      </c>
      <c r="G64" s="4">
        <f>IFERROR(__xludf.DUMMYFUNCTION("iferror(sum(iferror(filter(install_backlog!$E:$E,$A64=install_backlog!$A:$A,install_backlog!$D:$D=G$1))))"),0.0)</f>
        <v>0</v>
      </c>
      <c r="H64" s="4">
        <f>IFERROR(__xludf.DUMMYFUNCTION("iferror(sum(iferror(filter(install_backlog!$E:$E,$A64=install_backlog!$A:$A,install_backlog!$D:$D=H$1))))"),0.0)</f>
        <v>0</v>
      </c>
      <c r="I64" s="4">
        <f>IFERROR(__xludf.DUMMYFUNCTION("iferror(sum(iferror(filter(install_backlog!$E:$E,$A64=install_backlog!$A:$A,install_backlog!$D:$D=I$1))))"),0.0)</f>
        <v>0</v>
      </c>
      <c r="J64" s="4">
        <f>IFERROR(__xludf.DUMMYFUNCTION("iferror(sum(iferror(filter(install_backlog!$E:$E,$A64=install_backlog!$A:$A,install_backlog!$D:$D=J$1))))"),0.0)</f>
        <v>0</v>
      </c>
      <c r="K64" s="4">
        <f t="shared" si="1"/>
        <v>0</v>
      </c>
      <c r="L64" s="4">
        <v>23.0</v>
      </c>
      <c r="M64" s="4">
        <f t="shared" si="2"/>
        <v>23</v>
      </c>
      <c r="N64" s="4">
        <f t="shared" si="3"/>
        <v>23</v>
      </c>
    </row>
    <row r="65">
      <c r="A65" s="2" t="s">
        <v>425</v>
      </c>
      <c r="B65" s="4">
        <f>IFERROR(__xludf.DUMMYFUNCTION("iferror(sum(iferror(filter(install_backlog!$E:$E,$A65=install_backlog!$A:$A,install_backlog!$D:$D=B$1))))"),0.0)</f>
        <v>0</v>
      </c>
      <c r="C65" s="4">
        <f>IFERROR(__xludf.DUMMYFUNCTION("iferror(sum(iferror(filter(install_backlog!$E:$E,$A65=install_backlog!$A:$A,install_backlog!$D:$D=C$1))))"),0.0)</f>
        <v>0</v>
      </c>
      <c r="D65" s="4">
        <f>IFERROR(__xludf.DUMMYFUNCTION("iferror(sum(iferror(filter(install_backlog!$E:$E,$A65=install_backlog!$A:$A,install_backlog!$D:$D=D$1))))"),0.0)</f>
        <v>0</v>
      </c>
      <c r="E65" s="4">
        <f>IFERROR(__xludf.DUMMYFUNCTION("iferror(sum(iferror(filter(install_backlog!$E:$E,$A65=install_backlog!$A:$A,install_backlog!$D:$D=E$1))))"),0.0)</f>
        <v>0</v>
      </c>
      <c r="F65" s="4">
        <f>IFERROR(__xludf.DUMMYFUNCTION("iferror(sum(iferror(filter(install_backlog!$E:$E,$A65=install_backlog!$A:$A,install_backlog!$D:$D=F$1))))"),0.0)</f>
        <v>0</v>
      </c>
      <c r="G65" s="4">
        <f>IFERROR(__xludf.DUMMYFUNCTION("iferror(sum(iferror(filter(install_backlog!$E:$E,$A65=install_backlog!$A:$A,install_backlog!$D:$D=G$1))))"),0.0)</f>
        <v>0</v>
      </c>
      <c r="H65" s="4">
        <f>IFERROR(__xludf.DUMMYFUNCTION("iferror(sum(iferror(filter(install_backlog!$E:$E,$A65=install_backlog!$A:$A,install_backlog!$D:$D=H$1))))"),0.0)</f>
        <v>0</v>
      </c>
      <c r="I65" s="4">
        <f>IFERROR(__xludf.DUMMYFUNCTION("iferror(sum(iferror(filter(install_backlog!$E:$E,$A65=install_backlog!$A:$A,install_backlog!$D:$D=I$1))))"),0.0)</f>
        <v>0</v>
      </c>
      <c r="J65" s="4">
        <f>IFERROR(__xludf.DUMMYFUNCTION("iferror(sum(iferror(filter(install_backlog!$E:$E,$A65=install_backlog!$A:$A,install_backlog!$D:$D=J$1))))"),0.0)</f>
        <v>0</v>
      </c>
      <c r="K65" s="4">
        <f t="shared" si="1"/>
        <v>0</v>
      </c>
      <c r="L65" s="4">
        <v>29.0</v>
      </c>
      <c r="M65" s="4">
        <f t="shared" si="2"/>
        <v>29</v>
      </c>
      <c r="N65" s="4">
        <f t="shared" si="3"/>
        <v>29</v>
      </c>
    </row>
    <row r="66">
      <c r="A66" s="2" t="s">
        <v>86</v>
      </c>
      <c r="B66" s="4">
        <f>IFERROR(__xludf.DUMMYFUNCTION("iferror(sum(iferror(filter(install_backlog!$E:$E,$A66=install_backlog!$A:$A,install_backlog!$D:$D=B$1))))"),0.0)</f>
        <v>0</v>
      </c>
      <c r="C66" s="4">
        <f>IFERROR(__xludf.DUMMYFUNCTION("iferror(sum(iferror(filter(install_backlog!$E:$E,$A66=install_backlog!$A:$A,install_backlog!$D:$D=C$1))))"),0.0)</f>
        <v>0</v>
      </c>
      <c r="D66" s="4">
        <f>IFERROR(__xludf.DUMMYFUNCTION("iferror(sum(iferror(filter(install_backlog!$E:$E,$A66=install_backlog!$A:$A,install_backlog!$D:$D=D$1))))"),0.0)</f>
        <v>0</v>
      </c>
      <c r="E66" s="4">
        <f>IFERROR(__xludf.DUMMYFUNCTION("iferror(sum(iferror(filter(install_backlog!$E:$E,$A66=install_backlog!$A:$A,install_backlog!$D:$D=E$1))))"),0.0)</f>
        <v>0</v>
      </c>
      <c r="F66" s="4">
        <f>IFERROR(__xludf.DUMMYFUNCTION("iferror(sum(iferror(filter(install_backlog!$E:$E,$A66=install_backlog!$A:$A,install_backlog!$D:$D=F$1))))"),0.0)</f>
        <v>0</v>
      </c>
      <c r="G66" s="4">
        <f>IFERROR(__xludf.DUMMYFUNCTION("iferror(sum(iferror(filter(install_backlog!$E:$E,$A66=install_backlog!$A:$A,install_backlog!$D:$D=G$1))))"),0.0)</f>
        <v>0</v>
      </c>
      <c r="H66" s="4">
        <f>IFERROR(__xludf.DUMMYFUNCTION("iferror(sum(iferror(filter(install_backlog!$E:$E,$A66=install_backlog!$A:$A,install_backlog!$D:$D=H$1))))"),0.0)</f>
        <v>0</v>
      </c>
      <c r="I66" s="4">
        <f>IFERROR(__xludf.DUMMYFUNCTION("iferror(sum(iferror(filter(install_backlog!$E:$E,$A66=install_backlog!$A:$A,install_backlog!$D:$D=I$1))))"),0.0)</f>
        <v>0</v>
      </c>
      <c r="J66" s="4">
        <f>IFERROR(__xludf.DUMMYFUNCTION("iferror(sum(iferror(filter(install_backlog!$E:$E,$A66=install_backlog!$A:$A,install_backlog!$D:$D=J$1))))"),0.0)</f>
        <v>0</v>
      </c>
      <c r="K66" s="4">
        <f t="shared" si="1"/>
        <v>0</v>
      </c>
      <c r="L66" s="4">
        <v>0.0</v>
      </c>
      <c r="M66" s="4">
        <f t="shared" si="2"/>
        <v>0</v>
      </c>
      <c r="N66" s="4">
        <f t="shared" si="3"/>
        <v>0</v>
      </c>
    </row>
    <row r="67">
      <c r="A67" s="2" t="s">
        <v>87</v>
      </c>
      <c r="B67" s="4">
        <f>IFERROR(__xludf.DUMMYFUNCTION("iferror(sum(iferror(filter(install_backlog!$E:$E,$A67=install_backlog!$A:$A,install_backlog!$D:$D=B$1))))"),0.0)</f>
        <v>0</v>
      </c>
      <c r="C67" s="4">
        <f>IFERROR(__xludf.DUMMYFUNCTION("iferror(sum(iferror(filter(install_backlog!$E:$E,$A67=install_backlog!$A:$A,install_backlog!$D:$D=C$1))))"),0.0)</f>
        <v>0</v>
      </c>
      <c r="D67" s="4">
        <f>IFERROR(__xludf.DUMMYFUNCTION("iferror(sum(iferror(filter(install_backlog!$E:$E,$A67=install_backlog!$A:$A,install_backlog!$D:$D=D$1))))"),0.0)</f>
        <v>0</v>
      </c>
      <c r="E67" s="4">
        <f>IFERROR(__xludf.DUMMYFUNCTION("iferror(sum(iferror(filter(install_backlog!$E:$E,$A67=install_backlog!$A:$A,install_backlog!$D:$D=E$1))))"),0.0)</f>
        <v>0</v>
      </c>
      <c r="F67" s="4">
        <f>IFERROR(__xludf.DUMMYFUNCTION("iferror(sum(iferror(filter(install_backlog!$E:$E,$A67=install_backlog!$A:$A,install_backlog!$D:$D=F$1))))"),0.0)</f>
        <v>0</v>
      </c>
      <c r="G67" s="4">
        <f>IFERROR(__xludf.DUMMYFUNCTION("iferror(sum(iferror(filter(install_backlog!$E:$E,$A67=install_backlog!$A:$A,install_backlog!$D:$D=G$1))))"),0.0)</f>
        <v>0</v>
      </c>
      <c r="H67" s="4">
        <f>IFERROR(__xludf.DUMMYFUNCTION("iferror(sum(iferror(filter(install_backlog!$E:$E,$A67=install_backlog!$A:$A,install_backlog!$D:$D=H$1))))"),0.0)</f>
        <v>0</v>
      </c>
      <c r="I67" s="4">
        <f>IFERROR(__xludf.DUMMYFUNCTION("iferror(sum(iferror(filter(install_backlog!$E:$E,$A67=install_backlog!$A:$A,install_backlog!$D:$D=I$1))))"),0.0)</f>
        <v>0</v>
      </c>
      <c r="J67" s="4">
        <f>IFERROR(__xludf.DUMMYFUNCTION("iferror(sum(iferror(filter(install_backlog!$E:$E,$A67=install_backlog!$A:$A,install_backlog!$D:$D=J$1))))"),0.0)</f>
        <v>0</v>
      </c>
      <c r="K67" s="4">
        <f t="shared" si="1"/>
        <v>0</v>
      </c>
      <c r="L67" s="4">
        <v>2.0</v>
      </c>
      <c r="M67" s="4">
        <f t="shared" si="2"/>
        <v>2</v>
      </c>
      <c r="N67" s="4">
        <f t="shared" si="3"/>
        <v>2</v>
      </c>
    </row>
    <row r="68">
      <c r="A68" s="2" t="s">
        <v>426</v>
      </c>
      <c r="B68" s="4">
        <f>IFERROR(__xludf.DUMMYFUNCTION("iferror(sum(iferror(filter(install_backlog!$E:$E,$A68=install_backlog!$A:$A,install_backlog!$D:$D=B$1))))"),0.0)</f>
        <v>0</v>
      </c>
      <c r="C68" s="4">
        <f>IFERROR(__xludf.DUMMYFUNCTION("iferror(sum(iferror(filter(install_backlog!$E:$E,$A68=install_backlog!$A:$A,install_backlog!$D:$D=C$1))))"),0.0)</f>
        <v>0</v>
      </c>
      <c r="D68" s="4">
        <f>IFERROR(__xludf.DUMMYFUNCTION("iferror(sum(iferror(filter(install_backlog!$E:$E,$A68=install_backlog!$A:$A,install_backlog!$D:$D=D$1))))"),0.0)</f>
        <v>0</v>
      </c>
      <c r="E68" s="4">
        <f>IFERROR(__xludf.DUMMYFUNCTION("iferror(sum(iferror(filter(install_backlog!$E:$E,$A68=install_backlog!$A:$A,install_backlog!$D:$D=E$1))))"),0.0)</f>
        <v>0</v>
      </c>
      <c r="F68" s="4">
        <f>IFERROR(__xludf.DUMMYFUNCTION("iferror(sum(iferror(filter(install_backlog!$E:$E,$A68=install_backlog!$A:$A,install_backlog!$D:$D=F$1))))"),0.0)</f>
        <v>0</v>
      </c>
      <c r="G68" s="4">
        <f>IFERROR(__xludf.DUMMYFUNCTION("iferror(sum(iferror(filter(install_backlog!$E:$E,$A68=install_backlog!$A:$A,install_backlog!$D:$D=G$1))))"),0.0)</f>
        <v>0</v>
      </c>
      <c r="H68" s="4">
        <f>IFERROR(__xludf.DUMMYFUNCTION("iferror(sum(iferror(filter(install_backlog!$E:$E,$A68=install_backlog!$A:$A,install_backlog!$D:$D=H$1))))"),0.0)</f>
        <v>0</v>
      </c>
      <c r="I68" s="4">
        <f>IFERROR(__xludf.DUMMYFUNCTION("iferror(sum(iferror(filter(install_backlog!$E:$E,$A68=install_backlog!$A:$A,install_backlog!$D:$D=I$1))))"),0.0)</f>
        <v>0</v>
      </c>
      <c r="J68" s="4">
        <f>IFERROR(__xludf.DUMMYFUNCTION("iferror(sum(iferror(filter(install_backlog!$E:$E,$A68=install_backlog!$A:$A,install_backlog!$D:$D=J$1))))"),0.0)</f>
        <v>0</v>
      </c>
      <c r="K68" s="4">
        <f t="shared" si="1"/>
        <v>0</v>
      </c>
      <c r="L68" s="4">
        <v>122.0</v>
      </c>
      <c r="M68" s="4">
        <f t="shared" si="2"/>
        <v>122</v>
      </c>
      <c r="N68" s="4">
        <f t="shared" si="3"/>
        <v>122</v>
      </c>
    </row>
    <row r="69">
      <c r="A69" s="2" t="s">
        <v>88</v>
      </c>
      <c r="B69" s="4">
        <f>IFERROR(__xludf.DUMMYFUNCTION("iferror(sum(iferror(filter(install_backlog!$E:$E,$A69=install_backlog!$A:$A,install_backlog!$D:$D=B$1))))"),0.0)</f>
        <v>0</v>
      </c>
      <c r="C69" s="4">
        <f>IFERROR(__xludf.DUMMYFUNCTION("iferror(sum(iferror(filter(install_backlog!$E:$E,$A69=install_backlog!$A:$A,install_backlog!$D:$D=C$1))))"),0.0)</f>
        <v>0</v>
      </c>
      <c r="D69" s="4">
        <f>IFERROR(__xludf.DUMMYFUNCTION("iferror(sum(iferror(filter(install_backlog!$E:$E,$A69=install_backlog!$A:$A,install_backlog!$D:$D=D$1))))"),0.0)</f>
        <v>0</v>
      </c>
      <c r="E69" s="4">
        <f>IFERROR(__xludf.DUMMYFUNCTION("iferror(sum(iferror(filter(install_backlog!$E:$E,$A69=install_backlog!$A:$A,install_backlog!$D:$D=E$1))))"),0.0)</f>
        <v>0</v>
      </c>
      <c r="F69" s="4">
        <f>IFERROR(__xludf.DUMMYFUNCTION("iferror(sum(iferror(filter(install_backlog!$E:$E,$A69=install_backlog!$A:$A,install_backlog!$D:$D=F$1))))"),0.0)</f>
        <v>0</v>
      </c>
      <c r="G69" s="4">
        <f>IFERROR(__xludf.DUMMYFUNCTION("iferror(sum(iferror(filter(install_backlog!$E:$E,$A69=install_backlog!$A:$A,install_backlog!$D:$D=G$1))))"),0.0)</f>
        <v>0</v>
      </c>
      <c r="H69" s="4">
        <f>IFERROR(__xludf.DUMMYFUNCTION("iferror(sum(iferror(filter(install_backlog!$E:$E,$A69=install_backlog!$A:$A,install_backlog!$D:$D=H$1))))"),0.0)</f>
        <v>0</v>
      </c>
      <c r="I69" s="4">
        <f>IFERROR(__xludf.DUMMYFUNCTION("iferror(sum(iferror(filter(install_backlog!$E:$E,$A69=install_backlog!$A:$A,install_backlog!$D:$D=I$1))))"),0.0)</f>
        <v>0</v>
      </c>
      <c r="J69" s="4">
        <f>IFERROR(__xludf.DUMMYFUNCTION("iferror(sum(iferror(filter(install_backlog!$E:$E,$A69=install_backlog!$A:$A,install_backlog!$D:$D=J$1))))"),0.0)</f>
        <v>0</v>
      </c>
      <c r="K69" s="4">
        <f t="shared" si="1"/>
        <v>0</v>
      </c>
      <c r="L69" s="4">
        <v>9.0</v>
      </c>
      <c r="M69" s="4">
        <f t="shared" si="2"/>
        <v>9</v>
      </c>
      <c r="N69" s="4">
        <f t="shared" si="3"/>
        <v>9</v>
      </c>
    </row>
    <row r="70">
      <c r="A70" s="2" t="s">
        <v>442</v>
      </c>
      <c r="B70" s="4">
        <f>IFERROR(__xludf.DUMMYFUNCTION("iferror(sum(iferror(filter(install_backlog!$E:$E,$A70=install_backlog!$A:$A,install_backlog!$D:$D=B$1))))"),0.0)</f>
        <v>0</v>
      </c>
      <c r="C70" s="4">
        <f>IFERROR(__xludf.DUMMYFUNCTION("iferror(sum(iferror(filter(install_backlog!$E:$E,$A70=install_backlog!$A:$A,install_backlog!$D:$D=C$1))))"),0.0)</f>
        <v>0</v>
      </c>
      <c r="D70" s="4">
        <f>IFERROR(__xludf.DUMMYFUNCTION("iferror(sum(iferror(filter(install_backlog!$E:$E,$A70=install_backlog!$A:$A,install_backlog!$D:$D=D$1))))"),0.0)</f>
        <v>0</v>
      </c>
      <c r="E70" s="4">
        <f>IFERROR(__xludf.DUMMYFUNCTION("iferror(sum(iferror(filter(install_backlog!$E:$E,$A70=install_backlog!$A:$A,install_backlog!$D:$D=E$1))))"),0.0)</f>
        <v>0</v>
      </c>
      <c r="F70" s="4">
        <f>IFERROR(__xludf.DUMMYFUNCTION("iferror(sum(iferror(filter(install_backlog!$E:$E,$A70=install_backlog!$A:$A,install_backlog!$D:$D=F$1))))"),0.0)</f>
        <v>0</v>
      </c>
      <c r="G70" s="4">
        <f>IFERROR(__xludf.DUMMYFUNCTION("iferror(sum(iferror(filter(install_backlog!$E:$E,$A70=install_backlog!$A:$A,install_backlog!$D:$D=G$1))))"),0.0)</f>
        <v>0</v>
      </c>
      <c r="H70" s="4">
        <f>IFERROR(__xludf.DUMMYFUNCTION("iferror(sum(iferror(filter(install_backlog!$E:$E,$A70=install_backlog!$A:$A,install_backlog!$D:$D=H$1))))"),0.0)</f>
        <v>0</v>
      </c>
      <c r="I70" s="4">
        <f>IFERROR(__xludf.DUMMYFUNCTION("iferror(sum(iferror(filter(install_backlog!$E:$E,$A70=install_backlog!$A:$A,install_backlog!$D:$D=I$1))))"),0.0)</f>
        <v>0</v>
      </c>
      <c r="J70" s="4">
        <f>IFERROR(__xludf.DUMMYFUNCTION("iferror(sum(iferror(filter(install_backlog!$E:$E,$A70=install_backlog!$A:$A,install_backlog!$D:$D=J$1))))"),0.0)</f>
        <v>0</v>
      </c>
      <c r="K70" s="4">
        <f t="shared" si="1"/>
        <v>0</v>
      </c>
      <c r="L70" s="4">
        <v>1.0</v>
      </c>
      <c r="M70" s="4">
        <f t="shared" si="2"/>
        <v>1</v>
      </c>
      <c r="N70" s="4">
        <f t="shared" si="3"/>
        <v>1</v>
      </c>
    </row>
    <row r="71">
      <c r="A71" s="2" t="s">
        <v>89</v>
      </c>
      <c r="B71" s="4">
        <f>IFERROR(__xludf.DUMMYFUNCTION("iferror(sum(iferror(filter(install_backlog!$E:$E,$A71=install_backlog!$A:$A,install_backlog!$D:$D=B$1))))"),0.0)</f>
        <v>0</v>
      </c>
      <c r="C71" s="4">
        <f>IFERROR(__xludf.DUMMYFUNCTION("iferror(sum(iferror(filter(install_backlog!$E:$E,$A71=install_backlog!$A:$A,install_backlog!$D:$D=C$1))))"),0.0)</f>
        <v>0</v>
      </c>
      <c r="D71" s="4">
        <f>IFERROR(__xludf.DUMMYFUNCTION("iferror(sum(iferror(filter(install_backlog!$E:$E,$A71=install_backlog!$A:$A,install_backlog!$D:$D=D$1))))"),0.0)</f>
        <v>0</v>
      </c>
      <c r="E71" s="4">
        <f>IFERROR(__xludf.DUMMYFUNCTION("iferror(sum(iferror(filter(install_backlog!$E:$E,$A71=install_backlog!$A:$A,install_backlog!$D:$D=E$1))))"),0.0)</f>
        <v>0</v>
      </c>
      <c r="F71" s="4">
        <f>IFERROR(__xludf.DUMMYFUNCTION("iferror(sum(iferror(filter(install_backlog!$E:$E,$A71=install_backlog!$A:$A,install_backlog!$D:$D=F$1))))"),0.0)</f>
        <v>0</v>
      </c>
      <c r="G71" s="4">
        <f>IFERROR(__xludf.DUMMYFUNCTION("iferror(sum(iferror(filter(install_backlog!$E:$E,$A71=install_backlog!$A:$A,install_backlog!$D:$D=G$1))))"),0.0)</f>
        <v>0</v>
      </c>
      <c r="H71" s="4">
        <f>IFERROR(__xludf.DUMMYFUNCTION("iferror(sum(iferror(filter(install_backlog!$E:$E,$A71=install_backlog!$A:$A,install_backlog!$D:$D=H$1))))"),0.0)</f>
        <v>0</v>
      </c>
      <c r="I71" s="4">
        <f>IFERROR(__xludf.DUMMYFUNCTION("iferror(sum(iferror(filter(install_backlog!$E:$E,$A71=install_backlog!$A:$A,install_backlog!$D:$D=I$1))))"),0.0)</f>
        <v>0</v>
      </c>
      <c r="J71" s="4">
        <f>IFERROR(__xludf.DUMMYFUNCTION("iferror(sum(iferror(filter(install_backlog!$E:$E,$A71=install_backlog!$A:$A,install_backlog!$D:$D=J$1))))"),0.0)</f>
        <v>0</v>
      </c>
      <c r="K71" s="4">
        <f t="shared" si="1"/>
        <v>0</v>
      </c>
      <c r="L71" s="4">
        <v>0.0</v>
      </c>
      <c r="M71" s="4">
        <f t="shared" si="2"/>
        <v>0</v>
      </c>
      <c r="N71" s="4">
        <f t="shared" si="3"/>
        <v>0</v>
      </c>
    </row>
    <row r="72">
      <c r="A72" s="2" t="s">
        <v>90</v>
      </c>
      <c r="B72" s="4">
        <f>IFERROR(__xludf.DUMMYFUNCTION("iferror(sum(iferror(filter(install_backlog!$E:$E,$A72=install_backlog!$A:$A,install_backlog!$D:$D=B$1))))"),0.0)</f>
        <v>0</v>
      </c>
      <c r="C72" s="4">
        <f>IFERROR(__xludf.DUMMYFUNCTION("iferror(sum(iferror(filter(install_backlog!$E:$E,$A72=install_backlog!$A:$A,install_backlog!$D:$D=C$1))))"),0.0)</f>
        <v>0</v>
      </c>
      <c r="D72" s="4">
        <f>IFERROR(__xludf.DUMMYFUNCTION("iferror(sum(iferror(filter(install_backlog!$E:$E,$A72=install_backlog!$A:$A,install_backlog!$D:$D=D$1))))"),0.0)</f>
        <v>0</v>
      </c>
      <c r="E72" s="4">
        <f>IFERROR(__xludf.DUMMYFUNCTION("iferror(sum(iferror(filter(install_backlog!$E:$E,$A72=install_backlog!$A:$A,install_backlog!$D:$D=E$1))))"),0.0)</f>
        <v>0</v>
      </c>
      <c r="F72" s="4">
        <f>IFERROR(__xludf.DUMMYFUNCTION("iferror(sum(iferror(filter(install_backlog!$E:$E,$A72=install_backlog!$A:$A,install_backlog!$D:$D=F$1))))"),0.0)</f>
        <v>0</v>
      </c>
      <c r="G72" s="4">
        <f>IFERROR(__xludf.DUMMYFUNCTION("iferror(sum(iferror(filter(install_backlog!$E:$E,$A72=install_backlog!$A:$A,install_backlog!$D:$D=G$1))))"),0.0)</f>
        <v>0</v>
      </c>
      <c r="H72" s="4">
        <f>IFERROR(__xludf.DUMMYFUNCTION("iferror(sum(iferror(filter(install_backlog!$E:$E,$A72=install_backlog!$A:$A,install_backlog!$D:$D=H$1))))"),0.0)</f>
        <v>0</v>
      </c>
      <c r="I72" s="4">
        <f>IFERROR(__xludf.DUMMYFUNCTION("iferror(sum(iferror(filter(install_backlog!$E:$E,$A72=install_backlog!$A:$A,install_backlog!$D:$D=I$1))))"),0.0)</f>
        <v>0</v>
      </c>
      <c r="J72" s="4">
        <f>IFERROR(__xludf.DUMMYFUNCTION("iferror(sum(iferror(filter(install_backlog!$E:$E,$A72=install_backlog!$A:$A,install_backlog!$D:$D=J$1))))"),0.0)</f>
        <v>0</v>
      </c>
      <c r="K72" s="4">
        <f t="shared" si="1"/>
        <v>0</v>
      </c>
      <c r="L72" s="4">
        <v>0.0</v>
      </c>
      <c r="M72" s="4">
        <f t="shared" si="2"/>
        <v>0</v>
      </c>
      <c r="N72" s="4">
        <f t="shared" si="3"/>
        <v>0</v>
      </c>
    </row>
    <row r="73">
      <c r="A73" s="2" t="s">
        <v>91</v>
      </c>
      <c r="B73" s="4">
        <f>IFERROR(__xludf.DUMMYFUNCTION("iferror(sum(iferror(filter(install_backlog!$E:$E,$A73=install_backlog!$A:$A,install_backlog!$D:$D=B$1))))"),0.0)</f>
        <v>0</v>
      </c>
      <c r="C73" s="4">
        <f>IFERROR(__xludf.DUMMYFUNCTION("iferror(sum(iferror(filter(install_backlog!$E:$E,$A73=install_backlog!$A:$A,install_backlog!$D:$D=C$1))))"),0.0)</f>
        <v>0</v>
      </c>
      <c r="D73" s="4">
        <f>IFERROR(__xludf.DUMMYFUNCTION("iferror(sum(iferror(filter(install_backlog!$E:$E,$A73=install_backlog!$A:$A,install_backlog!$D:$D=D$1))))"),0.0)</f>
        <v>0</v>
      </c>
      <c r="E73" s="4">
        <f>IFERROR(__xludf.DUMMYFUNCTION("iferror(sum(iferror(filter(install_backlog!$E:$E,$A73=install_backlog!$A:$A,install_backlog!$D:$D=E$1))))"),0.0)</f>
        <v>0</v>
      </c>
      <c r="F73" s="4">
        <f>IFERROR(__xludf.DUMMYFUNCTION("iferror(sum(iferror(filter(install_backlog!$E:$E,$A73=install_backlog!$A:$A,install_backlog!$D:$D=F$1))))"),0.0)</f>
        <v>0</v>
      </c>
      <c r="G73" s="4">
        <f>IFERROR(__xludf.DUMMYFUNCTION("iferror(sum(iferror(filter(install_backlog!$E:$E,$A73=install_backlog!$A:$A,install_backlog!$D:$D=G$1))))"),0.0)</f>
        <v>0</v>
      </c>
      <c r="H73" s="4">
        <f>IFERROR(__xludf.DUMMYFUNCTION("iferror(sum(iferror(filter(install_backlog!$E:$E,$A73=install_backlog!$A:$A,install_backlog!$D:$D=H$1))))"),0.0)</f>
        <v>0</v>
      </c>
      <c r="I73" s="4">
        <f>IFERROR(__xludf.DUMMYFUNCTION("iferror(sum(iferror(filter(install_backlog!$E:$E,$A73=install_backlog!$A:$A,install_backlog!$D:$D=I$1))))"),0.0)</f>
        <v>0</v>
      </c>
      <c r="J73" s="4">
        <f>IFERROR(__xludf.DUMMYFUNCTION("iferror(sum(iferror(filter(install_backlog!$E:$E,$A73=install_backlog!$A:$A,install_backlog!$D:$D=J$1))))"),0.0)</f>
        <v>0</v>
      </c>
      <c r="K73" s="4">
        <f t="shared" si="1"/>
        <v>0</v>
      </c>
      <c r="L73" s="4">
        <v>6.0</v>
      </c>
      <c r="M73" s="4">
        <f t="shared" si="2"/>
        <v>6</v>
      </c>
      <c r="N73" s="4">
        <f t="shared" si="3"/>
        <v>6</v>
      </c>
    </row>
    <row r="74">
      <c r="A74" s="2" t="s">
        <v>92</v>
      </c>
      <c r="B74" s="4">
        <f>IFERROR(__xludf.DUMMYFUNCTION("iferror(sum(iferror(filter(install_backlog!$E:$E,$A74=install_backlog!$A:$A,install_backlog!$D:$D=B$1))))"),0.0)</f>
        <v>0</v>
      </c>
      <c r="C74" s="4">
        <f>IFERROR(__xludf.DUMMYFUNCTION("iferror(sum(iferror(filter(install_backlog!$E:$E,$A74=install_backlog!$A:$A,install_backlog!$D:$D=C$1))))"),0.0)</f>
        <v>0</v>
      </c>
      <c r="D74" s="4">
        <f>IFERROR(__xludf.DUMMYFUNCTION("iferror(sum(iferror(filter(install_backlog!$E:$E,$A74=install_backlog!$A:$A,install_backlog!$D:$D=D$1))))"),0.0)</f>
        <v>0</v>
      </c>
      <c r="E74" s="4">
        <f>IFERROR(__xludf.DUMMYFUNCTION("iferror(sum(iferror(filter(install_backlog!$E:$E,$A74=install_backlog!$A:$A,install_backlog!$D:$D=E$1))))"),0.0)</f>
        <v>0</v>
      </c>
      <c r="F74" s="4">
        <f>IFERROR(__xludf.DUMMYFUNCTION("iferror(sum(iferror(filter(install_backlog!$E:$E,$A74=install_backlog!$A:$A,install_backlog!$D:$D=F$1))))"),0.0)</f>
        <v>0</v>
      </c>
      <c r="G74" s="4">
        <f>IFERROR(__xludf.DUMMYFUNCTION("iferror(sum(iferror(filter(install_backlog!$E:$E,$A74=install_backlog!$A:$A,install_backlog!$D:$D=G$1))))"),0.0)</f>
        <v>0</v>
      </c>
      <c r="H74" s="4">
        <f>IFERROR(__xludf.DUMMYFUNCTION("iferror(sum(iferror(filter(install_backlog!$E:$E,$A74=install_backlog!$A:$A,install_backlog!$D:$D=H$1))))"),0.0)</f>
        <v>0</v>
      </c>
      <c r="I74" s="4">
        <f>IFERROR(__xludf.DUMMYFUNCTION("iferror(sum(iferror(filter(install_backlog!$E:$E,$A74=install_backlog!$A:$A,install_backlog!$D:$D=I$1))))"),0.0)</f>
        <v>0</v>
      </c>
      <c r="J74" s="4">
        <f>IFERROR(__xludf.DUMMYFUNCTION("iferror(sum(iferror(filter(install_backlog!$E:$E,$A74=install_backlog!$A:$A,install_backlog!$D:$D=J$1))))"),0.0)</f>
        <v>0</v>
      </c>
      <c r="K74" s="4">
        <f t="shared" si="1"/>
        <v>0</v>
      </c>
      <c r="L74" s="4">
        <v>54.0</v>
      </c>
      <c r="M74" s="4">
        <f t="shared" si="2"/>
        <v>54</v>
      </c>
      <c r="N74" s="4">
        <f t="shared" si="3"/>
        <v>54</v>
      </c>
    </row>
    <row r="75">
      <c r="A75" s="2" t="s">
        <v>93</v>
      </c>
      <c r="B75" s="4">
        <f>IFERROR(__xludf.DUMMYFUNCTION("iferror(sum(iferror(filter(install_backlog!$E:$E,$A75=install_backlog!$A:$A,install_backlog!$D:$D=B$1))))"),0.0)</f>
        <v>0</v>
      </c>
      <c r="C75" s="4">
        <f>IFERROR(__xludf.DUMMYFUNCTION("iferror(sum(iferror(filter(install_backlog!$E:$E,$A75=install_backlog!$A:$A,install_backlog!$D:$D=C$1))))"),0.0)</f>
        <v>0</v>
      </c>
      <c r="D75" s="4">
        <f>IFERROR(__xludf.DUMMYFUNCTION("iferror(sum(iferror(filter(install_backlog!$E:$E,$A75=install_backlog!$A:$A,install_backlog!$D:$D=D$1))))"),0.0)</f>
        <v>0</v>
      </c>
      <c r="E75" s="4">
        <f>IFERROR(__xludf.DUMMYFUNCTION("iferror(sum(iferror(filter(install_backlog!$E:$E,$A75=install_backlog!$A:$A,install_backlog!$D:$D=E$1))))"),0.0)</f>
        <v>0</v>
      </c>
      <c r="F75" s="4">
        <f>IFERROR(__xludf.DUMMYFUNCTION("iferror(sum(iferror(filter(install_backlog!$E:$E,$A75=install_backlog!$A:$A,install_backlog!$D:$D=F$1))))"),0.0)</f>
        <v>0</v>
      </c>
      <c r="G75" s="4">
        <f>IFERROR(__xludf.DUMMYFUNCTION("iferror(sum(iferror(filter(install_backlog!$E:$E,$A75=install_backlog!$A:$A,install_backlog!$D:$D=G$1))))"),0.0)</f>
        <v>0</v>
      </c>
      <c r="H75" s="4">
        <f>IFERROR(__xludf.DUMMYFUNCTION("iferror(sum(iferror(filter(install_backlog!$E:$E,$A75=install_backlog!$A:$A,install_backlog!$D:$D=H$1))))"),0.0)</f>
        <v>0</v>
      </c>
      <c r="I75" s="4">
        <f>IFERROR(__xludf.DUMMYFUNCTION("iferror(sum(iferror(filter(install_backlog!$E:$E,$A75=install_backlog!$A:$A,install_backlog!$D:$D=I$1))))"),0.0)</f>
        <v>0</v>
      </c>
      <c r="J75" s="4">
        <f>IFERROR(__xludf.DUMMYFUNCTION("iferror(sum(iferror(filter(install_backlog!$E:$E,$A75=install_backlog!$A:$A,install_backlog!$D:$D=J$1))))"),0.0)</f>
        <v>0</v>
      </c>
      <c r="K75" s="4">
        <f t="shared" si="1"/>
        <v>0</v>
      </c>
      <c r="L75" s="4">
        <v>57.0</v>
      </c>
      <c r="M75" s="4">
        <f t="shared" si="2"/>
        <v>57</v>
      </c>
      <c r="N75" s="4">
        <f t="shared" si="3"/>
        <v>57</v>
      </c>
    </row>
    <row r="76">
      <c r="A76" s="2" t="s">
        <v>94</v>
      </c>
      <c r="B76" s="4">
        <f>IFERROR(__xludf.DUMMYFUNCTION("iferror(sum(iferror(filter(install_backlog!$E:$E,$A76=install_backlog!$A:$A,install_backlog!$D:$D=B$1))))"),0.0)</f>
        <v>0</v>
      </c>
      <c r="C76" s="4">
        <f>IFERROR(__xludf.DUMMYFUNCTION("iferror(sum(iferror(filter(install_backlog!$E:$E,$A76=install_backlog!$A:$A,install_backlog!$D:$D=C$1))))"),0.0)</f>
        <v>0</v>
      </c>
      <c r="D76" s="4">
        <f>IFERROR(__xludf.DUMMYFUNCTION("iferror(sum(iferror(filter(install_backlog!$E:$E,$A76=install_backlog!$A:$A,install_backlog!$D:$D=D$1))))"),0.0)</f>
        <v>0</v>
      </c>
      <c r="E76" s="4">
        <f>IFERROR(__xludf.DUMMYFUNCTION("iferror(sum(iferror(filter(install_backlog!$E:$E,$A76=install_backlog!$A:$A,install_backlog!$D:$D=E$1))))"),0.0)</f>
        <v>0</v>
      </c>
      <c r="F76" s="4">
        <f>IFERROR(__xludf.DUMMYFUNCTION("iferror(sum(iferror(filter(install_backlog!$E:$E,$A76=install_backlog!$A:$A,install_backlog!$D:$D=F$1))))"),0.0)</f>
        <v>0</v>
      </c>
      <c r="G76" s="4">
        <f>IFERROR(__xludf.DUMMYFUNCTION("iferror(sum(iferror(filter(install_backlog!$E:$E,$A76=install_backlog!$A:$A,install_backlog!$D:$D=G$1))))"),0.0)</f>
        <v>0</v>
      </c>
      <c r="H76" s="4">
        <f>IFERROR(__xludf.DUMMYFUNCTION("iferror(sum(iferror(filter(install_backlog!$E:$E,$A76=install_backlog!$A:$A,install_backlog!$D:$D=H$1))))"),0.0)</f>
        <v>0</v>
      </c>
      <c r="I76" s="4">
        <f>IFERROR(__xludf.DUMMYFUNCTION("iferror(sum(iferror(filter(install_backlog!$E:$E,$A76=install_backlog!$A:$A,install_backlog!$D:$D=I$1))))"),0.0)</f>
        <v>0</v>
      </c>
      <c r="J76" s="4">
        <f>IFERROR(__xludf.DUMMYFUNCTION("iferror(sum(iferror(filter(install_backlog!$E:$E,$A76=install_backlog!$A:$A,install_backlog!$D:$D=J$1))))"),0.0)</f>
        <v>0</v>
      </c>
      <c r="K76" s="4">
        <f t="shared" si="1"/>
        <v>0</v>
      </c>
      <c r="L76" s="4">
        <v>17.0</v>
      </c>
      <c r="M76" s="4">
        <f t="shared" si="2"/>
        <v>17</v>
      </c>
      <c r="N76" s="4">
        <f t="shared" si="3"/>
        <v>17</v>
      </c>
    </row>
    <row r="77">
      <c r="A77" s="2" t="s">
        <v>95</v>
      </c>
      <c r="B77" s="4">
        <f>IFERROR(__xludf.DUMMYFUNCTION("iferror(sum(iferror(filter(install_backlog!$E:$E,$A77=install_backlog!$A:$A,install_backlog!$D:$D=B$1))))"),0.0)</f>
        <v>0</v>
      </c>
      <c r="C77" s="4">
        <f>IFERROR(__xludf.DUMMYFUNCTION("iferror(sum(iferror(filter(install_backlog!$E:$E,$A77=install_backlog!$A:$A,install_backlog!$D:$D=C$1))))"),0.0)</f>
        <v>0</v>
      </c>
      <c r="D77" s="4">
        <f>IFERROR(__xludf.DUMMYFUNCTION("iferror(sum(iferror(filter(install_backlog!$E:$E,$A77=install_backlog!$A:$A,install_backlog!$D:$D=D$1))))"),0.0)</f>
        <v>0</v>
      </c>
      <c r="E77" s="4">
        <f>IFERROR(__xludf.DUMMYFUNCTION("iferror(sum(iferror(filter(install_backlog!$E:$E,$A77=install_backlog!$A:$A,install_backlog!$D:$D=E$1))))"),0.0)</f>
        <v>0</v>
      </c>
      <c r="F77" s="4">
        <f>IFERROR(__xludf.DUMMYFUNCTION("iferror(sum(iferror(filter(install_backlog!$E:$E,$A77=install_backlog!$A:$A,install_backlog!$D:$D=F$1))))"),0.0)</f>
        <v>0</v>
      </c>
      <c r="G77" s="4">
        <f>IFERROR(__xludf.DUMMYFUNCTION("iferror(sum(iferror(filter(install_backlog!$E:$E,$A77=install_backlog!$A:$A,install_backlog!$D:$D=G$1))))"),0.0)</f>
        <v>0</v>
      </c>
      <c r="H77" s="4">
        <f>IFERROR(__xludf.DUMMYFUNCTION("iferror(sum(iferror(filter(install_backlog!$E:$E,$A77=install_backlog!$A:$A,install_backlog!$D:$D=H$1))))"),0.0)</f>
        <v>0</v>
      </c>
      <c r="I77" s="4">
        <f>IFERROR(__xludf.DUMMYFUNCTION("iferror(sum(iferror(filter(install_backlog!$E:$E,$A77=install_backlog!$A:$A,install_backlog!$D:$D=I$1))))"),0.0)</f>
        <v>0</v>
      </c>
      <c r="J77" s="4">
        <f>IFERROR(__xludf.DUMMYFUNCTION("iferror(sum(iferror(filter(install_backlog!$E:$E,$A77=install_backlog!$A:$A,install_backlog!$D:$D=J$1))))"),0.0)</f>
        <v>0</v>
      </c>
      <c r="K77" s="4">
        <f t="shared" si="1"/>
        <v>0</v>
      </c>
      <c r="L77" s="4">
        <v>7.0</v>
      </c>
      <c r="M77" s="4">
        <f t="shared" si="2"/>
        <v>7</v>
      </c>
      <c r="N77" s="4">
        <f t="shared" si="3"/>
        <v>7</v>
      </c>
    </row>
    <row r="78">
      <c r="A78" s="2" t="s">
        <v>96</v>
      </c>
      <c r="B78" s="4">
        <f>IFERROR(__xludf.DUMMYFUNCTION("iferror(sum(iferror(filter(install_backlog!$E:$E,$A78=install_backlog!$A:$A,install_backlog!$D:$D=B$1))))"),0.0)</f>
        <v>0</v>
      </c>
      <c r="C78" s="4">
        <f>IFERROR(__xludf.DUMMYFUNCTION("iferror(sum(iferror(filter(install_backlog!$E:$E,$A78=install_backlog!$A:$A,install_backlog!$D:$D=C$1))))"),0.0)</f>
        <v>0</v>
      </c>
      <c r="D78" s="4">
        <f>IFERROR(__xludf.DUMMYFUNCTION("iferror(sum(iferror(filter(install_backlog!$E:$E,$A78=install_backlog!$A:$A,install_backlog!$D:$D=D$1))))"),0.0)</f>
        <v>0</v>
      </c>
      <c r="E78" s="4">
        <f>IFERROR(__xludf.DUMMYFUNCTION("iferror(sum(iferror(filter(install_backlog!$E:$E,$A78=install_backlog!$A:$A,install_backlog!$D:$D=E$1))))"),0.0)</f>
        <v>0</v>
      </c>
      <c r="F78" s="4">
        <f>IFERROR(__xludf.DUMMYFUNCTION("iferror(sum(iferror(filter(install_backlog!$E:$E,$A78=install_backlog!$A:$A,install_backlog!$D:$D=F$1))))"),0.0)</f>
        <v>0</v>
      </c>
      <c r="G78" s="4">
        <f>IFERROR(__xludf.DUMMYFUNCTION("iferror(sum(iferror(filter(install_backlog!$E:$E,$A78=install_backlog!$A:$A,install_backlog!$D:$D=G$1))))"),0.0)</f>
        <v>0</v>
      </c>
      <c r="H78" s="4">
        <f>IFERROR(__xludf.DUMMYFUNCTION("iferror(sum(iferror(filter(install_backlog!$E:$E,$A78=install_backlog!$A:$A,install_backlog!$D:$D=H$1))))"),0.0)</f>
        <v>0</v>
      </c>
      <c r="I78" s="4">
        <f>IFERROR(__xludf.DUMMYFUNCTION("iferror(sum(iferror(filter(install_backlog!$E:$E,$A78=install_backlog!$A:$A,install_backlog!$D:$D=I$1))))"),0.0)</f>
        <v>0</v>
      </c>
      <c r="J78" s="4">
        <f>IFERROR(__xludf.DUMMYFUNCTION("iferror(sum(iferror(filter(install_backlog!$E:$E,$A78=install_backlog!$A:$A,install_backlog!$D:$D=J$1))))"),0.0)</f>
        <v>0</v>
      </c>
      <c r="K78" s="4">
        <f t="shared" si="1"/>
        <v>0</v>
      </c>
      <c r="L78" s="4">
        <v>14.0</v>
      </c>
      <c r="M78" s="4">
        <f t="shared" si="2"/>
        <v>14</v>
      </c>
      <c r="N78" s="4">
        <f t="shared" si="3"/>
        <v>14</v>
      </c>
    </row>
    <row r="79">
      <c r="A79" s="2" t="s">
        <v>97</v>
      </c>
      <c r="B79" s="4">
        <f>IFERROR(__xludf.DUMMYFUNCTION("iferror(sum(iferror(filter(install_backlog!$E:$E,$A79=install_backlog!$A:$A,install_backlog!$D:$D=B$1))))"),0.0)</f>
        <v>0</v>
      </c>
      <c r="C79" s="4">
        <f>IFERROR(__xludf.DUMMYFUNCTION("iferror(sum(iferror(filter(install_backlog!$E:$E,$A79=install_backlog!$A:$A,install_backlog!$D:$D=C$1))))"),0.0)</f>
        <v>0</v>
      </c>
      <c r="D79" s="4">
        <f>IFERROR(__xludf.DUMMYFUNCTION("iferror(sum(iferror(filter(install_backlog!$E:$E,$A79=install_backlog!$A:$A,install_backlog!$D:$D=D$1))))"),0.0)</f>
        <v>0</v>
      </c>
      <c r="E79" s="4">
        <f>IFERROR(__xludf.DUMMYFUNCTION("iferror(sum(iferror(filter(install_backlog!$E:$E,$A79=install_backlog!$A:$A,install_backlog!$D:$D=E$1))))"),0.0)</f>
        <v>0</v>
      </c>
      <c r="F79" s="4">
        <f>IFERROR(__xludf.DUMMYFUNCTION("iferror(sum(iferror(filter(install_backlog!$E:$E,$A79=install_backlog!$A:$A,install_backlog!$D:$D=F$1))))"),0.0)</f>
        <v>0</v>
      </c>
      <c r="G79" s="4">
        <f>IFERROR(__xludf.DUMMYFUNCTION("iferror(sum(iferror(filter(install_backlog!$E:$E,$A79=install_backlog!$A:$A,install_backlog!$D:$D=G$1))))"),0.0)</f>
        <v>0</v>
      </c>
      <c r="H79" s="4">
        <f>IFERROR(__xludf.DUMMYFUNCTION("iferror(sum(iferror(filter(install_backlog!$E:$E,$A79=install_backlog!$A:$A,install_backlog!$D:$D=H$1))))"),0.0)</f>
        <v>0</v>
      </c>
      <c r="I79" s="4">
        <f>IFERROR(__xludf.DUMMYFUNCTION("iferror(sum(iferror(filter(install_backlog!$E:$E,$A79=install_backlog!$A:$A,install_backlog!$D:$D=I$1))))"),0.0)</f>
        <v>0</v>
      </c>
      <c r="J79" s="4">
        <f>IFERROR(__xludf.DUMMYFUNCTION("iferror(sum(iferror(filter(install_backlog!$E:$E,$A79=install_backlog!$A:$A,install_backlog!$D:$D=J$1))))"),0.0)</f>
        <v>0</v>
      </c>
      <c r="K79" s="4">
        <f t="shared" si="1"/>
        <v>0</v>
      </c>
      <c r="L79" s="4">
        <v>113.0</v>
      </c>
      <c r="M79" s="4">
        <f t="shared" si="2"/>
        <v>113</v>
      </c>
      <c r="N79" s="4">
        <f t="shared" si="3"/>
        <v>113</v>
      </c>
    </row>
    <row r="80">
      <c r="A80" s="2" t="s">
        <v>100</v>
      </c>
      <c r="B80" s="4">
        <f>IFERROR(__xludf.DUMMYFUNCTION("iferror(sum(iferror(filter(install_backlog!$E:$E,$A80=install_backlog!$A:$A,install_backlog!$D:$D=B$1))))"),0.0)</f>
        <v>0</v>
      </c>
      <c r="C80" s="4">
        <f>IFERROR(__xludf.DUMMYFUNCTION("iferror(sum(iferror(filter(install_backlog!$E:$E,$A80=install_backlog!$A:$A,install_backlog!$D:$D=C$1))))"),0.0)</f>
        <v>0</v>
      </c>
      <c r="D80" s="4">
        <f>IFERROR(__xludf.DUMMYFUNCTION("iferror(sum(iferror(filter(install_backlog!$E:$E,$A80=install_backlog!$A:$A,install_backlog!$D:$D=D$1))))"),0.0)</f>
        <v>0</v>
      </c>
      <c r="E80" s="4">
        <f>IFERROR(__xludf.DUMMYFUNCTION("iferror(sum(iferror(filter(install_backlog!$E:$E,$A80=install_backlog!$A:$A,install_backlog!$D:$D=E$1))))"),0.0)</f>
        <v>0</v>
      </c>
      <c r="F80" s="4">
        <f>IFERROR(__xludf.DUMMYFUNCTION("iferror(sum(iferror(filter(install_backlog!$E:$E,$A80=install_backlog!$A:$A,install_backlog!$D:$D=F$1))))"),0.0)</f>
        <v>0</v>
      </c>
      <c r="G80" s="4">
        <f>IFERROR(__xludf.DUMMYFUNCTION("iferror(sum(iferror(filter(install_backlog!$E:$E,$A80=install_backlog!$A:$A,install_backlog!$D:$D=G$1))))"),0.0)</f>
        <v>0</v>
      </c>
      <c r="H80" s="4">
        <f>IFERROR(__xludf.DUMMYFUNCTION("iferror(sum(iferror(filter(install_backlog!$E:$E,$A80=install_backlog!$A:$A,install_backlog!$D:$D=H$1))))"),0.0)</f>
        <v>0</v>
      </c>
      <c r="I80" s="4">
        <f>IFERROR(__xludf.DUMMYFUNCTION("iferror(sum(iferror(filter(install_backlog!$E:$E,$A80=install_backlog!$A:$A,install_backlog!$D:$D=I$1))))"),0.0)</f>
        <v>0</v>
      </c>
      <c r="J80" s="4">
        <f>IFERROR(__xludf.DUMMYFUNCTION("iferror(sum(iferror(filter(install_backlog!$E:$E,$A80=install_backlog!$A:$A,install_backlog!$D:$D=J$1))))"),0.0)</f>
        <v>0</v>
      </c>
      <c r="K80" s="4">
        <f t="shared" si="1"/>
        <v>0</v>
      </c>
      <c r="L80" s="4">
        <v>13.0</v>
      </c>
      <c r="M80" s="4">
        <f t="shared" si="2"/>
        <v>13</v>
      </c>
      <c r="N80" s="4">
        <f t="shared" si="3"/>
        <v>13</v>
      </c>
    </row>
    <row r="81">
      <c r="A81" s="2" t="s">
        <v>101</v>
      </c>
      <c r="B81" s="4">
        <f>IFERROR(__xludf.DUMMYFUNCTION("iferror(sum(iferror(filter(install_backlog!$E:$E,$A81=install_backlog!$A:$A,install_backlog!$D:$D=B$1))))"),0.0)</f>
        <v>0</v>
      </c>
      <c r="C81" s="4">
        <f>IFERROR(__xludf.DUMMYFUNCTION("iferror(sum(iferror(filter(install_backlog!$E:$E,$A81=install_backlog!$A:$A,install_backlog!$D:$D=C$1))))"),0.0)</f>
        <v>0</v>
      </c>
      <c r="D81" s="4">
        <f>IFERROR(__xludf.DUMMYFUNCTION("iferror(sum(iferror(filter(install_backlog!$E:$E,$A81=install_backlog!$A:$A,install_backlog!$D:$D=D$1))))"),0.0)</f>
        <v>0</v>
      </c>
      <c r="E81" s="4">
        <f>IFERROR(__xludf.DUMMYFUNCTION("iferror(sum(iferror(filter(install_backlog!$E:$E,$A81=install_backlog!$A:$A,install_backlog!$D:$D=E$1))))"),0.0)</f>
        <v>0</v>
      </c>
      <c r="F81" s="4">
        <f>IFERROR(__xludf.DUMMYFUNCTION("iferror(sum(iferror(filter(install_backlog!$E:$E,$A81=install_backlog!$A:$A,install_backlog!$D:$D=F$1))))"),0.0)</f>
        <v>0</v>
      </c>
      <c r="G81" s="4">
        <f>IFERROR(__xludf.DUMMYFUNCTION("iferror(sum(iferror(filter(install_backlog!$E:$E,$A81=install_backlog!$A:$A,install_backlog!$D:$D=G$1))))"),0.0)</f>
        <v>0</v>
      </c>
      <c r="H81" s="4">
        <f>IFERROR(__xludf.DUMMYFUNCTION("iferror(sum(iferror(filter(install_backlog!$E:$E,$A81=install_backlog!$A:$A,install_backlog!$D:$D=H$1))))"),0.0)</f>
        <v>0</v>
      </c>
      <c r="I81" s="4">
        <f>IFERROR(__xludf.DUMMYFUNCTION("iferror(sum(iferror(filter(install_backlog!$E:$E,$A81=install_backlog!$A:$A,install_backlog!$D:$D=I$1))))"),0.0)</f>
        <v>0</v>
      </c>
      <c r="J81" s="4">
        <f>IFERROR(__xludf.DUMMYFUNCTION("iferror(sum(iferror(filter(install_backlog!$E:$E,$A81=install_backlog!$A:$A,install_backlog!$D:$D=J$1))))"),0.0)</f>
        <v>0</v>
      </c>
      <c r="K81" s="4">
        <f t="shared" si="1"/>
        <v>0</v>
      </c>
      <c r="L81" s="4">
        <v>2.0</v>
      </c>
      <c r="M81" s="4">
        <f t="shared" si="2"/>
        <v>2</v>
      </c>
      <c r="N81" s="4">
        <f t="shared" si="3"/>
        <v>2</v>
      </c>
    </row>
    <row r="82">
      <c r="A82" s="2" t="s">
        <v>102</v>
      </c>
      <c r="B82" s="4">
        <f>IFERROR(__xludf.DUMMYFUNCTION("iferror(sum(iferror(filter(install_backlog!$E:$E,$A82=install_backlog!$A:$A,install_backlog!$D:$D=B$1))))"),0.0)</f>
        <v>0</v>
      </c>
      <c r="C82" s="4">
        <f>IFERROR(__xludf.DUMMYFUNCTION("iferror(sum(iferror(filter(install_backlog!$E:$E,$A82=install_backlog!$A:$A,install_backlog!$D:$D=C$1))))"),0.0)</f>
        <v>0</v>
      </c>
      <c r="D82" s="4">
        <f>IFERROR(__xludf.DUMMYFUNCTION("iferror(sum(iferror(filter(install_backlog!$E:$E,$A82=install_backlog!$A:$A,install_backlog!$D:$D=D$1))))"),0.0)</f>
        <v>0</v>
      </c>
      <c r="E82" s="4">
        <f>IFERROR(__xludf.DUMMYFUNCTION("iferror(sum(iferror(filter(install_backlog!$E:$E,$A82=install_backlog!$A:$A,install_backlog!$D:$D=E$1))))"),0.0)</f>
        <v>0</v>
      </c>
      <c r="F82" s="4">
        <f>IFERROR(__xludf.DUMMYFUNCTION("iferror(sum(iferror(filter(install_backlog!$E:$E,$A82=install_backlog!$A:$A,install_backlog!$D:$D=F$1))))"),0.0)</f>
        <v>0</v>
      </c>
      <c r="G82" s="4">
        <f>IFERROR(__xludf.DUMMYFUNCTION("iferror(sum(iferror(filter(install_backlog!$E:$E,$A82=install_backlog!$A:$A,install_backlog!$D:$D=G$1))))"),0.0)</f>
        <v>0</v>
      </c>
      <c r="H82" s="4">
        <f>IFERROR(__xludf.DUMMYFUNCTION("iferror(sum(iferror(filter(install_backlog!$E:$E,$A82=install_backlog!$A:$A,install_backlog!$D:$D=H$1))))"),0.0)</f>
        <v>0</v>
      </c>
      <c r="I82" s="4">
        <f>IFERROR(__xludf.DUMMYFUNCTION("iferror(sum(iferror(filter(install_backlog!$E:$E,$A82=install_backlog!$A:$A,install_backlog!$D:$D=I$1))))"),0.0)</f>
        <v>0</v>
      </c>
      <c r="J82" s="4">
        <f>IFERROR(__xludf.DUMMYFUNCTION("iferror(sum(iferror(filter(install_backlog!$E:$E,$A82=install_backlog!$A:$A,install_backlog!$D:$D=J$1))))"),0.0)</f>
        <v>0</v>
      </c>
      <c r="K82" s="4">
        <f t="shared" si="1"/>
        <v>0</v>
      </c>
      <c r="L82" s="4">
        <v>0.0</v>
      </c>
      <c r="M82" s="4">
        <f t="shared" si="2"/>
        <v>0</v>
      </c>
      <c r="N82" s="4">
        <f t="shared" si="3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3" width="19.0"/>
  </cols>
  <sheetData>
    <row r="1">
      <c r="A1" s="2" t="s">
        <v>2</v>
      </c>
      <c r="B1" s="7" t="s">
        <v>334</v>
      </c>
      <c r="C1" s="7" t="s">
        <v>335</v>
      </c>
      <c r="D1" s="3" t="s">
        <v>4</v>
      </c>
    </row>
    <row r="2">
      <c r="A2" s="2" t="s">
        <v>9</v>
      </c>
      <c r="B2" s="8">
        <v>45413.0</v>
      </c>
      <c r="C2" s="7">
        <v>44835.0</v>
      </c>
      <c r="D2" s="3">
        <v>1.0</v>
      </c>
      <c r="K2" s="9" t="s">
        <v>336</v>
      </c>
    </row>
    <row r="3">
      <c r="A3" s="2" t="s">
        <v>9</v>
      </c>
      <c r="B3" s="8">
        <v>45413.0</v>
      </c>
      <c r="C3" s="7">
        <v>45139.0</v>
      </c>
      <c r="D3" s="3">
        <v>1.0</v>
      </c>
      <c r="J3" s="2" t="s">
        <v>337</v>
      </c>
      <c r="K3" s="9" t="s">
        <v>338</v>
      </c>
    </row>
    <row r="4">
      <c r="A4" s="2" t="s">
        <v>9</v>
      </c>
      <c r="B4" s="8">
        <v>45474.0</v>
      </c>
      <c r="C4" s="7">
        <v>45231.0</v>
      </c>
      <c r="D4" s="3">
        <v>4.0</v>
      </c>
    </row>
    <row r="5">
      <c r="A5" s="2" t="s">
        <v>11</v>
      </c>
      <c r="B5" s="8">
        <v>45413.0</v>
      </c>
      <c r="C5" s="7">
        <v>45566.0</v>
      </c>
      <c r="D5" s="3">
        <v>12.0</v>
      </c>
      <c r="J5" s="1" t="s">
        <v>339</v>
      </c>
    </row>
    <row r="6">
      <c r="A6" s="2" t="s">
        <v>11</v>
      </c>
      <c r="B6" s="8">
        <v>45413.0</v>
      </c>
      <c r="C6" s="7">
        <v>45627.0</v>
      </c>
      <c r="D6" s="3">
        <v>1.0</v>
      </c>
    </row>
    <row r="7">
      <c r="A7" s="2" t="s">
        <v>11</v>
      </c>
      <c r="B7" s="8">
        <v>45413.0</v>
      </c>
      <c r="C7" s="7">
        <v>45748.0</v>
      </c>
      <c r="D7" s="3">
        <v>1.0</v>
      </c>
    </row>
    <row r="8">
      <c r="A8" s="2" t="s">
        <v>11</v>
      </c>
      <c r="B8" s="8">
        <v>45413.0</v>
      </c>
      <c r="C8" s="7">
        <v>45839.0</v>
      </c>
      <c r="D8" s="3">
        <v>2.0</v>
      </c>
    </row>
    <row r="9">
      <c r="A9" s="2" t="s">
        <v>13</v>
      </c>
      <c r="B9" s="8">
        <v>45413.0</v>
      </c>
      <c r="C9" s="7">
        <v>45017.0</v>
      </c>
      <c r="D9" s="3">
        <v>1.0</v>
      </c>
    </row>
    <row r="10">
      <c r="A10" s="2" t="s">
        <v>13</v>
      </c>
      <c r="B10" s="8">
        <v>45413.0</v>
      </c>
      <c r="C10" s="7">
        <v>45170.0</v>
      </c>
      <c r="D10" s="3">
        <v>1.0</v>
      </c>
    </row>
    <row r="11">
      <c r="A11" s="2" t="s">
        <v>13</v>
      </c>
      <c r="B11" s="8">
        <v>45413.0</v>
      </c>
      <c r="C11" s="7">
        <v>45474.0</v>
      </c>
      <c r="D11" s="3">
        <v>7.0</v>
      </c>
    </row>
    <row r="12">
      <c r="A12" s="2" t="s">
        <v>13</v>
      </c>
      <c r="B12" s="8">
        <v>45413.0</v>
      </c>
      <c r="C12" s="7">
        <v>45597.0</v>
      </c>
      <c r="D12" s="3">
        <v>1.0</v>
      </c>
    </row>
    <row r="13">
      <c r="A13" s="2" t="s">
        <v>13</v>
      </c>
      <c r="B13" s="8">
        <v>45413.0</v>
      </c>
      <c r="C13" s="7">
        <v>45717.0</v>
      </c>
      <c r="D13" s="3">
        <v>4.0</v>
      </c>
    </row>
    <row r="14">
      <c r="A14" s="2" t="s">
        <v>15</v>
      </c>
      <c r="B14" s="8">
        <v>45413.0</v>
      </c>
      <c r="C14" s="7">
        <v>45413.0</v>
      </c>
      <c r="D14" s="3">
        <v>3.0</v>
      </c>
    </row>
    <row r="15">
      <c r="A15" s="2" t="s">
        <v>15</v>
      </c>
      <c r="B15" s="8">
        <v>45413.0</v>
      </c>
      <c r="C15" s="7">
        <v>45444.0</v>
      </c>
      <c r="D15" s="3">
        <v>1.0</v>
      </c>
    </row>
    <row r="16">
      <c r="A16" s="2" t="s">
        <v>15</v>
      </c>
      <c r="B16" s="8">
        <v>45413.0</v>
      </c>
      <c r="C16" s="7">
        <v>45505.0</v>
      </c>
      <c r="D16" s="3">
        <v>21.0</v>
      </c>
    </row>
    <row r="17">
      <c r="A17" s="2" t="s">
        <v>17</v>
      </c>
      <c r="B17" s="8">
        <v>45413.0</v>
      </c>
      <c r="C17" s="7">
        <v>45352.0</v>
      </c>
      <c r="D17" s="3">
        <v>3.0</v>
      </c>
    </row>
    <row r="18">
      <c r="A18" s="2" t="s">
        <v>17</v>
      </c>
      <c r="B18" s="8">
        <v>45413.0</v>
      </c>
      <c r="C18" s="7">
        <v>45474.0</v>
      </c>
      <c r="D18" s="3">
        <v>18.0</v>
      </c>
    </row>
    <row r="19">
      <c r="A19" s="2" t="s">
        <v>18</v>
      </c>
      <c r="B19" s="8">
        <v>45413.0</v>
      </c>
      <c r="C19" s="7">
        <v>44621.0</v>
      </c>
      <c r="D19" s="3">
        <v>1.0</v>
      </c>
    </row>
    <row r="20">
      <c r="A20" s="2" t="s">
        <v>18</v>
      </c>
      <c r="B20" s="8">
        <v>45413.0</v>
      </c>
      <c r="C20" s="7">
        <v>45078.0</v>
      </c>
      <c r="D20" s="3">
        <v>1.0</v>
      </c>
    </row>
    <row r="21">
      <c r="A21" s="2" t="s">
        <v>18</v>
      </c>
      <c r="B21" s="8">
        <v>45413.0</v>
      </c>
      <c r="C21" s="7">
        <v>45170.0</v>
      </c>
      <c r="D21" s="3">
        <v>4.0</v>
      </c>
    </row>
    <row r="22">
      <c r="A22" s="2" t="s">
        <v>18</v>
      </c>
      <c r="B22" s="8">
        <v>45413.0</v>
      </c>
      <c r="C22" s="7">
        <v>45200.0</v>
      </c>
      <c r="D22" s="3">
        <v>1.0</v>
      </c>
    </row>
    <row r="23">
      <c r="A23" s="2" t="s">
        <v>18</v>
      </c>
      <c r="B23" s="8">
        <v>45413.0</v>
      </c>
      <c r="C23" s="7">
        <v>45231.0</v>
      </c>
      <c r="D23" s="3">
        <v>3.0</v>
      </c>
    </row>
    <row r="24">
      <c r="A24" s="2" t="s">
        <v>18</v>
      </c>
      <c r="B24" s="8">
        <v>45413.0</v>
      </c>
      <c r="C24" s="7">
        <v>45261.0</v>
      </c>
      <c r="D24" s="3">
        <v>1.0</v>
      </c>
    </row>
    <row r="25">
      <c r="A25" s="2" t="s">
        <v>18</v>
      </c>
      <c r="B25" s="8">
        <v>45413.0</v>
      </c>
      <c r="C25" s="7">
        <v>45292.0</v>
      </c>
      <c r="D25" s="3">
        <v>2.0</v>
      </c>
    </row>
    <row r="26">
      <c r="A26" s="2" t="s">
        <v>18</v>
      </c>
      <c r="B26" s="8">
        <v>45413.0</v>
      </c>
      <c r="C26" s="7">
        <v>45323.0</v>
      </c>
      <c r="D26" s="3">
        <v>5.0</v>
      </c>
    </row>
    <row r="27">
      <c r="A27" s="2" t="s">
        <v>18</v>
      </c>
      <c r="B27" s="8">
        <v>45413.0</v>
      </c>
      <c r="C27" s="7">
        <v>45352.0</v>
      </c>
      <c r="D27" s="3">
        <v>6.0</v>
      </c>
    </row>
    <row r="28">
      <c r="A28" s="2" t="s">
        <v>18</v>
      </c>
      <c r="B28" s="8">
        <v>45413.0</v>
      </c>
      <c r="C28" s="7">
        <v>45383.0</v>
      </c>
      <c r="D28" s="3">
        <v>2.0</v>
      </c>
    </row>
    <row r="29">
      <c r="A29" s="2" t="s">
        <v>18</v>
      </c>
      <c r="B29" s="8">
        <v>45413.0</v>
      </c>
      <c r="C29" s="7">
        <v>45413.0</v>
      </c>
      <c r="D29" s="3">
        <v>3.0</v>
      </c>
    </row>
    <row r="30">
      <c r="A30" s="2" t="s">
        <v>18</v>
      </c>
      <c r="B30" s="8">
        <v>45413.0</v>
      </c>
      <c r="C30" s="7">
        <v>45444.0</v>
      </c>
      <c r="D30" s="3">
        <v>119.0</v>
      </c>
    </row>
    <row r="31">
      <c r="A31" s="2" t="s">
        <v>18</v>
      </c>
      <c r="B31" s="8">
        <v>45413.0</v>
      </c>
      <c r="C31" s="7">
        <v>45474.0</v>
      </c>
      <c r="D31" s="3">
        <v>37.0</v>
      </c>
    </row>
    <row r="32">
      <c r="A32" s="2" t="s">
        <v>18</v>
      </c>
      <c r="B32" s="8">
        <v>45413.0</v>
      </c>
      <c r="C32" s="7">
        <v>45505.0</v>
      </c>
      <c r="D32" s="3">
        <v>18.0</v>
      </c>
    </row>
    <row r="33">
      <c r="A33" s="2" t="s">
        <v>18</v>
      </c>
      <c r="B33" s="8">
        <v>45413.0</v>
      </c>
      <c r="C33" s="7">
        <v>45536.0</v>
      </c>
      <c r="D33" s="3">
        <v>5.0</v>
      </c>
    </row>
    <row r="34">
      <c r="A34" s="2" t="s">
        <v>18</v>
      </c>
      <c r="B34" s="8">
        <v>45413.0</v>
      </c>
      <c r="C34" s="7">
        <v>45566.0</v>
      </c>
      <c r="D34" s="3">
        <v>8.0</v>
      </c>
    </row>
    <row r="35">
      <c r="A35" s="2" t="s">
        <v>18</v>
      </c>
      <c r="B35" s="8">
        <v>45413.0</v>
      </c>
      <c r="C35" s="7">
        <v>45597.0</v>
      </c>
      <c r="D35" s="3">
        <v>11.0</v>
      </c>
    </row>
    <row r="36">
      <c r="A36" s="2" t="s">
        <v>18</v>
      </c>
      <c r="B36" s="8">
        <v>45413.0</v>
      </c>
      <c r="C36" s="7">
        <v>45658.0</v>
      </c>
      <c r="D36" s="3">
        <v>9.0</v>
      </c>
    </row>
    <row r="37">
      <c r="A37" s="2" t="s">
        <v>18</v>
      </c>
      <c r="B37" s="8">
        <v>45413.0</v>
      </c>
      <c r="C37" s="7">
        <v>45170.0</v>
      </c>
      <c r="D37" s="3">
        <v>1.0</v>
      </c>
    </row>
    <row r="38">
      <c r="A38" s="2" t="s">
        <v>18</v>
      </c>
      <c r="B38" s="8">
        <v>45413.0</v>
      </c>
      <c r="C38" s="7">
        <v>45231.0</v>
      </c>
      <c r="D38" s="3">
        <v>1.0</v>
      </c>
    </row>
    <row r="39">
      <c r="A39" s="2" t="s">
        <v>18</v>
      </c>
      <c r="B39" s="8">
        <v>45413.0</v>
      </c>
      <c r="C39" s="7">
        <v>45261.0</v>
      </c>
      <c r="D39" s="3">
        <v>2.0</v>
      </c>
    </row>
    <row r="40">
      <c r="A40" s="2" t="s">
        <v>18</v>
      </c>
      <c r="B40" s="8">
        <v>45413.0</v>
      </c>
      <c r="C40" s="7">
        <v>45292.0</v>
      </c>
      <c r="D40" s="3">
        <v>1.0</v>
      </c>
    </row>
    <row r="41">
      <c r="A41" s="2" t="s">
        <v>18</v>
      </c>
      <c r="B41" s="8">
        <v>45413.0</v>
      </c>
      <c r="C41" s="7">
        <v>45505.0</v>
      </c>
      <c r="D41" s="3">
        <v>1.0</v>
      </c>
    </row>
    <row r="42">
      <c r="A42" s="2" t="s">
        <v>18</v>
      </c>
      <c r="B42" s="8">
        <v>45413.0</v>
      </c>
      <c r="C42" s="7">
        <v>45536.0</v>
      </c>
      <c r="D42" s="3">
        <v>2.0</v>
      </c>
    </row>
    <row r="43">
      <c r="A43" s="2" t="s">
        <v>18</v>
      </c>
      <c r="B43" s="8">
        <v>45413.0</v>
      </c>
      <c r="C43" s="7">
        <v>45566.0</v>
      </c>
      <c r="D43" s="3">
        <v>1.0</v>
      </c>
    </row>
    <row r="44">
      <c r="A44" s="2" t="s">
        <v>18</v>
      </c>
      <c r="B44" s="8">
        <v>45413.0</v>
      </c>
      <c r="C44" s="7">
        <v>45597.0</v>
      </c>
      <c r="D44" s="3">
        <v>1.0</v>
      </c>
    </row>
    <row r="45">
      <c r="A45" s="2" t="s">
        <v>18</v>
      </c>
      <c r="B45" s="8">
        <v>45413.0</v>
      </c>
      <c r="C45" s="7">
        <v>45627.0</v>
      </c>
      <c r="D45" s="3">
        <v>3.0</v>
      </c>
    </row>
    <row r="46">
      <c r="A46" s="2" t="s">
        <v>18</v>
      </c>
      <c r="B46" s="8">
        <v>45413.0</v>
      </c>
      <c r="C46" s="7">
        <v>45658.0</v>
      </c>
      <c r="D46" s="3">
        <v>1.0</v>
      </c>
    </row>
    <row r="47">
      <c r="A47" s="2" t="s">
        <v>18</v>
      </c>
      <c r="B47" s="8">
        <v>45413.0</v>
      </c>
      <c r="C47" s="7">
        <v>45748.0</v>
      </c>
      <c r="D47" s="3">
        <v>4.0</v>
      </c>
    </row>
    <row r="48">
      <c r="A48" s="2" t="s">
        <v>20</v>
      </c>
      <c r="B48" s="8">
        <v>45413.0</v>
      </c>
      <c r="C48" s="7">
        <v>45352.0</v>
      </c>
      <c r="D48" s="3">
        <v>11.0</v>
      </c>
    </row>
    <row r="49">
      <c r="A49" s="2" t="s">
        <v>20</v>
      </c>
      <c r="B49" s="8">
        <v>45413.0</v>
      </c>
      <c r="C49" s="7">
        <v>45505.0</v>
      </c>
      <c r="D49" s="3">
        <v>1.0</v>
      </c>
    </row>
    <row r="50">
      <c r="A50" s="2" t="s">
        <v>20</v>
      </c>
      <c r="B50" s="8">
        <v>45413.0</v>
      </c>
      <c r="C50" s="7">
        <v>45536.0</v>
      </c>
      <c r="D50" s="3">
        <v>4.0</v>
      </c>
    </row>
    <row r="51">
      <c r="A51" s="2" t="s">
        <v>20</v>
      </c>
      <c r="B51" s="8">
        <v>45413.0</v>
      </c>
      <c r="C51" s="7">
        <v>45566.0</v>
      </c>
      <c r="D51" s="3">
        <v>4.0</v>
      </c>
    </row>
    <row r="52">
      <c r="A52" s="2" t="s">
        <v>20</v>
      </c>
      <c r="B52" s="8">
        <v>45413.0</v>
      </c>
      <c r="C52" s="7">
        <v>45689.0</v>
      </c>
      <c r="D52" s="3">
        <v>1.0</v>
      </c>
    </row>
    <row r="53">
      <c r="A53" s="2" t="s">
        <v>22</v>
      </c>
      <c r="B53" s="8">
        <v>45413.0</v>
      </c>
      <c r="C53" s="7">
        <v>45139.0</v>
      </c>
      <c r="D53" s="3">
        <v>2.0</v>
      </c>
    </row>
    <row r="54">
      <c r="A54" s="2" t="s">
        <v>22</v>
      </c>
      <c r="B54" s="8">
        <v>45413.0</v>
      </c>
      <c r="C54" s="7">
        <v>45474.0</v>
      </c>
      <c r="D54" s="3">
        <v>1.0</v>
      </c>
    </row>
    <row r="55">
      <c r="A55" s="2" t="s">
        <v>22</v>
      </c>
      <c r="B55" s="8">
        <v>45413.0</v>
      </c>
      <c r="C55" s="7">
        <v>45566.0</v>
      </c>
      <c r="D55" s="3">
        <v>4.0</v>
      </c>
    </row>
    <row r="56">
      <c r="A56" s="2" t="s">
        <v>22</v>
      </c>
      <c r="B56" s="8">
        <v>45413.0</v>
      </c>
      <c r="C56" s="7">
        <v>45597.0</v>
      </c>
      <c r="D56" s="3">
        <v>3.0</v>
      </c>
    </row>
    <row r="57">
      <c r="A57" s="2" t="s">
        <v>22</v>
      </c>
      <c r="B57" s="8">
        <v>45413.0</v>
      </c>
      <c r="C57" s="7">
        <v>45689.0</v>
      </c>
      <c r="D57" s="3">
        <v>1.0</v>
      </c>
    </row>
    <row r="58">
      <c r="A58" s="2" t="s">
        <v>22</v>
      </c>
      <c r="B58" s="8">
        <v>45413.0</v>
      </c>
      <c r="C58" s="7">
        <v>45717.0</v>
      </c>
      <c r="D58" s="3">
        <v>3.0</v>
      </c>
    </row>
    <row r="59">
      <c r="A59" s="2" t="s">
        <v>22</v>
      </c>
      <c r="B59" s="8">
        <v>45413.0</v>
      </c>
      <c r="C59" s="7">
        <v>45748.0</v>
      </c>
      <c r="D59" s="3">
        <v>2.0</v>
      </c>
    </row>
    <row r="60">
      <c r="A60" s="2" t="s">
        <v>24</v>
      </c>
      <c r="B60" s="8">
        <v>45413.0</v>
      </c>
      <c r="C60" s="7">
        <v>45352.0</v>
      </c>
      <c r="D60" s="3">
        <v>7.0</v>
      </c>
    </row>
    <row r="61">
      <c r="A61" s="2" t="s">
        <v>24</v>
      </c>
      <c r="B61" s="8">
        <v>45413.0</v>
      </c>
      <c r="C61" s="7">
        <v>45383.0</v>
      </c>
      <c r="D61" s="3">
        <v>9.0</v>
      </c>
    </row>
    <row r="62">
      <c r="A62" s="2" t="s">
        <v>24</v>
      </c>
      <c r="B62" s="8">
        <v>45413.0</v>
      </c>
      <c r="C62" s="7">
        <v>45474.0</v>
      </c>
      <c r="D62" s="3">
        <v>2.0</v>
      </c>
    </row>
    <row r="63">
      <c r="A63" s="2" t="s">
        <v>24</v>
      </c>
      <c r="B63" s="8">
        <v>45413.0</v>
      </c>
      <c r="C63" s="7">
        <v>45597.0</v>
      </c>
      <c r="D63" s="3">
        <v>2.0</v>
      </c>
    </row>
    <row r="64">
      <c r="A64" s="2" t="s">
        <v>24</v>
      </c>
      <c r="B64" s="8">
        <v>45413.0</v>
      </c>
      <c r="C64" s="7">
        <v>45658.0</v>
      </c>
      <c r="D64" s="3">
        <v>8.0</v>
      </c>
    </row>
    <row r="65">
      <c r="A65" s="2" t="s">
        <v>24</v>
      </c>
      <c r="B65" s="8">
        <v>45413.0</v>
      </c>
      <c r="C65" s="7">
        <v>45689.0</v>
      </c>
      <c r="D65" s="3">
        <v>8.0</v>
      </c>
    </row>
    <row r="66">
      <c r="A66" s="2" t="s">
        <v>25</v>
      </c>
      <c r="B66" s="8">
        <v>45413.0</v>
      </c>
      <c r="C66" s="7">
        <v>45139.0</v>
      </c>
      <c r="D66" s="3">
        <v>2.0</v>
      </c>
    </row>
    <row r="67">
      <c r="A67" s="2" t="s">
        <v>25</v>
      </c>
      <c r="B67" s="8">
        <v>45413.0</v>
      </c>
      <c r="C67" s="7">
        <v>45323.0</v>
      </c>
      <c r="D67" s="3">
        <v>16.0</v>
      </c>
    </row>
    <row r="68">
      <c r="A68" s="2" t="s">
        <v>25</v>
      </c>
      <c r="B68" s="8">
        <v>45413.0</v>
      </c>
      <c r="C68" s="7">
        <v>45413.0</v>
      </c>
      <c r="D68" s="3">
        <v>1.0</v>
      </c>
    </row>
    <row r="69">
      <c r="A69" s="2" t="s">
        <v>25</v>
      </c>
      <c r="B69" s="8">
        <v>45413.0</v>
      </c>
      <c r="C69" s="7">
        <v>45474.0</v>
      </c>
      <c r="D69" s="3">
        <v>7.0</v>
      </c>
    </row>
    <row r="70">
      <c r="A70" s="2" t="s">
        <v>25</v>
      </c>
      <c r="B70" s="8">
        <v>45413.0</v>
      </c>
      <c r="C70" s="7">
        <v>45505.0</v>
      </c>
      <c r="D70" s="3">
        <v>1.0</v>
      </c>
    </row>
    <row r="71">
      <c r="A71" s="2" t="s">
        <v>25</v>
      </c>
      <c r="B71" s="8">
        <v>45413.0</v>
      </c>
      <c r="C71" s="7">
        <v>45536.0</v>
      </c>
      <c r="D71" s="3">
        <v>2.0</v>
      </c>
    </row>
    <row r="72">
      <c r="A72" s="2" t="s">
        <v>25</v>
      </c>
      <c r="B72" s="8">
        <v>45413.0</v>
      </c>
      <c r="C72" s="7">
        <v>45597.0</v>
      </c>
      <c r="D72" s="3">
        <v>3.0</v>
      </c>
    </row>
    <row r="73">
      <c r="A73" s="2" t="s">
        <v>25</v>
      </c>
      <c r="B73" s="8">
        <v>45413.0</v>
      </c>
      <c r="C73" s="7">
        <v>45689.0</v>
      </c>
      <c r="D73" s="3">
        <v>1.0</v>
      </c>
    </row>
    <row r="74">
      <c r="A74" s="2" t="s">
        <v>26</v>
      </c>
      <c r="B74" s="8">
        <v>45413.0</v>
      </c>
      <c r="C74" s="7">
        <v>45444.0</v>
      </c>
      <c r="D74" s="3">
        <v>1.0</v>
      </c>
    </row>
    <row r="75">
      <c r="A75" s="2" t="s">
        <v>28</v>
      </c>
      <c r="B75" s="8">
        <v>45413.0</v>
      </c>
      <c r="C75" s="7">
        <v>45444.0</v>
      </c>
      <c r="D75" s="3">
        <v>1.0</v>
      </c>
    </row>
    <row r="76">
      <c r="A76" s="2" t="s">
        <v>28</v>
      </c>
      <c r="B76" s="8">
        <v>45413.0</v>
      </c>
      <c r="C76" s="7">
        <v>45474.0</v>
      </c>
      <c r="D76" s="3">
        <v>5.0</v>
      </c>
    </row>
    <row r="77">
      <c r="A77" s="2" t="s">
        <v>28</v>
      </c>
      <c r="B77" s="8">
        <v>45413.0</v>
      </c>
      <c r="C77" s="7">
        <v>45566.0</v>
      </c>
      <c r="D77" s="3">
        <v>2.0</v>
      </c>
    </row>
    <row r="78">
      <c r="A78" s="2" t="s">
        <v>28</v>
      </c>
      <c r="B78" s="8">
        <v>45413.0</v>
      </c>
      <c r="C78" s="7">
        <v>45597.0</v>
      </c>
      <c r="D78" s="3">
        <v>5.0</v>
      </c>
    </row>
    <row r="79">
      <c r="A79" s="2" t="s">
        <v>29</v>
      </c>
      <c r="B79" s="8">
        <v>45413.0</v>
      </c>
      <c r="C79" s="7">
        <v>44378.0</v>
      </c>
      <c r="D79" s="3">
        <v>2.0</v>
      </c>
    </row>
    <row r="80">
      <c r="A80" s="2" t="s">
        <v>29</v>
      </c>
      <c r="B80" s="8">
        <v>45413.0</v>
      </c>
      <c r="C80" s="7">
        <v>44501.0</v>
      </c>
      <c r="D80" s="3">
        <v>1.0</v>
      </c>
    </row>
    <row r="81">
      <c r="A81" s="2" t="s">
        <v>29</v>
      </c>
      <c r="B81" s="8">
        <v>45413.0</v>
      </c>
      <c r="C81" s="7">
        <v>44593.0</v>
      </c>
      <c r="D81" s="3">
        <v>5.0</v>
      </c>
    </row>
    <row r="82">
      <c r="A82" s="2" t="s">
        <v>29</v>
      </c>
      <c r="B82" s="8">
        <v>45413.0</v>
      </c>
      <c r="C82" s="7">
        <v>44652.0</v>
      </c>
      <c r="D82" s="3">
        <v>1.0</v>
      </c>
    </row>
    <row r="83">
      <c r="A83" s="2" t="s">
        <v>29</v>
      </c>
      <c r="B83" s="8">
        <v>45413.0</v>
      </c>
      <c r="C83" s="7">
        <v>44805.0</v>
      </c>
      <c r="D83" s="3">
        <v>3.0</v>
      </c>
    </row>
    <row r="84">
      <c r="A84" s="2" t="s">
        <v>29</v>
      </c>
      <c r="B84" s="8">
        <v>45413.0</v>
      </c>
      <c r="C84" s="7">
        <v>44835.0</v>
      </c>
      <c r="D84" s="3">
        <v>1.0</v>
      </c>
    </row>
    <row r="85">
      <c r="A85" s="2" t="s">
        <v>29</v>
      </c>
      <c r="B85" s="8">
        <v>45413.0</v>
      </c>
      <c r="C85" s="7">
        <v>44866.0</v>
      </c>
      <c r="D85" s="3">
        <v>2.0</v>
      </c>
    </row>
    <row r="86">
      <c r="A86" s="2" t="s">
        <v>29</v>
      </c>
      <c r="B86" s="8">
        <v>45413.0</v>
      </c>
      <c r="C86" s="7">
        <v>44927.0</v>
      </c>
      <c r="D86" s="3">
        <v>2.0</v>
      </c>
    </row>
    <row r="87">
      <c r="A87" s="2" t="s">
        <v>29</v>
      </c>
      <c r="B87" s="8">
        <v>45413.0</v>
      </c>
      <c r="C87" s="7">
        <v>44958.0</v>
      </c>
      <c r="D87" s="3">
        <v>4.0</v>
      </c>
    </row>
    <row r="88">
      <c r="A88" s="2" t="s">
        <v>29</v>
      </c>
      <c r="B88" s="8">
        <v>45413.0</v>
      </c>
      <c r="C88" s="7">
        <v>44986.0</v>
      </c>
      <c r="D88" s="3">
        <v>2.0</v>
      </c>
    </row>
    <row r="89">
      <c r="A89" s="2" t="s">
        <v>29</v>
      </c>
      <c r="B89" s="8">
        <v>45413.0</v>
      </c>
      <c r="C89" s="7">
        <v>45047.0</v>
      </c>
      <c r="D89" s="3">
        <v>1.0</v>
      </c>
    </row>
    <row r="90">
      <c r="A90" s="2" t="s">
        <v>29</v>
      </c>
      <c r="B90" s="8">
        <v>45413.0</v>
      </c>
      <c r="C90" s="7">
        <v>45078.0</v>
      </c>
      <c r="D90" s="3">
        <v>3.0</v>
      </c>
    </row>
    <row r="91">
      <c r="A91" s="2" t="s">
        <v>29</v>
      </c>
      <c r="B91" s="8">
        <v>45413.0</v>
      </c>
      <c r="C91" s="7">
        <v>45108.0</v>
      </c>
      <c r="D91" s="3">
        <v>5.0</v>
      </c>
    </row>
    <row r="92">
      <c r="A92" s="2" t="s">
        <v>29</v>
      </c>
      <c r="B92" s="8">
        <v>45413.0</v>
      </c>
      <c r="C92" s="7">
        <v>45139.0</v>
      </c>
      <c r="D92" s="3">
        <v>5.0</v>
      </c>
    </row>
    <row r="93">
      <c r="A93" s="2" t="s">
        <v>29</v>
      </c>
      <c r="B93" s="8">
        <v>45413.0</v>
      </c>
      <c r="C93" s="7">
        <v>45231.0</v>
      </c>
      <c r="D93" s="3">
        <v>1.0</v>
      </c>
    </row>
    <row r="94">
      <c r="A94" s="2" t="s">
        <v>29</v>
      </c>
      <c r="B94" s="8">
        <v>45413.0</v>
      </c>
      <c r="C94" s="7">
        <v>45261.0</v>
      </c>
      <c r="D94" s="3">
        <v>1.0</v>
      </c>
    </row>
    <row r="95">
      <c r="A95" s="2" t="s">
        <v>29</v>
      </c>
      <c r="B95" s="8">
        <v>45413.0</v>
      </c>
      <c r="C95" s="7">
        <v>45292.0</v>
      </c>
      <c r="D95" s="3">
        <v>21.0</v>
      </c>
    </row>
    <row r="96">
      <c r="A96" s="2" t="s">
        <v>29</v>
      </c>
      <c r="B96" s="8">
        <v>45413.0</v>
      </c>
      <c r="C96" s="7">
        <v>45323.0</v>
      </c>
      <c r="D96" s="3">
        <v>19.0</v>
      </c>
    </row>
    <row r="97">
      <c r="A97" s="2" t="s">
        <v>29</v>
      </c>
      <c r="B97" s="8">
        <v>45413.0</v>
      </c>
      <c r="C97" s="7">
        <v>45352.0</v>
      </c>
      <c r="D97" s="3">
        <v>14.0</v>
      </c>
    </row>
    <row r="98">
      <c r="A98" s="2" t="s">
        <v>29</v>
      </c>
      <c r="B98" s="8">
        <v>45413.0</v>
      </c>
      <c r="C98" s="7">
        <v>45383.0</v>
      </c>
      <c r="D98" s="3">
        <v>13.0</v>
      </c>
    </row>
    <row r="99">
      <c r="A99" s="2" t="s">
        <v>29</v>
      </c>
      <c r="B99" s="8">
        <v>45413.0</v>
      </c>
      <c r="C99" s="7">
        <v>45413.0</v>
      </c>
      <c r="D99" s="3">
        <v>4.0</v>
      </c>
    </row>
    <row r="100">
      <c r="A100" s="2" t="s">
        <v>29</v>
      </c>
      <c r="B100" s="8">
        <v>45413.0</v>
      </c>
      <c r="C100" s="7">
        <v>45444.0</v>
      </c>
      <c r="D100" s="3">
        <v>5.0</v>
      </c>
    </row>
    <row r="101">
      <c r="A101" s="2" t="s">
        <v>29</v>
      </c>
      <c r="B101" s="8">
        <v>45413.0</v>
      </c>
      <c r="C101" s="7">
        <v>45474.0</v>
      </c>
      <c r="D101" s="3">
        <v>4.0</v>
      </c>
    </row>
    <row r="102">
      <c r="A102" s="2" t="s">
        <v>29</v>
      </c>
      <c r="B102" s="8">
        <v>45413.0</v>
      </c>
      <c r="C102" s="7">
        <v>45505.0</v>
      </c>
      <c r="D102" s="3">
        <v>6.0</v>
      </c>
    </row>
    <row r="103">
      <c r="A103" s="2" t="s">
        <v>29</v>
      </c>
      <c r="B103" s="8">
        <v>45413.0</v>
      </c>
      <c r="C103" s="7">
        <v>45536.0</v>
      </c>
      <c r="D103" s="3">
        <v>2.0</v>
      </c>
    </row>
    <row r="104">
      <c r="A104" s="2" t="s">
        <v>29</v>
      </c>
      <c r="B104" s="8">
        <v>45413.0</v>
      </c>
      <c r="C104" s="7">
        <v>45566.0</v>
      </c>
      <c r="D104" s="3">
        <v>3.0</v>
      </c>
    </row>
    <row r="105">
      <c r="A105" s="2" t="s">
        <v>29</v>
      </c>
      <c r="B105" s="8">
        <v>45413.0</v>
      </c>
      <c r="C105" s="7">
        <v>45597.0</v>
      </c>
      <c r="D105" s="3">
        <v>4.0</v>
      </c>
    </row>
    <row r="106">
      <c r="A106" s="2" t="s">
        <v>29</v>
      </c>
      <c r="B106" s="8">
        <v>45413.0</v>
      </c>
      <c r="C106" s="7">
        <v>45627.0</v>
      </c>
      <c r="D106" s="3">
        <v>6.0</v>
      </c>
    </row>
    <row r="107">
      <c r="A107" s="2" t="s">
        <v>29</v>
      </c>
      <c r="B107" s="8">
        <v>45413.0</v>
      </c>
      <c r="C107" s="7">
        <v>45658.0</v>
      </c>
      <c r="D107" s="3">
        <v>7.0</v>
      </c>
    </row>
    <row r="108">
      <c r="A108" s="2" t="s">
        <v>29</v>
      </c>
      <c r="B108" s="8">
        <v>45413.0</v>
      </c>
      <c r="C108" s="7">
        <v>45717.0</v>
      </c>
      <c r="D108" s="3">
        <v>3.0</v>
      </c>
    </row>
    <row r="109">
      <c r="A109" s="2" t="s">
        <v>30</v>
      </c>
      <c r="B109" s="8">
        <v>45413.0</v>
      </c>
      <c r="C109" s="7">
        <v>45383.0</v>
      </c>
      <c r="D109" s="3">
        <v>2.0</v>
      </c>
    </row>
    <row r="110">
      <c r="A110" s="2" t="s">
        <v>30</v>
      </c>
      <c r="B110" s="8">
        <v>45413.0</v>
      </c>
      <c r="C110" s="7">
        <v>45413.0</v>
      </c>
      <c r="D110" s="3">
        <v>2.0</v>
      </c>
    </row>
    <row r="111">
      <c r="A111" s="2" t="s">
        <v>30</v>
      </c>
      <c r="B111" s="8">
        <v>45413.0</v>
      </c>
      <c r="C111" s="7">
        <v>45444.0</v>
      </c>
      <c r="D111" s="3">
        <v>2.0</v>
      </c>
    </row>
    <row r="112">
      <c r="A112" s="2" t="s">
        <v>30</v>
      </c>
      <c r="B112" s="8">
        <v>45413.0</v>
      </c>
      <c r="C112" s="7">
        <v>45474.0</v>
      </c>
      <c r="D112" s="3">
        <v>2.0</v>
      </c>
    </row>
    <row r="113">
      <c r="A113" s="2" t="s">
        <v>30</v>
      </c>
      <c r="B113" s="8">
        <v>45413.0</v>
      </c>
      <c r="C113" s="7">
        <v>45505.0</v>
      </c>
      <c r="D113" s="3">
        <v>14.0</v>
      </c>
    </row>
    <row r="114">
      <c r="A114" s="2" t="s">
        <v>30</v>
      </c>
      <c r="B114" s="8">
        <v>45413.0</v>
      </c>
      <c r="C114" s="7">
        <v>45536.0</v>
      </c>
      <c r="D114" s="3">
        <v>6.0</v>
      </c>
    </row>
    <row r="115">
      <c r="A115" s="2" t="s">
        <v>30</v>
      </c>
      <c r="B115" s="8">
        <v>45413.0</v>
      </c>
      <c r="C115" s="7">
        <v>45689.0</v>
      </c>
      <c r="D115" s="3">
        <v>1.0</v>
      </c>
    </row>
    <row r="116">
      <c r="A116" s="2" t="s">
        <v>31</v>
      </c>
      <c r="B116" s="8">
        <v>45413.0</v>
      </c>
      <c r="C116" s="7">
        <v>45231.0</v>
      </c>
      <c r="D116" s="3">
        <v>5.0</v>
      </c>
    </row>
    <row r="117">
      <c r="A117" s="2" t="s">
        <v>31</v>
      </c>
      <c r="B117" s="8">
        <v>45413.0</v>
      </c>
      <c r="C117" s="7">
        <v>45261.0</v>
      </c>
      <c r="D117" s="3">
        <v>1.0</v>
      </c>
    </row>
    <row r="118">
      <c r="A118" s="2" t="s">
        <v>31</v>
      </c>
      <c r="B118" s="8">
        <v>45413.0</v>
      </c>
      <c r="C118" s="7">
        <v>45413.0</v>
      </c>
      <c r="D118" s="3">
        <v>3.0</v>
      </c>
    </row>
    <row r="119">
      <c r="A119" s="2" t="s">
        <v>31</v>
      </c>
      <c r="B119" s="8">
        <v>45413.0</v>
      </c>
      <c r="C119" s="7">
        <v>45444.0</v>
      </c>
      <c r="D119" s="3">
        <v>2.0</v>
      </c>
    </row>
    <row r="120">
      <c r="A120" s="2" t="s">
        <v>31</v>
      </c>
      <c r="B120" s="8">
        <v>45413.0</v>
      </c>
      <c r="C120" s="7">
        <v>45474.0</v>
      </c>
      <c r="D120" s="3">
        <v>4.0</v>
      </c>
    </row>
    <row r="121">
      <c r="A121" s="2" t="s">
        <v>31</v>
      </c>
      <c r="B121" s="8">
        <v>45413.0</v>
      </c>
      <c r="C121" s="7">
        <v>45505.0</v>
      </c>
      <c r="D121" s="3">
        <v>34.0</v>
      </c>
    </row>
    <row r="122">
      <c r="A122" s="2" t="s">
        <v>31</v>
      </c>
      <c r="B122" s="8">
        <v>45413.0</v>
      </c>
      <c r="C122" s="7">
        <v>45536.0</v>
      </c>
      <c r="D122" s="3">
        <v>15.0</v>
      </c>
    </row>
    <row r="123">
      <c r="A123" s="2" t="s">
        <v>31</v>
      </c>
      <c r="B123" s="8">
        <v>45413.0</v>
      </c>
      <c r="C123" s="7">
        <v>45597.0</v>
      </c>
      <c r="D123" s="3">
        <v>1.0</v>
      </c>
    </row>
    <row r="124">
      <c r="A124" s="2" t="s">
        <v>31</v>
      </c>
      <c r="B124" s="8">
        <v>45413.0</v>
      </c>
      <c r="C124" s="7">
        <v>45627.0</v>
      </c>
      <c r="D124" s="3">
        <v>7.0</v>
      </c>
    </row>
    <row r="125">
      <c r="A125" s="2" t="s">
        <v>31</v>
      </c>
      <c r="B125" s="8">
        <v>45413.0</v>
      </c>
      <c r="C125" s="7">
        <v>45658.0</v>
      </c>
      <c r="D125" s="3">
        <v>1.0</v>
      </c>
    </row>
    <row r="126">
      <c r="A126" s="2" t="s">
        <v>32</v>
      </c>
      <c r="B126" s="8">
        <v>45413.0</v>
      </c>
      <c r="C126" s="7">
        <v>45413.0</v>
      </c>
      <c r="D126" s="3">
        <v>17.0</v>
      </c>
    </row>
    <row r="127">
      <c r="A127" s="2" t="s">
        <v>32</v>
      </c>
      <c r="B127" s="8">
        <v>45413.0</v>
      </c>
      <c r="C127" s="7">
        <v>45444.0</v>
      </c>
      <c r="D127" s="3">
        <v>2.0</v>
      </c>
    </row>
    <row r="128">
      <c r="A128" s="2" t="s">
        <v>32</v>
      </c>
      <c r="B128" s="8">
        <v>45413.0</v>
      </c>
      <c r="C128" s="7">
        <v>45474.0</v>
      </c>
      <c r="D128" s="3">
        <v>1.0</v>
      </c>
    </row>
    <row r="129">
      <c r="A129" s="2" t="s">
        <v>32</v>
      </c>
      <c r="B129" s="8">
        <v>45413.0</v>
      </c>
      <c r="C129" s="7">
        <v>45505.0</v>
      </c>
      <c r="D129" s="3">
        <v>8.0</v>
      </c>
    </row>
    <row r="130">
      <c r="A130" s="2" t="s">
        <v>32</v>
      </c>
      <c r="B130" s="8">
        <v>45413.0</v>
      </c>
      <c r="C130" s="7">
        <v>45536.0</v>
      </c>
      <c r="D130" s="3">
        <v>1.0</v>
      </c>
    </row>
    <row r="131">
      <c r="A131" s="2" t="s">
        <v>32</v>
      </c>
      <c r="B131" s="8">
        <v>45413.0</v>
      </c>
      <c r="C131" s="7">
        <v>45566.0</v>
      </c>
      <c r="D131" s="3">
        <v>15.0</v>
      </c>
    </row>
    <row r="132">
      <c r="A132" s="2" t="s">
        <v>32</v>
      </c>
      <c r="B132" s="8">
        <v>45413.0</v>
      </c>
      <c r="C132" s="7">
        <v>45597.0</v>
      </c>
      <c r="D132" s="3">
        <v>9.0</v>
      </c>
    </row>
    <row r="133">
      <c r="A133" s="2" t="s">
        <v>32</v>
      </c>
      <c r="B133" s="8">
        <v>45413.0</v>
      </c>
      <c r="C133" s="7">
        <v>45627.0</v>
      </c>
      <c r="D133" s="3">
        <v>2.0</v>
      </c>
    </row>
    <row r="134">
      <c r="A134" s="2" t="s">
        <v>32</v>
      </c>
      <c r="B134" s="8">
        <v>45413.0</v>
      </c>
      <c r="C134" s="7">
        <v>45689.0</v>
      </c>
      <c r="D134" s="3">
        <v>2.0</v>
      </c>
    </row>
    <row r="135">
      <c r="A135" s="2" t="s">
        <v>32</v>
      </c>
      <c r="B135" s="8">
        <v>45413.0</v>
      </c>
      <c r="C135" s="7">
        <v>45717.0</v>
      </c>
      <c r="D135" s="3">
        <v>11.0</v>
      </c>
    </row>
    <row r="136">
      <c r="A136" s="2" t="s">
        <v>32</v>
      </c>
      <c r="B136" s="8">
        <v>45413.0</v>
      </c>
      <c r="C136" s="7">
        <v>45748.0</v>
      </c>
      <c r="D136" s="3">
        <v>5.0</v>
      </c>
    </row>
    <row r="137">
      <c r="A137" s="2" t="s">
        <v>32</v>
      </c>
      <c r="B137" s="8">
        <v>45413.0</v>
      </c>
      <c r="C137" s="7">
        <v>45778.0</v>
      </c>
      <c r="D137" s="3">
        <v>3.0</v>
      </c>
    </row>
    <row r="138">
      <c r="A138" s="2" t="s">
        <v>33</v>
      </c>
      <c r="B138" s="8">
        <v>45413.0</v>
      </c>
      <c r="C138" s="7">
        <v>45261.0</v>
      </c>
      <c r="D138" s="3">
        <v>2.0</v>
      </c>
    </row>
    <row r="139">
      <c r="A139" s="2" t="s">
        <v>33</v>
      </c>
      <c r="B139" s="8">
        <v>45413.0</v>
      </c>
      <c r="C139" s="7">
        <v>45323.0</v>
      </c>
      <c r="D139" s="3">
        <v>6.0</v>
      </c>
    </row>
    <row r="140">
      <c r="A140" s="2" t="s">
        <v>33</v>
      </c>
      <c r="B140" s="8">
        <v>45413.0</v>
      </c>
      <c r="C140" s="7">
        <v>45352.0</v>
      </c>
      <c r="D140" s="3">
        <v>1.0</v>
      </c>
    </row>
    <row r="141">
      <c r="A141" s="2" t="s">
        <v>33</v>
      </c>
      <c r="B141" s="8">
        <v>45413.0</v>
      </c>
      <c r="C141" s="7">
        <v>45383.0</v>
      </c>
      <c r="D141" s="3">
        <v>2.0</v>
      </c>
    </row>
    <row r="142">
      <c r="A142" s="2" t="s">
        <v>33</v>
      </c>
      <c r="B142" s="8">
        <v>45413.0</v>
      </c>
      <c r="C142" s="7">
        <v>45413.0</v>
      </c>
      <c r="D142" s="3">
        <v>1.0</v>
      </c>
    </row>
    <row r="143">
      <c r="A143" s="2" t="s">
        <v>33</v>
      </c>
      <c r="B143" s="8">
        <v>45413.0</v>
      </c>
      <c r="C143" s="7">
        <v>45474.0</v>
      </c>
      <c r="D143" s="3">
        <v>6.0</v>
      </c>
    </row>
    <row r="144">
      <c r="A144" s="2" t="s">
        <v>33</v>
      </c>
      <c r="B144" s="8">
        <v>45413.0</v>
      </c>
      <c r="C144" s="7">
        <v>45505.0</v>
      </c>
      <c r="D144" s="3">
        <v>10.0</v>
      </c>
    </row>
    <row r="145">
      <c r="A145" s="2" t="s">
        <v>33</v>
      </c>
      <c r="B145" s="8">
        <v>45413.0</v>
      </c>
      <c r="C145" s="7">
        <v>45536.0</v>
      </c>
      <c r="D145" s="3">
        <v>18.0</v>
      </c>
    </row>
    <row r="146">
      <c r="A146" s="2" t="s">
        <v>33</v>
      </c>
      <c r="B146" s="8">
        <v>45413.0</v>
      </c>
      <c r="C146" s="7">
        <v>45597.0</v>
      </c>
      <c r="D146" s="3">
        <v>1.0</v>
      </c>
    </row>
    <row r="147">
      <c r="A147" s="2" t="s">
        <v>33</v>
      </c>
      <c r="B147" s="8">
        <v>45413.0</v>
      </c>
      <c r="C147" s="7">
        <v>45627.0</v>
      </c>
      <c r="D147" s="3">
        <v>10.0</v>
      </c>
    </row>
    <row r="148">
      <c r="A148" s="2" t="s">
        <v>33</v>
      </c>
      <c r="B148" s="8">
        <v>45413.0</v>
      </c>
      <c r="C148" s="7">
        <v>45658.0</v>
      </c>
      <c r="D148" s="3">
        <v>3.0</v>
      </c>
    </row>
    <row r="149">
      <c r="A149" s="2" t="s">
        <v>34</v>
      </c>
      <c r="B149" s="8">
        <v>45413.0</v>
      </c>
      <c r="C149" s="7">
        <v>45200.0</v>
      </c>
      <c r="D149" s="3">
        <v>1.0</v>
      </c>
    </row>
    <row r="150">
      <c r="A150" s="2" t="s">
        <v>34</v>
      </c>
      <c r="B150" s="8">
        <v>45413.0</v>
      </c>
      <c r="C150" s="7">
        <v>45261.0</v>
      </c>
      <c r="D150" s="3">
        <v>11.0</v>
      </c>
    </row>
    <row r="151">
      <c r="A151" s="2" t="s">
        <v>34</v>
      </c>
      <c r="B151" s="8">
        <v>45413.0</v>
      </c>
      <c r="C151" s="7">
        <v>45292.0</v>
      </c>
      <c r="D151" s="3">
        <v>1.0</v>
      </c>
    </row>
    <row r="152">
      <c r="A152" s="2" t="s">
        <v>34</v>
      </c>
      <c r="B152" s="8">
        <v>45413.0</v>
      </c>
      <c r="C152" s="7">
        <v>45383.0</v>
      </c>
      <c r="D152" s="3">
        <v>4.0</v>
      </c>
    </row>
    <row r="153">
      <c r="A153" s="2" t="s">
        <v>34</v>
      </c>
      <c r="B153" s="8">
        <v>45413.0</v>
      </c>
      <c r="C153" s="7">
        <v>45444.0</v>
      </c>
      <c r="D153" s="3">
        <v>5.0</v>
      </c>
    </row>
    <row r="154">
      <c r="A154" s="2" t="s">
        <v>34</v>
      </c>
      <c r="B154" s="8">
        <v>45413.0</v>
      </c>
      <c r="C154" s="7">
        <v>45474.0</v>
      </c>
      <c r="D154" s="3">
        <v>1.0</v>
      </c>
    </row>
    <row r="155">
      <c r="A155" s="2" t="s">
        <v>34</v>
      </c>
      <c r="B155" s="8">
        <v>45413.0</v>
      </c>
      <c r="C155" s="7">
        <v>45505.0</v>
      </c>
      <c r="D155" s="3">
        <v>104.0</v>
      </c>
    </row>
    <row r="156">
      <c r="A156" s="2" t="s">
        <v>34</v>
      </c>
      <c r="B156" s="8">
        <v>45413.0</v>
      </c>
      <c r="C156" s="7">
        <v>45536.0</v>
      </c>
      <c r="D156" s="3">
        <v>11.0</v>
      </c>
    </row>
    <row r="157">
      <c r="A157" s="2" t="s">
        <v>34</v>
      </c>
      <c r="B157" s="8">
        <v>45413.0</v>
      </c>
      <c r="C157" s="7">
        <v>45566.0</v>
      </c>
      <c r="D157" s="3">
        <v>4.0</v>
      </c>
    </row>
    <row r="158">
      <c r="A158" s="2" t="s">
        <v>34</v>
      </c>
      <c r="B158" s="8">
        <v>45413.0</v>
      </c>
      <c r="C158" s="7">
        <v>45597.0</v>
      </c>
      <c r="D158" s="3">
        <v>33.0</v>
      </c>
    </row>
    <row r="159">
      <c r="A159" s="2" t="s">
        <v>34</v>
      </c>
      <c r="B159" s="8">
        <v>45413.0</v>
      </c>
      <c r="C159" s="7">
        <v>45748.0</v>
      </c>
      <c r="D159" s="3">
        <v>3.0</v>
      </c>
    </row>
    <row r="160">
      <c r="A160" s="2" t="s">
        <v>34</v>
      </c>
      <c r="B160" s="8">
        <v>45413.0</v>
      </c>
      <c r="C160" s="7">
        <v>45778.0</v>
      </c>
      <c r="D160" s="3">
        <v>5.0</v>
      </c>
    </row>
    <row r="161">
      <c r="A161" s="2" t="s">
        <v>35</v>
      </c>
      <c r="B161" s="8">
        <v>45413.0</v>
      </c>
      <c r="C161" s="7">
        <v>45566.0</v>
      </c>
      <c r="D161" s="3">
        <v>9.0</v>
      </c>
    </row>
    <row r="162">
      <c r="A162" s="2" t="s">
        <v>35</v>
      </c>
      <c r="B162" s="8">
        <v>45413.0</v>
      </c>
      <c r="C162" s="7">
        <v>45597.0</v>
      </c>
      <c r="D162" s="3">
        <v>3.0</v>
      </c>
    </row>
    <row r="163">
      <c r="A163" s="2" t="s">
        <v>35</v>
      </c>
      <c r="B163" s="8">
        <v>45413.0</v>
      </c>
      <c r="C163" s="7">
        <v>45658.0</v>
      </c>
      <c r="D163" s="3">
        <v>2.0</v>
      </c>
    </row>
    <row r="164">
      <c r="A164" s="2" t="s">
        <v>36</v>
      </c>
      <c r="B164" s="8">
        <v>45413.0</v>
      </c>
      <c r="C164" s="7">
        <v>45231.0</v>
      </c>
      <c r="D164" s="3">
        <v>2.0</v>
      </c>
    </row>
    <row r="165">
      <c r="A165" s="2" t="s">
        <v>36</v>
      </c>
      <c r="B165" s="8">
        <v>45413.0</v>
      </c>
      <c r="C165" s="7">
        <v>45261.0</v>
      </c>
      <c r="D165" s="3">
        <v>2.0</v>
      </c>
    </row>
    <row r="166">
      <c r="A166" s="2" t="s">
        <v>36</v>
      </c>
      <c r="B166" s="8">
        <v>45413.0</v>
      </c>
      <c r="C166" s="7">
        <v>45292.0</v>
      </c>
      <c r="D166" s="3">
        <v>1.0</v>
      </c>
    </row>
    <row r="167">
      <c r="A167" s="2" t="s">
        <v>36</v>
      </c>
      <c r="B167" s="8">
        <v>45413.0</v>
      </c>
      <c r="C167" s="7">
        <v>45383.0</v>
      </c>
      <c r="D167" s="3">
        <v>2.0</v>
      </c>
    </row>
    <row r="168">
      <c r="A168" s="2" t="s">
        <v>36</v>
      </c>
      <c r="B168" s="8">
        <v>45413.0</v>
      </c>
      <c r="C168" s="7">
        <v>45536.0</v>
      </c>
      <c r="D168" s="3">
        <v>1.0</v>
      </c>
    </row>
    <row r="169">
      <c r="A169" s="2" t="s">
        <v>36</v>
      </c>
      <c r="B169" s="8">
        <v>45413.0</v>
      </c>
      <c r="C169" s="7">
        <v>45597.0</v>
      </c>
      <c r="D169" s="3">
        <v>1.0</v>
      </c>
    </row>
    <row r="170">
      <c r="A170" s="2" t="s">
        <v>36</v>
      </c>
      <c r="B170" s="8">
        <v>45413.0</v>
      </c>
      <c r="C170" s="7">
        <v>45689.0</v>
      </c>
      <c r="D170" s="3">
        <v>4.0</v>
      </c>
    </row>
    <row r="171">
      <c r="A171" s="2" t="s">
        <v>36</v>
      </c>
      <c r="B171" s="8">
        <v>45413.0</v>
      </c>
      <c r="C171" s="7">
        <v>45717.0</v>
      </c>
      <c r="D171" s="3">
        <v>1.0</v>
      </c>
    </row>
    <row r="172">
      <c r="A172" s="2" t="s">
        <v>36</v>
      </c>
      <c r="B172" s="8">
        <v>45413.0</v>
      </c>
      <c r="C172" s="7">
        <v>45748.0</v>
      </c>
      <c r="D172" s="3">
        <v>2.0</v>
      </c>
    </row>
    <row r="173">
      <c r="A173" s="2" t="s">
        <v>37</v>
      </c>
      <c r="B173" s="8">
        <v>45413.0</v>
      </c>
      <c r="C173" s="7">
        <v>45078.0</v>
      </c>
      <c r="D173" s="3">
        <v>6.0</v>
      </c>
    </row>
    <row r="174">
      <c r="A174" s="2" t="s">
        <v>38</v>
      </c>
      <c r="B174" s="8">
        <v>45413.0</v>
      </c>
      <c r="C174" s="7">
        <v>44621.0</v>
      </c>
      <c r="D174" s="3">
        <v>1.0</v>
      </c>
    </row>
    <row r="175">
      <c r="A175" s="2" t="s">
        <v>38</v>
      </c>
      <c r="B175" s="8">
        <v>45413.0</v>
      </c>
      <c r="C175" s="7">
        <v>45352.0</v>
      </c>
      <c r="D175" s="3">
        <v>4.0</v>
      </c>
    </row>
    <row r="176">
      <c r="A176" s="2" t="s">
        <v>38</v>
      </c>
      <c r="B176" s="8">
        <v>45413.0</v>
      </c>
      <c r="C176" s="7">
        <v>45413.0</v>
      </c>
      <c r="D176" s="3">
        <v>3.0</v>
      </c>
    </row>
    <row r="177">
      <c r="A177" s="2" t="s">
        <v>38</v>
      </c>
      <c r="B177" s="8">
        <v>45413.0</v>
      </c>
      <c r="C177" s="7">
        <v>45536.0</v>
      </c>
      <c r="D177" s="3">
        <v>4.0</v>
      </c>
    </row>
    <row r="178">
      <c r="A178" s="2" t="s">
        <v>38</v>
      </c>
      <c r="B178" s="8">
        <v>45413.0</v>
      </c>
      <c r="C178" s="7">
        <v>45597.0</v>
      </c>
      <c r="D178" s="3">
        <v>2.0</v>
      </c>
    </row>
    <row r="179">
      <c r="A179" s="2" t="s">
        <v>38</v>
      </c>
      <c r="B179" s="8">
        <v>45413.0</v>
      </c>
      <c r="C179" s="7">
        <v>45689.0</v>
      </c>
      <c r="D179" s="3">
        <v>3.0</v>
      </c>
    </row>
    <row r="180">
      <c r="A180" s="2" t="s">
        <v>39</v>
      </c>
      <c r="B180" s="8">
        <v>45413.0</v>
      </c>
      <c r="C180" s="7">
        <v>45261.0</v>
      </c>
      <c r="D180" s="3">
        <v>5.0</v>
      </c>
    </row>
    <row r="181">
      <c r="A181" s="2" t="s">
        <v>39</v>
      </c>
      <c r="B181" s="8">
        <v>45413.0</v>
      </c>
      <c r="C181" s="7">
        <v>45413.0</v>
      </c>
      <c r="D181" s="3">
        <v>1.0</v>
      </c>
    </row>
    <row r="182">
      <c r="A182" s="2" t="s">
        <v>39</v>
      </c>
      <c r="B182" s="8">
        <v>45413.0</v>
      </c>
      <c r="C182" s="7">
        <v>45505.0</v>
      </c>
      <c r="D182" s="3">
        <v>1.0</v>
      </c>
    </row>
    <row r="183">
      <c r="A183" s="2" t="s">
        <v>39</v>
      </c>
      <c r="B183" s="8">
        <v>45413.0</v>
      </c>
      <c r="C183" s="7">
        <v>45597.0</v>
      </c>
      <c r="D183" s="3">
        <v>1.0</v>
      </c>
    </row>
    <row r="184">
      <c r="A184" s="2" t="s">
        <v>39</v>
      </c>
      <c r="B184" s="8">
        <v>45413.0</v>
      </c>
      <c r="C184" s="7">
        <v>45627.0</v>
      </c>
      <c r="D184" s="3">
        <v>1.0</v>
      </c>
    </row>
    <row r="185">
      <c r="A185" s="2" t="s">
        <v>40</v>
      </c>
      <c r="B185" s="8">
        <v>45413.0</v>
      </c>
      <c r="C185" s="7">
        <v>45413.0</v>
      </c>
      <c r="D185" s="3">
        <v>2.0</v>
      </c>
    </row>
    <row r="186">
      <c r="A186" s="2" t="s">
        <v>40</v>
      </c>
      <c r="B186" s="8">
        <v>45413.0</v>
      </c>
      <c r="C186" s="7">
        <v>45444.0</v>
      </c>
      <c r="D186" s="3">
        <v>1.0</v>
      </c>
    </row>
    <row r="187">
      <c r="A187" s="2" t="s">
        <v>40</v>
      </c>
      <c r="B187" s="8">
        <v>45413.0</v>
      </c>
      <c r="C187" s="7">
        <v>45536.0</v>
      </c>
      <c r="D187" s="3">
        <v>14.0</v>
      </c>
    </row>
    <row r="188">
      <c r="A188" s="2" t="s">
        <v>40</v>
      </c>
      <c r="B188" s="8">
        <v>45413.0</v>
      </c>
      <c r="C188" s="7">
        <v>45597.0</v>
      </c>
      <c r="D188" s="3">
        <v>7.0</v>
      </c>
    </row>
    <row r="189">
      <c r="A189" s="2" t="s">
        <v>40</v>
      </c>
      <c r="B189" s="8">
        <v>45413.0</v>
      </c>
      <c r="C189" s="7">
        <v>45627.0</v>
      </c>
      <c r="D189" s="3">
        <v>1.0</v>
      </c>
    </row>
    <row r="190">
      <c r="A190" s="2" t="s">
        <v>40</v>
      </c>
      <c r="B190" s="8">
        <v>45413.0</v>
      </c>
      <c r="C190" s="7">
        <v>45748.0</v>
      </c>
      <c r="D190" s="3">
        <v>4.0</v>
      </c>
    </row>
    <row r="191">
      <c r="A191" s="2" t="s">
        <v>41</v>
      </c>
      <c r="B191" s="8">
        <v>45413.0</v>
      </c>
      <c r="C191" s="7">
        <v>45017.0</v>
      </c>
      <c r="D191" s="3">
        <v>7.0</v>
      </c>
    </row>
    <row r="192">
      <c r="A192" s="2" t="s">
        <v>41</v>
      </c>
      <c r="B192" s="8">
        <v>45413.0</v>
      </c>
      <c r="C192" s="7">
        <v>45170.0</v>
      </c>
      <c r="D192" s="3">
        <v>3.0</v>
      </c>
    </row>
    <row r="193">
      <c r="A193" s="2" t="s">
        <v>41</v>
      </c>
      <c r="B193" s="8">
        <v>45413.0</v>
      </c>
      <c r="C193" s="7">
        <v>45231.0</v>
      </c>
      <c r="D193" s="3">
        <v>1.0</v>
      </c>
    </row>
    <row r="194">
      <c r="A194" s="2" t="s">
        <v>41</v>
      </c>
      <c r="B194" s="8">
        <v>45413.0</v>
      </c>
      <c r="C194" s="7">
        <v>45352.0</v>
      </c>
      <c r="D194" s="3">
        <v>1.0</v>
      </c>
    </row>
    <row r="195">
      <c r="A195" s="2" t="s">
        <v>41</v>
      </c>
      <c r="B195" s="8">
        <v>45413.0</v>
      </c>
      <c r="C195" s="7">
        <v>45383.0</v>
      </c>
      <c r="D195" s="3">
        <v>4.0</v>
      </c>
    </row>
    <row r="196">
      <c r="A196" s="2" t="s">
        <v>41</v>
      </c>
      <c r="B196" s="8">
        <v>45413.0</v>
      </c>
      <c r="C196" s="7">
        <v>45444.0</v>
      </c>
      <c r="D196" s="3">
        <v>1.0</v>
      </c>
    </row>
    <row r="197">
      <c r="A197" s="2" t="s">
        <v>41</v>
      </c>
      <c r="B197" s="8">
        <v>45413.0</v>
      </c>
      <c r="C197" s="7">
        <v>45474.0</v>
      </c>
      <c r="D197" s="3">
        <v>1.0</v>
      </c>
    </row>
    <row r="198">
      <c r="A198" s="2" t="s">
        <v>41</v>
      </c>
      <c r="B198" s="8">
        <v>45413.0</v>
      </c>
      <c r="C198" s="7">
        <v>45505.0</v>
      </c>
      <c r="D198" s="3">
        <v>1.0</v>
      </c>
    </row>
    <row r="199">
      <c r="A199" s="2" t="s">
        <v>41</v>
      </c>
      <c r="B199" s="8">
        <v>45413.0</v>
      </c>
      <c r="C199" s="7">
        <v>45566.0</v>
      </c>
      <c r="D199" s="3">
        <v>3.0</v>
      </c>
    </row>
    <row r="200">
      <c r="A200" s="2" t="s">
        <v>41</v>
      </c>
      <c r="B200" s="8">
        <v>45413.0</v>
      </c>
      <c r="C200" s="7">
        <v>45597.0</v>
      </c>
      <c r="D200" s="3">
        <v>2.0</v>
      </c>
    </row>
    <row r="201">
      <c r="A201" s="2" t="s">
        <v>41</v>
      </c>
      <c r="B201" s="8">
        <v>45413.0</v>
      </c>
      <c r="C201" s="7">
        <v>45627.0</v>
      </c>
      <c r="D201" s="3">
        <v>9.0</v>
      </c>
    </row>
    <row r="202">
      <c r="A202" s="2" t="s">
        <v>41</v>
      </c>
      <c r="B202" s="8">
        <v>45413.0</v>
      </c>
      <c r="C202" s="7">
        <v>45658.0</v>
      </c>
      <c r="D202" s="3">
        <v>10.0</v>
      </c>
    </row>
    <row r="203">
      <c r="A203" s="2" t="s">
        <v>41</v>
      </c>
      <c r="B203" s="8">
        <v>45413.0</v>
      </c>
      <c r="C203" s="7">
        <v>45689.0</v>
      </c>
      <c r="D203" s="3">
        <v>5.0</v>
      </c>
    </row>
    <row r="204">
      <c r="A204" s="2" t="s">
        <v>41</v>
      </c>
      <c r="B204" s="8">
        <v>45413.0</v>
      </c>
      <c r="C204" s="7">
        <v>45717.0</v>
      </c>
      <c r="D204" s="3">
        <v>16.0</v>
      </c>
    </row>
    <row r="205">
      <c r="A205" s="2" t="s">
        <v>41</v>
      </c>
      <c r="B205" s="8">
        <v>45413.0</v>
      </c>
      <c r="C205" s="7">
        <v>45748.0</v>
      </c>
      <c r="D205" s="3">
        <v>2.0</v>
      </c>
    </row>
    <row r="206">
      <c r="A206" s="2" t="s">
        <v>41</v>
      </c>
      <c r="B206" s="8">
        <v>45413.0</v>
      </c>
      <c r="C206" s="7">
        <v>45778.0</v>
      </c>
      <c r="D206" s="3">
        <v>5.0</v>
      </c>
    </row>
    <row r="207">
      <c r="A207" s="2" t="s">
        <v>42</v>
      </c>
      <c r="B207" s="8">
        <v>45413.0</v>
      </c>
      <c r="C207" s="7">
        <v>45323.0</v>
      </c>
      <c r="D207" s="3">
        <v>117.0</v>
      </c>
    </row>
    <row r="208">
      <c r="A208" s="2" t="s">
        <v>42</v>
      </c>
      <c r="B208" s="8">
        <v>45413.0</v>
      </c>
      <c r="C208" s="7">
        <v>45413.0</v>
      </c>
      <c r="D208" s="3">
        <v>6.0</v>
      </c>
    </row>
    <row r="209">
      <c r="A209" s="2" t="s">
        <v>42</v>
      </c>
      <c r="B209" s="8">
        <v>45413.0</v>
      </c>
      <c r="C209" s="7">
        <v>45474.0</v>
      </c>
      <c r="D209" s="3">
        <v>2.0</v>
      </c>
    </row>
    <row r="210">
      <c r="A210" s="2" t="s">
        <v>42</v>
      </c>
      <c r="B210" s="8">
        <v>45413.0</v>
      </c>
      <c r="C210" s="7">
        <v>45505.0</v>
      </c>
      <c r="D210" s="3">
        <v>4.0</v>
      </c>
    </row>
    <row r="211">
      <c r="A211" s="2" t="s">
        <v>42</v>
      </c>
      <c r="B211" s="8">
        <v>45413.0</v>
      </c>
      <c r="C211" s="7">
        <v>45566.0</v>
      </c>
      <c r="D211" s="3">
        <v>13.0</v>
      </c>
    </row>
    <row r="212">
      <c r="A212" s="2" t="s">
        <v>42</v>
      </c>
      <c r="B212" s="8">
        <v>45413.0</v>
      </c>
      <c r="C212" s="7">
        <v>45597.0</v>
      </c>
      <c r="D212" s="3">
        <v>5.0</v>
      </c>
    </row>
    <row r="213">
      <c r="A213" s="2" t="s">
        <v>43</v>
      </c>
      <c r="B213" s="8">
        <v>45413.0</v>
      </c>
      <c r="C213" s="7">
        <v>45323.0</v>
      </c>
      <c r="D213" s="3">
        <v>1.0</v>
      </c>
    </row>
    <row r="214">
      <c r="A214" s="2" t="s">
        <v>43</v>
      </c>
      <c r="B214" s="8">
        <v>45413.0</v>
      </c>
      <c r="C214" s="7">
        <v>45352.0</v>
      </c>
      <c r="D214" s="3">
        <v>1.0</v>
      </c>
    </row>
    <row r="215">
      <c r="A215" s="2" t="s">
        <v>43</v>
      </c>
      <c r="B215" s="8">
        <v>45413.0</v>
      </c>
      <c r="C215" s="7">
        <v>45413.0</v>
      </c>
      <c r="D215" s="3">
        <v>3.0</v>
      </c>
    </row>
    <row r="216">
      <c r="A216" s="2" t="s">
        <v>43</v>
      </c>
      <c r="B216" s="8">
        <v>45413.0</v>
      </c>
      <c r="C216" s="7">
        <v>45474.0</v>
      </c>
      <c r="D216" s="3">
        <v>8.0</v>
      </c>
    </row>
    <row r="217">
      <c r="A217" s="2" t="s">
        <v>43</v>
      </c>
      <c r="B217" s="8">
        <v>45413.0</v>
      </c>
      <c r="C217" s="7">
        <v>45505.0</v>
      </c>
      <c r="D217" s="3">
        <v>1.0</v>
      </c>
    </row>
    <row r="218">
      <c r="A218" s="2" t="s">
        <v>44</v>
      </c>
      <c r="B218" s="8">
        <v>45413.0</v>
      </c>
      <c r="C218" s="7">
        <v>45627.0</v>
      </c>
      <c r="D218" s="3">
        <v>3.0</v>
      </c>
    </row>
    <row r="219">
      <c r="A219" s="2" t="s">
        <v>44</v>
      </c>
      <c r="B219" s="8">
        <v>45413.0</v>
      </c>
      <c r="C219" s="7">
        <v>45689.0</v>
      </c>
      <c r="D219" s="3">
        <v>1.0</v>
      </c>
    </row>
    <row r="220">
      <c r="A220" s="2" t="s">
        <v>45</v>
      </c>
      <c r="B220" s="8">
        <v>45413.0</v>
      </c>
      <c r="C220" s="7">
        <v>45413.0</v>
      </c>
      <c r="D220" s="3">
        <v>1.0</v>
      </c>
    </row>
    <row r="221">
      <c r="A221" s="2" t="s">
        <v>45</v>
      </c>
      <c r="B221" s="8">
        <v>45413.0</v>
      </c>
      <c r="C221" s="7">
        <v>45444.0</v>
      </c>
      <c r="D221" s="3">
        <v>2.0</v>
      </c>
    </row>
    <row r="222">
      <c r="A222" s="2" t="s">
        <v>45</v>
      </c>
      <c r="B222" s="8">
        <v>45413.0</v>
      </c>
      <c r="C222" s="7">
        <v>45505.0</v>
      </c>
      <c r="D222" s="3">
        <v>1.0</v>
      </c>
    </row>
    <row r="223">
      <c r="A223" s="2" t="s">
        <v>45</v>
      </c>
      <c r="B223" s="8">
        <v>45413.0</v>
      </c>
      <c r="C223" s="7">
        <v>45536.0</v>
      </c>
      <c r="D223" s="3">
        <v>2.0</v>
      </c>
    </row>
    <row r="224">
      <c r="A224" s="2" t="s">
        <v>45</v>
      </c>
      <c r="B224" s="8">
        <v>45413.0</v>
      </c>
      <c r="C224" s="7">
        <v>45566.0</v>
      </c>
      <c r="D224" s="3">
        <v>1.0</v>
      </c>
    </row>
    <row r="225">
      <c r="A225" s="2" t="s">
        <v>45</v>
      </c>
      <c r="B225" s="8">
        <v>45413.0</v>
      </c>
      <c r="C225" s="7">
        <v>45627.0</v>
      </c>
      <c r="D225" s="3">
        <v>3.0</v>
      </c>
    </row>
    <row r="226">
      <c r="A226" s="2" t="s">
        <v>45</v>
      </c>
      <c r="B226" s="8">
        <v>45413.0</v>
      </c>
      <c r="C226" s="7">
        <v>45658.0</v>
      </c>
      <c r="D226" s="3">
        <v>5.0</v>
      </c>
    </row>
    <row r="227">
      <c r="A227" s="2" t="s">
        <v>45</v>
      </c>
      <c r="B227" s="8">
        <v>45413.0</v>
      </c>
      <c r="C227" s="7">
        <v>45689.0</v>
      </c>
      <c r="D227" s="3">
        <v>13.0</v>
      </c>
    </row>
    <row r="228">
      <c r="A228" s="2" t="s">
        <v>45</v>
      </c>
      <c r="B228" s="8">
        <v>45413.0</v>
      </c>
      <c r="C228" s="7">
        <v>45717.0</v>
      </c>
      <c r="D228" s="3">
        <v>6.0</v>
      </c>
    </row>
    <row r="229">
      <c r="A229" s="2" t="s">
        <v>45</v>
      </c>
      <c r="B229" s="8">
        <v>45413.0</v>
      </c>
      <c r="C229" s="7">
        <v>45778.0</v>
      </c>
      <c r="D229" s="3">
        <v>3.0</v>
      </c>
    </row>
    <row r="230">
      <c r="A230" s="2" t="s">
        <v>45</v>
      </c>
      <c r="B230" s="8">
        <v>45413.0</v>
      </c>
      <c r="C230" s="7">
        <v>45839.0</v>
      </c>
      <c r="D230" s="3">
        <v>1.0</v>
      </c>
    </row>
    <row r="231">
      <c r="A231" s="2" t="s">
        <v>46</v>
      </c>
      <c r="B231" s="8">
        <v>45413.0</v>
      </c>
      <c r="C231" s="7">
        <v>44866.0</v>
      </c>
      <c r="D231" s="3">
        <v>1.0</v>
      </c>
    </row>
    <row r="232">
      <c r="A232" s="2" t="s">
        <v>46</v>
      </c>
      <c r="B232" s="8">
        <v>45413.0</v>
      </c>
      <c r="C232" s="7">
        <v>45017.0</v>
      </c>
      <c r="D232" s="3">
        <v>1.0</v>
      </c>
    </row>
    <row r="233">
      <c r="A233" s="2" t="s">
        <v>46</v>
      </c>
      <c r="B233" s="8">
        <v>45413.0</v>
      </c>
      <c r="C233" s="7">
        <v>45108.0</v>
      </c>
      <c r="D233" s="3">
        <v>1.0</v>
      </c>
    </row>
    <row r="234">
      <c r="A234" s="2" t="s">
        <v>46</v>
      </c>
      <c r="B234" s="8">
        <v>45413.0</v>
      </c>
      <c r="C234" s="7">
        <v>45200.0</v>
      </c>
      <c r="D234" s="3">
        <v>6.0</v>
      </c>
    </row>
    <row r="235">
      <c r="A235" s="2" t="s">
        <v>46</v>
      </c>
      <c r="B235" s="8">
        <v>45413.0</v>
      </c>
      <c r="C235" s="7">
        <v>45352.0</v>
      </c>
      <c r="D235" s="3">
        <v>7.0</v>
      </c>
    </row>
    <row r="236">
      <c r="A236" s="2" t="s">
        <v>46</v>
      </c>
      <c r="B236" s="8">
        <v>45413.0</v>
      </c>
      <c r="C236" s="7">
        <v>45444.0</v>
      </c>
      <c r="D236" s="3">
        <v>1.0</v>
      </c>
    </row>
    <row r="237">
      <c r="A237" s="2" t="s">
        <v>46</v>
      </c>
      <c r="B237" s="8">
        <v>45413.0</v>
      </c>
      <c r="C237" s="7">
        <v>45505.0</v>
      </c>
      <c r="D237" s="3">
        <v>4.0</v>
      </c>
    </row>
    <row r="238">
      <c r="A238" s="2" t="s">
        <v>46</v>
      </c>
      <c r="B238" s="8">
        <v>45413.0</v>
      </c>
      <c r="C238" s="7">
        <v>45566.0</v>
      </c>
      <c r="D238" s="3">
        <v>18.0</v>
      </c>
    </row>
    <row r="239">
      <c r="A239" s="2" t="s">
        <v>46</v>
      </c>
      <c r="B239" s="8">
        <v>45413.0</v>
      </c>
      <c r="C239" s="7">
        <v>45689.0</v>
      </c>
      <c r="D239" s="3">
        <v>1.0</v>
      </c>
    </row>
    <row r="240">
      <c r="A240" s="2" t="s">
        <v>47</v>
      </c>
      <c r="B240" s="8">
        <v>45413.0</v>
      </c>
      <c r="C240" s="7">
        <v>45323.0</v>
      </c>
      <c r="D240" s="3">
        <v>2.0</v>
      </c>
    </row>
    <row r="241">
      <c r="A241" s="2" t="s">
        <v>47</v>
      </c>
      <c r="B241" s="8">
        <v>45413.0</v>
      </c>
      <c r="C241" s="7">
        <v>45505.0</v>
      </c>
      <c r="D241" s="3">
        <v>1.0</v>
      </c>
    </row>
    <row r="242">
      <c r="A242" s="2" t="s">
        <v>47</v>
      </c>
      <c r="B242" s="8">
        <v>45413.0</v>
      </c>
      <c r="C242" s="7">
        <v>45536.0</v>
      </c>
      <c r="D242" s="3">
        <v>7.0</v>
      </c>
    </row>
    <row r="243">
      <c r="A243" s="2" t="s">
        <v>48</v>
      </c>
      <c r="B243" s="8">
        <v>45413.0</v>
      </c>
      <c r="C243" s="7">
        <v>44866.0</v>
      </c>
      <c r="D243" s="3">
        <v>1.0</v>
      </c>
    </row>
    <row r="244">
      <c r="A244" s="2" t="s">
        <v>48</v>
      </c>
      <c r="B244" s="8">
        <v>45413.0</v>
      </c>
      <c r="C244" s="7">
        <v>45200.0</v>
      </c>
      <c r="D244" s="3">
        <v>2.0</v>
      </c>
    </row>
    <row r="245">
      <c r="A245" s="2" t="s">
        <v>48</v>
      </c>
      <c r="B245" s="8">
        <v>45413.0</v>
      </c>
      <c r="C245" s="7">
        <v>45231.0</v>
      </c>
      <c r="D245" s="3">
        <v>16.0</v>
      </c>
    </row>
    <row r="246">
      <c r="A246" s="2" t="s">
        <v>48</v>
      </c>
      <c r="B246" s="8">
        <v>45413.0</v>
      </c>
      <c r="C246" s="7">
        <v>45292.0</v>
      </c>
      <c r="D246" s="3">
        <v>4.0</v>
      </c>
    </row>
    <row r="247">
      <c r="A247" s="2" t="s">
        <v>48</v>
      </c>
      <c r="B247" s="8">
        <v>45413.0</v>
      </c>
      <c r="C247" s="7">
        <v>45383.0</v>
      </c>
      <c r="D247" s="3">
        <v>5.0</v>
      </c>
    </row>
    <row r="248">
      <c r="A248" s="2" t="s">
        <v>48</v>
      </c>
      <c r="B248" s="8">
        <v>45413.0</v>
      </c>
      <c r="C248" s="7">
        <v>45413.0</v>
      </c>
      <c r="D248" s="3">
        <v>3.0</v>
      </c>
    </row>
    <row r="249">
      <c r="A249" s="2" t="s">
        <v>48</v>
      </c>
      <c r="B249" s="8">
        <v>45413.0</v>
      </c>
      <c r="C249" s="7">
        <v>45444.0</v>
      </c>
      <c r="D249" s="3">
        <v>67.0</v>
      </c>
    </row>
    <row r="250">
      <c r="A250" s="2" t="s">
        <v>48</v>
      </c>
      <c r="B250" s="8">
        <v>45413.0</v>
      </c>
      <c r="C250" s="7">
        <v>45474.0</v>
      </c>
      <c r="D250" s="3">
        <v>10.0</v>
      </c>
    </row>
    <row r="251">
      <c r="A251" s="2" t="s">
        <v>48</v>
      </c>
      <c r="B251" s="8">
        <v>45413.0</v>
      </c>
      <c r="C251" s="7">
        <v>45505.0</v>
      </c>
      <c r="D251" s="3">
        <v>25.0</v>
      </c>
    </row>
    <row r="252">
      <c r="A252" s="2" t="s">
        <v>48</v>
      </c>
      <c r="B252" s="8">
        <v>45413.0</v>
      </c>
      <c r="C252" s="7">
        <v>45536.0</v>
      </c>
      <c r="D252" s="3">
        <v>7.0</v>
      </c>
    </row>
    <row r="253">
      <c r="A253" s="2" t="s">
        <v>48</v>
      </c>
      <c r="B253" s="8">
        <v>45413.0</v>
      </c>
      <c r="C253" s="7">
        <v>45566.0</v>
      </c>
      <c r="D253" s="3">
        <v>15.0</v>
      </c>
    </row>
    <row r="254">
      <c r="A254" s="2" t="s">
        <v>48</v>
      </c>
      <c r="B254" s="8">
        <v>45413.0</v>
      </c>
      <c r="C254" s="7">
        <v>45597.0</v>
      </c>
      <c r="D254" s="3">
        <v>29.0</v>
      </c>
    </row>
    <row r="255">
      <c r="A255" s="2" t="s">
        <v>48</v>
      </c>
      <c r="B255" s="8">
        <v>45413.0</v>
      </c>
      <c r="C255" s="7">
        <v>45627.0</v>
      </c>
      <c r="D255" s="3">
        <v>16.0</v>
      </c>
    </row>
    <row r="256">
      <c r="A256" s="2" t="s">
        <v>48</v>
      </c>
      <c r="B256" s="8">
        <v>45413.0</v>
      </c>
      <c r="C256" s="7">
        <v>45658.0</v>
      </c>
      <c r="D256" s="3">
        <v>12.0</v>
      </c>
    </row>
    <row r="257">
      <c r="A257" s="2" t="s">
        <v>48</v>
      </c>
      <c r="B257" s="8">
        <v>45413.0</v>
      </c>
      <c r="C257" s="7">
        <v>45689.0</v>
      </c>
      <c r="D257" s="3">
        <v>7.0</v>
      </c>
    </row>
    <row r="258">
      <c r="A258" s="2" t="s">
        <v>49</v>
      </c>
      <c r="B258" s="8">
        <v>45413.0</v>
      </c>
      <c r="C258" s="7">
        <v>45323.0</v>
      </c>
      <c r="D258" s="3">
        <v>4.0</v>
      </c>
    </row>
    <row r="259">
      <c r="A259" s="2" t="s">
        <v>49</v>
      </c>
      <c r="B259" s="8">
        <v>45413.0</v>
      </c>
      <c r="C259" s="7">
        <v>45352.0</v>
      </c>
      <c r="D259" s="3">
        <v>1.0</v>
      </c>
    </row>
    <row r="260">
      <c r="A260" s="2" t="s">
        <v>50</v>
      </c>
      <c r="B260" s="8">
        <v>45413.0</v>
      </c>
      <c r="C260" s="7">
        <v>44652.0</v>
      </c>
      <c r="D260" s="3">
        <v>1.0</v>
      </c>
    </row>
    <row r="261">
      <c r="A261" s="2" t="s">
        <v>50</v>
      </c>
      <c r="B261" s="8">
        <v>45413.0</v>
      </c>
      <c r="C261" s="7">
        <v>45292.0</v>
      </c>
      <c r="D261" s="3">
        <v>1.0</v>
      </c>
    </row>
    <row r="262">
      <c r="A262" s="2" t="s">
        <v>50</v>
      </c>
      <c r="B262" s="8">
        <v>45413.0</v>
      </c>
      <c r="C262" s="7">
        <v>45323.0</v>
      </c>
      <c r="D262" s="3">
        <v>1.0</v>
      </c>
    </row>
    <row r="263">
      <c r="A263" s="2" t="s">
        <v>50</v>
      </c>
      <c r="B263" s="8">
        <v>45413.0</v>
      </c>
      <c r="C263" s="7">
        <v>45444.0</v>
      </c>
      <c r="D263" s="3">
        <v>3.0</v>
      </c>
    </row>
    <row r="264">
      <c r="A264" s="2" t="s">
        <v>50</v>
      </c>
      <c r="B264" s="8">
        <v>45413.0</v>
      </c>
      <c r="C264" s="7">
        <v>45566.0</v>
      </c>
      <c r="D264" s="3">
        <v>1.0</v>
      </c>
    </row>
    <row r="265">
      <c r="A265" s="2" t="s">
        <v>51</v>
      </c>
      <c r="B265" s="8">
        <v>45413.0</v>
      </c>
      <c r="C265" s="7">
        <v>45323.0</v>
      </c>
      <c r="D265" s="3">
        <v>2.0</v>
      </c>
    </row>
    <row r="266">
      <c r="A266" s="2" t="s">
        <v>52</v>
      </c>
      <c r="B266" s="8">
        <v>45413.0</v>
      </c>
      <c r="C266" s="7">
        <v>45413.0</v>
      </c>
      <c r="D266" s="3">
        <v>2.0</v>
      </c>
    </row>
    <row r="267">
      <c r="A267" s="2" t="s">
        <v>52</v>
      </c>
      <c r="B267" s="8">
        <v>45413.0</v>
      </c>
      <c r="C267" s="7">
        <v>45505.0</v>
      </c>
      <c r="D267" s="3">
        <v>1.0</v>
      </c>
    </row>
    <row r="268">
      <c r="A268" s="2" t="s">
        <v>52</v>
      </c>
      <c r="B268" s="8">
        <v>45413.0</v>
      </c>
      <c r="C268" s="7">
        <v>45536.0</v>
      </c>
      <c r="D268" s="3">
        <v>2.0</v>
      </c>
    </row>
    <row r="269">
      <c r="A269" s="2" t="s">
        <v>52</v>
      </c>
      <c r="B269" s="8">
        <v>45413.0</v>
      </c>
      <c r="C269" s="7">
        <v>45566.0</v>
      </c>
      <c r="D269" s="3">
        <v>4.0</v>
      </c>
    </row>
    <row r="270">
      <c r="A270" s="2" t="s">
        <v>52</v>
      </c>
      <c r="B270" s="8">
        <v>45413.0</v>
      </c>
      <c r="C270" s="7">
        <v>45597.0</v>
      </c>
      <c r="D270" s="3">
        <v>5.0</v>
      </c>
    </row>
    <row r="271">
      <c r="A271" s="2" t="s">
        <v>52</v>
      </c>
      <c r="B271" s="8">
        <v>45413.0</v>
      </c>
      <c r="C271" s="7">
        <v>45627.0</v>
      </c>
      <c r="D271" s="3">
        <v>2.0</v>
      </c>
    </row>
    <row r="272">
      <c r="A272" s="2" t="s">
        <v>52</v>
      </c>
      <c r="B272" s="8">
        <v>45413.0</v>
      </c>
      <c r="C272" s="7">
        <v>45658.0</v>
      </c>
      <c r="D272" s="3">
        <v>1.0</v>
      </c>
    </row>
    <row r="273">
      <c r="A273" s="2" t="s">
        <v>52</v>
      </c>
      <c r="B273" s="8">
        <v>45413.0</v>
      </c>
      <c r="C273" s="7">
        <v>45689.0</v>
      </c>
      <c r="D273" s="3">
        <v>2.0</v>
      </c>
    </row>
    <row r="274">
      <c r="A274" s="2" t="s">
        <v>53</v>
      </c>
      <c r="B274" s="8">
        <v>45413.0</v>
      </c>
      <c r="C274" s="7">
        <v>45352.0</v>
      </c>
      <c r="D274" s="3">
        <v>1.0</v>
      </c>
    </row>
    <row r="275">
      <c r="A275" s="2" t="s">
        <v>53</v>
      </c>
      <c r="B275" s="8">
        <v>45413.0</v>
      </c>
      <c r="C275" s="7">
        <v>45413.0</v>
      </c>
      <c r="D275" s="3">
        <v>2.0</v>
      </c>
    </row>
    <row r="276">
      <c r="A276" s="2" t="s">
        <v>53</v>
      </c>
      <c r="B276" s="8">
        <v>45413.0</v>
      </c>
      <c r="C276" s="7">
        <v>45536.0</v>
      </c>
      <c r="D276" s="3">
        <v>3.0</v>
      </c>
    </row>
    <row r="277">
      <c r="A277" s="2" t="s">
        <v>53</v>
      </c>
      <c r="B277" s="8">
        <v>45413.0</v>
      </c>
      <c r="C277" s="7">
        <v>45597.0</v>
      </c>
      <c r="D277" s="3">
        <v>4.0</v>
      </c>
    </row>
    <row r="278">
      <c r="A278" s="2" t="s">
        <v>53</v>
      </c>
      <c r="B278" s="8">
        <v>45413.0</v>
      </c>
      <c r="C278" s="7">
        <v>45658.0</v>
      </c>
      <c r="D278" s="3">
        <v>6.0</v>
      </c>
    </row>
    <row r="279">
      <c r="A279" s="2" t="s">
        <v>53</v>
      </c>
      <c r="B279" s="8">
        <v>45413.0</v>
      </c>
      <c r="C279" s="7">
        <v>45689.0</v>
      </c>
      <c r="D279" s="3">
        <v>2.0</v>
      </c>
    </row>
    <row r="280">
      <c r="A280" s="2" t="s">
        <v>54</v>
      </c>
      <c r="B280" s="8">
        <v>45413.0</v>
      </c>
      <c r="C280" s="7">
        <v>44927.0</v>
      </c>
      <c r="D280" s="3">
        <v>2.0</v>
      </c>
    </row>
    <row r="281">
      <c r="A281" s="2" t="s">
        <v>54</v>
      </c>
      <c r="B281" s="8">
        <v>45413.0</v>
      </c>
      <c r="C281" s="7">
        <v>45352.0</v>
      </c>
      <c r="D281" s="3">
        <v>3.0</v>
      </c>
    </row>
    <row r="282">
      <c r="A282" s="2" t="s">
        <v>54</v>
      </c>
      <c r="B282" s="8">
        <v>45413.0</v>
      </c>
      <c r="C282" s="7">
        <v>45383.0</v>
      </c>
      <c r="D282" s="3">
        <v>3.0</v>
      </c>
    </row>
    <row r="283">
      <c r="A283" s="2" t="s">
        <v>54</v>
      </c>
      <c r="B283" s="8">
        <v>45413.0</v>
      </c>
      <c r="C283" s="7">
        <v>45536.0</v>
      </c>
      <c r="D283" s="3">
        <v>3.0</v>
      </c>
    </row>
    <row r="284">
      <c r="A284" s="2" t="s">
        <v>54</v>
      </c>
      <c r="B284" s="8">
        <v>45413.0</v>
      </c>
      <c r="C284" s="7">
        <v>45658.0</v>
      </c>
      <c r="D284" s="3">
        <v>1.0</v>
      </c>
    </row>
    <row r="285">
      <c r="A285" s="2" t="s">
        <v>55</v>
      </c>
      <c r="B285" s="8">
        <v>45413.0</v>
      </c>
      <c r="C285" s="7">
        <v>45444.0</v>
      </c>
      <c r="D285" s="3">
        <v>3.0</v>
      </c>
    </row>
    <row r="286">
      <c r="A286" s="2" t="s">
        <v>55</v>
      </c>
      <c r="B286" s="8">
        <v>45413.0</v>
      </c>
      <c r="C286" s="7">
        <v>45658.0</v>
      </c>
      <c r="D286" s="3">
        <v>5.0</v>
      </c>
    </row>
    <row r="287">
      <c r="A287" s="2" t="s">
        <v>56</v>
      </c>
      <c r="B287" s="8">
        <v>45413.0</v>
      </c>
      <c r="C287" s="7">
        <v>45383.0</v>
      </c>
      <c r="D287" s="3">
        <v>1.0</v>
      </c>
    </row>
    <row r="288">
      <c r="A288" s="2" t="s">
        <v>56</v>
      </c>
      <c r="B288" s="8">
        <v>45413.0</v>
      </c>
      <c r="C288" s="7">
        <v>45505.0</v>
      </c>
      <c r="D288" s="3">
        <v>1.0</v>
      </c>
    </row>
    <row r="289">
      <c r="A289" s="2" t="s">
        <v>57</v>
      </c>
      <c r="B289" s="8">
        <v>45413.0</v>
      </c>
      <c r="C289" s="7">
        <v>45200.0</v>
      </c>
      <c r="D289" s="3">
        <v>1.0</v>
      </c>
    </row>
    <row r="290">
      <c r="A290" s="2" t="s">
        <v>57</v>
      </c>
      <c r="B290" s="8">
        <v>45413.0</v>
      </c>
      <c r="C290" s="7">
        <v>45261.0</v>
      </c>
      <c r="D290" s="3">
        <v>1.0</v>
      </c>
    </row>
    <row r="291">
      <c r="A291" s="2" t="s">
        <v>57</v>
      </c>
      <c r="B291" s="8">
        <v>45413.0</v>
      </c>
      <c r="C291" s="7">
        <v>45352.0</v>
      </c>
      <c r="D291" s="3">
        <v>5.0</v>
      </c>
    </row>
    <row r="292">
      <c r="A292" s="2" t="s">
        <v>57</v>
      </c>
      <c r="B292" s="8">
        <v>45413.0</v>
      </c>
      <c r="C292" s="7">
        <v>45383.0</v>
      </c>
      <c r="D292" s="3">
        <v>7.0</v>
      </c>
    </row>
    <row r="293">
      <c r="A293" s="2" t="s">
        <v>57</v>
      </c>
      <c r="B293" s="8">
        <v>45413.0</v>
      </c>
      <c r="C293" s="7">
        <v>45413.0</v>
      </c>
      <c r="D293" s="3">
        <v>5.0</v>
      </c>
    </row>
    <row r="294">
      <c r="A294" s="2" t="s">
        <v>57</v>
      </c>
      <c r="B294" s="8">
        <v>45413.0</v>
      </c>
      <c r="C294" s="7">
        <v>45444.0</v>
      </c>
      <c r="D294" s="3">
        <v>2.0</v>
      </c>
    </row>
    <row r="295">
      <c r="A295" s="2" t="s">
        <v>57</v>
      </c>
      <c r="B295" s="8">
        <v>45413.0</v>
      </c>
      <c r="C295" s="7">
        <v>45474.0</v>
      </c>
      <c r="D295" s="3">
        <v>13.0</v>
      </c>
    </row>
    <row r="296">
      <c r="A296" s="2" t="s">
        <v>57</v>
      </c>
      <c r="B296" s="8">
        <v>45413.0</v>
      </c>
      <c r="C296" s="7">
        <v>45505.0</v>
      </c>
      <c r="D296" s="3">
        <v>3.0</v>
      </c>
    </row>
    <row r="297">
      <c r="A297" s="2" t="s">
        <v>57</v>
      </c>
      <c r="B297" s="8">
        <v>45413.0</v>
      </c>
      <c r="C297" s="7">
        <v>45536.0</v>
      </c>
      <c r="D297" s="3">
        <v>2.0</v>
      </c>
    </row>
    <row r="298">
      <c r="A298" s="2" t="s">
        <v>57</v>
      </c>
      <c r="B298" s="8">
        <v>45413.0</v>
      </c>
      <c r="C298" s="7">
        <v>45566.0</v>
      </c>
      <c r="D298" s="3">
        <v>2.0</v>
      </c>
    </row>
    <row r="299">
      <c r="A299" s="2" t="s">
        <v>57</v>
      </c>
      <c r="B299" s="8">
        <v>45413.0</v>
      </c>
      <c r="C299" s="7">
        <v>45597.0</v>
      </c>
      <c r="D299" s="3">
        <v>2.0</v>
      </c>
    </row>
    <row r="300">
      <c r="A300" s="2" t="s">
        <v>57</v>
      </c>
      <c r="B300" s="8">
        <v>45413.0</v>
      </c>
      <c r="C300" s="7">
        <v>45627.0</v>
      </c>
      <c r="D300" s="3">
        <v>11.0</v>
      </c>
    </row>
    <row r="301">
      <c r="A301" s="2" t="s">
        <v>58</v>
      </c>
      <c r="B301" s="8">
        <v>45413.0</v>
      </c>
      <c r="C301" s="7">
        <v>45323.0</v>
      </c>
      <c r="D301" s="3">
        <v>2.0</v>
      </c>
    </row>
    <row r="302">
      <c r="A302" s="2" t="s">
        <v>58</v>
      </c>
      <c r="B302" s="8">
        <v>45413.0</v>
      </c>
      <c r="C302" s="7">
        <v>45474.0</v>
      </c>
      <c r="D302" s="3">
        <v>2.0</v>
      </c>
    </row>
    <row r="303">
      <c r="A303" s="2" t="s">
        <v>58</v>
      </c>
      <c r="B303" s="8">
        <v>45413.0</v>
      </c>
      <c r="C303" s="7">
        <v>45536.0</v>
      </c>
      <c r="D303" s="3">
        <v>9.0</v>
      </c>
    </row>
    <row r="304">
      <c r="A304" s="2" t="s">
        <v>58</v>
      </c>
      <c r="B304" s="8">
        <v>45413.0</v>
      </c>
      <c r="C304" s="7">
        <v>45597.0</v>
      </c>
      <c r="D304" s="3">
        <v>5.0</v>
      </c>
    </row>
    <row r="305">
      <c r="A305" s="2" t="s">
        <v>58</v>
      </c>
      <c r="B305" s="8">
        <v>45413.0</v>
      </c>
      <c r="C305" s="7">
        <v>45627.0</v>
      </c>
      <c r="D305" s="3">
        <v>4.0</v>
      </c>
    </row>
    <row r="306">
      <c r="A306" s="2" t="s">
        <v>59</v>
      </c>
      <c r="B306" s="8">
        <v>45413.0</v>
      </c>
      <c r="C306" s="7">
        <v>45413.0</v>
      </c>
      <c r="D306" s="3">
        <v>1.0</v>
      </c>
    </row>
    <row r="307">
      <c r="A307" s="2" t="s">
        <v>59</v>
      </c>
      <c r="B307" s="8">
        <v>45413.0</v>
      </c>
      <c r="C307" s="7">
        <v>45444.0</v>
      </c>
      <c r="D307" s="3">
        <v>1.0</v>
      </c>
    </row>
    <row r="308">
      <c r="A308" s="2" t="s">
        <v>59</v>
      </c>
      <c r="B308" s="8">
        <v>45413.0</v>
      </c>
      <c r="C308" s="7">
        <v>45627.0</v>
      </c>
      <c r="D308" s="3">
        <v>2.0</v>
      </c>
    </row>
    <row r="309">
      <c r="A309" s="2" t="s">
        <v>59</v>
      </c>
      <c r="B309" s="8">
        <v>45413.0</v>
      </c>
      <c r="C309" s="7">
        <v>45658.0</v>
      </c>
      <c r="D309" s="3">
        <v>6.0</v>
      </c>
    </row>
    <row r="310">
      <c r="A310" s="2" t="s">
        <v>59</v>
      </c>
      <c r="B310" s="8">
        <v>45413.0</v>
      </c>
      <c r="C310" s="7">
        <v>45689.0</v>
      </c>
      <c r="D310" s="3">
        <v>6.0</v>
      </c>
    </row>
    <row r="311">
      <c r="A311" s="2" t="s">
        <v>59</v>
      </c>
      <c r="B311" s="8">
        <v>45413.0</v>
      </c>
      <c r="C311" s="7">
        <v>45717.0</v>
      </c>
      <c r="D311" s="3">
        <v>9.0</v>
      </c>
    </row>
    <row r="312">
      <c r="A312" s="2" t="s">
        <v>59</v>
      </c>
      <c r="B312" s="8">
        <v>45413.0</v>
      </c>
      <c r="C312" s="7">
        <v>45778.0</v>
      </c>
      <c r="D312" s="3">
        <v>2.0</v>
      </c>
    </row>
    <row r="313">
      <c r="A313" s="2" t="s">
        <v>59</v>
      </c>
      <c r="B313" s="8">
        <v>45413.0</v>
      </c>
      <c r="C313" s="7">
        <v>45809.0</v>
      </c>
      <c r="D313" s="3">
        <v>2.0</v>
      </c>
    </row>
    <row r="314">
      <c r="A314" s="2" t="s">
        <v>61</v>
      </c>
      <c r="B314" s="8">
        <v>45413.0</v>
      </c>
      <c r="C314" s="7">
        <v>45352.0</v>
      </c>
      <c r="D314" s="3">
        <v>5.0</v>
      </c>
    </row>
    <row r="315">
      <c r="A315" s="2" t="s">
        <v>61</v>
      </c>
      <c r="B315" s="8">
        <v>45413.0</v>
      </c>
      <c r="C315" s="7">
        <v>45413.0</v>
      </c>
      <c r="D315" s="3">
        <v>1.0</v>
      </c>
    </row>
    <row r="316">
      <c r="A316" s="2" t="s">
        <v>61</v>
      </c>
      <c r="B316" s="8">
        <v>45413.0</v>
      </c>
      <c r="C316" s="7">
        <v>45444.0</v>
      </c>
      <c r="D316" s="3">
        <v>2.0</v>
      </c>
    </row>
    <row r="317">
      <c r="A317" s="2" t="s">
        <v>61</v>
      </c>
      <c r="B317" s="8">
        <v>45413.0</v>
      </c>
      <c r="C317" s="7">
        <v>45474.0</v>
      </c>
      <c r="D317" s="3">
        <v>3.0</v>
      </c>
    </row>
    <row r="318">
      <c r="A318" s="2" t="s">
        <v>61</v>
      </c>
      <c r="B318" s="8">
        <v>45413.0</v>
      </c>
      <c r="C318" s="7">
        <v>45505.0</v>
      </c>
      <c r="D318" s="3">
        <v>2.0</v>
      </c>
    </row>
    <row r="319">
      <c r="A319" s="2" t="s">
        <v>61</v>
      </c>
      <c r="B319" s="8">
        <v>45413.0</v>
      </c>
      <c r="C319" s="7">
        <v>45597.0</v>
      </c>
      <c r="D319" s="3">
        <v>5.0</v>
      </c>
    </row>
    <row r="320">
      <c r="A320" s="2" t="s">
        <v>61</v>
      </c>
      <c r="B320" s="8">
        <v>45413.0</v>
      </c>
      <c r="C320" s="7">
        <v>45717.0</v>
      </c>
      <c r="D320" s="3">
        <v>2.0</v>
      </c>
    </row>
    <row r="321">
      <c r="A321" s="2" t="s">
        <v>62</v>
      </c>
      <c r="B321" s="8">
        <v>45413.0</v>
      </c>
      <c r="C321" s="7">
        <v>45261.0</v>
      </c>
      <c r="D321" s="3">
        <v>2.0</v>
      </c>
    </row>
    <row r="322">
      <c r="A322" s="2" t="s">
        <v>62</v>
      </c>
      <c r="B322" s="8">
        <v>45413.0</v>
      </c>
      <c r="C322" s="7">
        <v>45413.0</v>
      </c>
      <c r="D322" s="3">
        <v>13.0</v>
      </c>
    </row>
    <row r="323">
      <c r="A323" s="2" t="s">
        <v>62</v>
      </c>
      <c r="B323" s="8">
        <v>45413.0</v>
      </c>
      <c r="C323" s="7">
        <v>45474.0</v>
      </c>
      <c r="D323" s="3">
        <v>1.0</v>
      </c>
    </row>
    <row r="324">
      <c r="A324" s="2" t="s">
        <v>62</v>
      </c>
      <c r="B324" s="8">
        <v>45413.0</v>
      </c>
      <c r="C324" s="7">
        <v>45505.0</v>
      </c>
      <c r="D324" s="3">
        <v>1.0</v>
      </c>
    </row>
    <row r="325">
      <c r="A325" s="2" t="s">
        <v>62</v>
      </c>
      <c r="B325" s="8">
        <v>45413.0</v>
      </c>
      <c r="C325" s="7">
        <v>45536.0</v>
      </c>
      <c r="D325" s="3">
        <v>5.0</v>
      </c>
    </row>
    <row r="326">
      <c r="A326" s="2" t="s">
        <v>62</v>
      </c>
      <c r="B326" s="8">
        <v>45413.0</v>
      </c>
      <c r="C326" s="7">
        <v>45627.0</v>
      </c>
      <c r="D326" s="3">
        <v>6.0</v>
      </c>
    </row>
    <row r="327">
      <c r="A327" s="2" t="s">
        <v>63</v>
      </c>
      <c r="B327" s="8">
        <v>45413.0</v>
      </c>
      <c r="C327" s="7">
        <v>45383.0</v>
      </c>
      <c r="D327" s="3">
        <v>1.0</v>
      </c>
    </row>
    <row r="328">
      <c r="A328" s="2" t="s">
        <v>63</v>
      </c>
      <c r="B328" s="8">
        <v>45413.0</v>
      </c>
      <c r="C328" s="7">
        <v>45474.0</v>
      </c>
      <c r="D328" s="3">
        <v>3.0</v>
      </c>
    </row>
    <row r="329">
      <c r="A329" s="2" t="s">
        <v>63</v>
      </c>
      <c r="B329" s="8">
        <v>45413.0</v>
      </c>
      <c r="C329" s="7">
        <v>45505.0</v>
      </c>
      <c r="D329" s="3">
        <v>7.0</v>
      </c>
    </row>
    <row r="330">
      <c r="A330" s="2" t="s">
        <v>63</v>
      </c>
      <c r="B330" s="8">
        <v>45413.0</v>
      </c>
      <c r="C330" s="7">
        <v>45536.0</v>
      </c>
      <c r="D330" s="3">
        <v>3.0</v>
      </c>
    </row>
    <row r="331">
      <c r="A331" s="2" t="s">
        <v>63</v>
      </c>
      <c r="B331" s="8">
        <v>45413.0</v>
      </c>
      <c r="C331" s="7">
        <v>45597.0</v>
      </c>
      <c r="D331" s="3">
        <v>5.0</v>
      </c>
    </row>
    <row r="332">
      <c r="A332" s="2" t="s">
        <v>63</v>
      </c>
      <c r="B332" s="8">
        <v>45413.0</v>
      </c>
      <c r="C332" s="7">
        <v>45627.0</v>
      </c>
      <c r="D332" s="3">
        <v>21.0</v>
      </c>
    </row>
    <row r="333">
      <c r="A333" s="2" t="s">
        <v>63</v>
      </c>
      <c r="B333" s="8">
        <v>45413.0</v>
      </c>
      <c r="C333" s="7">
        <v>45658.0</v>
      </c>
      <c r="D333" s="3">
        <v>2.0</v>
      </c>
    </row>
    <row r="334">
      <c r="A334" s="2" t="s">
        <v>63</v>
      </c>
      <c r="B334" s="8">
        <v>45413.0</v>
      </c>
      <c r="C334" s="7">
        <v>45689.0</v>
      </c>
      <c r="D334" s="3">
        <v>6.0</v>
      </c>
    </row>
    <row r="335">
      <c r="A335" s="2" t="s">
        <v>63</v>
      </c>
      <c r="B335" s="8">
        <v>45413.0</v>
      </c>
      <c r="C335" s="7">
        <v>45717.0</v>
      </c>
      <c r="D335" s="3">
        <v>6.0</v>
      </c>
    </row>
    <row r="336">
      <c r="A336" s="2" t="s">
        <v>63</v>
      </c>
      <c r="B336" s="8">
        <v>45413.0</v>
      </c>
      <c r="C336" s="7">
        <v>45809.0</v>
      </c>
      <c r="D336" s="3">
        <v>1.0</v>
      </c>
    </row>
    <row r="337">
      <c r="A337" s="2" t="s">
        <v>64</v>
      </c>
      <c r="B337" s="8">
        <v>45413.0</v>
      </c>
      <c r="C337" s="7">
        <v>45383.0</v>
      </c>
      <c r="D337" s="3">
        <v>2.0</v>
      </c>
    </row>
    <row r="338">
      <c r="A338" s="2" t="s">
        <v>64</v>
      </c>
      <c r="B338" s="8">
        <v>45413.0</v>
      </c>
      <c r="C338" s="7">
        <v>45413.0</v>
      </c>
      <c r="D338" s="3">
        <v>3.0</v>
      </c>
    </row>
    <row r="339">
      <c r="A339" s="2" t="s">
        <v>64</v>
      </c>
      <c r="B339" s="8">
        <v>45413.0</v>
      </c>
      <c r="C339" s="7">
        <v>45444.0</v>
      </c>
      <c r="D339" s="3">
        <v>3.0</v>
      </c>
    </row>
    <row r="340">
      <c r="A340" s="2" t="s">
        <v>64</v>
      </c>
      <c r="B340" s="8">
        <v>45413.0</v>
      </c>
      <c r="C340" s="7">
        <v>45474.0</v>
      </c>
      <c r="D340" s="3">
        <v>1.0</v>
      </c>
    </row>
    <row r="341">
      <c r="A341" s="2" t="s">
        <v>64</v>
      </c>
      <c r="B341" s="8">
        <v>45413.0</v>
      </c>
      <c r="C341" s="7">
        <v>45505.0</v>
      </c>
      <c r="D341" s="3">
        <v>166.0</v>
      </c>
    </row>
    <row r="342">
      <c r="A342" s="2" t="s">
        <v>64</v>
      </c>
      <c r="B342" s="8">
        <v>45413.0</v>
      </c>
      <c r="C342" s="7">
        <v>45536.0</v>
      </c>
      <c r="D342" s="3">
        <v>1.0</v>
      </c>
    </row>
    <row r="343">
      <c r="A343" s="2" t="s">
        <v>65</v>
      </c>
      <c r="B343" s="8">
        <v>45413.0</v>
      </c>
      <c r="C343" s="7">
        <v>45047.0</v>
      </c>
      <c r="D343" s="3">
        <v>3.0</v>
      </c>
    </row>
    <row r="344">
      <c r="A344" s="2" t="s">
        <v>65</v>
      </c>
      <c r="B344" s="8">
        <v>45413.0</v>
      </c>
      <c r="C344" s="7">
        <v>45474.0</v>
      </c>
      <c r="D344" s="3">
        <v>1.0</v>
      </c>
    </row>
    <row r="345">
      <c r="A345" s="2" t="s">
        <v>65</v>
      </c>
      <c r="B345" s="8">
        <v>45413.0</v>
      </c>
      <c r="C345" s="7">
        <v>45566.0</v>
      </c>
      <c r="D345" s="3">
        <v>1.0</v>
      </c>
    </row>
    <row r="346">
      <c r="A346" s="2" t="s">
        <v>65</v>
      </c>
      <c r="B346" s="8">
        <v>45413.0</v>
      </c>
      <c r="C346" s="7">
        <v>45627.0</v>
      </c>
      <c r="D346" s="3">
        <v>2.0</v>
      </c>
    </row>
    <row r="347">
      <c r="A347" s="2" t="s">
        <v>65</v>
      </c>
      <c r="B347" s="8">
        <v>45413.0</v>
      </c>
      <c r="C347" s="7">
        <v>45658.0</v>
      </c>
      <c r="D347" s="3">
        <v>1.0</v>
      </c>
    </row>
    <row r="348">
      <c r="A348" s="2" t="s">
        <v>66</v>
      </c>
      <c r="B348" s="8">
        <v>45413.0</v>
      </c>
      <c r="C348" s="7">
        <v>45474.0</v>
      </c>
      <c r="D348" s="3">
        <v>4.0</v>
      </c>
    </row>
    <row r="349">
      <c r="A349" s="2" t="s">
        <v>66</v>
      </c>
      <c r="B349" s="8">
        <v>45413.0</v>
      </c>
      <c r="C349" s="7">
        <v>45505.0</v>
      </c>
      <c r="D349" s="3">
        <v>3.0</v>
      </c>
    </row>
    <row r="350">
      <c r="A350" s="2" t="s">
        <v>66</v>
      </c>
      <c r="B350" s="8">
        <v>45413.0</v>
      </c>
      <c r="C350" s="7">
        <v>45566.0</v>
      </c>
      <c r="D350" s="3">
        <v>2.0</v>
      </c>
    </row>
    <row r="351">
      <c r="A351" s="2" t="s">
        <v>67</v>
      </c>
      <c r="B351" s="8">
        <v>45413.0</v>
      </c>
      <c r="C351" s="7">
        <v>45383.0</v>
      </c>
      <c r="D351" s="3">
        <v>5.0</v>
      </c>
    </row>
    <row r="352">
      <c r="A352" s="2" t="s">
        <v>67</v>
      </c>
      <c r="B352" s="8">
        <v>45413.0</v>
      </c>
      <c r="C352" s="7">
        <v>45474.0</v>
      </c>
      <c r="D352" s="3">
        <v>1.0</v>
      </c>
    </row>
    <row r="353">
      <c r="A353" s="2" t="s">
        <v>67</v>
      </c>
      <c r="B353" s="8">
        <v>45413.0</v>
      </c>
      <c r="C353" s="7">
        <v>45505.0</v>
      </c>
      <c r="D353" s="3">
        <v>1.0</v>
      </c>
    </row>
    <row r="354">
      <c r="A354" s="2" t="s">
        <v>67</v>
      </c>
      <c r="B354" s="8">
        <v>45413.0</v>
      </c>
      <c r="C354" s="7">
        <v>45627.0</v>
      </c>
      <c r="D354" s="3">
        <v>1.0</v>
      </c>
    </row>
    <row r="355">
      <c r="A355" s="2" t="s">
        <v>67</v>
      </c>
      <c r="B355" s="8">
        <v>45413.0</v>
      </c>
      <c r="C355" s="7">
        <v>45658.0</v>
      </c>
      <c r="D355" s="3">
        <v>3.0</v>
      </c>
    </row>
    <row r="356">
      <c r="A356" s="2" t="s">
        <v>68</v>
      </c>
      <c r="B356" s="8">
        <v>45413.0</v>
      </c>
      <c r="C356" s="7">
        <v>45352.0</v>
      </c>
      <c r="D356" s="3">
        <v>1.0</v>
      </c>
    </row>
    <row r="357">
      <c r="A357" s="2" t="s">
        <v>68</v>
      </c>
      <c r="B357" s="8">
        <v>45413.0</v>
      </c>
      <c r="C357" s="7">
        <v>45474.0</v>
      </c>
      <c r="D357" s="3">
        <v>2.0</v>
      </c>
    </row>
    <row r="358">
      <c r="A358" s="2" t="s">
        <v>68</v>
      </c>
      <c r="B358" s="8">
        <v>45413.0</v>
      </c>
      <c r="C358" s="7">
        <v>45505.0</v>
      </c>
      <c r="D358" s="3">
        <v>5.0</v>
      </c>
    </row>
    <row r="359">
      <c r="A359" s="2" t="s">
        <v>68</v>
      </c>
      <c r="B359" s="8">
        <v>45413.0</v>
      </c>
      <c r="C359" s="7">
        <v>45566.0</v>
      </c>
      <c r="D359" s="3">
        <v>1.0</v>
      </c>
    </row>
    <row r="360">
      <c r="A360" s="2" t="s">
        <v>68</v>
      </c>
      <c r="B360" s="8">
        <v>45413.0</v>
      </c>
      <c r="C360" s="7">
        <v>45627.0</v>
      </c>
      <c r="D360" s="3">
        <v>3.0</v>
      </c>
    </row>
    <row r="361">
      <c r="A361" s="2" t="s">
        <v>69</v>
      </c>
      <c r="B361" s="8">
        <v>45413.0</v>
      </c>
      <c r="C361" s="7">
        <v>44774.0</v>
      </c>
      <c r="D361" s="3">
        <v>4.0</v>
      </c>
    </row>
    <row r="362">
      <c r="A362" s="2" t="s">
        <v>69</v>
      </c>
      <c r="B362" s="8">
        <v>45413.0</v>
      </c>
      <c r="C362" s="7">
        <v>45017.0</v>
      </c>
      <c r="D362" s="3">
        <v>1.0</v>
      </c>
    </row>
    <row r="363">
      <c r="A363" s="2" t="s">
        <v>69</v>
      </c>
      <c r="B363" s="8">
        <v>45413.0</v>
      </c>
      <c r="C363" s="7">
        <v>45047.0</v>
      </c>
      <c r="D363" s="3">
        <v>1.0</v>
      </c>
    </row>
    <row r="364">
      <c r="A364" s="2" t="s">
        <v>69</v>
      </c>
      <c r="B364" s="8">
        <v>45413.0</v>
      </c>
      <c r="C364" s="7">
        <v>45108.0</v>
      </c>
      <c r="D364" s="3">
        <v>4.0</v>
      </c>
    </row>
    <row r="365">
      <c r="A365" s="2" t="s">
        <v>69</v>
      </c>
      <c r="B365" s="8">
        <v>45413.0</v>
      </c>
      <c r="C365" s="7">
        <v>45139.0</v>
      </c>
      <c r="D365" s="3">
        <v>1.0</v>
      </c>
    </row>
    <row r="366">
      <c r="A366" s="2" t="s">
        <v>69</v>
      </c>
      <c r="B366" s="8">
        <v>45413.0</v>
      </c>
      <c r="C366" s="7">
        <v>45231.0</v>
      </c>
      <c r="D366" s="3">
        <v>3.0</v>
      </c>
    </row>
    <row r="367">
      <c r="A367" s="2" t="s">
        <v>69</v>
      </c>
      <c r="B367" s="8">
        <v>45413.0</v>
      </c>
      <c r="C367" s="7">
        <v>45261.0</v>
      </c>
      <c r="D367" s="3">
        <v>3.0</v>
      </c>
    </row>
    <row r="368">
      <c r="A368" s="2" t="s">
        <v>69</v>
      </c>
      <c r="B368" s="8">
        <v>45413.0</v>
      </c>
      <c r="C368" s="7">
        <v>45292.0</v>
      </c>
      <c r="D368" s="3">
        <v>36.0</v>
      </c>
    </row>
    <row r="369">
      <c r="A369" s="2" t="s">
        <v>69</v>
      </c>
      <c r="B369" s="8">
        <v>45413.0</v>
      </c>
      <c r="C369" s="7">
        <v>45352.0</v>
      </c>
      <c r="D369" s="3">
        <v>2.0</v>
      </c>
    </row>
    <row r="370">
      <c r="A370" s="2" t="s">
        <v>69</v>
      </c>
      <c r="B370" s="8">
        <v>45413.0</v>
      </c>
      <c r="C370" s="7">
        <v>45383.0</v>
      </c>
      <c r="D370" s="3">
        <v>15.0</v>
      </c>
    </row>
    <row r="371">
      <c r="A371" s="2" t="s">
        <v>69</v>
      </c>
      <c r="B371" s="8">
        <v>45413.0</v>
      </c>
      <c r="C371" s="7">
        <v>45413.0</v>
      </c>
      <c r="D371" s="3">
        <v>23.0</v>
      </c>
    </row>
    <row r="372">
      <c r="A372" s="2" t="s">
        <v>69</v>
      </c>
      <c r="B372" s="8">
        <v>45413.0</v>
      </c>
      <c r="C372" s="7">
        <v>45444.0</v>
      </c>
      <c r="D372" s="3">
        <v>40.0</v>
      </c>
    </row>
    <row r="373">
      <c r="A373" s="2" t="s">
        <v>69</v>
      </c>
      <c r="B373" s="8">
        <v>45413.0</v>
      </c>
      <c r="C373" s="7">
        <v>45474.0</v>
      </c>
      <c r="D373" s="3">
        <v>66.0</v>
      </c>
    </row>
    <row r="374">
      <c r="A374" s="2" t="s">
        <v>69</v>
      </c>
      <c r="B374" s="8">
        <v>45413.0</v>
      </c>
      <c r="C374" s="7">
        <v>45505.0</v>
      </c>
      <c r="D374" s="3">
        <v>257.0</v>
      </c>
    </row>
    <row r="375">
      <c r="A375" s="2" t="s">
        <v>69</v>
      </c>
      <c r="B375" s="8">
        <v>45413.0</v>
      </c>
      <c r="C375" s="7">
        <v>45536.0</v>
      </c>
      <c r="D375" s="3">
        <v>74.0</v>
      </c>
    </row>
    <row r="376">
      <c r="A376" s="2" t="s">
        <v>69</v>
      </c>
      <c r="B376" s="8">
        <v>45413.0</v>
      </c>
      <c r="C376" s="7">
        <v>45566.0</v>
      </c>
      <c r="D376" s="3">
        <v>47.0</v>
      </c>
    </row>
    <row r="377">
      <c r="A377" s="2" t="s">
        <v>69</v>
      </c>
      <c r="B377" s="8">
        <v>45413.0</v>
      </c>
      <c r="C377" s="7">
        <v>45597.0</v>
      </c>
      <c r="D377" s="3">
        <v>78.0</v>
      </c>
    </row>
    <row r="378">
      <c r="A378" s="2" t="s">
        <v>69</v>
      </c>
      <c r="B378" s="8">
        <v>45413.0</v>
      </c>
      <c r="C378" s="7">
        <v>45627.0</v>
      </c>
      <c r="D378" s="3">
        <v>10.0</v>
      </c>
    </row>
    <row r="379">
      <c r="A379" s="2" t="s">
        <v>69</v>
      </c>
      <c r="B379" s="8">
        <v>45413.0</v>
      </c>
      <c r="C379" s="7">
        <v>45689.0</v>
      </c>
      <c r="D379" s="3">
        <v>1.0</v>
      </c>
    </row>
    <row r="380">
      <c r="A380" s="2" t="s">
        <v>69</v>
      </c>
      <c r="B380" s="8">
        <v>45413.0</v>
      </c>
      <c r="C380" s="7">
        <v>45778.0</v>
      </c>
      <c r="D380" s="3">
        <v>1.0</v>
      </c>
    </row>
    <row r="381">
      <c r="A381" s="2" t="s">
        <v>69</v>
      </c>
      <c r="B381" s="8">
        <v>45413.0</v>
      </c>
      <c r="C381" s="7">
        <v>45931.0</v>
      </c>
      <c r="D381" s="3">
        <v>7.0</v>
      </c>
    </row>
    <row r="382">
      <c r="A382" s="2" t="s">
        <v>70</v>
      </c>
      <c r="B382" s="8">
        <v>45413.0</v>
      </c>
      <c r="C382" s="7">
        <v>45536.0</v>
      </c>
      <c r="D382" s="3">
        <v>3.0</v>
      </c>
    </row>
    <row r="383">
      <c r="A383" s="2" t="s">
        <v>70</v>
      </c>
      <c r="B383" s="8">
        <v>45413.0</v>
      </c>
      <c r="C383" s="7">
        <v>45566.0</v>
      </c>
      <c r="D383" s="3">
        <v>3.0</v>
      </c>
    </row>
    <row r="384">
      <c r="A384" s="2" t="s">
        <v>70</v>
      </c>
      <c r="B384" s="8">
        <v>45413.0</v>
      </c>
      <c r="C384" s="7">
        <v>45689.0</v>
      </c>
      <c r="D384" s="3">
        <v>11.0</v>
      </c>
    </row>
    <row r="385">
      <c r="A385" s="2" t="s">
        <v>70</v>
      </c>
      <c r="B385" s="8">
        <v>45413.0</v>
      </c>
      <c r="C385" s="7">
        <v>45748.0</v>
      </c>
      <c r="D385" s="3">
        <v>10.0</v>
      </c>
    </row>
    <row r="386">
      <c r="A386" s="2" t="s">
        <v>71</v>
      </c>
      <c r="B386" s="8">
        <v>45413.0</v>
      </c>
      <c r="C386" s="7">
        <v>45383.0</v>
      </c>
      <c r="D386" s="3">
        <v>4.0</v>
      </c>
    </row>
    <row r="387">
      <c r="A387" s="2" t="s">
        <v>71</v>
      </c>
      <c r="B387" s="8">
        <v>45413.0</v>
      </c>
      <c r="C387" s="7">
        <v>45566.0</v>
      </c>
      <c r="D387" s="3">
        <v>17.0</v>
      </c>
    </row>
    <row r="388">
      <c r="A388" s="2" t="s">
        <v>71</v>
      </c>
      <c r="B388" s="8">
        <v>45413.0</v>
      </c>
      <c r="C388" s="7">
        <v>45689.0</v>
      </c>
      <c r="D388" s="3">
        <v>8.0</v>
      </c>
    </row>
    <row r="389">
      <c r="A389" s="2" t="s">
        <v>72</v>
      </c>
      <c r="B389" s="8">
        <v>45413.0</v>
      </c>
      <c r="C389" s="7">
        <v>45474.0</v>
      </c>
      <c r="D389" s="3">
        <v>1.0</v>
      </c>
    </row>
    <row r="390">
      <c r="A390" s="2" t="s">
        <v>72</v>
      </c>
      <c r="B390" s="8">
        <v>45413.0</v>
      </c>
      <c r="C390" s="7">
        <v>45627.0</v>
      </c>
      <c r="D390" s="3">
        <v>1.0</v>
      </c>
    </row>
    <row r="391">
      <c r="A391" s="2" t="s">
        <v>73</v>
      </c>
      <c r="B391" s="8">
        <v>45413.0</v>
      </c>
      <c r="C391" s="7">
        <v>45352.0</v>
      </c>
      <c r="D391" s="3">
        <v>2.0</v>
      </c>
    </row>
    <row r="392">
      <c r="A392" s="2" t="s">
        <v>73</v>
      </c>
      <c r="B392" s="8">
        <v>45413.0</v>
      </c>
      <c r="C392" s="7">
        <v>45536.0</v>
      </c>
      <c r="D392" s="3">
        <v>7.0</v>
      </c>
    </row>
    <row r="393">
      <c r="A393" s="2" t="s">
        <v>73</v>
      </c>
      <c r="B393" s="8">
        <v>45413.0</v>
      </c>
      <c r="C393" s="7">
        <v>45566.0</v>
      </c>
      <c r="D393" s="3">
        <v>6.0</v>
      </c>
    </row>
    <row r="394">
      <c r="A394" s="2" t="s">
        <v>73</v>
      </c>
      <c r="B394" s="8">
        <v>45413.0</v>
      </c>
      <c r="C394" s="7">
        <v>45597.0</v>
      </c>
      <c r="D394" s="3">
        <v>1.0</v>
      </c>
    </row>
    <row r="395">
      <c r="A395" s="2" t="s">
        <v>73</v>
      </c>
      <c r="B395" s="8">
        <v>45413.0</v>
      </c>
      <c r="C395" s="7">
        <v>45627.0</v>
      </c>
      <c r="D395" s="3">
        <v>1.0</v>
      </c>
    </row>
    <row r="396">
      <c r="A396" s="2" t="s">
        <v>73</v>
      </c>
      <c r="B396" s="8">
        <v>45413.0</v>
      </c>
      <c r="C396" s="7">
        <v>45658.0</v>
      </c>
      <c r="D396" s="3">
        <v>3.0</v>
      </c>
    </row>
    <row r="397">
      <c r="A397" s="2" t="s">
        <v>73</v>
      </c>
      <c r="B397" s="8">
        <v>45413.0</v>
      </c>
      <c r="C397" s="7">
        <v>45689.0</v>
      </c>
      <c r="D397" s="3">
        <v>9.0</v>
      </c>
    </row>
    <row r="398">
      <c r="A398" s="2" t="s">
        <v>75</v>
      </c>
      <c r="B398" s="8">
        <v>45413.0</v>
      </c>
      <c r="C398" s="7">
        <v>44866.0</v>
      </c>
      <c r="D398" s="3">
        <v>1.0</v>
      </c>
    </row>
    <row r="399">
      <c r="A399" s="2" t="s">
        <v>75</v>
      </c>
      <c r="B399" s="8">
        <v>45413.0</v>
      </c>
      <c r="C399" s="7">
        <v>44986.0</v>
      </c>
      <c r="D399" s="3">
        <v>1.0</v>
      </c>
    </row>
    <row r="400">
      <c r="A400" s="2" t="s">
        <v>75</v>
      </c>
      <c r="B400" s="8">
        <v>45413.0</v>
      </c>
      <c r="C400" s="7">
        <v>45047.0</v>
      </c>
      <c r="D400" s="3">
        <v>1.0</v>
      </c>
    </row>
    <row r="401">
      <c r="A401" s="2" t="s">
        <v>75</v>
      </c>
      <c r="B401" s="8">
        <v>45413.0</v>
      </c>
      <c r="C401" s="7">
        <v>45108.0</v>
      </c>
      <c r="D401" s="3">
        <v>3.0</v>
      </c>
    </row>
    <row r="402">
      <c r="A402" s="2" t="s">
        <v>75</v>
      </c>
      <c r="B402" s="8">
        <v>45413.0</v>
      </c>
      <c r="C402" s="7">
        <v>45200.0</v>
      </c>
      <c r="D402" s="3">
        <v>5.0</v>
      </c>
    </row>
    <row r="403">
      <c r="A403" s="2" t="s">
        <v>75</v>
      </c>
      <c r="B403" s="8">
        <v>45413.0</v>
      </c>
      <c r="C403" s="7">
        <v>45231.0</v>
      </c>
      <c r="D403" s="3">
        <v>2.0</v>
      </c>
    </row>
    <row r="404">
      <c r="A404" s="2" t="s">
        <v>75</v>
      </c>
      <c r="B404" s="8">
        <v>45413.0</v>
      </c>
      <c r="C404" s="7">
        <v>45352.0</v>
      </c>
      <c r="D404" s="3">
        <v>22.0</v>
      </c>
    </row>
    <row r="405">
      <c r="A405" s="2" t="s">
        <v>75</v>
      </c>
      <c r="B405" s="8">
        <v>45413.0</v>
      </c>
      <c r="C405" s="7">
        <v>45597.0</v>
      </c>
      <c r="D405" s="3">
        <v>35.0</v>
      </c>
    </row>
    <row r="406">
      <c r="A406" s="2" t="s">
        <v>75</v>
      </c>
      <c r="B406" s="8">
        <v>45413.0</v>
      </c>
      <c r="C406" s="7">
        <v>45748.0</v>
      </c>
      <c r="D406" s="3">
        <v>5.0</v>
      </c>
    </row>
    <row r="407">
      <c r="A407" s="2" t="s">
        <v>76</v>
      </c>
      <c r="B407" s="8">
        <v>45413.0</v>
      </c>
      <c r="C407" s="7">
        <v>45627.0</v>
      </c>
      <c r="D407" s="3">
        <v>1.0</v>
      </c>
    </row>
    <row r="408">
      <c r="A408" s="2" t="s">
        <v>76</v>
      </c>
      <c r="B408" s="8">
        <v>45413.0</v>
      </c>
      <c r="C408" s="7">
        <v>45689.0</v>
      </c>
      <c r="D408" s="3">
        <v>2.0</v>
      </c>
    </row>
    <row r="409">
      <c r="A409" s="2" t="s">
        <v>76</v>
      </c>
      <c r="B409" s="8">
        <v>45413.0</v>
      </c>
      <c r="C409" s="7">
        <v>45717.0</v>
      </c>
      <c r="D409" s="3">
        <v>3.0</v>
      </c>
    </row>
    <row r="410">
      <c r="A410" s="2" t="s">
        <v>76</v>
      </c>
      <c r="B410" s="8">
        <v>45413.0</v>
      </c>
      <c r="C410" s="7">
        <v>45748.0</v>
      </c>
      <c r="D410" s="3">
        <v>4.0</v>
      </c>
    </row>
    <row r="411">
      <c r="A411" s="2" t="s">
        <v>77</v>
      </c>
      <c r="B411" s="8">
        <v>45413.0</v>
      </c>
      <c r="C411" s="7">
        <v>45323.0</v>
      </c>
      <c r="D411" s="3">
        <v>3.0</v>
      </c>
    </row>
    <row r="412">
      <c r="A412" s="2" t="s">
        <v>77</v>
      </c>
      <c r="B412" s="8">
        <v>45413.0</v>
      </c>
      <c r="C412" s="7">
        <v>45444.0</v>
      </c>
      <c r="D412" s="3">
        <v>4.0</v>
      </c>
    </row>
    <row r="413">
      <c r="A413" s="2" t="s">
        <v>77</v>
      </c>
      <c r="B413" s="8">
        <v>45413.0</v>
      </c>
      <c r="C413" s="7">
        <v>45474.0</v>
      </c>
      <c r="D413" s="3">
        <v>4.0</v>
      </c>
    </row>
    <row r="414">
      <c r="A414" s="2" t="s">
        <v>77</v>
      </c>
      <c r="B414" s="8">
        <v>45413.0</v>
      </c>
      <c r="C414" s="7">
        <v>45505.0</v>
      </c>
      <c r="D414" s="3">
        <v>3.0</v>
      </c>
    </row>
    <row r="415">
      <c r="A415" s="2" t="s">
        <v>77</v>
      </c>
      <c r="B415" s="8">
        <v>45413.0</v>
      </c>
      <c r="C415" s="7">
        <v>45627.0</v>
      </c>
      <c r="D415" s="3">
        <v>1.0</v>
      </c>
    </row>
    <row r="416">
      <c r="A416" s="2" t="s">
        <v>78</v>
      </c>
      <c r="B416" s="8">
        <v>45413.0</v>
      </c>
      <c r="C416" s="7">
        <v>45078.0</v>
      </c>
      <c r="D416" s="3">
        <v>4.0</v>
      </c>
    </row>
    <row r="417">
      <c r="A417" s="2" t="s">
        <v>78</v>
      </c>
      <c r="B417" s="8">
        <v>45413.0</v>
      </c>
      <c r="C417" s="7">
        <v>45200.0</v>
      </c>
      <c r="D417" s="3">
        <v>2.0</v>
      </c>
    </row>
    <row r="418">
      <c r="A418" s="2" t="s">
        <v>78</v>
      </c>
      <c r="B418" s="8">
        <v>45413.0</v>
      </c>
      <c r="C418" s="7">
        <v>45323.0</v>
      </c>
      <c r="D418" s="3">
        <v>3.0</v>
      </c>
    </row>
    <row r="419">
      <c r="A419" s="2" t="s">
        <v>78</v>
      </c>
      <c r="B419" s="8">
        <v>45413.0</v>
      </c>
      <c r="C419" s="7">
        <v>45352.0</v>
      </c>
      <c r="D419" s="3">
        <v>1.0</v>
      </c>
    </row>
    <row r="420">
      <c r="A420" s="2" t="s">
        <v>78</v>
      </c>
      <c r="B420" s="8">
        <v>45413.0</v>
      </c>
      <c r="C420" s="7">
        <v>45474.0</v>
      </c>
      <c r="D420" s="3">
        <v>4.0</v>
      </c>
    </row>
    <row r="421">
      <c r="A421" s="2" t="s">
        <v>78</v>
      </c>
      <c r="B421" s="8">
        <v>45413.0</v>
      </c>
      <c r="C421" s="7">
        <v>45536.0</v>
      </c>
      <c r="D421" s="3">
        <v>1.0</v>
      </c>
    </row>
    <row r="422">
      <c r="A422" s="2" t="s">
        <v>78</v>
      </c>
      <c r="B422" s="8">
        <v>45413.0</v>
      </c>
      <c r="C422" s="7">
        <v>45566.0</v>
      </c>
      <c r="D422" s="3">
        <v>1.0</v>
      </c>
    </row>
    <row r="423">
      <c r="A423" s="2" t="s">
        <v>78</v>
      </c>
      <c r="B423" s="8">
        <v>45413.0</v>
      </c>
      <c r="C423" s="7">
        <v>45627.0</v>
      </c>
      <c r="D423" s="3">
        <v>10.0</v>
      </c>
    </row>
    <row r="424">
      <c r="A424" s="2" t="s">
        <v>78</v>
      </c>
      <c r="B424" s="8">
        <v>45413.0</v>
      </c>
      <c r="C424" s="7">
        <v>45689.0</v>
      </c>
      <c r="D424" s="3">
        <v>14.0</v>
      </c>
    </row>
    <row r="425">
      <c r="A425" s="2" t="s">
        <v>78</v>
      </c>
      <c r="B425" s="8">
        <v>45413.0</v>
      </c>
      <c r="C425" s="7">
        <v>45717.0</v>
      </c>
      <c r="D425" s="3">
        <v>5.0</v>
      </c>
    </row>
    <row r="426">
      <c r="A426" s="2" t="s">
        <v>79</v>
      </c>
      <c r="B426" s="8">
        <v>45413.0</v>
      </c>
      <c r="C426" s="7">
        <v>45352.0</v>
      </c>
      <c r="D426" s="3">
        <v>1.0</v>
      </c>
    </row>
    <row r="427">
      <c r="A427" s="2" t="s">
        <v>79</v>
      </c>
      <c r="B427" s="8">
        <v>45413.0</v>
      </c>
      <c r="C427" s="7">
        <v>45383.0</v>
      </c>
      <c r="D427" s="3">
        <v>1.0</v>
      </c>
    </row>
    <row r="428">
      <c r="A428" s="2" t="s">
        <v>80</v>
      </c>
      <c r="B428" s="8">
        <v>45413.0</v>
      </c>
      <c r="C428" s="7">
        <v>45474.0</v>
      </c>
      <c r="D428" s="3">
        <v>1.0</v>
      </c>
    </row>
    <row r="429">
      <c r="A429" s="2" t="s">
        <v>80</v>
      </c>
      <c r="B429" s="8">
        <v>45413.0</v>
      </c>
      <c r="C429" s="7">
        <v>45505.0</v>
      </c>
      <c r="D429" s="3">
        <v>1.0</v>
      </c>
    </row>
    <row r="430">
      <c r="A430" s="2" t="s">
        <v>80</v>
      </c>
      <c r="B430" s="8">
        <v>45413.0</v>
      </c>
      <c r="C430" s="7">
        <v>45627.0</v>
      </c>
      <c r="D430" s="3">
        <v>1.0</v>
      </c>
    </row>
    <row r="431">
      <c r="A431" s="2" t="s">
        <v>81</v>
      </c>
      <c r="B431" s="8">
        <v>45413.0</v>
      </c>
      <c r="C431" s="7">
        <v>45474.0</v>
      </c>
      <c r="D431" s="3">
        <v>3.0</v>
      </c>
    </row>
    <row r="432">
      <c r="A432" s="2" t="s">
        <v>82</v>
      </c>
      <c r="B432" s="8">
        <v>45413.0</v>
      </c>
      <c r="C432" s="7">
        <v>45352.0</v>
      </c>
      <c r="D432" s="3">
        <v>1.0</v>
      </c>
    </row>
    <row r="433">
      <c r="A433" s="2" t="s">
        <v>82</v>
      </c>
      <c r="B433" s="8">
        <v>45413.0</v>
      </c>
      <c r="C433" s="7">
        <v>45383.0</v>
      </c>
      <c r="D433" s="3">
        <v>2.0</v>
      </c>
    </row>
    <row r="434">
      <c r="A434" s="2" t="s">
        <v>82</v>
      </c>
      <c r="B434" s="8">
        <v>45413.0</v>
      </c>
      <c r="C434" s="7">
        <v>45536.0</v>
      </c>
      <c r="D434" s="3">
        <v>4.0</v>
      </c>
    </row>
    <row r="435">
      <c r="A435" s="2" t="s">
        <v>82</v>
      </c>
      <c r="B435" s="8">
        <v>45413.0</v>
      </c>
      <c r="C435" s="7">
        <v>45597.0</v>
      </c>
      <c r="D435" s="3">
        <v>3.0</v>
      </c>
    </row>
    <row r="436">
      <c r="A436" s="2" t="s">
        <v>83</v>
      </c>
      <c r="B436" s="8">
        <v>45413.0</v>
      </c>
      <c r="C436" s="7">
        <v>45200.0</v>
      </c>
      <c r="D436" s="3">
        <v>26.0</v>
      </c>
    </row>
    <row r="437">
      <c r="A437" s="2" t="s">
        <v>83</v>
      </c>
      <c r="B437" s="8">
        <v>45413.0</v>
      </c>
      <c r="C437" s="7">
        <v>45413.0</v>
      </c>
      <c r="D437" s="3">
        <v>2.0</v>
      </c>
    </row>
    <row r="438">
      <c r="A438" s="2" t="s">
        <v>84</v>
      </c>
      <c r="B438" s="8">
        <v>45413.0</v>
      </c>
      <c r="C438" s="7">
        <v>45231.0</v>
      </c>
      <c r="D438" s="3">
        <v>1.0</v>
      </c>
    </row>
    <row r="439">
      <c r="A439" s="2" t="s">
        <v>84</v>
      </c>
      <c r="B439" s="8">
        <v>45413.0</v>
      </c>
      <c r="C439" s="7">
        <v>45261.0</v>
      </c>
      <c r="D439" s="3">
        <v>1.0</v>
      </c>
    </row>
    <row r="440">
      <c r="A440" s="2" t="s">
        <v>84</v>
      </c>
      <c r="B440" s="8">
        <v>45413.0</v>
      </c>
      <c r="C440" s="7">
        <v>45292.0</v>
      </c>
      <c r="D440" s="3">
        <v>1.0</v>
      </c>
    </row>
    <row r="441">
      <c r="A441" s="2" t="s">
        <v>84</v>
      </c>
      <c r="B441" s="8">
        <v>45413.0</v>
      </c>
      <c r="C441" s="7">
        <v>45352.0</v>
      </c>
      <c r="D441" s="3">
        <v>1.0</v>
      </c>
    </row>
    <row r="442">
      <c r="A442" s="2" t="s">
        <v>84</v>
      </c>
      <c r="B442" s="8">
        <v>45413.0</v>
      </c>
      <c r="C442" s="7">
        <v>45383.0</v>
      </c>
      <c r="D442" s="3">
        <v>2.0</v>
      </c>
    </row>
    <row r="443">
      <c r="A443" s="2" t="s">
        <v>84</v>
      </c>
      <c r="B443" s="8">
        <v>45413.0</v>
      </c>
      <c r="C443" s="7">
        <v>45444.0</v>
      </c>
      <c r="D443" s="3">
        <v>1.0</v>
      </c>
    </row>
    <row r="444">
      <c r="A444" s="2" t="s">
        <v>84</v>
      </c>
      <c r="B444" s="8">
        <v>45413.0</v>
      </c>
      <c r="C444" s="7">
        <v>45474.0</v>
      </c>
      <c r="D444" s="3">
        <v>2.0</v>
      </c>
    </row>
    <row r="445">
      <c r="A445" s="2" t="s">
        <v>84</v>
      </c>
      <c r="B445" s="8">
        <v>45413.0</v>
      </c>
      <c r="C445" s="7">
        <v>45536.0</v>
      </c>
      <c r="D445" s="3">
        <v>1.0</v>
      </c>
    </row>
    <row r="446">
      <c r="A446" s="2" t="s">
        <v>84</v>
      </c>
      <c r="B446" s="8">
        <v>45413.0</v>
      </c>
      <c r="C446" s="7">
        <v>45566.0</v>
      </c>
      <c r="D446" s="3">
        <v>1.0</v>
      </c>
    </row>
    <row r="447">
      <c r="A447" s="2" t="s">
        <v>84</v>
      </c>
      <c r="B447" s="8">
        <v>45413.0</v>
      </c>
      <c r="C447" s="7">
        <v>45597.0</v>
      </c>
      <c r="D447" s="3">
        <v>5.0</v>
      </c>
    </row>
    <row r="448">
      <c r="A448" s="2" t="s">
        <v>85</v>
      </c>
      <c r="B448" s="8">
        <v>45413.0</v>
      </c>
      <c r="C448" s="7">
        <v>44958.0</v>
      </c>
      <c r="D448" s="3">
        <v>1.0</v>
      </c>
    </row>
    <row r="449">
      <c r="A449" s="2" t="s">
        <v>85</v>
      </c>
      <c r="B449" s="8">
        <v>45413.0</v>
      </c>
      <c r="C449" s="7">
        <v>45261.0</v>
      </c>
      <c r="D449" s="3">
        <v>1.0</v>
      </c>
    </row>
    <row r="450">
      <c r="A450" s="2" t="s">
        <v>85</v>
      </c>
      <c r="B450" s="8">
        <v>45413.0</v>
      </c>
      <c r="C450" s="7">
        <v>45413.0</v>
      </c>
      <c r="D450" s="3">
        <v>10.0</v>
      </c>
    </row>
    <row r="451">
      <c r="A451" s="2" t="s">
        <v>85</v>
      </c>
      <c r="B451" s="8">
        <v>45413.0</v>
      </c>
      <c r="C451" s="7">
        <v>45474.0</v>
      </c>
      <c r="D451" s="3">
        <v>2.0</v>
      </c>
    </row>
    <row r="452">
      <c r="A452" s="2" t="s">
        <v>85</v>
      </c>
      <c r="B452" s="8">
        <v>45413.0</v>
      </c>
      <c r="C452" s="7">
        <v>45536.0</v>
      </c>
      <c r="D452" s="3">
        <v>14.0</v>
      </c>
    </row>
    <row r="453">
      <c r="A453" s="2" t="s">
        <v>85</v>
      </c>
      <c r="B453" s="8">
        <v>45413.0</v>
      </c>
      <c r="C453" s="7">
        <v>45566.0</v>
      </c>
      <c r="D453" s="3">
        <v>3.0</v>
      </c>
    </row>
    <row r="454">
      <c r="A454" s="2" t="s">
        <v>85</v>
      </c>
      <c r="B454" s="8">
        <v>45413.0</v>
      </c>
      <c r="C454" s="7">
        <v>45627.0</v>
      </c>
      <c r="D454" s="3">
        <v>70.0</v>
      </c>
    </row>
    <row r="455">
      <c r="A455" s="2" t="s">
        <v>86</v>
      </c>
      <c r="B455" s="8">
        <v>45413.0</v>
      </c>
      <c r="C455" s="7">
        <v>45200.0</v>
      </c>
      <c r="D455" s="3">
        <v>1.0</v>
      </c>
    </row>
    <row r="456">
      <c r="A456" s="2" t="s">
        <v>86</v>
      </c>
      <c r="B456" s="8">
        <v>45413.0</v>
      </c>
      <c r="C456" s="7">
        <v>45323.0</v>
      </c>
      <c r="D456" s="3">
        <v>5.0</v>
      </c>
    </row>
    <row r="457">
      <c r="A457" s="2" t="s">
        <v>86</v>
      </c>
      <c r="B457" s="8">
        <v>45413.0</v>
      </c>
      <c r="C457" s="7">
        <v>45474.0</v>
      </c>
      <c r="D457" s="3">
        <v>2.0</v>
      </c>
    </row>
    <row r="458">
      <c r="A458" s="2" t="s">
        <v>86</v>
      </c>
      <c r="B458" s="8">
        <v>45413.0</v>
      </c>
      <c r="C458" s="7">
        <v>45597.0</v>
      </c>
      <c r="D458" s="3">
        <v>2.0</v>
      </c>
    </row>
    <row r="459">
      <c r="A459" s="2" t="s">
        <v>87</v>
      </c>
      <c r="B459" s="8">
        <v>45413.0</v>
      </c>
      <c r="C459" s="7">
        <v>45505.0</v>
      </c>
      <c r="D459" s="3">
        <v>2.0</v>
      </c>
    </row>
    <row r="460">
      <c r="A460" s="2" t="s">
        <v>87</v>
      </c>
      <c r="B460" s="8">
        <v>45413.0</v>
      </c>
      <c r="C460" s="7">
        <v>45627.0</v>
      </c>
      <c r="D460" s="3">
        <v>2.0</v>
      </c>
    </row>
    <row r="461">
      <c r="A461" s="2" t="s">
        <v>88</v>
      </c>
      <c r="B461" s="8">
        <v>45413.0</v>
      </c>
      <c r="C461" s="7">
        <v>45108.0</v>
      </c>
      <c r="D461" s="3">
        <v>2.0</v>
      </c>
    </row>
    <row r="462">
      <c r="A462" s="2" t="s">
        <v>88</v>
      </c>
      <c r="B462" s="8">
        <v>45413.0</v>
      </c>
      <c r="C462" s="7">
        <v>45170.0</v>
      </c>
      <c r="D462" s="3">
        <v>6.0</v>
      </c>
    </row>
    <row r="463">
      <c r="A463" s="2" t="s">
        <v>88</v>
      </c>
      <c r="B463" s="8">
        <v>45413.0</v>
      </c>
      <c r="C463" s="7">
        <v>45231.0</v>
      </c>
      <c r="D463" s="3">
        <v>2.0</v>
      </c>
    </row>
    <row r="464">
      <c r="A464" s="2" t="s">
        <v>88</v>
      </c>
      <c r="B464" s="8">
        <v>45413.0</v>
      </c>
      <c r="C464" s="7">
        <v>45261.0</v>
      </c>
      <c r="D464" s="3">
        <v>1.0</v>
      </c>
    </row>
    <row r="465">
      <c r="A465" s="2" t="s">
        <v>88</v>
      </c>
      <c r="B465" s="8">
        <v>45413.0</v>
      </c>
      <c r="C465" s="7">
        <v>45292.0</v>
      </c>
      <c r="D465" s="3">
        <v>1.0</v>
      </c>
    </row>
    <row r="466">
      <c r="A466" s="2" t="s">
        <v>88</v>
      </c>
      <c r="B466" s="8">
        <v>45413.0</v>
      </c>
      <c r="C466" s="7">
        <v>45352.0</v>
      </c>
      <c r="D466" s="3">
        <v>1.0</v>
      </c>
    </row>
    <row r="467">
      <c r="A467" s="2" t="s">
        <v>88</v>
      </c>
      <c r="B467" s="8">
        <v>45413.0</v>
      </c>
      <c r="C467" s="7">
        <v>45383.0</v>
      </c>
      <c r="D467" s="3">
        <v>2.0</v>
      </c>
    </row>
    <row r="468">
      <c r="A468" s="2" t="s">
        <v>88</v>
      </c>
      <c r="B468" s="8">
        <v>45413.0</v>
      </c>
      <c r="C468" s="7">
        <v>45413.0</v>
      </c>
      <c r="D468" s="3">
        <v>4.0</v>
      </c>
    </row>
    <row r="469">
      <c r="A469" s="2" t="s">
        <v>88</v>
      </c>
      <c r="B469" s="8">
        <v>45413.0</v>
      </c>
      <c r="C469" s="7">
        <v>45444.0</v>
      </c>
      <c r="D469" s="3">
        <v>3.0</v>
      </c>
    </row>
    <row r="470">
      <c r="A470" s="2" t="s">
        <v>88</v>
      </c>
      <c r="B470" s="8">
        <v>45413.0</v>
      </c>
      <c r="C470" s="7">
        <v>45474.0</v>
      </c>
      <c r="D470" s="3">
        <v>18.0</v>
      </c>
    </row>
    <row r="471">
      <c r="A471" s="2" t="s">
        <v>88</v>
      </c>
      <c r="B471" s="8">
        <v>45413.0</v>
      </c>
      <c r="C471" s="7">
        <v>45505.0</v>
      </c>
      <c r="D471" s="3">
        <v>21.0</v>
      </c>
    </row>
    <row r="472">
      <c r="A472" s="2" t="s">
        <v>88</v>
      </c>
      <c r="B472" s="8">
        <v>45413.0</v>
      </c>
      <c r="C472" s="7">
        <v>45536.0</v>
      </c>
      <c r="D472" s="3">
        <v>6.0</v>
      </c>
    </row>
    <row r="473">
      <c r="A473" s="2" t="s">
        <v>88</v>
      </c>
      <c r="B473" s="8">
        <v>45413.0</v>
      </c>
      <c r="C473" s="7">
        <v>45566.0</v>
      </c>
      <c r="D473" s="3">
        <v>4.0</v>
      </c>
    </row>
    <row r="474">
      <c r="A474" s="2" t="s">
        <v>88</v>
      </c>
      <c r="B474" s="8">
        <v>45413.0</v>
      </c>
      <c r="C474" s="7">
        <v>45597.0</v>
      </c>
      <c r="D474" s="3">
        <v>35.0</v>
      </c>
    </row>
    <row r="475">
      <c r="A475" s="2" t="s">
        <v>88</v>
      </c>
      <c r="B475" s="8">
        <v>45413.0</v>
      </c>
      <c r="C475" s="7">
        <v>45627.0</v>
      </c>
      <c r="D475" s="3">
        <v>7.0</v>
      </c>
    </row>
    <row r="476">
      <c r="A476" s="2" t="s">
        <v>88</v>
      </c>
      <c r="B476" s="8">
        <v>45413.0</v>
      </c>
      <c r="C476" s="7">
        <v>45658.0</v>
      </c>
      <c r="D476" s="3">
        <v>6.0</v>
      </c>
    </row>
    <row r="477">
      <c r="A477" s="2" t="s">
        <v>88</v>
      </c>
      <c r="B477" s="8">
        <v>45413.0</v>
      </c>
      <c r="C477" s="7">
        <v>45689.0</v>
      </c>
      <c r="D477" s="3">
        <v>13.0</v>
      </c>
    </row>
    <row r="478">
      <c r="A478" s="2" t="s">
        <v>88</v>
      </c>
      <c r="B478" s="8">
        <v>45413.0</v>
      </c>
      <c r="C478" s="7">
        <v>45717.0</v>
      </c>
      <c r="D478" s="3">
        <v>1.0</v>
      </c>
    </row>
    <row r="479">
      <c r="A479" s="2" t="s">
        <v>88</v>
      </c>
      <c r="B479" s="8">
        <v>45413.0</v>
      </c>
      <c r="C479" s="7">
        <v>45748.0</v>
      </c>
      <c r="D479" s="3">
        <v>6.0</v>
      </c>
    </row>
    <row r="480">
      <c r="A480" s="2" t="s">
        <v>89</v>
      </c>
      <c r="B480" s="8">
        <v>45413.0</v>
      </c>
      <c r="C480" s="7">
        <v>45444.0</v>
      </c>
      <c r="D480" s="3">
        <v>2.0</v>
      </c>
    </row>
    <row r="481">
      <c r="A481" s="2" t="s">
        <v>90</v>
      </c>
      <c r="B481" s="8">
        <v>45413.0</v>
      </c>
      <c r="C481" s="7">
        <v>44986.0</v>
      </c>
      <c r="D481" s="3">
        <v>3.0</v>
      </c>
    </row>
    <row r="482">
      <c r="A482" s="2" t="s">
        <v>91</v>
      </c>
      <c r="B482" s="8">
        <v>45413.0</v>
      </c>
      <c r="C482" s="7">
        <v>45474.0</v>
      </c>
      <c r="D482" s="3">
        <v>6.0</v>
      </c>
    </row>
    <row r="483">
      <c r="A483" s="2" t="s">
        <v>91</v>
      </c>
      <c r="B483" s="8">
        <v>45413.0</v>
      </c>
      <c r="C483" s="7">
        <v>45717.0</v>
      </c>
      <c r="D483" s="3">
        <v>5.0</v>
      </c>
    </row>
    <row r="484">
      <c r="A484" s="2" t="s">
        <v>91</v>
      </c>
      <c r="B484" s="8">
        <v>45413.0</v>
      </c>
      <c r="C484" s="7">
        <v>45748.0</v>
      </c>
      <c r="D484" s="3">
        <v>2.0</v>
      </c>
    </row>
    <row r="485">
      <c r="A485" s="2" t="s">
        <v>91</v>
      </c>
      <c r="B485" s="8">
        <v>45413.0</v>
      </c>
      <c r="C485" s="7">
        <v>45778.0</v>
      </c>
      <c r="D485" s="3">
        <v>3.0</v>
      </c>
    </row>
    <row r="486">
      <c r="A486" s="2" t="s">
        <v>92</v>
      </c>
      <c r="B486" s="8">
        <v>45413.0</v>
      </c>
      <c r="C486" s="7">
        <v>45047.0</v>
      </c>
      <c r="D486" s="3">
        <v>3.0</v>
      </c>
    </row>
    <row r="487">
      <c r="A487" s="2" t="s">
        <v>92</v>
      </c>
      <c r="B487" s="8">
        <v>45413.0</v>
      </c>
      <c r="C487" s="7">
        <v>45170.0</v>
      </c>
      <c r="D487" s="3">
        <v>9.0</v>
      </c>
    </row>
    <row r="488">
      <c r="A488" s="2" t="s">
        <v>92</v>
      </c>
      <c r="B488" s="8">
        <v>45413.0</v>
      </c>
      <c r="C488" s="7">
        <v>45231.0</v>
      </c>
      <c r="D488" s="3">
        <v>1.0</v>
      </c>
    </row>
    <row r="489">
      <c r="A489" s="2" t="s">
        <v>92</v>
      </c>
      <c r="B489" s="8">
        <v>45413.0</v>
      </c>
      <c r="C489" s="7">
        <v>45352.0</v>
      </c>
      <c r="D489" s="3">
        <v>3.0</v>
      </c>
    </row>
    <row r="490">
      <c r="A490" s="2" t="s">
        <v>92</v>
      </c>
      <c r="B490" s="8">
        <v>45413.0</v>
      </c>
      <c r="C490" s="7">
        <v>45383.0</v>
      </c>
      <c r="D490" s="3">
        <v>1.0</v>
      </c>
    </row>
    <row r="491">
      <c r="A491" s="2" t="s">
        <v>92</v>
      </c>
      <c r="B491" s="8">
        <v>45413.0</v>
      </c>
      <c r="C491" s="7">
        <v>45413.0</v>
      </c>
      <c r="D491" s="3">
        <v>15.0</v>
      </c>
    </row>
    <row r="492">
      <c r="A492" s="2" t="s">
        <v>92</v>
      </c>
      <c r="B492" s="8">
        <v>45413.0</v>
      </c>
      <c r="C492" s="7">
        <v>45444.0</v>
      </c>
      <c r="D492" s="3">
        <v>1.0</v>
      </c>
    </row>
    <row r="493">
      <c r="A493" s="2" t="s">
        <v>92</v>
      </c>
      <c r="B493" s="8">
        <v>45413.0</v>
      </c>
      <c r="C493" s="7">
        <v>45474.0</v>
      </c>
      <c r="D493" s="3">
        <v>1.0</v>
      </c>
    </row>
    <row r="494">
      <c r="A494" s="2" t="s">
        <v>92</v>
      </c>
      <c r="B494" s="8">
        <v>45413.0</v>
      </c>
      <c r="C494" s="7">
        <v>45505.0</v>
      </c>
      <c r="D494" s="3">
        <v>2.0</v>
      </c>
    </row>
    <row r="495">
      <c r="A495" s="2" t="s">
        <v>92</v>
      </c>
      <c r="B495" s="8">
        <v>45413.0</v>
      </c>
      <c r="C495" s="7">
        <v>45536.0</v>
      </c>
      <c r="D495" s="3">
        <v>4.0</v>
      </c>
    </row>
    <row r="496">
      <c r="A496" s="2" t="s">
        <v>92</v>
      </c>
      <c r="B496" s="8">
        <v>45413.0</v>
      </c>
      <c r="C496" s="7">
        <v>45566.0</v>
      </c>
      <c r="D496" s="3">
        <v>5.0</v>
      </c>
    </row>
    <row r="497">
      <c r="A497" s="2" t="s">
        <v>92</v>
      </c>
      <c r="B497" s="8">
        <v>45413.0</v>
      </c>
      <c r="C497" s="7">
        <v>45597.0</v>
      </c>
      <c r="D497" s="3">
        <v>8.0</v>
      </c>
    </row>
    <row r="498">
      <c r="A498" s="2" t="s">
        <v>92</v>
      </c>
      <c r="B498" s="8">
        <v>45413.0</v>
      </c>
      <c r="C498" s="7">
        <v>45627.0</v>
      </c>
      <c r="D498" s="3">
        <v>6.0</v>
      </c>
    </row>
    <row r="499">
      <c r="A499" s="2" t="s">
        <v>92</v>
      </c>
      <c r="B499" s="8">
        <v>45413.0</v>
      </c>
      <c r="C499" s="7">
        <v>45689.0</v>
      </c>
      <c r="D499" s="3">
        <v>1.0</v>
      </c>
    </row>
    <row r="500">
      <c r="A500" s="2" t="s">
        <v>92</v>
      </c>
      <c r="B500" s="8">
        <v>45413.0</v>
      </c>
      <c r="C500" s="7">
        <v>45717.0</v>
      </c>
      <c r="D500" s="3">
        <v>22.0</v>
      </c>
    </row>
    <row r="501">
      <c r="A501" s="2" t="s">
        <v>92</v>
      </c>
      <c r="B501" s="8">
        <v>45413.0</v>
      </c>
      <c r="C501" s="7">
        <v>45778.0</v>
      </c>
      <c r="D501" s="3">
        <v>2.0</v>
      </c>
    </row>
    <row r="502">
      <c r="A502" s="2" t="s">
        <v>92</v>
      </c>
      <c r="B502" s="8">
        <v>45413.0</v>
      </c>
      <c r="C502" s="7">
        <v>45839.0</v>
      </c>
      <c r="D502" s="3">
        <v>1.0</v>
      </c>
    </row>
    <row r="503">
      <c r="A503" s="2" t="s">
        <v>93</v>
      </c>
      <c r="B503" s="8">
        <v>45413.0</v>
      </c>
      <c r="C503" s="7">
        <v>45536.0</v>
      </c>
      <c r="D503" s="3">
        <v>8.0</v>
      </c>
    </row>
    <row r="504">
      <c r="A504" s="2" t="s">
        <v>93</v>
      </c>
      <c r="B504" s="8">
        <v>45413.0</v>
      </c>
      <c r="C504" s="7">
        <v>45627.0</v>
      </c>
      <c r="D504" s="3">
        <v>1.0</v>
      </c>
    </row>
    <row r="505">
      <c r="A505" s="2" t="s">
        <v>93</v>
      </c>
      <c r="B505" s="8">
        <v>45413.0</v>
      </c>
      <c r="C505" s="7">
        <v>45658.0</v>
      </c>
      <c r="D505" s="3">
        <v>3.0</v>
      </c>
    </row>
    <row r="506">
      <c r="A506" s="2" t="s">
        <v>93</v>
      </c>
      <c r="B506" s="8">
        <v>45413.0</v>
      </c>
      <c r="C506" s="7">
        <v>45748.0</v>
      </c>
      <c r="D506" s="3">
        <v>1.0</v>
      </c>
    </row>
    <row r="507">
      <c r="A507" s="2" t="s">
        <v>94</v>
      </c>
      <c r="B507" s="8">
        <v>45413.0</v>
      </c>
      <c r="C507" s="7">
        <v>45413.0</v>
      </c>
      <c r="D507" s="3">
        <v>1.0</v>
      </c>
    </row>
    <row r="508">
      <c r="A508" s="2" t="s">
        <v>94</v>
      </c>
      <c r="B508" s="8">
        <v>45413.0</v>
      </c>
      <c r="C508" s="7">
        <v>45444.0</v>
      </c>
      <c r="D508" s="3">
        <v>10.0</v>
      </c>
    </row>
    <row r="509">
      <c r="A509" s="2" t="s">
        <v>94</v>
      </c>
      <c r="B509" s="8">
        <v>45413.0</v>
      </c>
      <c r="C509" s="7">
        <v>45505.0</v>
      </c>
      <c r="D509" s="3">
        <v>1.0</v>
      </c>
    </row>
    <row r="510">
      <c r="A510" s="2" t="s">
        <v>94</v>
      </c>
      <c r="B510" s="8">
        <v>45413.0</v>
      </c>
      <c r="C510" s="7">
        <v>45566.0</v>
      </c>
      <c r="D510" s="3">
        <v>1.0</v>
      </c>
    </row>
    <row r="511">
      <c r="A511" s="2" t="s">
        <v>94</v>
      </c>
      <c r="B511" s="8">
        <v>45413.0</v>
      </c>
      <c r="C511" s="7">
        <v>45597.0</v>
      </c>
      <c r="D511" s="3">
        <v>2.0</v>
      </c>
    </row>
    <row r="512">
      <c r="A512" s="2" t="s">
        <v>94</v>
      </c>
      <c r="B512" s="8">
        <v>45413.0</v>
      </c>
      <c r="C512" s="7">
        <v>45809.0</v>
      </c>
      <c r="D512" s="3">
        <v>1.0</v>
      </c>
    </row>
    <row r="513">
      <c r="A513" s="2" t="s">
        <v>95</v>
      </c>
      <c r="B513" s="8">
        <v>45413.0</v>
      </c>
      <c r="C513" s="7">
        <v>44866.0</v>
      </c>
      <c r="D513" s="3">
        <v>1.0</v>
      </c>
    </row>
    <row r="514">
      <c r="A514" s="2" t="s">
        <v>95</v>
      </c>
      <c r="B514" s="8">
        <v>45413.0</v>
      </c>
      <c r="C514" s="7">
        <v>45261.0</v>
      </c>
      <c r="D514" s="3">
        <v>3.0</v>
      </c>
    </row>
    <row r="515">
      <c r="A515" s="2" t="s">
        <v>95</v>
      </c>
      <c r="B515" s="8">
        <v>45413.0</v>
      </c>
      <c r="C515" s="7">
        <v>45474.0</v>
      </c>
      <c r="D515" s="3">
        <v>5.0</v>
      </c>
    </row>
    <row r="516">
      <c r="A516" s="2" t="s">
        <v>95</v>
      </c>
      <c r="B516" s="8">
        <v>45413.0</v>
      </c>
      <c r="C516" s="7">
        <v>45689.0</v>
      </c>
      <c r="D516" s="3">
        <v>2.0</v>
      </c>
    </row>
    <row r="517">
      <c r="A517" s="2" t="s">
        <v>95</v>
      </c>
      <c r="B517" s="8">
        <v>45413.0</v>
      </c>
      <c r="C517" s="7">
        <v>45717.0</v>
      </c>
      <c r="D517" s="3">
        <v>6.0</v>
      </c>
    </row>
    <row r="518">
      <c r="A518" s="2" t="s">
        <v>96</v>
      </c>
      <c r="B518" s="8">
        <v>45413.0</v>
      </c>
      <c r="C518" s="7">
        <v>45078.0</v>
      </c>
      <c r="D518" s="3">
        <v>1.0</v>
      </c>
    </row>
    <row r="519">
      <c r="A519" s="2" t="s">
        <v>96</v>
      </c>
      <c r="B519" s="8">
        <v>45413.0</v>
      </c>
      <c r="C519" s="7">
        <v>45352.0</v>
      </c>
      <c r="D519" s="3">
        <v>4.0</v>
      </c>
    </row>
    <row r="520">
      <c r="A520" s="2" t="s">
        <v>96</v>
      </c>
      <c r="B520" s="8">
        <v>45413.0</v>
      </c>
      <c r="C520" s="7">
        <v>45413.0</v>
      </c>
      <c r="D520" s="3">
        <v>5.0</v>
      </c>
    </row>
    <row r="521">
      <c r="A521" s="2" t="s">
        <v>96</v>
      </c>
      <c r="B521" s="8">
        <v>45413.0</v>
      </c>
      <c r="C521" s="7">
        <v>45444.0</v>
      </c>
      <c r="D521" s="3">
        <v>2.0</v>
      </c>
    </row>
    <row r="522">
      <c r="A522" s="2" t="s">
        <v>96</v>
      </c>
      <c r="B522" s="8">
        <v>45413.0</v>
      </c>
      <c r="C522" s="7">
        <v>45474.0</v>
      </c>
      <c r="D522" s="3">
        <v>17.0</v>
      </c>
    </row>
    <row r="523">
      <c r="A523" s="2" t="s">
        <v>96</v>
      </c>
      <c r="B523" s="8">
        <v>45413.0</v>
      </c>
      <c r="C523" s="7">
        <v>45505.0</v>
      </c>
      <c r="D523" s="3">
        <v>1.0</v>
      </c>
    </row>
    <row r="524">
      <c r="A524" s="2" t="s">
        <v>96</v>
      </c>
      <c r="B524" s="8">
        <v>45413.0</v>
      </c>
      <c r="C524" s="7">
        <v>45536.0</v>
      </c>
      <c r="D524" s="3">
        <v>5.0</v>
      </c>
    </row>
    <row r="525">
      <c r="A525" s="2" t="s">
        <v>96</v>
      </c>
      <c r="B525" s="8">
        <v>45413.0</v>
      </c>
      <c r="C525" s="7">
        <v>45566.0</v>
      </c>
      <c r="D525" s="3">
        <v>3.0</v>
      </c>
    </row>
    <row r="526">
      <c r="A526" s="2" t="s">
        <v>96</v>
      </c>
      <c r="B526" s="8">
        <v>45413.0</v>
      </c>
      <c r="C526" s="7">
        <v>45597.0</v>
      </c>
      <c r="D526" s="3">
        <v>1.0</v>
      </c>
    </row>
    <row r="527">
      <c r="A527" s="2" t="s">
        <v>96</v>
      </c>
      <c r="B527" s="8">
        <v>45413.0</v>
      </c>
      <c r="C527" s="7">
        <v>45627.0</v>
      </c>
      <c r="D527" s="3">
        <v>5.0</v>
      </c>
    </row>
    <row r="528">
      <c r="A528" s="2" t="s">
        <v>96</v>
      </c>
      <c r="B528" s="8">
        <v>45413.0</v>
      </c>
      <c r="C528" s="7">
        <v>45689.0</v>
      </c>
      <c r="D528" s="3">
        <v>2.0</v>
      </c>
    </row>
    <row r="529">
      <c r="A529" s="2" t="s">
        <v>97</v>
      </c>
      <c r="B529" s="8">
        <v>45413.0</v>
      </c>
      <c r="C529" s="7">
        <v>45231.0</v>
      </c>
      <c r="D529" s="3">
        <v>2.0</v>
      </c>
    </row>
    <row r="530">
      <c r="A530" s="2" t="s">
        <v>97</v>
      </c>
      <c r="B530" s="8">
        <v>45413.0</v>
      </c>
      <c r="C530" s="7">
        <v>45383.0</v>
      </c>
      <c r="D530" s="3">
        <v>1.0</v>
      </c>
    </row>
    <row r="531">
      <c r="A531" s="2" t="s">
        <v>97</v>
      </c>
      <c r="B531" s="8">
        <v>45413.0</v>
      </c>
      <c r="C531" s="7">
        <v>45413.0</v>
      </c>
      <c r="D531" s="3">
        <v>1.0</v>
      </c>
    </row>
    <row r="532">
      <c r="A532" s="2" t="s">
        <v>98</v>
      </c>
      <c r="B532" s="8">
        <v>45413.0</v>
      </c>
      <c r="C532" s="7">
        <v>45323.0</v>
      </c>
      <c r="D532" s="3">
        <v>1.0</v>
      </c>
    </row>
    <row r="533">
      <c r="A533" s="2" t="s">
        <v>98</v>
      </c>
      <c r="B533" s="8">
        <v>45413.0</v>
      </c>
      <c r="C533" s="7">
        <v>45505.0</v>
      </c>
      <c r="D533" s="3">
        <v>4.0</v>
      </c>
    </row>
    <row r="534">
      <c r="A534" s="2" t="s">
        <v>98</v>
      </c>
      <c r="B534" s="8">
        <v>45413.0</v>
      </c>
      <c r="C534" s="7">
        <v>45536.0</v>
      </c>
      <c r="D534" s="3">
        <v>3.0</v>
      </c>
    </row>
    <row r="535">
      <c r="A535" s="2" t="s">
        <v>99</v>
      </c>
      <c r="B535" s="8">
        <v>45413.0</v>
      </c>
      <c r="C535" s="7">
        <v>45139.0</v>
      </c>
      <c r="D535" s="3">
        <v>2.0</v>
      </c>
    </row>
    <row r="536">
      <c r="A536" s="2" t="s">
        <v>99</v>
      </c>
      <c r="B536" s="8">
        <v>45413.0</v>
      </c>
      <c r="C536" s="7">
        <v>45413.0</v>
      </c>
      <c r="D536" s="3">
        <v>3.0</v>
      </c>
    </row>
    <row r="537">
      <c r="A537" s="2" t="s">
        <v>99</v>
      </c>
      <c r="B537" s="8">
        <v>45413.0</v>
      </c>
      <c r="C537" s="7">
        <v>45474.0</v>
      </c>
      <c r="D537" s="3">
        <v>4.0</v>
      </c>
    </row>
    <row r="538">
      <c r="A538" s="2" t="s">
        <v>99</v>
      </c>
      <c r="B538" s="8">
        <v>45413.0</v>
      </c>
      <c r="C538" s="7">
        <v>45505.0</v>
      </c>
      <c r="D538" s="3">
        <v>7.0</v>
      </c>
    </row>
    <row r="539">
      <c r="A539" s="2" t="s">
        <v>100</v>
      </c>
      <c r="B539" s="8">
        <v>45413.0</v>
      </c>
      <c r="C539" s="7">
        <v>45200.0</v>
      </c>
      <c r="D539" s="3">
        <v>2.0</v>
      </c>
    </row>
    <row r="540">
      <c r="A540" s="2" t="s">
        <v>100</v>
      </c>
      <c r="B540" s="8">
        <v>45413.0</v>
      </c>
      <c r="C540" s="7">
        <v>45323.0</v>
      </c>
      <c r="D540" s="3">
        <v>1.0</v>
      </c>
    </row>
    <row r="541">
      <c r="A541" s="2" t="s">
        <v>100</v>
      </c>
      <c r="B541" s="8">
        <v>45413.0</v>
      </c>
      <c r="C541" s="7">
        <v>45352.0</v>
      </c>
      <c r="D541" s="3">
        <v>15.0</v>
      </c>
    </row>
    <row r="542">
      <c r="A542" s="2" t="s">
        <v>100</v>
      </c>
      <c r="B542" s="8">
        <v>45413.0</v>
      </c>
      <c r="C542" s="7">
        <v>45383.0</v>
      </c>
      <c r="D542" s="3">
        <v>1.0</v>
      </c>
    </row>
    <row r="543">
      <c r="A543" s="2" t="s">
        <v>100</v>
      </c>
      <c r="B543" s="8">
        <v>45413.0</v>
      </c>
      <c r="C543" s="7">
        <v>45444.0</v>
      </c>
      <c r="D543" s="3">
        <v>5.0</v>
      </c>
    </row>
    <row r="544">
      <c r="A544" s="2" t="s">
        <v>100</v>
      </c>
      <c r="B544" s="8">
        <v>45413.0</v>
      </c>
      <c r="C544" s="7">
        <v>45505.0</v>
      </c>
      <c r="D544" s="3">
        <v>5.0</v>
      </c>
    </row>
    <row r="545">
      <c r="A545" s="2" t="s">
        <v>100</v>
      </c>
      <c r="B545" s="8">
        <v>45413.0</v>
      </c>
      <c r="C545" s="7">
        <v>45536.0</v>
      </c>
      <c r="D545" s="3">
        <v>4.0</v>
      </c>
    </row>
    <row r="546">
      <c r="A546" s="2" t="s">
        <v>100</v>
      </c>
      <c r="B546" s="8">
        <v>45413.0</v>
      </c>
      <c r="C546" s="7">
        <v>45566.0</v>
      </c>
      <c r="D546" s="3">
        <v>5.0</v>
      </c>
    </row>
    <row r="547">
      <c r="A547" s="2" t="s">
        <v>100</v>
      </c>
      <c r="B547" s="8">
        <v>45413.0</v>
      </c>
      <c r="C547" s="7">
        <v>45597.0</v>
      </c>
      <c r="D547" s="3">
        <v>40.0</v>
      </c>
    </row>
    <row r="548">
      <c r="A548" s="2" t="s">
        <v>100</v>
      </c>
      <c r="B548" s="8">
        <v>45413.0</v>
      </c>
      <c r="C548" s="7">
        <v>45748.0</v>
      </c>
      <c r="D548" s="3">
        <v>1.0</v>
      </c>
    </row>
    <row r="549">
      <c r="A549" s="2" t="s">
        <v>101</v>
      </c>
      <c r="B549" s="8">
        <v>45413.0</v>
      </c>
      <c r="C549" s="7">
        <v>45444.0</v>
      </c>
      <c r="D549" s="3">
        <v>2.0</v>
      </c>
    </row>
    <row r="550">
      <c r="A550" s="2" t="s">
        <v>101</v>
      </c>
      <c r="B550" s="8">
        <v>45413.0</v>
      </c>
      <c r="C550" s="7">
        <v>45474.0</v>
      </c>
      <c r="D550" s="3">
        <v>1.0</v>
      </c>
    </row>
    <row r="551">
      <c r="A551" s="2" t="s">
        <v>101</v>
      </c>
      <c r="B551" s="8">
        <v>45413.0</v>
      </c>
      <c r="C551" s="7">
        <v>45505.0</v>
      </c>
      <c r="D551" s="3">
        <v>1.0</v>
      </c>
    </row>
    <row r="552">
      <c r="A552" s="2" t="s">
        <v>101</v>
      </c>
      <c r="B552" s="8">
        <v>45413.0</v>
      </c>
      <c r="C552" s="7">
        <v>45566.0</v>
      </c>
      <c r="D552" s="3">
        <v>2.0</v>
      </c>
    </row>
    <row r="553">
      <c r="A553" s="2" t="s">
        <v>101</v>
      </c>
      <c r="B553" s="8">
        <v>45413.0</v>
      </c>
      <c r="C553" s="7">
        <v>45597.0</v>
      </c>
      <c r="D553" s="3">
        <v>2.0</v>
      </c>
    </row>
    <row r="554">
      <c r="A554" s="2" t="s">
        <v>101</v>
      </c>
      <c r="B554" s="8">
        <v>45413.0</v>
      </c>
      <c r="C554" s="7">
        <v>45627.0</v>
      </c>
      <c r="D554" s="3">
        <v>1.0</v>
      </c>
    </row>
    <row r="555">
      <c r="A555" s="2" t="s">
        <v>101</v>
      </c>
      <c r="B555" s="8">
        <v>45413.0</v>
      </c>
      <c r="C555" s="7">
        <v>45658.0</v>
      </c>
      <c r="D555" s="3">
        <v>18.0</v>
      </c>
    </row>
    <row r="556">
      <c r="A556" s="2" t="s">
        <v>101</v>
      </c>
      <c r="B556" s="8">
        <v>45413.0</v>
      </c>
      <c r="C556" s="7">
        <v>45689.0</v>
      </c>
      <c r="D556" s="3">
        <v>3.0</v>
      </c>
    </row>
    <row r="557">
      <c r="A557" s="2" t="s">
        <v>101</v>
      </c>
      <c r="B557" s="8">
        <v>45413.0</v>
      </c>
      <c r="C557" s="7">
        <v>45717.0</v>
      </c>
      <c r="D557" s="3">
        <v>9.0</v>
      </c>
    </row>
    <row r="558">
      <c r="A558" s="2" t="s">
        <v>101</v>
      </c>
      <c r="B558" s="8">
        <v>45413.0</v>
      </c>
      <c r="C558" s="7">
        <v>45748.0</v>
      </c>
      <c r="D558" s="3">
        <v>4.0</v>
      </c>
    </row>
    <row r="559">
      <c r="A559" s="2" t="s">
        <v>102</v>
      </c>
      <c r="B559" s="8">
        <v>45413.0</v>
      </c>
      <c r="C559" s="7">
        <v>45383.0</v>
      </c>
      <c r="D559" s="3">
        <v>1.0</v>
      </c>
    </row>
    <row r="560">
      <c r="A560" s="2" t="s">
        <v>9</v>
      </c>
      <c r="B560" s="8">
        <v>45474.0</v>
      </c>
      <c r="C560" s="7">
        <v>45444.0</v>
      </c>
      <c r="D560" s="3">
        <v>2.0</v>
      </c>
      <c r="E560" s="7">
        <v>45444.0</v>
      </c>
      <c r="F560" s="8">
        <f t="shared" ref="F560:F2038" si="1">EDATE(B560,-1)</f>
        <v>45444</v>
      </c>
      <c r="G560" s="2" t="s">
        <v>340</v>
      </c>
    </row>
    <row r="561">
      <c r="A561" s="2" t="s">
        <v>9</v>
      </c>
      <c r="B561" s="8">
        <v>45505.0</v>
      </c>
      <c r="C561" s="7">
        <v>45444.0</v>
      </c>
      <c r="D561" s="3">
        <v>3.0</v>
      </c>
      <c r="E561" s="7">
        <v>45474.0</v>
      </c>
      <c r="F561" s="8">
        <f t="shared" si="1"/>
        <v>45474</v>
      </c>
    </row>
    <row r="562">
      <c r="A562" s="2" t="s">
        <v>9</v>
      </c>
      <c r="B562" s="8">
        <v>45413.0</v>
      </c>
      <c r="C562" s="7">
        <v>45474.0</v>
      </c>
      <c r="D562" s="3">
        <v>1.0</v>
      </c>
      <c r="E562" s="7">
        <v>45505.0</v>
      </c>
      <c r="F562" s="8">
        <f t="shared" si="1"/>
        <v>45383</v>
      </c>
    </row>
    <row r="563">
      <c r="A563" s="2" t="s">
        <v>9</v>
      </c>
      <c r="B563" s="8">
        <v>45444.0</v>
      </c>
      <c r="C563" s="7">
        <v>45474.0</v>
      </c>
      <c r="D563" s="3">
        <v>2.0</v>
      </c>
      <c r="E563" s="7">
        <v>45505.0</v>
      </c>
      <c r="F563" s="8">
        <f t="shared" si="1"/>
        <v>45413</v>
      </c>
    </row>
    <row r="564">
      <c r="A564" s="2" t="s">
        <v>9</v>
      </c>
      <c r="B564" s="8">
        <v>45505.0</v>
      </c>
      <c r="C564" s="7">
        <v>45566.0</v>
      </c>
      <c r="D564" s="3">
        <v>1.0</v>
      </c>
      <c r="E564" s="7">
        <v>45536.0</v>
      </c>
      <c r="F564" s="8">
        <f t="shared" si="1"/>
        <v>45474</v>
      </c>
    </row>
    <row r="565">
      <c r="A565" s="2" t="s">
        <v>9</v>
      </c>
      <c r="B565" s="8">
        <v>45597.0</v>
      </c>
      <c r="C565" s="7">
        <v>45658.0</v>
      </c>
      <c r="D565" s="3">
        <v>9.0</v>
      </c>
      <c r="E565" s="7">
        <v>45536.0</v>
      </c>
      <c r="F565" s="8">
        <f t="shared" si="1"/>
        <v>45566</v>
      </c>
    </row>
    <row r="566">
      <c r="A566" s="2" t="s">
        <v>9</v>
      </c>
      <c r="B566" s="8">
        <v>45658.0</v>
      </c>
      <c r="C566" s="7">
        <v>45717.0</v>
      </c>
      <c r="D566" s="3">
        <v>8.0</v>
      </c>
      <c r="E566" s="7">
        <v>45627.0</v>
      </c>
      <c r="F566" s="8">
        <f t="shared" si="1"/>
        <v>45627</v>
      </c>
    </row>
    <row r="567">
      <c r="A567" s="2" t="s">
        <v>9</v>
      </c>
      <c r="B567" s="8">
        <v>45689.0</v>
      </c>
      <c r="C567" s="7">
        <v>45748.0</v>
      </c>
      <c r="D567" s="3">
        <v>4.0</v>
      </c>
      <c r="E567" s="7">
        <v>45689.0</v>
      </c>
      <c r="F567" s="8">
        <f t="shared" si="1"/>
        <v>45658</v>
      </c>
    </row>
    <row r="568">
      <c r="A568" s="2" t="s">
        <v>9</v>
      </c>
      <c r="B568" s="8">
        <v>45717.0</v>
      </c>
      <c r="C568" s="7">
        <v>45778.0</v>
      </c>
      <c r="D568" s="3">
        <v>11.0</v>
      </c>
      <c r="E568" s="7">
        <v>45717.0</v>
      </c>
      <c r="F568" s="8">
        <f t="shared" si="1"/>
        <v>45689</v>
      </c>
    </row>
    <row r="569">
      <c r="A569" s="2" t="s">
        <v>9</v>
      </c>
      <c r="B569" s="8">
        <v>45413.0</v>
      </c>
      <c r="C569" s="7">
        <v>45809.0</v>
      </c>
      <c r="D569" s="3">
        <v>1.0</v>
      </c>
      <c r="E569" s="7">
        <v>45748.0</v>
      </c>
      <c r="F569" s="8">
        <f t="shared" si="1"/>
        <v>45383</v>
      </c>
    </row>
    <row r="570">
      <c r="A570" s="2" t="s">
        <v>9</v>
      </c>
      <c r="B570" s="8">
        <v>45748.0</v>
      </c>
      <c r="C570" s="7">
        <v>45809.0</v>
      </c>
      <c r="D570" s="3">
        <v>4.0</v>
      </c>
      <c r="E570" s="7">
        <v>45778.0</v>
      </c>
      <c r="F570" s="8">
        <f t="shared" si="1"/>
        <v>45717</v>
      </c>
    </row>
    <row r="571">
      <c r="A571" s="2" t="s">
        <v>11</v>
      </c>
      <c r="B571" s="8">
        <v>45444.0</v>
      </c>
      <c r="C571" s="7">
        <v>45505.0</v>
      </c>
      <c r="D571" s="3">
        <v>1.0</v>
      </c>
      <c r="E571" s="7">
        <v>45474.0</v>
      </c>
      <c r="F571" s="8">
        <f t="shared" si="1"/>
        <v>45413</v>
      </c>
    </row>
    <row r="572">
      <c r="A572" s="2" t="s">
        <v>11</v>
      </c>
      <c r="B572" s="8">
        <v>45474.0</v>
      </c>
      <c r="C572" s="7">
        <v>45444.0</v>
      </c>
      <c r="D572" s="3">
        <v>1.0</v>
      </c>
      <c r="E572" s="7">
        <v>45505.0</v>
      </c>
      <c r="F572" s="8">
        <f t="shared" si="1"/>
        <v>45444</v>
      </c>
    </row>
    <row r="573">
      <c r="A573" s="2" t="s">
        <v>11</v>
      </c>
      <c r="B573" s="8">
        <v>45474.0</v>
      </c>
      <c r="C573" s="7">
        <v>45170.0</v>
      </c>
      <c r="D573" s="3">
        <v>8.0</v>
      </c>
      <c r="E573" s="7">
        <v>45505.0</v>
      </c>
      <c r="F573" s="8">
        <f t="shared" si="1"/>
        <v>45444</v>
      </c>
    </row>
    <row r="574">
      <c r="A574" s="2" t="s">
        <v>11</v>
      </c>
      <c r="B574" s="8">
        <v>45505.0</v>
      </c>
      <c r="C574" s="7">
        <v>45566.0</v>
      </c>
      <c r="D574" s="3">
        <v>110.0</v>
      </c>
      <c r="E574" s="7">
        <v>45536.0</v>
      </c>
      <c r="F574" s="8">
        <f t="shared" si="1"/>
        <v>45474</v>
      </c>
    </row>
    <row r="575">
      <c r="A575" s="2" t="s">
        <v>11</v>
      </c>
      <c r="B575" s="8">
        <v>45536.0</v>
      </c>
      <c r="C575" s="7">
        <v>45597.0</v>
      </c>
      <c r="D575" s="3">
        <v>1.0</v>
      </c>
      <c r="E575" s="7">
        <v>45566.0</v>
      </c>
      <c r="F575" s="8">
        <f t="shared" si="1"/>
        <v>45505</v>
      </c>
    </row>
    <row r="576">
      <c r="A576" s="2" t="s">
        <v>11</v>
      </c>
      <c r="B576" s="8">
        <v>45566.0</v>
      </c>
      <c r="C576" s="7">
        <v>45627.0</v>
      </c>
      <c r="D576" s="3">
        <v>3.0</v>
      </c>
      <c r="E576" s="7">
        <v>45597.0</v>
      </c>
      <c r="F576" s="8">
        <f t="shared" si="1"/>
        <v>45536</v>
      </c>
    </row>
    <row r="577">
      <c r="A577" s="2" t="s">
        <v>11</v>
      </c>
      <c r="B577" s="8">
        <v>45627.0</v>
      </c>
      <c r="C577" s="7">
        <v>45689.0</v>
      </c>
      <c r="D577" s="3">
        <v>1.0</v>
      </c>
      <c r="E577" s="7">
        <v>45658.0</v>
      </c>
      <c r="F577" s="8">
        <f t="shared" si="1"/>
        <v>45597</v>
      </c>
    </row>
    <row r="578">
      <c r="A578" s="2" t="s">
        <v>11</v>
      </c>
      <c r="B578" s="8">
        <v>45658.0</v>
      </c>
      <c r="C578" s="7">
        <v>45717.0</v>
      </c>
      <c r="D578" s="3">
        <v>6.0</v>
      </c>
      <c r="E578" s="7">
        <v>45689.0</v>
      </c>
      <c r="F578" s="8">
        <f t="shared" si="1"/>
        <v>45627</v>
      </c>
    </row>
    <row r="579">
      <c r="A579" s="2" t="s">
        <v>11</v>
      </c>
      <c r="B579" s="8">
        <v>45689.0</v>
      </c>
      <c r="C579" s="7">
        <v>45748.0</v>
      </c>
      <c r="D579" s="3">
        <v>15.0</v>
      </c>
      <c r="E579" s="7">
        <v>45717.0</v>
      </c>
      <c r="F579" s="8">
        <f t="shared" si="1"/>
        <v>45658</v>
      </c>
    </row>
    <row r="580">
      <c r="A580" s="2" t="s">
        <v>11</v>
      </c>
      <c r="B580" s="8">
        <v>45717.0</v>
      </c>
      <c r="C580" s="7">
        <v>45778.0</v>
      </c>
      <c r="D580" s="3">
        <v>12.0</v>
      </c>
      <c r="E580" s="7">
        <v>45748.0</v>
      </c>
      <c r="F580" s="8">
        <f t="shared" si="1"/>
        <v>45689</v>
      </c>
    </row>
    <row r="581">
      <c r="A581" s="2" t="s">
        <v>11</v>
      </c>
      <c r="B581" s="8">
        <v>45748.0</v>
      </c>
      <c r="C581" s="7">
        <v>45809.0</v>
      </c>
      <c r="D581" s="3">
        <v>4.0</v>
      </c>
      <c r="E581" s="7">
        <v>45778.0</v>
      </c>
      <c r="F581" s="8">
        <f t="shared" si="1"/>
        <v>45717</v>
      </c>
    </row>
    <row r="582">
      <c r="A582" s="2" t="s">
        <v>11</v>
      </c>
      <c r="B582" s="8">
        <v>45778.0</v>
      </c>
      <c r="C582" s="7">
        <v>45839.0</v>
      </c>
      <c r="D582" s="3">
        <v>33.0</v>
      </c>
      <c r="E582" s="7">
        <v>45809.0</v>
      </c>
      <c r="F582" s="8">
        <f t="shared" si="1"/>
        <v>45748</v>
      </c>
    </row>
    <row r="583">
      <c r="A583" s="2" t="s">
        <v>11</v>
      </c>
      <c r="B583" s="8">
        <v>45809.0</v>
      </c>
      <c r="C583" s="7">
        <v>45870.0</v>
      </c>
      <c r="D583" s="3">
        <v>3.0</v>
      </c>
      <c r="E583" s="7">
        <v>45839.0</v>
      </c>
      <c r="F583" s="8">
        <f t="shared" si="1"/>
        <v>45778</v>
      </c>
    </row>
    <row r="584">
      <c r="A584" s="2" t="s">
        <v>11</v>
      </c>
      <c r="B584" s="8">
        <v>45839.0</v>
      </c>
      <c r="C584" s="7">
        <v>45901.0</v>
      </c>
      <c r="D584" s="3">
        <v>18.0</v>
      </c>
      <c r="E584" s="7">
        <v>45870.0</v>
      </c>
      <c r="F584" s="8">
        <f t="shared" si="1"/>
        <v>45809</v>
      </c>
    </row>
    <row r="585">
      <c r="A585" s="2" t="s">
        <v>13</v>
      </c>
      <c r="B585" s="8">
        <v>45413.0</v>
      </c>
      <c r="C585" s="7">
        <v>45474.0</v>
      </c>
      <c r="D585" s="3">
        <v>2.0</v>
      </c>
      <c r="E585" s="7">
        <v>45444.0</v>
      </c>
      <c r="F585" s="8">
        <f t="shared" si="1"/>
        <v>45383</v>
      </c>
    </row>
    <row r="586">
      <c r="A586" s="2" t="s">
        <v>13</v>
      </c>
      <c r="B586" s="8">
        <v>45444.0</v>
      </c>
      <c r="C586" s="7">
        <v>45383.0</v>
      </c>
      <c r="D586" s="3">
        <v>2.0</v>
      </c>
      <c r="E586" s="7">
        <v>45474.0</v>
      </c>
      <c r="F586" s="8">
        <f t="shared" si="1"/>
        <v>45413</v>
      </c>
    </row>
    <row r="587">
      <c r="A587" s="2" t="s">
        <v>13</v>
      </c>
      <c r="B587" s="8">
        <v>45444.0</v>
      </c>
      <c r="C587" s="7">
        <v>45139.0</v>
      </c>
      <c r="D587" s="3">
        <v>1.0</v>
      </c>
      <c r="E587" s="7">
        <v>45474.0</v>
      </c>
      <c r="F587" s="8">
        <f t="shared" si="1"/>
        <v>45413</v>
      </c>
    </row>
    <row r="588">
      <c r="A588" s="2" t="s">
        <v>13</v>
      </c>
      <c r="B588" s="8">
        <v>45474.0</v>
      </c>
      <c r="C588" s="7">
        <v>45505.0</v>
      </c>
      <c r="D588" s="3">
        <v>1.0</v>
      </c>
      <c r="E588" s="7">
        <v>45505.0</v>
      </c>
      <c r="F588" s="8">
        <f t="shared" si="1"/>
        <v>45444</v>
      </c>
    </row>
    <row r="589">
      <c r="A589" s="2" t="s">
        <v>13</v>
      </c>
      <c r="B589" s="8">
        <v>45474.0</v>
      </c>
      <c r="C589" s="7">
        <v>45536.0</v>
      </c>
      <c r="D589" s="3">
        <v>35.0</v>
      </c>
      <c r="E589" s="7">
        <v>45505.0</v>
      </c>
      <c r="F589" s="8">
        <f t="shared" si="1"/>
        <v>45444</v>
      </c>
    </row>
    <row r="590">
      <c r="A590" s="2" t="s">
        <v>13</v>
      </c>
      <c r="B590" s="8">
        <v>45505.0</v>
      </c>
      <c r="C590" s="7">
        <v>45352.0</v>
      </c>
      <c r="D590" s="3">
        <v>1.0</v>
      </c>
      <c r="E590" s="7">
        <v>45536.0</v>
      </c>
      <c r="F590" s="8">
        <f t="shared" si="1"/>
        <v>45474</v>
      </c>
    </row>
    <row r="591">
      <c r="A591" s="2" t="s">
        <v>13</v>
      </c>
      <c r="B591" s="8">
        <v>45505.0</v>
      </c>
      <c r="C591" s="7">
        <v>45566.0</v>
      </c>
      <c r="D591" s="3">
        <v>5.0</v>
      </c>
      <c r="E591" s="7">
        <v>45536.0</v>
      </c>
      <c r="F591" s="8">
        <f t="shared" si="1"/>
        <v>45474</v>
      </c>
    </row>
    <row r="592">
      <c r="A592" s="2" t="s">
        <v>13</v>
      </c>
      <c r="B592" s="8">
        <v>45505.0</v>
      </c>
      <c r="C592" s="7">
        <v>45231.0</v>
      </c>
      <c r="D592" s="3">
        <v>1.0</v>
      </c>
      <c r="E592" s="7">
        <v>45536.0</v>
      </c>
      <c r="F592" s="8">
        <f t="shared" si="1"/>
        <v>45474</v>
      </c>
    </row>
    <row r="593">
      <c r="A593" s="2" t="s">
        <v>13</v>
      </c>
      <c r="B593" s="8">
        <v>45536.0</v>
      </c>
      <c r="C593" s="7">
        <v>45597.0</v>
      </c>
      <c r="D593" s="3">
        <v>78.0</v>
      </c>
      <c r="E593" s="7">
        <v>45566.0</v>
      </c>
      <c r="F593" s="8">
        <f t="shared" si="1"/>
        <v>45505</v>
      </c>
    </row>
    <row r="594">
      <c r="A594" s="2" t="s">
        <v>13</v>
      </c>
      <c r="B594" s="8">
        <v>45566.0</v>
      </c>
      <c r="C594" s="7">
        <v>45627.0</v>
      </c>
      <c r="D594" s="3">
        <v>16.0</v>
      </c>
      <c r="E594" s="7">
        <v>45597.0</v>
      </c>
      <c r="F594" s="8">
        <f t="shared" si="1"/>
        <v>45536</v>
      </c>
    </row>
    <row r="595">
      <c r="A595" s="2" t="s">
        <v>13</v>
      </c>
      <c r="B595" s="8">
        <v>45597.0</v>
      </c>
      <c r="C595" s="7">
        <v>45658.0</v>
      </c>
      <c r="D595" s="3">
        <v>15.0</v>
      </c>
      <c r="E595" s="7">
        <v>45627.0</v>
      </c>
      <c r="F595" s="8">
        <f t="shared" si="1"/>
        <v>45566</v>
      </c>
    </row>
    <row r="596">
      <c r="A596" s="2" t="s">
        <v>13</v>
      </c>
      <c r="B596" s="8">
        <v>45627.0</v>
      </c>
      <c r="C596" s="7">
        <v>45689.0</v>
      </c>
      <c r="D596" s="3">
        <v>26.0</v>
      </c>
      <c r="E596" s="7">
        <v>45658.0</v>
      </c>
      <c r="F596" s="8">
        <f t="shared" si="1"/>
        <v>45597</v>
      </c>
    </row>
    <row r="597">
      <c r="A597" s="2" t="s">
        <v>13</v>
      </c>
      <c r="B597" s="8">
        <v>45658.0</v>
      </c>
      <c r="C597" s="7">
        <v>45717.0</v>
      </c>
      <c r="D597" s="3">
        <v>29.0</v>
      </c>
      <c r="E597" s="7">
        <v>45689.0</v>
      </c>
      <c r="F597" s="8">
        <f t="shared" si="1"/>
        <v>45627</v>
      </c>
    </row>
    <row r="598">
      <c r="A598" s="2" t="s">
        <v>13</v>
      </c>
      <c r="B598" s="8">
        <v>45748.0</v>
      </c>
      <c r="C598" s="7">
        <v>45778.0</v>
      </c>
      <c r="D598" s="3">
        <v>1.0</v>
      </c>
      <c r="E598" s="7">
        <v>45778.0</v>
      </c>
      <c r="F598" s="8">
        <f t="shared" si="1"/>
        <v>45717</v>
      </c>
    </row>
    <row r="599">
      <c r="A599" s="2" t="s">
        <v>15</v>
      </c>
      <c r="B599" s="8">
        <v>45413.0</v>
      </c>
      <c r="C599" s="7">
        <v>45413.0</v>
      </c>
      <c r="D599" s="3">
        <v>54.0</v>
      </c>
      <c r="E599" s="7">
        <v>45444.0</v>
      </c>
      <c r="F599" s="8">
        <f t="shared" si="1"/>
        <v>45383</v>
      </c>
    </row>
    <row r="600">
      <c r="A600" s="2" t="s">
        <v>15</v>
      </c>
      <c r="B600" s="8">
        <v>45413.0</v>
      </c>
      <c r="C600" s="7">
        <v>45200.0</v>
      </c>
      <c r="D600" s="3">
        <v>11.0</v>
      </c>
      <c r="E600" s="7">
        <v>45444.0</v>
      </c>
      <c r="F600" s="8">
        <f t="shared" si="1"/>
        <v>45383</v>
      </c>
    </row>
    <row r="601">
      <c r="A601" s="2" t="s">
        <v>15</v>
      </c>
      <c r="B601" s="8">
        <v>45413.0</v>
      </c>
      <c r="C601" s="7">
        <v>45323.0</v>
      </c>
      <c r="D601" s="3">
        <v>2.0</v>
      </c>
      <c r="E601" s="7">
        <v>45444.0</v>
      </c>
      <c r="F601" s="8">
        <f t="shared" si="1"/>
        <v>45383</v>
      </c>
    </row>
    <row r="602">
      <c r="A602" s="2" t="s">
        <v>15</v>
      </c>
      <c r="B602" s="8">
        <v>45413.0</v>
      </c>
      <c r="C602" s="7">
        <v>45474.0</v>
      </c>
      <c r="D602" s="3">
        <v>10.0</v>
      </c>
      <c r="E602" s="7">
        <v>45444.0</v>
      </c>
      <c r="F602" s="8">
        <f t="shared" si="1"/>
        <v>45383</v>
      </c>
    </row>
    <row r="603">
      <c r="A603" s="2" t="s">
        <v>15</v>
      </c>
      <c r="B603" s="8">
        <v>45444.0</v>
      </c>
      <c r="C603" s="7">
        <v>45505.0</v>
      </c>
      <c r="D603" s="3">
        <v>3.0</v>
      </c>
      <c r="E603" s="7">
        <v>45474.0</v>
      </c>
      <c r="F603" s="8">
        <f t="shared" si="1"/>
        <v>45413</v>
      </c>
    </row>
    <row r="604">
      <c r="A604" s="2" t="s">
        <v>15</v>
      </c>
      <c r="B604" s="8">
        <v>45444.0</v>
      </c>
      <c r="C604" s="7">
        <v>45444.0</v>
      </c>
      <c r="D604" s="3">
        <v>1.0</v>
      </c>
      <c r="E604" s="7">
        <v>45474.0</v>
      </c>
      <c r="F604" s="8">
        <f t="shared" si="1"/>
        <v>45413</v>
      </c>
    </row>
    <row r="605">
      <c r="A605" s="2" t="s">
        <v>15</v>
      </c>
      <c r="B605" s="8">
        <v>45444.0</v>
      </c>
      <c r="C605" s="7">
        <v>45413.0</v>
      </c>
      <c r="D605" s="3">
        <v>10.0</v>
      </c>
      <c r="E605" s="7">
        <v>45474.0</v>
      </c>
      <c r="F605" s="8">
        <f t="shared" si="1"/>
        <v>45413</v>
      </c>
    </row>
    <row r="606">
      <c r="A606" s="2" t="s">
        <v>15</v>
      </c>
      <c r="B606" s="8">
        <v>45444.0</v>
      </c>
      <c r="C606" s="7">
        <v>45352.0</v>
      </c>
      <c r="D606" s="3">
        <v>15.0</v>
      </c>
      <c r="E606" s="7">
        <v>45474.0</v>
      </c>
      <c r="F606" s="8">
        <f t="shared" si="1"/>
        <v>45413</v>
      </c>
    </row>
    <row r="607">
      <c r="A607" s="2" t="s">
        <v>15</v>
      </c>
      <c r="B607" s="8">
        <v>45444.0</v>
      </c>
      <c r="C607" s="7">
        <v>45292.0</v>
      </c>
      <c r="D607" s="3">
        <v>12.0</v>
      </c>
      <c r="E607" s="7">
        <v>45474.0</v>
      </c>
      <c r="F607" s="8">
        <f t="shared" si="1"/>
        <v>45413</v>
      </c>
    </row>
    <row r="608">
      <c r="A608" s="2" t="s">
        <v>15</v>
      </c>
      <c r="B608" s="8">
        <v>45444.0</v>
      </c>
      <c r="C608" s="7">
        <v>44986.0</v>
      </c>
      <c r="D608" s="3">
        <v>1.0</v>
      </c>
      <c r="E608" s="7">
        <v>45474.0</v>
      </c>
      <c r="F608" s="8">
        <f t="shared" si="1"/>
        <v>45413</v>
      </c>
    </row>
    <row r="609">
      <c r="A609" s="2" t="s">
        <v>15</v>
      </c>
      <c r="B609" s="8">
        <v>45444.0</v>
      </c>
      <c r="C609" s="7">
        <v>45323.0</v>
      </c>
      <c r="D609" s="3">
        <v>54.0</v>
      </c>
      <c r="E609" s="7">
        <v>45474.0</v>
      </c>
      <c r="F609" s="8">
        <f t="shared" si="1"/>
        <v>45413</v>
      </c>
    </row>
    <row r="610">
      <c r="A610" s="2" t="s">
        <v>15</v>
      </c>
      <c r="B610" s="8">
        <v>45474.0</v>
      </c>
      <c r="C610" s="7">
        <v>45200.0</v>
      </c>
      <c r="D610" s="3">
        <v>5.0</v>
      </c>
      <c r="E610" s="7">
        <v>45505.0</v>
      </c>
      <c r="F610" s="8">
        <f t="shared" si="1"/>
        <v>45444</v>
      </c>
    </row>
    <row r="611">
      <c r="A611" s="2" t="s">
        <v>15</v>
      </c>
      <c r="B611" s="8">
        <v>45474.0</v>
      </c>
      <c r="C611" s="7">
        <v>45536.0</v>
      </c>
      <c r="D611" s="3">
        <v>4.0</v>
      </c>
      <c r="E611" s="7">
        <v>45505.0</v>
      </c>
      <c r="F611" s="8">
        <f t="shared" si="1"/>
        <v>45444</v>
      </c>
    </row>
    <row r="612">
      <c r="A612" s="2" t="s">
        <v>15</v>
      </c>
      <c r="B612" s="8">
        <v>45474.0</v>
      </c>
      <c r="C612" s="7">
        <v>45292.0</v>
      </c>
      <c r="D612" s="3">
        <v>25.0</v>
      </c>
      <c r="E612" s="7">
        <v>45505.0</v>
      </c>
      <c r="F612" s="8">
        <f t="shared" si="1"/>
        <v>45444</v>
      </c>
    </row>
    <row r="613">
      <c r="A613" s="2" t="s">
        <v>15</v>
      </c>
      <c r="B613" s="8">
        <v>45474.0</v>
      </c>
      <c r="C613" s="7">
        <v>44866.0</v>
      </c>
      <c r="D613" s="3">
        <v>2.0</v>
      </c>
      <c r="E613" s="7">
        <v>45505.0</v>
      </c>
      <c r="F613" s="8">
        <f t="shared" si="1"/>
        <v>45444</v>
      </c>
    </row>
    <row r="614">
      <c r="A614" s="2" t="s">
        <v>15</v>
      </c>
      <c r="B614" s="8">
        <v>45474.0</v>
      </c>
      <c r="C614" s="7">
        <v>45413.0</v>
      </c>
      <c r="D614" s="3">
        <v>18.0</v>
      </c>
      <c r="E614" s="7">
        <v>45505.0</v>
      </c>
      <c r="F614" s="8">
        <f t="shared" si="1"/>
        <v>45444</v>
      </c>
    </row>
    <row r="615">
      <c r="A615" s="2" t="s">
        <v>15</v>
      </c>
      <c r="B615" s="8">
        <v>45474.0</v>
      </c>
      <c r="C615" s="7">
        <v>45139.0</v>
      </c>
      <c r="D615" s="3">
        <v>1.0</v>
      </c>
      <c r="E615" s="7">
        <v>45505.0</v>
      </c>
      <c r="F615" s="8">
        <f t="shared" si="1"/>
        <v>45444</v>
      </c>
    </row>
    <row r="616">
      <c r="A616" s="2" t="s">
        <v>15</v>
      </c>
      <c r="B616" s="8">
        <v>45474.0</v>
      </c>
      <c r="C616" s="7">
        <v>45108.0</v>
      </c>
      <c r="D616" s="3">
        <v>14.0</v>
      </c>
      <c r="E616" s="7">
        <v>45505.0</v>
      </c>
      <c r="F616" s="8">
        <f t="shared" si="1"/>
        <v>45444</v>
      </c>
    </row>
    <row r="617">
      <c r="A617" s="2" t="s">
        <v>15</v>
      </c>
      <c r="B617" s="8">
        <v>45474.0</v>
      </c>
      <c r="C617" s="7">
        <v>45444.0</v>
      </c>
      <c r="D617" s="3">
        <v>6.0</v>
      </c>
      <c r="E617" s="7">
        <v>45505.0</v>
      </c>
      <c r="F617" s="8">
        <f t="shared" si="1"/>
        <v>45444</v>
      </c>
    </row>
    <row r="618">
      <c r="A618" s="2" t="s">
        <v>15</v>
      </c>
      <c r="B618" s="8">
        <v>45505.0</v>
      </c>
      <c r="C618" s="7">
        <v>45566.0</v>
      </c>
      <c r="D618" s="3">
        <v>8.0</v>
      </c>
      <c r="E618" s="7">
        <v>45536.0</v>
      </c>
      <c r="F618" s="8">
        <f t="shared" si="1"/>
        <v>45474</v>
      </c>
    </row>
    <row r="619">
      <c r="A619" s="2" t="s">
        <v>15</v>
      </c>
      <c r="B619" s="8">
        <v>45536.0</v>
      </c>
      <c r="C619" s="7">
        <v>45597.0</v>
      </c>
      <c r="D619" s="3">
        <v>3.0</v>
      </c>
      <c r="E619" s="7">
        <v>45566.0</v>
      </c>
      <c r="F619" s="8">
        <f t="shared" si="1"/>
        <v>45505</v>
      </c>
    </row>
    <row r="620">
      <c r="A620" s="2" t="s">
        <v>15</v>
      </c>
      <c r="B620" s="8">
        <v>45536.0</v>
      </c>
      <c r="C620" s="7">
        <v>45261.0</v>
      </c>
      <c r="D620" s="3">
        <v>11.0</v>
      </c>
      <c r="E620" s="7">
        <v>45566.0</v>
      </c>
      <c r="F620" s="8">
        <f t="shared" si="1"/>
        <v>45505</v>
      </c>
    </row>
    <row r="621">
      <c r="A621" s="2" t="s">
        <v>15</v>
      </c>
      <c r="B621" s="8">
        <v>45536.0</v>
      </c>
      <c r="C621" s="7">
        <v>45047.0</v>
      </c>
      <c r="D621" s="3">
        <v>6.0</v>
      </c>
      <c r="E621" s="7">
        <v>45566.0</v>
      </c>
      <c r="F621" s="8">
        <f t="shared" si="1"/>
        <v>45505</v>
      </c>
    </row>
    <row r="622">
      <c r="A622" s="2" t="s">
        <v>15</v>
      </c>
      <c r="B622" s="8">
        <v>45536.0</v>
      </c>
      <c r="C622" s="7">
        <v>45444.0</v>
      </c>
      <c r="D622" s="3">
        <v>1.0</v>
      </c>
      <c r="E622" s="7">
        <v>45566.0</v>
      </c>
      <c r="F622" s="8">
        <f t="shared" si="1"/>
        <v>45505</v>
      </c>
    </row>
    <row r="623">
      <c r="A623" s="2" t="s">
        <v>17</v>
      </c>
      <c r="B623" s="8">
        <v>45413.0</v>
      </c>
      <c r="C623" s="7">
        <v>45474.0</v>
      </c>
      <c r="D623" s="3">
        <v>27.0</v>
      </c>
      <c r="E623" s="7">
        <v>45444.0</v>
      </c>
      <c r="F623" s="8">
        <f t="shared" si="1"/>
        <v>45383</v>
      </c>
    </row>
    <row r="624">
      <c r="A624" s="2" t="s">
        <v>17</v>
      </c>
      <c r="B624" s="8">
        <v>45444.0</v>
      </c>
      <c r="C624" s="7">
        <v>45505.0</v>
      </c>
      <c r="D624" s="3">
        <v>19.0</v>
      </c>
      <c r="E624" s="7">
        <v>45474.0</v>
      </c>
      <c r="F624" s="8">
        <f t="shared" si="1"/>
        <v>45413</v>
      </c>
    </row>
    <row r="625">
      <c r="A625" s="2" t="s">
        <v>17</v>
      </c>
      <c r="B625" s="8">
        <v>45444.0</v>
      </c>
      <c r="C625" s="7">
        <v>45413.0</v>
      </c>
      <c r="D625" s="3">
        <v>22.0</v>
      </c>
      <c r="E625" s="7">
        <v>45474.0</v>
      </c>
      <c r="F625" s="8">
        <f t="shared" si="1"/>
        <v>45413</v>
      </c>
    </row>
    <row r="626">
      <c r="A626" s="2" t="s">
        <v>17</v>
      </c>
      <c r="B626" s="8">
        <v>45444.0</v>
      </c>
      <c r="C626" s="7">
        <v>45383.0</v>
      </c>
      <c r="D626" s="3">
        <v>12.0</v>
      </c>
      <c r="E626" s="7">
        <v>45474.0</v>
      </c>
      <c r="F626" s="8">
        <f t="shared" si="1"/>
        <v>45413</v>
      </c>
    </row>
    <row r="627">
      <c r="A627" s="2" t="s">
        <v>17</v>
      </c>
      <c r="B627" s="8">
        <v>45474.0</v>
      </c>
      <c r="C627" s="7">
        <v>45536.0</v>
      </c>
      <c r="D627" s="3">
        <v>92.0</v>
      </c>
      <c r="E627" s="7">
        <v>45505.0</v>
      </c>
      <c r="F627" s="8">
        <f t="shared" si="1"/>
        <v>45444</v>
      </c>
    </row>
    <row r="628">
      <c r="A628" s="2" t="s">
        <v>17</v>
      </c>
      <c r="B628" s="8">
        <v>45474.0</v>
      </c>
      <c r="C628" s="7">
        <v>45108.0</v>
      </c>
      <c r="D628" s="3">
        <v>7.0</v>
      </c>
      <c r="E628" s="7">
        <v>45505.0</v>
      </c>
      <c r="F628" s="8">
        <f t="shared" si="1"/>
        <v>45444</v>
      </c>
    </row>
    <row r="629">
      <c r="A629" s="2" t="s">
        <v>17</v>
      </c>
      <c r="B629" s="8">
        <v>45474.0</v>
      </c>
      <c r="C629" s="7">
        <v>45444.0</v>
      </c>
      <c r="D629" s="3">
        <v>9.0</v>
      </c>
      <c r="E629" s="7">
        <v>45505.0</v>
      </c>
      <c r="F629" s="8">
        <f t="shared" si="1"/>
        <v>45444</v>
      </c>
    </row>
    <row r="630">
      <c r="A630" s="2" t="s">
        <v>17</v>
      </c>
      <c r="B630" s="8">
        <v>45474.0</v>
      </c>
      <c r="C630" s="7">
        <v>45261.0</v>
      </c>
      <c r="D630" s="3">
        <v>1.0</v>
      </c>
      <c r="E630" s="7">
        <v>45505.0</v>
      </c>
      <c r="F630" s="8">
        <f t="shared" si="1"/>
        <v>45444</v>
      </c>
    </row>
    <row r="631">
      <c r="A631" s="2" t="s">
        <v>17</v>
      </c>
      <c r="B631" s="8">
        <v>45566.0</v>
      </c>
      <c r="C631" s="7">
        <v>45627.0</v>
      </c>
      <c r="D631" s="3">
        <v>3.0</v>
      </c>
      <c r="E631" s="7">
        <v>45597.0</v>
      </c>
      <c r="F631" s="8">
        <f t="shared" si="1"/>
        <v>45536</v>
      </c>
    </row>
    <row r="632">
      <c r="A632" s="2" t="s">
        <v>17</v>
      </c>
      <c r="B632" s="8">
        <v>45597.0</v>
      </c>
      <c r="C632" s="7">
        <v>45200.0</v>
      </c>
      <c r="D632" s="3">
        <v>2.0</v>
      </c>
      <c r="E632" s="7">
        <v>45627.0</v>
      </c>
      <c r="F632" s="8">
        <f t="shared" si="1"/>
        <v>45566</v>
      </c>
    </row>
    <row r="633">
      <c r="A633" s="2" t="s">
        <v>18</v>
      </c>
      <c r="B633" s="8">
        <v>45413.0</v>
      </c>
      <c r="C633" s="7">
        <v>45444.0</v>
      </c>
      <c r="D633" s="3">
        <v>3.0</v>
      </c>
      <c r="E633" s="7">
        <v>45444.0</v>
      </c>
      <c r="F633" s="8">
        <f t="shared" si="1"/>
        <v>45383</v>
      </c>
    </row>
    <row r="634">
      <c r="A634" s="2" t="s">
        <v>18</v>
      </c>
      <c r="B634" s="8">
        <v>45413.0</v>
      </c>
      <c r="C634" s="7">
        <v>45323.0</v>
      </c>
      <c r="D634" s="3">
        <v>18.0</v>
      </c>
      <c r="E634" s="7">
        <v>45444.0</v>
      </c>
      <c r="F634" s="8">
        <f t="shared" si="1"/>
        <v>45383</v>
      </c>
    </row>
    <row r="635">
      <c r="A635" s="2" t="s">
        <v>18</v>
      </c>
      <c r="B635" s="8">
        <v>45413.0</v>
      </c>
      <c r="C635" s="7">
        <v>45261.0</v>
      </c>
      <c r="D635" s="3">
        <v>1.0</v>
      </c>
      <c r="E635" s="7">
        <v>45444.0</v>
      </c>
      <c r="F635" s="8">
        <f t="shared" si="1"/>
        <v>45383</v>
      </c>
    </row>
    <row r="636">
      <c r="A636" s="2" t="s">
        <v>18</v>
      </c>
      <c r="B636" s="8">
        <v>45413.0</v>
      </c>
      <c r="C636" s="7">
        <v>45383.0</v>
      </c>
      <c r="D636" s="3">
        <v>1.0</v>
      </c>
      <c r="E636" s="7">
        <v>45444.0</v>
      </c>
      <c r="F636" s="8">
        <f t="shared" si="1"/>
        <v>45383</v>
      </c>
    </row>
    <row r="637">
      <c r="A637" s="2" t="s">
        <v>18</v>
      </c>
      <c r="B637" s="8">
        <v>45413.0</v>
      </c>
      <c r="C637" s="7">
        <v>45474.0</v>
      </c>
      <c r="D637" s="3">
        <v>48.0</v>
      </c>
      <c r="E637" s="7">
        <v>45444.0</v>
      </c>
      <c r="F637" s="8">
        <f t="shared" si="1"/>
        <v>45383</v>
      </c>
    </row>
    <row r="638">
      <c r="A638" s="2" t="s">
        <v>18</v>
      </c>
      <c r="B638" s="8">
        <v>45413.0</v>
      </c>
      <c r="C638" s="7">
        <v>45292.0</v>
      </c>
      <c r="D638" s="3">
        <v>2.0</v>
      </c>
      <c r="E638" s="7">
        <v>45444.0</v>
      </c>
      <c r="F638" s="8">
        <f t="shared" si="1"/>
        <v>45383</v>
      </c>
    </row>
    <row r="639">
      <c r="A639" s="2" t="s">
        <v>18</v>
      </c>
      <c r="B639" s="8">
        <v>45413.0</v>
      </c>
      <c r="C639" s="7">
        <v>45352.0</v>
      </c>
      <c r="D639" s="3">
        <v>4.0</v>
      </c>
      <c r="E639" s="7">
        <v>45444.0</v>
      </c>
      <c r="F639" s="8">
        <f t="shared" si="1"/>
        <v>45383</v>
      </c>
    </row>
    <row r="640">
      <c r="A640" s="2" t="s">
        <v>18</v>
      </c>
      <c r="B640" s="8">
        <v>45444.0</v>
      </c>
      <c r="C640" s="7">
        <v>45505.0</v>
      </c>
      <c r="D640" s="3">
        <v>125.0</v>
      </c>
      <c r="E640" s="7">
        <v>45474.0</v>
      </c>
      <c r="F640" s="8">
        <f t="shared" si="1"/>
        <v>45413</v>
      </c>
    </row>
    <row r="641">
      <c r="A641" s="2" t="s">
        <v>18</v>
      </c>
      <c r="B641" s="8">
        <v>45444.0</v>
      </c>
      <c r="C641" s="7">
        <v>44621.0</v>
      </c>
      <c r="D641" s="3">
        <v>43.0</v>
      </c>
      <c r="E641" s="7">
        <v>45474.0</v>
      </c>
      <c r="F641" s="8">
        <f t="shared" si="1"/>
        <v>45413</v>
      </c>
    </row>
    <row r="642">
      <c r="A642" s="2" t="s">
        <v>18</v>
      </c>
      <c r="B642" s="8">
        <v>45444.0</v>
      </c>
      <c r="C642" s="7">
        <v>44958.0</v>
      </c>
      <c r="D642" s="3">
        <v>2.0</v>
      </c>
      <c r="E642" s="7">
        <v>45474.0</v>
      </c>
      <c r="F642" s="8">
        <f t="shared" si="1"/>
        <v>45413</v>
      </c>
    </row>
    <row r="643">
      <c r="A643" s="2" t="s">
        <v>18</v>
      </c>
      <c r="B643" s="8">
        <v>45444.0</v>
      </c>
      <c r="C643" s="7">
        <v>45017.0</v>
      </c>
      <c r="D643" s="3">
        <v>1.0</v>
      </c>
      <c r="E643" s="7">
        <v>45474.0</v>
      </c>
      <c r="F643" s="8">
        <f t="shared" si="1"/>
        <v>45413</v>
      </c>
    </row>
    <row r="644">
      <c r="A644" s="2" t="s">
        <v>18</v>
      </c>
      <c r="B644" s="8">
        <v>45444.0</v>
      </c>
      <c r="C644" s="7">
        <v>44986.0</v>
      </c>
      <c r="D644" s="3">
        <v>2.0</v>
      </c>
      <c r="E644" s="7">
        <v>45474.0</v>
      </c>
      <c r="F644" s="8">
        <f t="shared" si="1"/>
        <v>45413</v>
      </c>
    </row>
    <row r="645">
      <c r="A645" s="2" t="s">
        <v>18</v>
      </c>
      <c r="B645" s="8">
        <v>45444.0</v>
      </c>
      <c r="C645" s="7">
        <v>45352.0</v>
      </c>
      <c r="D645" s="3">
        <v>51.0</v>
      </c>
      <c r="E645" s="7">
        <v>45474.0</v>
      </c>
      <c r="F645" s="8">
        <f t="shared" si="1"/>
        <v>45413</v>
      </c>
    </row>
    <row r="646">
      <c r="A646" s="2" t="s">
        <v>18</v>
      </c>
      <c r="B646" s="8">
        <v>45444.0</v>
      </c>
      <c r="C646" s="7">
        <v>45323.0</v>
      </c>
      <c r="D646" s="3">
        <v>9.0</v>
      </c>
      <c r="E646" s="7">
        <v>45474.0</v>
      </c>
      <c r="F646" s="8">
        <f t="shared" si="1"/>
        <v>45413</v>
      </c>
    </row>
    <row r="647">
      <c r="A647" s="2" t="s">
        <v>18</v>
      </c>
      <c r="B647" s="8">
        <v>45444.0</v>
      </c>
      <c r="C647" s="7">
        <v>45474.0</v>
      </c>
      <c r="D647" s="3">
        <v>2.0</v>
      </c>
      <c r="E647" s="7">
        <v>45474.0</v>
      </c>
      <c r="F647" s="8">
        <f t="shared" si="1"/>
        <v>45413</v>
      </c>
    </row>
    <row r="648">
      <c r="A648" s="2" t="s">
        <v>18</v>
      </c>
      <c r="B648" s="8">
        <v>45444.0</v>
      </c>
      <c r="C648" s="7">
        <v>44927.0</v>
      </c>
      <c r="D648" s="3">
        <v>1.0</v>
      </c>
      <c r="E648" s="7">
        <v>45474.0</v>
      </c>
      <c r="F648" s="8">
        <f t="shared" si="1"/>
        <v>45413</v>
      </c>
    </row>
    <row r="649">
      <c r="A649" s="2" t="s">
        <v>18</v>
      </c>
      <c r="B649" s="8">
        <v>45444.0</v>
      </c>
      <c r="C649" s="7">
        <v>45139.0</v>
      </c>
      <c r="D649" s="3">
        <v>4.0</v>
      </c>
      <c r="E649" s="7">
        <v>45474.0</v>
      </c>
      <c r="F649" s="8">
        <f t="shared" si="1"/>
        <v>45413</v>
      </c>
    </row>
    <row r="650">
      <c r="A650" s="2" t="s">
        <v>18</v>
      </c>
      <c r="B650" s="8">
        <v>45444.0</v>
      </c>
      <c r="C650" s="7">
        <v>45292.0</v>
      </c>
      <c r="D650" s="3">
        <v>7.0</v>
      </c>
      <c r="E650" s="7">
        <v>45474.0</v>
      </c>
      <c r="F650" s="8">
        <f t="shared" si="1"/>
        <v>45413</v>
      </c>
    </row>
    <row r="651">
      <c r="A651" s="2" t="s">
        <v>18</v>
      </c>
      <c r="B651" s="8">
        <v>45444.0</v>
      </c>
      <c r="C651" s="7">
        <v>45413.0</v>
      </c>
      <c r="D651" s="3">
        <v>1.0</v>
      </c>
      <c r="E651" s="7">
        <v>45474.0</v>
      </c>
      <c r="F651" s="8">
        <f t="shared" si="1"/>
        <v>45413</v>
      </c>
    </row>
    <row r="652">
      <c r="A652" s="2" t="s">
        <v>18</v>
      </c>
      <c r="B652" s="8">
        <v>45444.0</v>
      </c>
      <c r="C652" s="7">
        <v>44743.0</v>
      </c>
      <c r="D652" s="3">
        <v>2.0</v>
      </c>
      <c r="E652" s="7">
        <v>45474.0</v>
      </c>
      <c r="F652" s="8">
        <f t="shared" si="1"/>
        <v>45413</v>
      </c>
    </row>
    <row r="653">
      <c r="A653" s="2" t="s">
        <v>18</v>
      </c>
      <c r="B653" s="8">
        <v>45444.0</v>
      </c>
      <c r="C653" s="7">
        <v>45261.0</v>
      </c>
      <c r="D653" s="3">
        <v>54.0</v>
      </c>
      <c r="E653" s="7">
        <v>45474.0</v>
      </c>
      <c r="F653" s="8">
        <f t="shared" si="1"/>
        <v>45413</v>
      </c>
    </row>
    <row r="654">
      <c r="A654" s="2" t="s">
        <v>18</v>
      </c>
      <c r="B654" s="8">
        <v>45444.0</v>
      </c>
      <c r="C654" s="7">
        <v>44866.0</v>
      </c>
      <c r="D654" s="3">
        <v>3.0</v>
      </c>
      <c r="E654" s="7">
        <v>45474.0</v>
      </c>
      <c r="F654" s="8">
        <f t="shared" si="1"/>
        <v>45413</v>
      </c>
    </row>
    <row r="655">
      <c r="A655" s="2" t="s">
        <v>18</v>
      </c>
      <c r="B655" s="8">
        <v>45444.0</v>
      </c>
      <c r="C655" s="7">
        <v>45200.0</v>
      </c>
      <c r="D655" s="3">
        <v>8.0</v>
      </c>
      <c r="E655" s="7">
        <v>45474.0</v>
      </c>
      <c r="F655" s="8">
        <f t="shared" si="1"/>
        <v>45413</v>
      </c>
    </row>
    <row r="656">
      <c r="A656" s="2" t="s">
        <v>18</v>
      </c>
      <c r="B656" s="8">
        <v>45444.0</v>
      </c>
      <c r="C656" s="7">
        <v>45047.0</v>
      </c>
      <c r="D656" s="3">
        <v>28.0</v>
      </c>
      <c r="E656" s="7">
        <v>45474.0</v>
      </c>
      <c r="F656" s="8">
        <f t="shared" si="1"/>
        <v>45413</v>
      </c>
    </row>
    <row r="657">
      <c r="A657" s="2" t="s">
        <v>18</v>
      </c>
      <c r="B657" s="8">
        <v>45444.0</v>
      </c>
      <c r="C657" s="7">
        <v>44896.0</v>
      </c>
      <c r="D657" s="3">
        <v>1.0</v>
      </c>
      <c r="E657" s="7">
        <v>45474.0</v>
      </c>
      <c r="F657" s="8">
        <f t="shared" si="1"/>
        <v>45413</v>
      </c>
    </row>
    <row r="658">
      <c r="A658" s="2" t="s">
        <v>18</v>
      </c>
      <c r="B658" s="8">
        <v>45444.0</v>
      </c>
      <c r="C658" s="7">
        <v>45444.0</v>
      </c>
      <c r="D658" s="3">
        <v>71.0</v>
      </c>
      <c r="E658" s="7">
        <v>45474.0</v>
      </c>
      <c r="F658" s="8">
        <f t="shared" si="1"/>
        <v>45413</v>
      </c>
    </row>
    <row r="659">
      <c r="A659" s="2" t="s">
        <v>18</v>
      </c>
      <c r="B659" s="8">
        <v>45444.0</v>
      </c>
      <c r="C659" s="7">
        <v>45170.0</v>
      </c>
      <c r="D659" s="3">
        <v>10.0</v>
      </c>
      <c r="E659" s="7">
        <v>45474.0</v>
      </c>
      <c r="F659" s="8">
        <f t="shared" si="1"/>
        <v>45413</v>
      </c>
    </row>
    <row r="660">
      <c r="A660" s="2" t="s">
        <v>18</v>
      </c>
      <c r="B660" s="8">
        <v>45444.0</v>
      </c>
      <c r="C660" s="7">
        <v>45383.0</v>
      </c>
      <c r="D660" s="3">
        <v>346.0</v>
      </c>
      <c r="E660" s="7">
        <v>45474.0</v>
      </c>
      <c r="F660" s="8">
        <f t="shared" si="1"/>
        <v>45413</v>
      </c>
    </row>
    <row r="661">
      <c r="A661" s="2" t="s">
        <v>18</v>
      </c>
      <c r="B661" s="8">
        <v>45444.0</v>
      </c>
      <c r="C661" s="7">
        <v>45231.0</v>
      </c>
      <c r="D661" s="3">
        <v>70.0</v>
      </c>
      <c r="E661" s="7">
        <v>45474.0</v>
      </c>
      <c r="F661" s="8">
        <f t="shared" si="1"/>
        <v>45413</v>
      </c>
    </row>
    <row r="662">
      <c r="A662" s="2" t="s">
        <v>18</v>
      </c>
      <c r="B662" s="8">
        <v>45474.0</v>
      </c>
      <c r="C662" s="7">
        <v>45261.0</v>
      </c>
      <c r="D662" s="3">
        <v>12.0</v>
      </c>
      <c r="E662" s="7">
        <v>45505.0</v>
      </c>
      <c r="F662" s="8">
        <f t="shared" si="1"/>
        <v>45444</v>
      </c>
    </row>
    <row r="663">
      <c r="A663" s="2" t="s">
        <v>18</v>
      </c>
      <c r="B663" s="8">
        <v>45474.0</v>
      </c>
      <c r="C663" s="7">
        <v>45231.0</v>
      </c>
      <c r="D663" s="3">
        <v>16.0</v>
      </c>
      <c r="E663" s="7">
        <v>45505.0</v>
      </c>
      <c r="F663" s="8">
        <f t="shared" si="1"/>
        <v>45444</v>
      </c>
    </row>
    <row r="664">
      <c r="A664" s="2" t="s">
        <v>18</v>
      </c>
      <c r="B664" s="8">
        <v>45474.0</v>
      </c>
      <c r="C664" s="7">
        <v>45200.0</v>
      </c>
      <c r="D664" s="3">
        <v>22.0</v>
      </c>
      <c r="E664" s="7">
        <v>45505.0</v>
      </c>
      <c r="F664" s="8">
        <f t="shared" si="1"/>
        <v>45444</v>
      </c>
    </row>
    <row r="665">
      <c r="A665" s="2" t="s">
        <v>18</v>
      </c>
      <c r="B665" s="8">
        <v>45474.0</v>
      </c>
      <c r="C665" s="7">
        <v>44866.0</v>
      </c>
      <c r="D665" s="3">
        <v>10.0</v>
      </c>
      <c r="E665" s="7">
        <v>45505.0</v>
      </c>
      <c r="F665" s="8">
        <f t="shared" si="1"/>
        <v>45444</v>
      </c>
    </row>
    <row r="666">
      <c r="A666" s="2" t="s">
        <v>18</v>
      </c>
      <c r="B666" s="8">
        <v>45474.0</v>
      </c>
      <c r="C666" s="7">
        <v>45170.0</v>
      </c>
      <c r="D666" s="3">
        <v>10.0</v>
      </c>
      <c r="E666" s="7">
        <v>45505.0</v>
      </c>
      <c r="F666" s="8">
        <f t="shared" si="1"/>
        <v>45444</v>
      </c>
    </row>
    <row r="667">
      <c r="A667" s="2" t="s">
        <v>18</v>
      </c>
      <c r="B667" s="8">
        <v>45474.0</v>
      </c>
      <c r="C667" s="7">
        <v>44986.0</v>
      </c>
      <c r="D667" s="3">
        <v>1.0</v>
      </c>
      <c r="E667" s="7">
        <v>45505.0</v>
      </c>
      <c r="F667" s="8">
        <f t="shared" si="1"/>
        <v>45444</v>
      </c>
    </row>
    <row r="668">
      <c r="A668" s="2" t="s">
        <v>18</v>
      </c>
      <c r="B668" s="8">
        <v>45474.0</v>
      </c>
      <c r="C668" s="7">
        <v>44774.0</v>
      </c>
      <c r="D668" s="3">
        <v>1.0</v>
      </c>
      <c r="E668" s="7">
        <v>45505.0</v>
      </c>
      <c r="F668" s="8">
        <f t="shared" si="1"/>
        <v>45444</v>
      </c>
    </row>
    <row r="669">
      <c r="A669" s="2" t="s">
        <v>18</v>
      </c>
      <c r="B669" s="8">
        <v>45474.0</v>
      </c>
      <c r="C669" s="7">
        <v>45292.0</v>
      </c>
      <c r="D669" s="3">
        <v>3.0</v>
      </c>
      <c r="E669" s="7">
        <v>45505.0</v>
      </c>
      <c r="F669" s="8">
        <f t="shared" si="1"/>
        <v>45444</v>
      </c>
    </row>
    <row r="670">
      <c r="A670" s="2" t="s">
        <v>18</v>
      </c>
      <c r="B670" s="8">
        <v>45474.0</v>
      </c>
      <c r="C670" s="7">
        <v>44652.0</v>
      </c>
      <c r="D670" s="3">
        <v>3.0</v>
      </c>
      <c r="E670" s="7">
        <v>45505.0</v>
      </c>
      <c r="F670" s="8">
        <f t="shared" si="1"/>
        <v>45444</v>
      </c>
    </row>
    <row r="671">
      <c r="A671" s="2" t="s">
        <v>18</v>
      </c>
      <c r="B671" s="8">
        <v>45474.0</v>
      </c>
      <c r="C671" s="7">
        <v>45383.0</v>
      </c>
      <c r="D671" s="3">
        <v>2.0</v>
      </c>
      <c r="E671" s="7">
        <v>45505.0</v>
      </c>
      <c r="F671" s="8">
        <f t="shared" si="1"/>
        <v>45444</v>
      </c>
    </row>
    <row r="672">
      <c r="A672" s="2" t="s">
        <v>18</v>
      </c>
      <c r="B672" s="8">
        <v>45474.0</v>
      </c>
      <c r="C672" s="7">
        <v>45536.0</v>
      </c>
      <c r="D672" s="3">
        <v>83.0</v>
      </c>
      <c r="E672" s="7">
        <v>45505.0</v>
      </c>
      <c r="F672" s="8">
        <f t="shared" si="1"/>
        <v>45444</v>
      </c>
    </row>
    <row r="673">
      <c r="A673" s="2" t="s">
        <v>18</v>
      </c>
      <c r="B673" s="8">
        <v>45474.0</v>
      </c>
      <c r="C673" s="7">
        <v>45474.0</v>
      </c>
      <c r="D673" s="3">
        <v>1.0</v>
      </c>
      <c r="E673" s="7">
        <v>45505.0</v>
      </c>
      <c r="F673" s="8">
        <f t="shared" si="1"/>
        <v>45444</v>
      </c>
    </row>
    <row r="674">
      <c r="A674" s="2" t="s">
        <v>18</v>
      </c>
      <c r="B674" s="8">
        <v>45474.0</v>
      </c>
      <c r="C674" s="7">
        <v>45352.0</v>
      </c>
      <c r="D674" s="3">
        <v>6.0</v>
      </c>
      <c r="E674" s="7">
        <v>45505.0</v>
      </c>
      <c r="F674" s="8">
        <f t="shared" si="1"/>
        <v>45444</v>
      </c>
    </row>
    <row r="675">
      <c r="A675" s="2" t="s">
        <v>18</v>
      </c>
      <c r="B675" s="8">
        <v>45474.0</v>
      </c>
      <c r="C675" s="7">
        <v>45413.0</v>
      </c>
      <c r="D675" s="3">
        <v>7.0</v>
      </c>
      <c r="E675" s="7">
        <v>45505.0</v>
      </c>
      <c r="F675" s="8">
        <f t="shared" si="1"/>
        <v>45444</v>
      </c>
    </row>
    <row r="676">
      <c r="A676" s="2" t="s">
        <v>18</v>
      </c>
      <c r="B676" s="8">
        <v>45474.0</v>
      </c>
      <c r="C676" s="7">
        <v>45444.0</v>
      </c>
      <c r="D676" s="3">
        <v>18.0</v>
      </c>
      <c r="E676" s="7">
        <v>45505.0</v>
      </c>
      <c r="F676" s="8">
        <f t="shared" si="1"/>
        <v>45444</v>
      </c>
    </row>
    <row r="677">
      <c r="A677" s="2" t="s">
        <v>18</v>
      </c>
      <c r="B677" s="8">
        <v>45474.0</v>
      </c>
      <c r="C677" s="7">
        <v>45323.0</v>
      </c>
      <c r="D677" s="3">
        <v>14.0</v>
      </c>
      <c r="E677" s="7">
        <v>45505.0</v>
      </c>
      <c r="F677" s="8">
        <f t="shared" si="1"/>
        <v>45444</v>
      </c>
    </row>
    <row r="678">
      <c r="A678" s="2" t="s">
        <v>18</v>
      </c>
      <c r="B678" s="8">
        <v>45474.0</v>
      </c>
      <c r="C678" s="7">
        <v>45139.0</v>
      </c>
      <c r="D678" s="3">
        <v>1.0</v>
      </c>
      <c r="E678" s="7">
        <v>45505.0</v>
      </c>
      <c r="F678" s="8">
        <f t="shared" si="1"/>
        <v>45444</v>
      </c>
    </row>
    <row r="679">
      <c r="A679" s="2" t="s">
        <v>18</v>
      </c>
      <c r="B679" s="8">
        <v>45474.0</v>
      </c>
      <c r="C679" s="7">
        <v>45078.0</v>
      </c>
      <c r="D679" s="3">
        <v>12.0</v>
      </c>
      <c r="E679" s="7">
        <v>45505.0</v>
      </c>
      <c r="F679" s="8">
        <f t="shared" si="1"/>
        <v>45444</v>
      </c>
    </row>
    <row r="680">
      <c r="A680" s="2" t="s">
        <v>18</v>
      </c>
      <c r="B680" s="8">
        <v>45474.0</v>
      </c>
      <c r="C680" s="7">
        <v>45017.0</v>
      </c>
      <c r="D680" s="3">
        <v>1.0</v>
      </c>
      <c r="E680" s="7">
        <v>45505.0</v>
      </c>
      <c r="F680" s="8">
        <f t="shared" si="1"/>
        <v>45444</v>
      </c>
    </row>
    <row r="681">
      <c r="A681" s="2" t="s">
        <v>18</v>
      </c>
      <c r="B681" s="8">
        <v>45474.0</v>
      </c>
      <c r="C681" s="7">
        <v>44958.0</v>
      </c>
      <c r="D681" s="3">
        <v>5.0</v>
      </c>
      <c r="E681" s="7">
        <v>45505.0</v>
      </c>
      <c r="F681" s="8">
        <f t="shared" si="1"/>
        <v>45444</v>
      </c>
    </row>
    <row r="682">
      <c r="A682" s="2" t="s">
        <v>18</v>
      </c>
      <c r="B682" s="8">
        <v>45505.0</v>
      </c>
      <c r="C682" s="7">
        <v>44805.0</v>
      </c>
      <c r="D682" s="3">
        <v>2.0</v>
      </c>
      <c r="E682" s="7">
        <v>45536.0</v>
      </c>
      <c r="F682" s="8">
        <f t="shared" si="1"/>
        <v>45474</v>
      </c>
    </row>
    <row r="683">
      <c r="A683" s="2" t="s">
        <v>18</v>
      </c>
      <c r="B683" s="8">
        <v>45505.0</v>
      </c>
      <c r="C683" s="7">
        <v>44896.0</v>
      </c>
      <c r="D683" s="3">
        <v>1.0</v>
      </c>
      <c r="E683" s="7">
        <v>45536.0</v>
      </c>
      <c r="F683" s="8">
        <f t="shared" si="1"/>
        <v>45474</v>
      </c>
    </row>
    <row r="684">
      <c r="A684" s="2" t="s">
        <v>18</v>
      </c>
      <c r="B684" s="8">
        <v>45505.0</v>
      </c>
      <c r="C684" s="7">
        <v>45323.0</v>
      </c>
      <c r="D684" s="3">
        <v>2.0</v>
      </c>
      <c r="E684" s="7">
        <v>45536.0</v>
      </c>
      <c r="F684" s="8">
        <f t="shared" si="1"/>
        <v>45474</v>
      </c>
    </row>
    <row r="685">
      <c r="A685" s="2" t="s">
        <v>18</v>
      </c>
      <c r="B685" s="8">
        <v>45505.0</v>
      </c>
      <c r="C685" s="7">
        <v>44866.0</v>
      </c>
      <c r="D685" s="3">
        <v>3.0</v>
      </c>
      <c r="E685" s="7">
        <v>45536.0</v>
      </c>
      <c r="F685" s="8">
        <f t="shared" si="1"/>
        <v>45474</v>
      </c>
    </row>
    <row r="686">
      <c r="A686" s="2" t="s">
        <v>18</v>
      </c>
      <c r="B686" s="8">
        <v>45505.0</v>
      </c>
      <c r="C686" s="7">
        <v>45383.0</v>
      </c>
      <c r="D686" s="3">
        <v>39.0</v>
      </c>
      <c r="E686" s="7">
        <v>45536.0</v>
      </c>
      <c r="F686" s="8">
        <f t="shared" si="1"/>
        <v>45474</v>
      </c>
    </row>
    <row r="687">
      <c r="A687" s="2" t="s">
        <v>18</v>
      </c>
      <c r="B687" s="8">
        <v>45505.0</v>
      </c>
      <c r="C687" s="7">
        <v>45170.0</v>
      </c>
      <c r="D687" s="3">
        <v>3.0</v>
      </c>
      <c r="E687" s="7">
        <v>45536.0</v>
      </c>
      <c r="F687" s="8">
        <f t="shared" si="1"/>
        <v>45474</v>
      </c>
    </row>
    <row r="688">
      <c r="A688" s="2" t="s">
        <v>18</v>
      </c>
      <c r="B688" s="8">
        <v>45505.0</v>
      </c>
      <c r="C688" s="7">
        <v>45047.0</v>
      </c>
      <c r="D688" s="3">
        <v>2.0</v>
      </c>
      <c r="E688" s="7">
        <v>45536.0</v>
      </c>
      <c r="F688" s="8">
        <f t="shared" si="1"/>
        <v>45474</v>
      </c>
    </row>
    <row r="689">
      <c r="A689" s="2" t="s">
        <v>18</v>
      </c>
      <c r="B689" s="8">
        <v>45505.0</v>
      </c>
      <c r="C689" s="7">
        <v>45292.0</v>
      </c>
      <c r="D689" s="3">
        <v>6.0</v>
      </c>
      <c r="E689" s="7">
        <v>45536.0</v>
      </c>
      <c r="F689" s="8">
        <f t="shared" si="1"/>
        <v>45474</v>
      </c>
    </row>
    <row r="690">
      <c r="A690" s="2" t="s">
        <v>18</v>
      </c>
      <c r="B690" s="8">
        <v>45505.0</v>
      </c>
      <c r="C690" s="7">
        <v>44743.0</v>
      </c>
      <c r="D690" s="3">
        <v>1.0</v>
      </c>
      <c r="E690" s="7">
        <v>45536.0</v>
      </c>
      <c r="F690" s="8">
        <f t="shared" si="1"/>
        <v>45474</v>
      </c>
    </row>
    <row r="691">
      <c r="A691" s="2" t="s">
        <v>18</v>
      </c>
      <c r="B691" s="8">
        <v>45505.0</v>
      </c>
      <c r="C691" s="7">
        <v>45352.0</v>
      </c>
      <c r="D691" s="3">
        <v>4.0</v>
      </c>
      <c r="E691" s="7">
        <v>45536.0</v>
      </c>
      <c r="F691" s="8">
        <f t="shared" si="1"/>
        <v>45474</v>
      </c>
    </row>
    <row r="692">
      <c r="A692" s="2" t="s">
        <v>18</v>
      </c>
      <c r="B692" s="8">
        <v>45505.0</v>
      </c>
      <c r="C692" s="7">
        <v>45566.0</v>
      </c>
      <c r="D692" s="3">
        <v>57.0</v>
      </c>
      <c r="E692" s="7">
        <v>45536.0</v>
      </c>
      <c r="F692" s="8">
        <f t="shared" si="1"/>
        <v>45474</v>
      </c>
    </row>
    <row r="693">
      <c r="A693" s="2" t="s">
        <v>18</v>
      </c>
      <c r="B693" s="8">
        <v>45505.0</v>
      </c>
      <c r="C693" s="7">
        <v>45444.0</v>
      </c>
      <c r="D693" s="3">
        <v>1.0</v>
      </c>
      <c r="E693" s="7">
        <v>45536.0</v>
      </c>
      <c r="F693" s="8">
        <f t="shared" si="1"/>
        <v>45474</v>
      </c>
    </row>
    <row r="694">
      <c r="A694" s="2" t="s">
        <v>18</v>
      </c>
      <c r="B694" s="8">
        <v>45505.0</v>
      </c>
      <c r="C694" s="7">
        <v>45139.0</v>
      </c>
      <c r="D694" s="3">
        <v>2.0</v>
      </c>
      <c r="E694" s="7">
        <v>45536.0</v>
      </c>
      <c r="F694" s="8">
        <f t="shared" si="1"/>
        <v>45474</v>
      </c>
    </row>
    <row r="695">
      <c r="A695" s="2" t="s">
        <v>18</v>
      </c>
      <c r="B695" s="8">
        <v>45505.0</v>
      </c>
      <c r="C695" s="7">
        <v>45231.0</v>
      </c>
      <c r="D695" s="3">
        <v>2.0</v>
      </c>
      <c r="E695" s="7">
        <v>45536.0</v>
      </c>
      <c r="F695" s="8">
        <f t="shared" si="1"/>
        <v>45474</v>
      </c>
    </row>
    <row r="696">
      <c r="A696" s="2" t="s">
        <v>18</v>
      </c>
      <c r="B696" s="8">
        <v>45536.0</v>
      </c>
      <c r="C696" s="7">
        <v>45566.0</v>
      </c>
      <c r="D696" s="3">
        <v>7.0</v>
      </c>
      <c r="E696" s="7">
        <v>45566.0</v>
      </c>
      <c r="F696" s="8">
        <f t="shared" si="1"/>
        <v>45505</v>
      </c>
    </row>
    <row r="697">
      <c r="A697" s="2" t="s">
        <v>18</v>
      </c>
      <c r="B697" s="8">
        <v>45536.0</v>
      </c>
      <c r="C697" s="7">
        <v>45597.0</v>
      </c>
      <c r="D697" s="3">
        <v>130.0</v>
      </c>
      <c r="E697" s="7">
        <v>45566.0</v>
      </c>
      <c r="F697" s="8">
        <f t="shared" si="1"/>
        <v>45505</v>
      </c>
    </row>
    <row r="698">
      <c r="A698" s="2" t="s">
        <v>18</v>
      </c>
      <c r="B698" s="8">
        <v>45566.0</v>
      </c>
      <c r="C698" s="7">
        <v>45413.0</v>
      </c>
      <c r="D698" s="3">
        <v>1.0</v>
      </c>
      <c r="E698" s="7">
        <v>45597.0</v>
      </c>
      <c r="F698" s="8">
        <f t="shared" si="1"/>
        <v>45536</v>
      </c>
    </row>
    <row r="699">
      <c r="A699" s="2" t="s">
        <v>18</v>
      </c>
      <c r="B699" s="8">
        <v>45566.0</v>
      </c>
      <c r="C699" s="7">
        <v>45627.0</v>
      </c>
      <c r="D699" s="3">
        <v>82.0</v>
      </c>
      <c r="E699" s="7">
        <v>45597.0</v>
      </c>
      <c r="F699" s="8">
        <f t="shared" si="1"/>
        <v>45536</v>
      </c>
    </row>
    <row r="700">
      <c r="A700" s="2" t="s">
        <v>18</v>
      </c>
      <c r="B700" s="8">
        <v>45566.0</v>
      </c>
      <c r="C700" s="7">
        <v>45261.0</v>
      </c>
      <c r="D700" s="3">
        <v>4.0</v>
      </c>
      <c r="E700" s="7">
        <v>45597.0</v>
      </c>
      <c r="F700" s="8">
        <f t="shared" si="1"/>
        <v>45536</v>
      </c>
    </row>
    <row r="701">
      <c r="A701" s="2" t="s">
        <v>18</v>
      </c>
      <c r="B701" s="8">
        <v>45566.0</v>
      </c>
      <c r="C701" s="7">
        <v>45383.0</v>
      </c>
      <c r="D701" s="3">
        <v>1.0</v>
      </c>
      <c r="E701" s="7">
        <v>45597.0</v>
      </c>
      <c r="F701" s="8">
        <f t="shared" si="1"/>
        <v>45536</v>
      </c>
    </row>
    <row r="702">
      <c r="A702" s="2" t="s">
        <v>18</v>
      </c>
      <c r="B702" s="8">
        <v>45566.0</v>
      </c>
      <c r="C702" s="7">
        <v>44866.0</v>
      </c>
      <c r="D702" s="3">
        <v>6.0</v>
      </c>
      <c r="E702" s="7">
        <v>45597.0</v>
      </c>
      <c r="F702" s="8">
        <f t="shared" si="1"/>
        <v>45536</v>
      </c>
    </row>
    <row r="703">
      <c r="A703" s="2" t="s">
        <v>18</v>
      </c>
      <c r="B703" s="8">
        <v>45566.0</v>
      </c>
      <c r="C703" s="7">
        <v>45231.0</v>
      </c>
      <c r="D703" s="3">
        <v>2.0</v>
      </c>
      <c r="E703" s="7">
        <v>45597.0</v>
      </c>
      <c r="F703" s="8">
        <f t="shared" si="1"/>
        <v>45536</v>
      </c>
    </row>
    <row r="704">
      <c r="A704" s="2" t="s">
        <v>18</v>
      </c>
      <c r="B704" s="8">
        <v>45566.0</v>
      </c>
      <c r="C704" s="7">
        <v>44896.0</v>
      </c>
      <c r="D704" s="3">
        <v>6.0</v>
      </c>
      <c r="E704" s="7">
        <v>45597.0</v>
      </c>
      <c r="F704" s="8">
        <f t="shared" si="1"/>
        <v>45536</v>
      </c>
    </row>
    <row r="705">
      <c r="A705" s="2" t="s">
        <v>18</v>
      </c>
      <c r="B705" s="8">
        <v>45566.0</v>
      </c>
      <c r="C705" s="7">
        <v>45139.0</v>
      </c>
      <c r="D705" s="3">
        <v>2.0</v>
      </c>
      <c r="E705" s="7">
        <v>45597.0</v>
      </c>
      <c r="F705" s="8">
        <f t="shared" si="1"/>
        <v>45536</v>
      </c>
    </row>
    <row r="706">
      <c r="A706" s="2" t="s">
        <v>18</v>
      </c>
      <c r="B706" s="8">
        <v>45566.0</v>
      </c>
      <c r="C706" s="7">
        <v>45200.0</v>
      </c>
      <c r="D706" s="3">
        <v>2.0</v>
      </c>
      <c r="E706" s="7">
        <v>45597.0</v>
      </c>
      <c r="F706" s="8">
        <f t="shared" si="1"/>
        <v>45536</v>
      </c>
    </row>
    <row r="707">
      <c r="A707" s="2" t="s">
        <v>18</v>
      </c>
      <c r="B707" s="8">
        <v>45597.0</v>
      </c>
      <c r="C707" s="7">
        <v>45658.0</v>
      </c>
      <c r="D707" s="3">
        <v>45.0</v>
      </c>
      <c r="E707" s="7">
        <v>45627.0</v>
      </c>
      <c r="F707" s="8">
        <f t="shared" si="1"/>
        <v>45566</v>
      </c>
    </row>
    <row r="708">
      <c r="A708" s="2" t="s">
        <v>18</v>
      </c>
      <c r="B708" s="8">
        <v>45627.0</v>
      </c>
      <c r="C708" s="7">
        <v>45658.0</v>
      </c>
      <c r="D708" s="3">
        <v>1.0</v>
      </c>
      <c r="E708" s="7">
        <v>45658.0</v>
      </c>
      <c r="F708" s="8">
        <f t="shared" si="1"/>
        <v>45597</v>
      </c>
    </row>
    <row r="709">
      <c r="A709" s="2" t="s">
        <v>18</v>
      </c>
      <c r="B709" s="8">
        <v>45627.0</v>
      </c>
      <c r="C709" s="7">
        <v>45689.0</v>
      </c>
      <c r="D709" s="3">
        <v>30.0</v>
      </c>
      <c r="E709" s="7">
        <v>45658.0</v>
      </c>
      <c r="F709" s="8">
        <f t="shared" si="1"/>
        <v>45597</v>
      </c>
    </row>
    <row r="710">
      <c r="A710" s="2" t="s">
        <v>18</v>
      </c>
      <c r="B710" s="8">
        <v>45658.0</v>
      </c>
      <c r="C710" s="7">
        <v>45717.0</v>
      </c>
      <c r="D710" s="3">
        <v>17.0</v>
      </c>
      <c r="E710" s="7">
        <v>45689.0</v>
      </c>
      <c r="F710" s="8">
        <f t="shared" si="1"/>
        <v>45627</v>
      </c>
    </row>
    <row r="711">
      <c r="A711" s="2" t="s">
        <v>18</v>
      </c>
      <c r="B711" s="8">
        <v>45689.0</v>
      </c>
      <c r="C711" s="7">
        <v>45748.0</v>
      </c>
      <c r="D711" s="3">
        <v>2.0</v>
      </c>
      <c r="E711" s="7">
        <v>45717.0</v>
      </c>
      <c r="F711" s="8">
        <f t="shared" si="1"/>
        <v>45658</v>
      </c>
    </row>
    <row r="712">
      <c r="A712" s="2" t="s">
        <v>20</v>
      </c>
      <c r="B712" s="8">
        <v>45444.0</v>
      </c>
      <c r="C712" s="7">
        <v>45261.0</v>
      </c>
      <c r="D712" s="3">
        <v>1.0</v>
      </c>
      <c r="E712" s="7">
        <v>45474.0</v>
      </c>
      <c r="F712" s="8">
        <f t="shared" si="1"/>
        <v>45413</v>
      </c>
    </row>
    <row r="713">
      <c r="A713" s="2" t="s">
        <v>20</v>
      </c>
      <c r="B713" s="8">
        <v>45444.0</v>
      </c>
      <c r="C713" s="7">
        <v>45323.0</v>
      </c>
      <c r="D713" s="3">
        <v>5.0</v>
      </c>
      <c r="E713" s="7">
        <v>45474.0</v>
      </c>
      <c r="F713" s="8">
        <f t="shared" si="1"/>
        <v>45413</v>
      </c>
    </row>
    <row r="714">
      <c r="A714" s="2" t="s">
        <v>20</v>
      </c>
      <c r="B714" s="8">
        <v>45444.0</v>
      </c>
      <c r="C714" s="7">
        <v>45292.0</v>
      </c>
      <c r="D714" s="3">
        <v>3.0</v>
      </c>
      <c r="E714" s="7">
        <v>45474.0</v>
      </c>
      <c r="F714" s="8">
        <f t="shared" si="1"/>
        <v>45413</v>
      </c>
    </row>
    <row r="715">
      <c r="A715" s="2" t="s">
        <v>20</v>
      </c>
      <c r="B715" s="8">
        <v>45444.0</v>
      </c>
      <c r="C715" s="7">
        <v>45139.0</v>
      </c>
      <c r="D715" s="3">
        <v>3.0</v>
      </c>
      <c r="E715" s="7">
        <v>45474.0</v>
      </c>
      <c r="F715" s="8">
        <f t="shared" si="1"/>
        <v>45413</v>
      </c>
    </row>
    <row r="716">
      <c r="A716" s="2" t="s">
        <v>20</v>
      </c>
      <c r="B716" s="8">
        <v>45444.0</v>
      </c>
      <c r="C716" s="7">
        <v>44835.0</v>
      </c>
      <c r="D716" s="3">
        <v>2.0</v>
      </c>
      <c r="E716" s="7">
        <v>45474.0</v>
      </c>
      <c r="F716" s="8">
        <f t="shared" si="1"/>
        <v>45413</v>
      </c>
    </row>
    <row r="717">
      <c r="A717" s="2" t="s">
        <v>20</v>
      </c>
      <c r="B717" s="8">
        <v>45444.0</v>
      </c>
      <c r="C717" s="7">
        <v>45505.0</v>
      </c>
      <c r="D717" s="3">
        <v>2.0</v>
      </c>
      <c r="E717" s="7">
        <v>45474.0</v>
      </c>
      <c r="F717" s="8">
        <f t="shared" si="1"/>
        <v>45413</v>
      </c>
    </row>
    <row r="718">
      <c r="A718" s="2" t="s">
        <v>20</v>
      </c>
      <c r="B718" s="8">
        <v>45444.0</v>
      </c>
      <c r="C718" s="7">
        <v>45383.0</v>
      </c>
      <c r="D718" s="3">
        <v>1.0</v>
      </c>
      <c r="E718" s="7">
        <v>45474.0</v>
      </c>
      <c r="F718" s="8">
        <f t="shared" si="1"/>
        <v>45413</v>
      </c>
    </row>
    <row r="719">
      <c r="A719" s="2" t="s">
        <v>20</v>
      </c>
      <c r="B719" s="8">
        <v>45474.0</v>
      </c>
      <c r="C719" s="7">
        <v>45047.0</v>
      </c>
      <c r="D719" s="3">
        <v>2.0</v>
      </c>
      <c r="E719" s="7">
        <v>45505.0</v>
      </c>
      <c r="F719" s="8">
        <f t="shared" si="1"/>
        <v>45444</v>
      </c>
    </row>
    <row r="720">
      <c r="A720" s="2" t="s">
        <v>20</v>
      </c>
      <c r="B720" s="8">
        <v>45474.0</v>
      </c>
      <c r="C720" s="7">
        <v>45352.0</v>
      </c>
      <c r="D720" s="3">
        <v>1.0</v>
      </c>
      <c r="E720" s="7">
        <v>45505.0</v>
      </c>
      <c r="F720" s="8">
        <f t="shared" si="1"/>
        <v>45444</v>
      </c>
    </row>
    <row r="721">
      <c r="A721" s="2" t="s">
        <v>20</v>
      </c>
      <c r="B721" s="8">
        <v>45474.0</v>
      </c>
      <c r="C721" s="7">
        <v>44896.0</v>
      </c>
      <c r="D721" s="3">
        <v>1.0</v>
      </c>
      <c r="E721" s="7">
        <v>45505.0</v>
      </c>
      <c r="F721" s="8">
        <f t="shared" si="1"/>
        <v>45444</v>
      </c>
    </row>
    <row r="722">
      <c r="A722" s="2" t="s">
        <v>20</v>
      </c>
      <c r="B722" s="8">
        <v>45505.0</v>
      </c>
      <c r="C722" s="7">
        <v>45292.0</v>
      </c>
      <c r="D722" s="3">
        <v>2.0</v>
      </c>
      <c r="E722" s="7">
        <v>45536.0</v>
      </c>
      <c r="F722" s="8">
        <f t="shared" si="1"/>
        <v>45474</v>
      </c>
    </row>
    <row r="723">
      <c r="A723" s="2" t="s">
        <v>20</v>
      </c>
      <c r="B723" s="8">
        <v>45505.0</v>
      </c>
      <c r="C723" s="7">
        <v>45566.0</v>
      </c>
      <c r="D723" s="3">
        <v>5.0</v>
      </c>
      <c r="E723" s="7">
        <v>45536.0</v>
      </c>
      <c r="F723" s="8">
        <f t="shared" si="1"/>
        <v>45474</v>
      </c>
    </row>
    <row r="724">
      <c r="A724" s="2" t="s">
        <v>20</v>
      </c>
      <c r="B724" s="8">
        <v>45505.0</v>
      </c>
      <c r="C724" s="7">
        <v>45444.0</v>
      </c>
      <c r="D724" s="3">
        <v>3.0</v>
      </c>
      <c r="E724" s="7">
        <v>45536.0</v>
      </c>
      <c r="F724" s="8">
        <f t="shared" si="1"/>
        <v>45474</v>
      </c>
    </row>
    <row r="725">
      <c r="A725" s="2" t="s">
        <v>20</v>
      </c>
      <c r="B725" s="8">
        <v>45505.0</v>
      </c>
      <c r="C725" s="7">
        <v>45413.0</v>
      </c>
      <c r="D725" s="3">
        <v>8.0</v>
      </c>
      <c r="E725" s="7">
        <v>45536.0</v>
      </c>
      <c r="F725" s="8">
        <f t="shared" si="1"/>
        <v>45474</v>
      </c>
    </row>
    <row r="726">
      <c r="A726" s="2" t="s">
        <v>20</v>
      </c>
      <c r="B726" s="8">
        <v>45536.0</v>
      </c>
      <c r="C726" s="7">
        <v>45352.0</v>
      </c>
      <c r="D726" s="3">
        <v>2.0</v>
      </c>
      <c r="E726" s="7">
        <v>45566.0</v>
      </c>
      <c r="F726" s="8">
        <f t="shared" si="1"/>
        <v>45505</v>
      </c>
    </row>
    <row r="727">
      <c r="A727" s="2" t="s">
        <v>20</v>
      </c>
      <c r="B727" s="8">
        <v>45536.0</v>
      </c>
      <c r="C727" s="7">
        <v>45597.0</v>
      </c>
      <c r="D727" s="3">
        <v>1.0</v>
      </c>
      <c r="E727" s="7">
        <v>45566.0</v>
      </c>
      <c r="F727" s="8">
        <f t="shared" si="1"/>
        <v>45505</v>
      </c>
    </row>
    <row r="728">
      <c r="A728" s="2" t="s">
        <v>20</v>
      </c>
      <c r="B728" s="8">
        <v>45566.0</v>
      </c>
      <c r="C728" s="7">
        <v>45627.0</v>
      </c>
      <c r="D728" s="3">
        <v>19.0</v>
      </c>
      <c r="E728" s="7">
        <v>45597.0</v>
      </c>
      <c r="F728" s="8">
        <f t="shared" si="1"/>
        <v>45536</v>
      </c>
    </row>
    <row r="729">
      <c r="A729" s="2" t="s">
        <v>20</v>
      </c>
      <c r="B729" s="8">
        <v>45597.0</v>
      </c>
      <c r="C729" s="7">
        <v>45658.0</v>
      </c>
      <c r="D729" s="3">
        <v>2.0</v>
      </c>
      <c r="E729" s="7">
        <v>45627.0</v>
      </c>
      <c r="F729" s="8">
        <f t="shared" si="1"/>
        <v>45566</v>
      </c>
    </row>
    <row r="730">
      <c r="A730" s="2" t="s">
        <v>20</v>
      </c>
      <c r="B730" s="8">
        <v>45627.0</v>
      </c>
      <c r="C730" s="7">
        <v>45689.0</v>
      </c>
      <c r="D730" s="3">
        <v>3.0</v>
      </c>
      <c r="E730" s="7">
        <v>45658.0</v>
      </c>
      <c r="F730" s="8">
        <f t="shared" si="1"/>
        <v>45597</v>
      </c>
    </row>
    <row r="731">
      <c r="A731" s="2" t="s">
        <v>20</v>
      </c>
      <c r="B731" s="8">
        <v>45658.0</v>
      </c>
      <c r="C731" s="7">
        <v>45717.0</v>
      </c>
      <c r="D731" s="3">
        <v>2.0</v>
      </c>
      <c r="E731" s="7">
        <v>45689.0</v>
      </c>
      <c r="F731" s="8">
        <f t="shared" si="1"/>
        <v>45627</v>
      </c>
    </row>
    <row r="732">
      <c r="A732" s="2" t="s">
        <v>20</v>
      </c>
      <c r="B732" s="8">
        <v>45748.0</v>
      </c>
      <c r="C732" s="7">
        <v>45809.0</v>
      </c>
      <c r="D732" s="3">
        <v>6.0</v>
      </c>
      <c r="E732" s="7">
        <v>45778.0</v>
      </c>
      <c r="F732" s="8">
        <f t="shared" si="1"/>
        <v>45717</v>
      </c>
    </row>
    <row r="733">
      <c r="A733" s="2" t="s">
        <v>22</v>
      </c>
      <c r="B733" s="8">
        <v>45413.0</v>
      </c>
      <c r="C733" s="7">
        <v>45474.0</v>
      </c>
      <c r="D733" s="3">
        <v>5.0</v>
      </c>
      <c r="E733" s="7">
        <v>45444.0</v>
      </c>
      <c r="F733" s="8">
        <f t="shared" si="1"/>
        <v>45383</v>
      </c>
    </row>
    <row r="734">
      <c r="A734" s="2" t="s">
        <v>22</v>
      </c>
      <c r="B734" s="8">
        <v>45444.0</v>
      </c>
      <c r="C734" s="7">
        <v>45505.0</v>
      </c>
      <c r="D734" s="3">
        <v>3.0</v>
      </c>
      <c r="E734" s="7">
        <v>45474.0</v>
      </c>
      <c r="F734" s="8">
        <f t="shared" si="1"/>
        <v>45413</v>
      </c>
    </row>
    <row r="735">
      <c r="A735" s="2" t="s">
        <v>22</v>
      </c>
      <c r="B735" s="8">
        <v>45444.0</v>
      </c>
      <c r="C735" s="7">
        <v>45413.0</v>
      </c>
      <c r="D735" s="3">
        <v>1.0</v>
      </c>
      <c r="E735" s="7">
        <v>45474.0</v>
      </c>
      <c r="F735" s="8">
        <f t="shared" si="1"/>
        <v>45413</v>
      </c>
    </row>
    <row r="736">
      <c r="A736" s="2" t="s">
        <v>22</v>
      </c>
      <c r="B736" s="8">
        <v>45474.0</v>
      </c>
      <c r="C736" s="7">
        <v>45231.0</v>
      </c>
      <c r="D736" s="3">
        <v>2.0</v>
      </c>
      <c r="E736" s="7">
        <v>45505.0</v>
      </c>
      <c r="F736" s="8">
        <f t="shared" si="1"/>
        <v>45444</v>
      </c>
    </row>
    <row r="737">
      <c r="A737" s="2" t="s">
        <v>22</v>
      </c>
      <c r="B737" s="8">
        <v>45474.0</v>
      </c>
      <c r="C737" s="7">
        <v>45139.0</v>
      </c>
      <c r="D737" s="3">
        <v>1.0</v>
      </c>
      <c r="E737" s="7">
        <v>45505.0</v>
      </c>
      <c r="F737" s="8">
        <f t="shared" si="1"/>
        <v>45444</v>
      </c>
    </row>
    <row r="738">
      <c r="A738" s="2" t="s">
        <v>22</v>
      </c>
      <c r="B738" s="8">
        <v>45505.0</v>
      </c>
      <c r="C738" s="7">
        <v>45566.0</v>
      </c>
      <c r="D738" s="3">
        <v>1.0</v>
      </c>
      <c r="E738" s="7">
        <v>45536.0</v>
      </c>
      <c r="F738" s="8">
        <f t="shared" si="1"/>
        <v>45474</v>
      </c>
    </row>
    <row r="739">
      <c r="A739" s="2" t="s">
        <v>22</v>
      </c>
      <c r="B739" s="8">
        <v>45536.0</v>
      </c>
      <c r="C739" s="7">
        <v>45444.0</v>
      </c>
      <c r="D739" s="3">
        <v>2.0</v>
      </c>
      <c r="E739" s="7">
        <v>45566.0</v>
      </c>
      <c r="F739" s="8">
        <f t="shared" si="1"/>
        <v>45505</v>
      </c>
    </row>
    <row r="740">
      <c r="A740" s="2" t="s">
        <v>22</v>
      </c>
      <c r="B740" s="8">
        <v>45536.0</v>
      </c>
      <c r="C740" s="7">
        <v>45597.0</v>
      </c>
      <c r="D740" s="3">
        <v>5.0</v>
      </c>
      <c r="E740" s="7">
        <v>45566.0</v>
      </c>
      <c r="F740" s="8">
        <f t="shared" si="1"/>
        <v>45505</v>
      </c>
    </row>
    <row r="741">
      <c r="A741" s="2" t="s">
        <v>22</v>
      </c>
      <c r="B741" s="8">
        <v>45566.0</v>
      </c>
      <c r="C741" s="7">
        <v>45627.0</v>
      </c>
      <c r="D741" s="3">
        <v>1.0</v>
      </c>
      <c r="E741" s="7">
        <v>45597.0</v>
      </c>
      <c r="F741" s="8">
        <f t="shared" si="1"/>
        <v>45536</v>
      </c>
    </row>
    <row r="742">
      <c r="A742" s="2" t="s">
        <v>22</v>
      </c>
      <c r="B742" s="8">
        <v>45566.0</v>
      </c>
      <c r="C742" s="7">
        <v>45231.0</v>
      </c>
      <c r="D742" s="3">
        <v>1.0</v>
      </c>
      <c r="E742" s="7">
        <v>45597.0</v>
      </c>
      <c r="F742" s="8">
        <f t="shared" si="1"/>
        <v>45536</v>
      </c>
    </row>
    <row r="743">
      <c r="A743" s="2" t="s">
        <v>22</v>
      </c>
      <c r="B743" s="8">
        <v>45566.0</v>
      </c>
      <c r="C743" s="7">
        <v>45292.0</v>
      </c>
      <c r="D743" s="3">
        <v>1.0</v>
      </c>
      <c r="E743" s="7">
        <v>45597.0</v>
      </c>
      <c r="F743" s="8">
        <f t="shared" si="1"/>
        <v>45536</v>
      </c>
    </row>
    <row r="744">
      <c r="A744" s="2" t="s">
        <v>22</v>
      </c>
      <c r="B744" s="8">
        <v>45566.0</v>
      </c>
      <c r="C744" s="7">
        <v>45413.0</v>
      </c>
      <c r="D744" s="3">
        <v>1.0</v>
      </c>
      <c r="E744" s="7">
        <v>45597.0</v>
      </c>
      <c r="F744" s="8">
        <f t="shared" si="1"/>
        <v>45536</v>
      </c>
    </row>
    <row r="745">
      <c r="A745" s="2" t="s">
        <v>22</v>
      </c>
      <c r="B745" s="8">
        <v>45597.0</v>
      </c>
      <c r="C745" s="7">
        <v>45658.0</v>
      </c>
      <c r="D745" s="3">
        <v>7.0</v>
      </c>
      <c r="E745" s="7">
        <v>45627.0</v>
      </c>
      <c r="F745" s="8">
        <f t="shared" si="1"/>
        <v>45566</v>
      </c>
    </row>
    <row r="746">
      <c r="A746" s="2" t="s">
        <v>22</v>
      </c>
      <c r="B746" s="8">
        <v>45658.0</v>
      </c>
      <c r="C746" s="7">
        <v>45717.0</v>
      </c>
      <c r="D746" s="3">
        <v>5.0</v>
      </c>
      <c r="E746" s="7">
        <v>45689.0</v>
      </c>
      <c r="F746" s="8">
        <f t="shared" si="1"/>
        <v>45627</v>
      </c>
    </row>
    <row r="747">
      <c r="A747" s="2" t="s">
        <v>22</v>
      </c>
      <c r="B747" s="8">
        <v>45689.0</v>
      </c>
      <c r="C747" s="7">
        <v>45748.0</v>
      </c>
      <c r="D747" s="3">
        <v>4.0</v>
      </c>
      <c r="E747" s="7">
        <v>45717.0</v>
      </c>
      <c r="F747" s="8">
        <f t="shared" si="1"/>
        <v>45658</v>
      </c>
    </row>
    <row r="748">
      <c r="A748" s="2" t="s">
        <v>22</v>
      </c>
      <c r="B748" s="8">
        <v>45717.0</v>
      </c>
      <c r="C748" s="7">
        <v>45778.0</v>
      </c>
      <c r="D748" s="3">
        <v>3.0</v>
      </c>
      <c r="E748" s="7">
        <v>45748.0</v>
      </c>
      <c r="F748" s="8">
        <f t="shared" si="1"/>
        <v>45689</v>
      </c>
    </row>
    <row r="749">
      <c r="A749" s="2" t="s">
        <v>22</v>
      </c>
      <c r="B749" s="8">
        <v>45778.0</v>
      </c>
      <c r="C749" s="7">
        <v>45839.0</v>
      </c>
      <c r="D749" s="3">
        <v>6.0</v>
      </c>
      <c r="E749" s="7">
        <v>45809.0</v>
      </c>
      <c r="F749" s="8">
        <f t="shared" si="1"/>
        <v>45748</v>
      </c>
    </row>
    <row r="750">
      <c r="A750" s="2" t="s">
        <v>22</v>
      </c>
      <c r="B750" s="8">
        <v>45839.0</v>
      </c>
      <c r="C750" s="7">
        <v>45901.0</v>
      </c>
      <c r="D750" s="3">
        <v>14.0</v>
      </c>
      <c r="E750" s="7">
        <v>45870.0</v>
      </c>
      <c r="F750" s="8">
        <f t="shared" si="1"/>
        <v>45809</v>
      </c>
    </row>
    <row r="751">
      <c r="A751" s="2" t="s">
        <v>24</v>
      </c>
      <c r="B751" s="8">
        <v>45413.0</v>
      </c>
      <c r="C751" s="7">
        <v>45474.0</v>
      </c>
      <c r="D751" s="3">
        <v>12.0</v>
      </c>
      <c r="E751" s="7">
        <v>45444.0</v>
      </c>
      <c r="F751" s="8">
        <f t="shared" si="1"/>
        <v>45383</v>
      </c>
    </row>
    <row r="752">
      <c r="A752" s="2" t="s">
        <v>24</v>
      </c>
      <c r="B752" s="8">
        <v>45413.0</v>
      </c>
      <c r="C752" s="7">
        <v>45383.0</v>
      </c>
      <c r="D752" s="3">
        <v>1.0</v>
      </c>
      <c r="E752" s="7">
        <v>45444.0</v>
      </c>
      <c r="F752" s="8">
        <f t="shared" si="1"/>
        <v>45383</v>
      </c>
    </row>
    <row r="753">
      <c r="A753" s="2" t="s">
        <v>24</v>
      </c>
      <c r="B753" s="8">
        <v>45444.0</v>
      </c>
      <c r="C753" s="7">
        <v>45352.0</v>
      </c>
      <c r="D753" s="3">
        <v>1.0</v>
      </c>
      <c r="E753" s="7">
        <v>45474.0</v>
      </c>
      <c r="F753" s="8">
        <f t="shared" si="1"/>
        <v>45413</v>
      </c>
    </row>
    <row r="754">
      <c r="A754" s="2" t="s">
        <v>24</v>
      </c>
      <c r="B754" s="8">
        <v>45444.0</v>
      </c>
      <c r="C754" s="7">
        <v>44835.0</v>
      </c>
      <c r="D754" s="3">
        <v>1.0</v>
      </c>
      <c r="E754" s="7">
        <v>45474.0</v>
      </c>
      <c r="F754" s="8">
        <f t="shared" si="1"/>
        <v>45413</v>
      </c>
    </row>
    <row r="755">
      <c r="A755" s="2" t="s">
        <v>24</v>
      </c>
      <c r="B755" s="8">
        <v>45444.0</v>
      </c>
      <c r="C755" s="7">
        <v>45444.0</v>
      </c>
      <c r="D755" s="3">
        <v>2.0</v>
      </c>
      <c r="E755" s="7">
        <v>45474.0</v>
      </c>
      <c r="F755" s="8">
        <f t="shared" si="1"/>
        <v>45413</v>
      </c>
    </row>
    <row r="756">
      <c r="A756" s="2" t="s">
        <v>24</v>
      </c>
      <c r="B756" s="8">
        <v>45444.0</v>
      </c>
      <c r="C756" s="7">
        <v>45200.0</v>
      </c>
      <c r="D756" s="3">
        <v>1.0</v>
      </c>
      <c r="E756" s="7">
        <v>45474.0</v>
      </c>
      <c r="F756" s="8">
        <f t="shared" si="1"/>
        <v>45413</v>
      </c>
    </row>
    <row r="757">
      <c r="A757" s="2" t="s">
        <v>24</v>
      </c>
      <c r="B757" s="8">
        <v>45474.0</v>
      </c>
      <c r="C757" s="7">
        <v>45536.0</v>
      </c>
      <c r="D757" s="3">
        <v>5.0</v>
      </c>
      <c r="E757" s="7">
        <v>45505.0</v>
      </c>
      <c r="F757" s="8">
        <f t="shared" si="1"/>
        <v>45444</v>
      </c>
    </row>
    <row r="758">
      <c r="A758" s="2" t="s">
        <v>24</v>
      </c>
      <c r="B758" s="8">
        <v>45474.0</v>
      </c>
      <c r="C758" s="7">
        <v>45170.0</v>
      </c>
      <c r="D758" s="3">
        <v>4.0</v>
      </c>
      <c r="E758" s="7">
        <v>45505.0</v>
      </c>
      <c r="F758" s="8">
        <f t="shared" si="1"/>
        <v>45444</v>
      </c>
    </row>
    <row r="759">
      <c r="A759" s="2" t="s">
        <v>24</v>
      </c>
      <c r="B759" s="8">
        <v>45505.0</v>
      </c>
      <c r="C759" s="7">
        <v>45566.0</v>
      </c>
      <c r="D759" s="3">
        <v>6.0</v>
      </c>
      <c r="E759" s="7">
        <v>45536.0</v>
      </c>
      <c r="F759" s="8">
        <f t="shared" si="1"/>
        <v>45474</v>
      </c>
    </row>
    <row r="760">
      <c r="A760" s="2" t="s">
        <v>24</v>
      </c>
      <c r="B760" s="8">
        <v>45536.0</v>
      </c>
      <c r="C760" s="7">
        <v>45352.0</v>
      </c>
      <c r="D760" s="3">
        <v>1.0</v>
      </c>
      <c r="E760" s="7">
        <v>45566.0</v>
      </c>
      <c r="F760" s="8">
        <f t="shared" si="1"/>
        <v>45505</v>
      </c>
    </row>
    <row r="761">
      <c r="A761" s="2" t="s">
        <v>24</v>
      </c>
      <c r="B761" s="8">
        <v>45536.0</v>
      </c>
      <c r="C761" s="7">
        <v>45597.0</v>
      </c>
      <c r="D761" s="3">
        <v>1.0</v>
      </c>
      <c r="E761" s="7">
        <v>45566.0</v>
      </c>
      <c r="F761" s="8">
        <f t="shared" si="1"/>
        <v>45505</v>
      </c>
    </row>
    <row r="762">
      <c r="A762" s="2" t="s">
        <v>24</v>
      </c>
      <c r="B762" s="8">
        <v>45536.0</v>
      </c>
      <c r="C762" s="7">
        <v>45323.0</v>
      </c>
      <c r="D762" s="3">
        <v>5.0</v>
      </c>
      <c r="E762" s="7">
        <v>45566.0</v>
      </c>
      <c r="F762" s="8">
        <f t="shared" si="1"/>
        <v>45505</v>
      </c>
    </row>
    <row r="763">
      <c r="A763" s="2" t="s">
        <v>24</v>
      </c>
      <c r="B763" s="8">
        <v>45566.0</v>
      </c>
      <c r="C763" s="7">
        <v>45627.0</v>
      </c>
      <c r="D763" s="3">
        <v>29.0</v>
      </c>
      <c r="E763" s="7">
        <v>45597.0</v>
      </c>
      <c r="F763" s="8">
        <f t="shared" si="1"/>
        <v>45536</v>
      </c>
    </row>
    <row r="764">
      <c r="A764" s="2" t="s">
        <v>24</v>
      </c>
      <c r="B764" s="8">
        <v>45566.0</v>
      </c>
      <c r="C764" s="7">
        <v>45352.0</v>
      </c>
      <c r="D764" s="3">
        <v>3.0</v>
      </c>
      <c r="E764" s="7">
        <v>45597.0</v>
      </c>
      <c r="F764" s="8">
        <f t="shared" si="1"/>
        <v>45536</v>
      </c>
    </row>
    <row r="765">
      <c r="A765" s="2" t="s">
        <v>24</v>
      </c>
      <c r="B765" s="8">
        <v>45597.0</v>
      </c>
      <c r="C765" s="7">
        <v>45658.0</v>
      </c>
      <c r="D765" s="3">
        <v>5.0</v>
      </c>
      <c r="E765" s="7">
        <v>45627.0</v>
      </c>
      <c r="F765" s="8">
        <f t="shared" si="1"/>
        <v>45566</v>
      </c>
    </row>
    <row r="766">
      <c r="A766" s="2" t="s">
        <v>24</v>
      </c>
      <c r="B766" s="8">
        <v>45627.0</v>
      </c>
      <c r="C766" s="7">
        <v>45689.0</v>
      </c>
      <c r="D766" s="3">
        <v>4.0</v>
      </c>
      <c r="E766" s="7">
        <v>45658.0</v>
      </c>
      <c r="F766" s="8">
        <f t="shared" si="1"/>
        <v>45597</v>
      </c>
    </row>
    <row r="767">
      <c r="A767" s="2" t="s">
        <v>25</v>
      </c>
      <c r="B767" s="8">
        <v>45413.0</v>
      </c>
      <c r="C767" s="7">
        <v>45474.0</v>
      </c>
      <c r="D767" s="3">
        <v>1.0</v>
      </c>
      <c r="E767" s="7">
        <v>45444.0</v>
      </c>
      <c r="F767" s="8">
        <f t="shared" si="1"/>
        <v>45383</v>
      </c>
    </row>
    <row r="768">
      <c r="A768" s="2" t="s">
        <v>25</v>
      </c>
      <c r="B768" s="8">
        <v>45444.0</v>
      </c>
      <c r="C768" s="7">
        <v>45505.0</v>
      </c>
      <c r="D768" s="3">
        <v>3.0</v>
      </c>
      <c r="E768" s="7">
        <v>45474.0</v>
      </c>
      <c r="F768" s="8">
        <f t="shared" si="1"/>
        <v>45413</v>
      </c>
    </row>
    <row r="769">
      <c r="A769" s="2" t="s">
        <v>25</v>
      </c>
      <c r="B769" s="8">
        <v>45474.0</v>
      </c>
      <c r="C769" s="7">
        <v>45108.0</v>
      </c>
      <c r="D769" s="3">
        <v>2.0</v>
      </c>
      <c r="E769" s="7">
        <v>45505.0</v>
      </c>
      <c r="F769" s="8">
        <f t="shared" si="1"/>
        <v>45444</v>
      </c>
    </row>
    <row r="770">
      <c r="A770" s="2" t="s">
        <v>25</v>
      </c>
      <c r="B770" s="8">
        <v>45474.0</v>
      </c>
      <c r="C770" s="7">
        <v>45078.0</v>
      </c>
      <c r="D770" s="3">
        <v>1.0</v>
      </c>
      <c r="E770" s="7">
        <v>45505.0</v>
      </c>
      <c r="F770" s="8">
        <f t="shared" si="1"/>
        <v>45444</v>
      </c>
    </row>
    <row r="771">
      <c r="A771" s="2" t="s">
        <v>25</v>
      </c>
      <c r="B771" s="8">
        <v>45474.0</v>
      </c>
      <c r="C771" s="7">
        <v>45536.0</v>
      </c>
      <c r="D771" s="3">
        <v>2.0</v>
      </c>
      <c r="E771" s="7">
        <v>45505.0</v>
      </c>
      <c r="F771" s="8">
        <f t="shared" si="1"/>
        <v>45444</v>
      </c>
    </row>
    <row r="772">
      <c r="A772" s="2" t="s">
        <v>25</v>
      </c>
      <c r="B772" s="8">
        <v>45566.0</v>
      </c>
      <c r="C772" s="7">
        <v>44958.0</v>
      </c>
      <c r="D772" s="3">
        <v>1.0</v>
      </c>
      <c r="E772" s="7">
        <v>45597.0</v>
      </c>
      <c r="F772" s="8">
        <f t="shared" si="1"/>
        <v>45536</v>
      </c>
    </row>
    <row r="773">
      <c r="A773" s="2" t="s">
        <v>25</v>
      </c>
      <c r="B773" s="8">
        <v>45566.0</v>
      </c>
      <c r="C773" s="7">
        <v>45627.0</v>
      </c>
      <c r="D773" s="3">
        <v>8.0</v>
      </c>
      <c r="E773" s="7">
        <v>45597.0</v>
      </c>
      <c r="F773" s="8">
        <f t="shared" si="1"/>
        <v>45536</v>
      </c>
    </row>
    <row r="774">
      <c r="A774" s="2" t="s">
        <v>25</v>
      </c>
      <c r="B774" s="8">
        <v>45597.0</v>
      </c>
      <c r="C774" s="7">
        <v>45658.0</v>
      </c>
      <c r="D774" s="3">
        <v>6.0</v>
      </c>
      <c r="E774" s="7">
        <v>45627.0</v>
      </c>
      <c r="F774" s="8">
        <f t="shared" si="1"/>
        <v>45566</v>
      </c>
    </row>
    <row r="775">
      <c r="A775" s="2" t="s">
        <v>25</v>
      </c>
      <c r="B775" s="8">
        <v>45627.0</v>
      </c>
      <c r="C775" s="7">
        <v>45689.0</v>
      </c>
      <c r="D775" s="3">
        <v>10.0</v>
      </c>
      <c r="E775" s="7">
        <v>45658.0</v>
      </c>
      <c r="F775" s="8">
        <f t="shared" si="1"/>
        <v>45597</v>
      </c>
    </row>
    <row r="776">
      <c r="A776" s="2" t="s">
        <v>25</v>
      </c>
      <c r="B776" s="8">
        <v>45658.0</v>
      </c>
      <c r="C776" s="7">
        <v>45717.0</v>
      </c>
      <c r="D776" s="3">
        <v>2.0</v>
      </c>
      <c r="E776" s="7">
        <v>45689.0</v>
      </c>
      <c r="F776" s="8">
        <f t="shared" si="1"/>
        <v>45627</v>
      </c>
    </row>
    <row r="777">
      <c r="A777" s="2" t="s">
        <v>25</v>
      </c>
      <c r="B777" s="8">
        <v>45689.0</v>
      </c>
      <c r="C777" s="7">
        <v>45748.0</v>
      </c>
      <c r="D777" s="3">
        <v>5.0</v>
      </c>
      <c r="E777" s="7">
        <v>45717.0</v>
      </c>
      <c r="F777" s="8">
        <f t="shared" si="1"/>
        <v>45658</v>
      </c>
    </row>
    <row r="778">
      <c r="A778" s="2" t="s">
        <v>25</v>
      </c>
      <c r="B778" s="8">
        <v>45717.0</v>
      </c>
      <c r="C778" s="7">
        <v>45778.0</v>
      </c>
      <c r="D778" s="3">
        <v>9.0</v>
      </c>
      <c r="E778" s="7">
        <v>45748.0</v>
      </c>
      <c r="F778" s="8">
        <f t="shared" si="1"/>
        <v>45689</v>
      </c>
    </row>
    <row r="779">
      <c r="A779" s="2" t="s">
        <v>26</v>
      </c>
      <c r="B779" s="8">
        <v>45474.0</v>
      </c>
      <c r="C779" s="7">
        <v>45444.0</v>
      </c>
      <c r="D779" s="3">
        <v>1.0</v>
      </c>
      <c r="E779" s="7">
        <v>45505.0</v>
      </c>
      <c r="F779" s="8">
        <f t="shared" si="1"/>
        <v>45444</v>
      </c>
    </row>
    <row r="780">
      <c r="A780" s="2" t="s">
        <v>28</v>
      </c>
      <c r="B780" s="8">
        <v>45413.0</v>
      </c>
      <c r="C780" s="7">
        <v>45474.0</v>
      </c>
      <c r="D780" s="3">
        <v>2.0</v>
      </c>
      <c r="E780" s="7">
        <v>45444.0</v>
      </c>
      <c r="F780" s="8">
        <f t="shared" si="1"/>
        <v>45383</v>
      </c>
    </row>
    <row r="781">
      <c r="A781" s="2" t="s">
        <v>28</v>
      </c>
      <c r="B781" s="8">
        <v>45413.0</v>
      </c>
      <c r="C781" s="7">
        <v>45261.0</v>
      </c>
      <c r="D781" s="3">
        <v>1.0</v>
      </c>
      <c r="E781" s="7">
        <v>45444.0</v>
      </c>
      <c r="F781" s="8">
        <f t="shared" si="1"/>
        <v>45383</v>
      </c>
    </row>
    <row r="782">
      <c r="A782" s="2" t="s">
        <v>28</v>
      </c>
      <c r="B782" s="8">
        <v>45444.0</v>
      </c>
      <c r="C782" s="7">
        <v>44682.0</v>
      </c>
      <c r="D782" s="3">
        <v>1.0</v>
      </c>
      <c r="E782" s="7">
        <v>45474.0</v>
      </c>
      <c r="F782" s="8">
        <f t="shared" si="1"/>
        <v>45413</v>
      </c>
    </row>
    <row r="783">
      <c r="A783" s="2" t="s">
        <v>28</v>
      </c>
      <c r="B783" s="8">
        <v>45444.0</v>
      </c>
      <c r="C783" s="7">
        <v>44470.0</v>
      </c>
      <c r="D783" s="3">
        <v>1.0</v>
      </c>
      <c r="E783" s="7">
        <v>45474.0</v>
      </c>
      <c r="F783" s="8">
        <f t="shared" si="1"/>
        <v>45413</v>
      </c>
    </row>
    <row r="784">
      <c r="A784" s="2" t="s">
        <v>28</v>
      </c>
      <c r="B784" s="8">
        <v>45444.0</v>
      </c>
      <c r="C784" s="7">
        <v>44774.0</v>
      </c>
      <c r="D784" s="3">
        <v>4.0</v>
      </c>
      <c r="E784" s="7">
        <v>45474.0</v>
      </c>
      <c r="F784" s="8">
        <f t="shared" si="1"/>
        <v>45413</v>
      </c>
    </row>
    <row r="785">
      <c r="A785" s="2" t="s">
        <v>28</v>
      </c>
      <c r="B785" s="8">
        <v>45444.0</v>
      </c>
      <c r="C785" s="7">
        <v>44835.0</v>
      </c>
      <c r="D785" s="3">
        <v>20.0</v>
      </c>
      <c r="E785" s="7">
        <v>45474.0</v>
      </c>
      <c r="F785" s="8">
        <f t="shared" si="1"/>
        <v>45413</v>
      </c>
    </row>
    <row r="786">
      <c r="A786" s="2" t="s">
        <v>28</v>
      </c>
      <c r="B786" s="8">
        <v>45444.0</v>
      </c>
      <c r="C786" s="7">
        <v>45292.0</v>
      </c>
      <c r="D786" s="3">
        <v>1.0</v>
      </c>
      <c r="E786" s="7">
        <v>45474.0</v>
      </c>
      <c r="F786" s="8">
        <f t="shared" si="1"/>
        <v>45413</v>
      </c>
    </row>
    <row r="787">
      <c r="A787" s="2" t="s">
        <v>28</v>
      </c>
      <c r="B787" s="8">
        <v>45444.0</v>
      </c>
      <c r="C787" s="7">
        <v>44805.0</v>
      </c>
      <c r="D787" s="3">
        <v>1.0</v>
      </c>
      <c r="E787" s="7">
        <v>45474.0</v>
      </c>
      <c r="F787" s="8">
        <f t="shared" si="1"/>
        <v>45413</v>
      </c>
    </row>
    <row r="788">
      <c r="A788" s="2" t="s">
        <v>28</v>
      </c>
      <c r="B788" s="8">
        <v>45444.0</v>
      </c>
      <c r="C788" s="7">
        <v>45352.0</v>
      </c>
      <c r="D788" s="3">
        <v>9.0</v>
      </c>
      <c r="E788" s="7">
        <v>45474.0</v>
      </c>
      <c r="F788" s="8">
        <f t="shared" si="1"/>
        <v>45413</v>
      </c>
    </row>
    <row r="789">
      <c r="A789" s="2" t="s">
        <v>28</v>
      </c>
      <c r="B789" s="8">
        <v>45444.0</v>
      </c>
      <c r="C789" s="7">
        <v>45413.0</v>
      </c>
      <c r="D789" s="3">
        <v>2.0</v>
      </c>
      <c r="E789" s="7">
        <v>45474.0</v>
      </c>
      <c r="F789" s="8">
        <f t="shared" si="1"/>
        <v>45413</v>
      </c>
    </row>
    <row r="790">
      <c r="A790" s="2" t="s">
        <v>28</v>
      </c>
      <c r="B790" s="8">
        <v>45444.0</v>
      </c>
      <c r="C790" s="7">
        <v>45444.0</v>
      </c>
      <c r="D790" s="3">
        <v>3.0</v>
      </c>
      <c r="E790" s="7">
        <v>45474.0</v>
      </c>
      <c r="F790" s="8">
        <f t="shared" si="1"/>
        <v>45413</v>
      </c>
    </row>
    <row r="791">
      <c r="A791" s="2" t="s">
        <v>28</v>
      </c>
      <c r="B791" s="8">
        <v>45444.0</v>
      </c>
      <c r="C791" s="7">
        <v>45505.0</v>
      </c>
      <c r="D791" s="3">
        <v>20.0</v>
      </c>
      <c r="E791" s="7">
        <v>45474.0</v>
      </c>
      <c r="F791" s="8">
        <f t="shared" si="1"/>
        <v>45413</v>
      </c>
    </row>
    <row r="792">
      <c r="A792" s="2" t="s">
        <v>28</v>
      </c>
      <c r="B792" s="8">
        <v>45474.0</v>
      </c>
      <c r="C792" s="7">
        <v>45536.0</v>
      </c>
      <c r="D792" s="3">
        <v>1.0</v>
      </c>
      <c r="E792" s="7">
        <v>45505.0</v>
      </c>
      <c r="F792" s="8">
        <f t="shared" si="1"/>
        <v>45444</v>
      </c>
    </row>
    <row r="793">
      <c r="A793" s="2" t="s">
        <v>28</v>
      </c>
      <c r="B793" s="8">
        <v>45474.0</v>
      </c>
      <c r="C793" s="7">
        <v>44743.0</v>
      </c>
      <c r="D793" s="3">
        <v>10.0</v>
      </c>
      <c r="E793" s="7">
        <v>45505.0</v>
      </c>
      <c r="F793" s="8">
        <f t="shared" si="1"/>
        <v>45444</v>
      </c>
    </row>
    <row r="794">
      <c r="A794" s="2" t="s">
        <v>28</v>
      </c>
      <c r="B794" s="8">
        <v>45474.0</v>
      </c>
      <c r="C794" s="7">
        <v>44682.0</v>
      </c>
      <c r="D794" s="3">
        <v>1.0</v>
      </c>
      <c r="E794" s="7">
        <v>45505.0</v>
      </c>
      <c r="F794" s="8">
        <f t="shared" si="1"/>
        <v>45444</v>
      </c>
    </row>
    <row r="795">
      <c r="A795" s="2" t="s">
        <v>28</v>
      </c>
      <c r="B795" s="8">
        <v>45474.0</v>
      </c>
      <c r="C795" s="7">
        <v>44531.0</v>
      </c>
      <c r="D795" s="3">
        <v>11.0</v>
      </c>
      <c r="E795" s="7">
        <v>45505.0</v>
      </c>
      <c r="F795" s="8">
        <f t="shared" si="1"/>
        <v>45444</v>
      </c>
    </row>
    <row r="796">
      <c r="A796" s="2" t="s">
        <v>28</v>
      </c>
      <c r="B796" s="8">
        <v>45474.0</v>
      </c>
      <c r="C796" s="7">
        <v>44562.0</v>
      </c>
      <c r="D796" s="3">
        <v>7.0</v>
      </c>
      <c r="E796" s="7">
        <v>45505.0</v>
      </c>
      <c r="F796" s="8">
        <f t="shared" si="1"/>
        <v>45444</v>
      </c>
    </row>
    <row r="797">
      <c r="A797" s="2" t="s">
        <v>28</v>
      </c>
      <c r="B797" s="8">
        <v>45474.0</v>
      </c>
      <c r="C797" s="7">
        <v>45261.0</v>
      </c>
      <c r="D797" s="3">
        <v>7.0</v>
      </c>
      <c r="E797" s="7">
        <v>45505.0</v>
      </c>
      <c r="F797" s="8">
        <f t="shared" si="1"/>
        <v>45444</v>
      </c>
    </row>
    <row r="798">
      <c r="A798" s="2" t="s">
        <v>28</v>
      </c>
      <c r="B798" s="8">
        <v>45474.0</v>
      </c>
      <c r="C798" s="7">
        <v>45292.0</v>
      </c>
      <c r="D798" s="3">
        <v>2.0</v>
      </c>
      <c r="E798" s="7">
        <v>45505.0</v>
      </c>
      <c r="F798" s="8">
        <f t="shared" si="1"/>
        <v>45444</v>
      </c>
    </row>
    <row r="799">
      <c r="A799" s="2" t="s">
        <v>28</v>
      </c>
      <c r="B799" s="8">
        <v>45474.0</v>
      </c>
      <c r="C799" s="7">
        <v>45170.0</v>
      </c>
      <c r="D799" s="3">
        <v>3.0</v>
      </c>
      <c r="E799" s="7">
        <v>45505.0</v>
      </c>
      <c r="F799" s="8">
        <f t="shared" si="1"/>
        <v>45444</v>
      </c>
    </row>
    <row r="800">
      <c r="A800" s="2" t="s">
        <v>28</v>
      </c>
      <c r="B800" s="8">
        <v>45474.0</v>
      </c>
      <c r="C800" s="7">
        <v>44409.0</v>
      </c>
      <c r="D800" s="3">
        <v>7.0</v>
      </c>
      <c r="E800" s="7">
        <v>45505.0</v>
      </c>
      <c r="F800" s="8">
        <f t="shared" si="1"/>
        <v>45444</v>
      </c>
    </row>
    <row r="801">
      <c r="A801" s="2" t="s">
        <v>28</v>
      </c>
      <c r="B801" s="8">
        <v>45474.0</v>
      </c>
      <c r="C801" s="7">
        <v>45444.0</v>
      </c>
      <c r="D801" s="3">
        <v>5.0</v>
      </c>
      <c r="E801" s="7">
        <v>45505.0</v>
      </c>
      <c r="F801" s="8">
        <f t="shared" si="1"/>
        <v>45444</v>
      </c>
    </row>
    <row r="802">
      <c r="A802" s="2" t="s">
        <v>28</v>
      </c>
      <c r="B802" s="8">
        <v>45474.0</v>
      </c>
      <c r="C802" s="7">
        <v>44774.0</v>
      </c>
      <c r="D802" s="3">
        <v>2.0</v>
      </c>
      <c r="E802" s="7">
        <v>45505.0</v>
      </c>
      <c r="F802" s="8">
        <f t="shared" si="1"/>
        <v>45444</v>
      </c>
    </row>
    <row r="803">
      <c r="A803" s="2" t="s">
        <v>28</v>
      </c>
      <c r="B803" s="8">
        <v>45474.0</v>
      </c>
      <c r="C803" s="7">
        <v>45352.0</v>
      </c>
      <c r="D803" s="3">
        <v>1.0</v>
      </c>
      <c r="E803" s="7">
        <v>45505.0</v>
      </c>
      <c r="F803" s="8">
        <f t="shared" si="1"/>
        <v>45444</v>
      </c>
    </row>
    <row r="804">
      <c r="A804" s="2" t="s">
        <v>28</v>
      </c>
      <c r="B804" s="8">
        <v>45474.0</v>
      </c>
      <c r="C804" s="7">
        <v>45323.0</v>
      </c>
      <c r="D804" s="3">
        <v>5.0</v>
      </c>
      <c r="E804" s="7">
        <v>45505.0</v>
      </c>
      <c r="F804" s="8">
        <f t="shared" si="1"/>
        <v>45444</v>
      </c>
    </row>
    <row r="805">
      <c r="A805" s="2" t="s">
        <v>28</v>
      </c>
      <c r="B805" s="8">
        <v>45474.0</v>
      </c>
      <c r="C805" s="7">
        <v>44652.0</v>
      </c>
      <c r="D805" s="3">
        <v>1.0</v>
      </c>
      <c r="E805" s="7">
        <v>45505.0</v>
      </c>
      <c r="F805" s="8">
        <f t="shared" si="1"/>
        <v>45444</v>
      </c>
    </row>
    <row r="806">
      <c r="A806" s="2" t="s">
        <v>28</v>
      </c>
      <c r="B806" s="8">
        <v>45505.0</v>
      </c>
      <c r="C806" s="7">
        <v>44805.0</v>
      </c>
      <c r="D806" s="3">
        <v>1.0</v>
      </c>
      <c r="E806" s="7">
        <v>45536.0</v>
      </c>
      <c r="F806" s="8">
        <f t="shared" si="1"/>
        <v>45474</v>
      </c>
    </row>
    <row r="807">
      <c r="A807" s="2" t="s">
        <v>28</v>
      </c>
      <c r="B807" s="8">
        <v>45505.0</v>
      </c>
      <c r="C807" s="7">
        <v>45566.0</v>
      </c>
      <c r="D807" s="3">
        <v>2.0</v>
      </c>
      <c r="E807" s="7">
        <v>45536.0</v>
      </c>
      <c r="F807" s="8">
        <f t="shared" si="1"/>
        <v>45474</v>
      </c>
    </row>
    <row r="808">
      <c r="A808" s="2" t="s">
        <v>28</v>
      </c>
      <c r="B808" s="8">
        <v>45505.0</v>
      </c>
      <c r="C808" s="7">
        <v>45352.0</v>
      </c>
      <c r="D808" s="3">
        <v>1.0</v>
      </c>
      <c r="E808" s="7">
        <v>45536.0</v>
      </c>
      <c r="F808" s="8">
        <f t="shared" si="1"/>
        <v>45474</v>
      </c>
    </row>
    <row r="809">
      <c r="A809" s="2" t="s">
        <v>28</v>
      </c>
      <c r="B809" s="8">
        <v>45536.0</v>
      </c>
      <c r="C809" s="7">
        <v>45597.0</v>
      </c>
      <c r="D809" s="3">
        <v>8.0</v>
      </c>
      <c r="E809" s="7">
        <v>45566.0</v>
      </c>
      <c r="F809" s="8">
        <f t="shared" si="1"/>
        <v>45505</v>
      </c>
    </row>
    <row r="810">
      <c r="A810" s="2" t="s">
        <v>28</v>
      </c>
      <c r="B810" s="8">
        <v>45566.0</v>
      </c>
      <c r="C810" s="7">
        <v>44866.0</v>
      </c>
      <c r="D810" s="3">
        <v>1.0</v>
      </c>
      <c r="E810" s="7">
        <v>45597.0</v>
      </c>
      <c r="F810" s="8">
        <f t="shared" si="1"/>
        <v>45536</v>
      </c>
    </row>
    <row r="811">
      <c r="A811" s="2" t="s">
        <v>28</v>
      </c>
      <c r="B811" s="8">
        <v>45566.0</v>
      </c>
      <c r="C811" s="7">
        <v>45139.0</v>
      </c>
      <c r="D811" s="3">
        <v>4.0</v>
      </c>
      <c r="E811" s="7">
        <v>45597.0</v>
      </c>
      <c r="F811" s="8">
        <f t="shared" si="1"/>
        <v>45536</v>
      </c>
    </row>
    <row r="812">
      <c r="A812" s="2" t="s">
        <v>28</v>
      </c>
      <c r="B812" s="8">
        <v>45566.0</v>
      </c>
      <c r="C812" s="7">
        <v>45627.0</v>
      </c>
      <c r="D812" s="3">
        <v>1.0</v>
      </c>
      <c r="E812" s="7">
        <v>45597.0</v>
      </c>
      <c r="F812" s="8">
        <f t="shared" si="1"/>
        <v>45536</v>
      </c>
    </row>
    <row r="813">
      <c r="A813" s="2" t="s">
        <v>28</v>
      </c>
      <c r="B813" s="8">
        <v>45566.0</v>
      </c>
      <c r="C813" s="7">
        <v>45323.0</v>
      </c>
      <c r="D813" s="3">
        <v>7.0</v>
      </c>
      <c r="E813" s="7">
        <v>45597.0</v>
      </c>
      <c r="F813" s="8">
        <f t="shared" si="1"/>
        <v>45536</v>
      </c>
    </row>
    <row r="814">
      <c r="A814" s="2" t="s">
        <v>29</v>
      </c>
      <c r="B814" s="8">
        <v>45413.0</v>
      </c>
      <c r="C814" s="7">
        <v>45474.0</v>
      </c>
      <c r="D814" s="3">
        <v>23.0</v>
      </c>
      <c r="E814" s="7">
        <v>45444.0</v>
      </c>
      <c r="F814" s="8">
        <f t="shared" si="1"/>
        <v>45383</v>
      </c>
    </row>
    <row r="815">
      <c r="A815" s="2" t="s">
        <v>29</v>
      </c>
      <c r="B815" s="8">
        <v>45444.0</v>
      </c>
      <c r="C815" s="7">
        <v>45170.0</v>
      </c>
      <c r="D815" s="3">
        <v>6.0</v>
      </c>
      <c r="E815" s="7">
        <v>45474.0</v>
      </c>
      <c r="F815" s="8">
        <f t="shared" si="1"/>
        <v>45413</v>
      </c>
    </row>
    <row r="816">
      <c r="A816" s="2" t="s">
        <v>29</v>
      </c>
      <c r="B816" s="8">
        <v>45444.0</v>
      </c>
      <c r="C816" s="7">
        <v>45505.0</v>
      </c>
      <c r="D816" s="3">
        <v>10.0</v>
      </c>
      <c r="E816" s="7">
        <v>45474.0</v>
      </c>
      <c r="F816" s="8">
        <f t="shared" si="1"/>
        <v>45413</v>
      </c>
    </row>
    <row r="817">
      <c r="A817" s="2" t="s">
        <v>29</v>
      </c>
      <c r="B817" s="8">
        <v>45444.0</v>
      </c>
      <c r="C817" s="7">
        <v>45261.0</v>
      </c>
      <c r="D817" s="3">
        <v>1.0</v>
      </c>
      <c r="E817" s="7">
        <v>45474.0</v>
      </c>
      <c r="F817" s="8">
        <f t="shared" si="1"/>
        <v>45413</v>
      </c>
    </row>
    <row r="818">
      <c r="A818" s="2" t="s">
        <v>29</v>
      </c>
      <c r="B818" s="8">
        <v>45444.0</v>
      </c>
      <c r="C818" s="7">
        <v>45231.0</v>
      </c>
      <c r="D818" s="3">
        <v>1.0</v>
      </c>
      <c r="E818" s="7">
        <v>45474.0</v>
      </c>
      <c r="F818" s="8">
        <f t="shared" si="1"/>
        <v>45413</v>
      </c>
    </row>
    <row r="819">
      <c r="A819" s="2" t="s">
        <v>29</v>
      </c>
      <c r="B819" s="8">
        <v>45474.0</v>
      </c>
      <c r="C819" s="7">
        <v>45231.0</v>
      </c>
      <c r="D819" s="3">
        <v>8.0</v>
      </c>
      <c r="E819" s="7">
        <v>45505.0</v>
      </c>
      <c r="F819" s="8">
        <f t="shared" si="1"/>
        <v>45444</v>
      </c>
    </row>
    <row r="820">
      <c r="A820" s="2" t="s">
        <v>29</v>
      </c>
      <c r="B820" s="8">
        <v>45474.0</v>
      </c>
      <c r="C820" s="7">
        <v>45261.0</v>
      </c>
      <c r="D820" s="3">
        <v>8.0</v>
      </c>
      <c r="E820" s="7">
        <v>45505.0</v>
      </c>
      <c r="F820" s="8">
        <f t="shared" si="1"/>
        <v>45444</v>
      </c>
    </row>
    <row r="821">
      <c r="A821" s="2" t="s">
        <v>29</v>
      </c>
      <c r="B821" s="8">
        <v>45474.0</v>
      </c>
      <c r="C821" s="7">
        <v>45413.0</v>
      </c>
      <c r="D821" s="3">
        <v>3.0</v>
      </c>
      <c r="E821" s="7">
        <v>45505.0</v>
      </c>
      <c r="F821" s="8">
        <f t="shared" si="1"/>
        <v>45444</v>
      </c>
    </row>
    <row r="822">
      <c r="A822" s="2" t="s">
        <v>29</v>
      </c>
      <c r="B822" s="8">
        <v>45474.0</v>
      </c>
      <c r="C822" s="7">
        <v>44986.0</v>
      </c>
      <c r="D822" s="3">
        <v>1.0</v>
      </c>
      <c r="E822" s="7">
        <v>45505.0</v>
      </c>
      <c r="F822" s="8">
        <f t="shared" si="1"/>
        <v>45444</v>
      </c>
    </row>
    <row r="823">
      <c r="A823" s="2" t="s">
        <v>29</v>
      </c>
      <c r="B823" s="8">
        <v>45474.0</v>
      </c>
      <c r="C823" s="7">
        <v>45352.0</v>
      </c>
      <c r="D823" s="3">
        <v>5.0</v>
      </c>
      <c r="E823" s="7">
        <v>45505.0</v>
      </c>
      <c r="F823" s="8">
        <f t="shared" si="1"/>
        <v>45444</v>
      </c>
    </row>
    <row r="824">
      <c r="A824" s="2" t="s">
        <v>29</v>
      </c>
      <c r="B824" s="8">
        <v>45474.0</v>
      </c>
      <c r="C824" s="7">
        <v>45536.0</v>
      </c>
      <c r="D824" s="3">
        <v>31.0</v>
      </c>
      <c r="E824" s="7">
        <v>45505.0</v>
      </c>
      <c r="F824" s="8">
        <f t="shared" si="1"/>
        <v>45444</v>
      </c>
    </row>
    <row r="825">
      <c r="A825" s="2" t="s">
        <v>29</v>
      </c>
      <c r="B825" s="8">
        <v>45474.0</v>
      </c>
      <c r="C825" s="7">
        <v>45444.0</v>
      </c>
      <c r="D825" s="3">
        <v>14.0</v>
      </c>
      <c r="E825" s="7">
        <v>45505.0</v>
      </c>
      <c r="F825" s="8">
        <f t="shared" si="1"/>
        <v>45444</v>
      </c>
    </row>
    <row r="826">
      <c r="A826" s="2" t="s">
        <v>29</v>
      </c>
      <c r="B826" s="8">
        <v>45474.0</v>
      </c>
      <c r="C826" s="7">
        <v>44958.0</v>
      </c>
      <c r="D826" s="3">
        <v>5.0</v>
      </c>
      <c r="E826" s="7">
        <v>45505.0</v>
      </c>
      <c r="F826" s="8">
        <f t="shared" si="1"/>
        <v>45444</v>
      </c>
    </row>
    <row r="827">
      <c r="A827" s="2" t="s">
        <v>29</v>
      </c>
      <c r="B827" s="8">
        <v>45474.0</v>
      </c>
      <c r="C827" s="7">
        <v>45200.0</v>
      </c>
      <c r="D827" s="3">
        <v>5.0</v>
      </c>
      <c r="E827" s="7">
        <v>45505.0</v>
      </c>
      <c r="F827" s="8">
        <f t="shared" si="1"/>
        <v>45444</v>
      </c>
    </row>
    <row r="828">
      <c r="A828" s="2" t="s">
        <v>29</v>
      </c>
      <c r="B828" s="8">
        <v>45474.0</v>
      </c>
      <c r="C828" s="7">
        <v>45017.0</v>
      </c>
      <c r="D828" s="3">
        <v>2.0</v>
      </c>
      <c r="E828" s="7">
        <v>45505.0</v>
      </c>
      <c r="F828" s="8">
        <f t="shared" si="1"/>
        <v>45444</v>
      </c>
    </row>
    <row r="829">
      <c r="A829" s="2" t="s">
        <v>29</v>
      </c>
      <c r="B829" s="8">
        <v>45505.0</v>
      </c>
      <c r="C829" s="7">
        <v>44743.0</v>
      </c>
      <c r="D829" s="3">
        <v>4.0</v>
      </c>
      <c r="E829" s="7">
        <v>45536.0</v>
      </c>
      <c r="F829" s="8">
        <f t="shared" si="1"/>
        <v>45474</v>
      </c>
    </row>
    <row r="830">
      <c r="A830" s="2" t="s">
        <v>29</v>
      </c>
      <c r="B830" s="8">
        <v>45505.0</v>
      </c>
      <c r="C830" s="7">
        <v>44986.0</v>
      </c>
      <c r="D830" s="3">
        <v>9.0</v>
      </c>
      <c r="E830" s="7">
        <v>45536.0</v>
      </c>
      <c r="F830" s="8">
        <f t="shared" si="1"/>
        <v>45474</v>
      </c>
    </row>
    <row r="831">
      <c r="A831" s="2" t="s">
        <v>29</v>
      </c>
      <c r="B831" s="8">
        <v>45505.0</v>
      </c>
      <c r="C831" s="7">
        <v>44378.0</v>
      </c>
      <c r="D831" s="3">
        <v>2.0</v>
      </c>
      <c r="E831" s="7">
        <v>45536.0</v>
      </c>
      <c r="F831" s="8">
        <f t="shared" si="1"/>
        <v>45474</v>
      </c>
    </row>
    <row r="832">
      <c r="A832" s="2" t="s">
        <v>29</v>
      </c>
      <c r="B832" s="8">
        <v>45505.0</v>
      </c>
      <c r="C832" s="7">
        <v>44835.0</v>
      </c>
      <c r="D832" s="3">
        <v>3.0</v>
      </c>
      <c r="E832" s="7">
        <v>45536.0</v>
      </c>
      <c r="F832" s="8">
        <f t="shared" si="1"/>
        <v>45474</v>
      </c>
    </row>
    <row r="833">
      <c r="A833" s="2" t="s">
        <v>29</v>
      </c>
      <c r="B833" s="8">
        <v>45505.0</v>
      </c>
      <c r="C833" s="7">
        <v>45261.0</v>
      </c>
      <c r="D833" s="3">
        <v>10.0</v>
      </c>
      <c r="E833" s="7">
        <v>45536.0</v>
      </c>
      <c r="F833" s="8">
        <f t="shared" si="1"/>
        <v>45474</v>
      </c>
    </row>
    <row r="834">
      <c r="A834" s="2" t="s">
        <v>29</v>
      </c>
      <c r="B834" s="8">
        <v>45505.0</v>
      </c>
      <c r="C834" s="7">
        <v>45292.0</v>
      </c>
      <c r="D834" s="3">
        <v>15.0</v>
      </c>
      <c r="E834" s="7">
        <v>45536.0</v>
      </c>
      <c r="F834" s="8">
        <f t="shared" si="1"/>
        <v>45474</v>
      </c>
    </row>
    <row r="835">
      <c r="A835" s="2" t="s">
        <v>29</v>
      </c>
      <c r="B835" s="8">
        <v>45505.0</v>
      </c>
      <c r="C835" s="7">
        <v>44866.0</v>
      </c>
      <c r="D835" s="3">
        <v>4.0</v>
      </c>
      <c r="E835" s="7">
        <v>45536.0</v>
      </c>
      <c r="F835" s="8">
        <f t="shared" si="1"/>
        <v>45474</v>
      </c>
    </row>
    <row r="836">
      <c r="A836" s="2" t="s">
        <v>29</v>
      </c>
      <c r="B836" s="8">
        <v>45505.0</v>
      </c>
      <c r="C836" s="7">
        <v>45200.0</v>
      </c>
      <c r="D836" s="3">
        <v>4.0</v>
      </c>
      <c r="E836" s="7">
        <v>45536.0</v>
      </c>
      <c r="F836" s="8">
        <f t="shared" si="1"/>
        <v>45474</v>
      </c>
    </row>
    <row r="837">
      <c r="A837" s="2" t="s">
        <v>29</v>
      </c>
      <c r="B837" s="8">
        <v>45505.0</v>
      </c>
      <c r="C837" s="7">
        <v>44805.0</v>
      </c>
      <c r="D837" s="3">
        <v>2.0</v>
      </c>
      <c r="E837" s="7">
        <v>45536.0</v>
      </c>
      <c r="F837" s="8">
        <f t="shared" si="1"/>
        <v>45474</v>
      </c>
    </row>
    <row r="838">
      <c r="A838" s="2" t="s">
        <v>29</v>
      </c>
      <c r="B838" s="8">
        <v>45505.0</v>
      </c>
      <c r="C838" s="7">
        <v>45139.0</v>
      </c>
      <c r="D838" s="3">
        <v>14.0</v>
      </c>
      <c r="E838" s="7">
        <v>45536.0</v>
      </c>
      <c r="F838" s="8">
        <f t="shared" si="1"/>
        <v>45474</v>
      </c>
    </row>
    <row r="839">
      <c r="A839" s="2" t="s">
        <v>29</v>
      </c>
      <c r="B839" s="8">
        <v>45505.0</v>
      </c>
      <c r="C839" s="7">
        <v>45170.0</v>
      </c>
      <c r="D839" s="3">
        <v>2.0</v>
      </c>
      <c r="E839" s="7">
        <v>45536.0</v>
      </c>
      <c r="F839" s="8">
        <f t="shared" si="1"/>
        <v>45474</v>
      </c>
    </row>
    <row r="840">
      <c r="A840" s="2" t="s">
        <v>29</v>
      </c>
      <c r="B840" s="8">
        <v>45505.0</v>
      </c>
      <c r="C840" s="7">
        <v>45017.0</v>
      </c>
      <c r="D840" s="3">
        <v>6.0</v>
      </c>
      <c r="E840" s="7">
        <v>45536.0</v>
      </c>
      <c r="F840" s="8">
        <f t="shared" si="1"/>
        <v>45474</v>
      </c>
    </row>
    <row r="841">
      <c r="A841" s="2" t="s">
        <v>29</v>
      </c>
      <c r="B841" s="8">
        <v>45505.0</v>
      </c>
      <c r="C841" s="7">
        <v>45413.0</v>
      </c>
      <c r="D841" s="3">
        <v>4.0</v>
      </c>
      <c r="E841" s="7">
        <v>45536.0</v>
      </c>
      <c r="F841" s="8">
        <f t="shared" si="1"/>
        <v>45474</v>
      </c>
    </row>
    <row r="842">
      <c r="A842" s="2" t="s">
        <v>29</v>
      </c>
      <c r="B842" s="8">
        <v>45505.0</v>
      </c>
      <c r="C842" s="7">
        <v>45231.0</v>
      </c>
      <c r="D842" s="3">
        <v>14.0</v>
      </c>
      <c r="E842" s="7">
        <v>45536.0</v>
      </c>
      <c r="F842" s="8">
        <f t="shared" si="1"/>
        <v>45474</v>
      </c>
    </row>
    <row r="843">
      <c r="A843" s="2" t="s">
        <v>29</v>
      </c>
      <c r="B843" s="8">
        <v>45505.0</v>
      </c>
      <c r="C843" s="7">
        <v>44958.0</v>
      </c>
      <c r="D843" s="3">
        <v>4.0</v>
      </c>
      <c r="E843" s="7">
        <v>45536.0</v>
      </c>
      <c r="F843" s="8">
        <f t="shared" si="1"/>
        <v>45474</v>
      </c>
    </row>
    <row r="844">
      <c r="A844" s="2" t="s">
        <v>29</v>
      </c>
      <c r="B844" s="8">
        <v>45505.0</v>
      </c>
      <c r="C844" s="7">
        <v>44774.0</v>
      </c>
      <c r="D844" s="3">
        <v>1.0</v>
      </c>
      <c r="E844" s="7">
        <v>45536.0</v>
      </c>
      <c r="F844" s="8">
        <f t="shared" si="1"/>
        <v>45474</v>
      </c>
    </row>
    <row r="845">
      <c r="A845" s="2" t="s">
        <v>29</v>
      </c>
      <c r="B845" s="8">
        <v>45505.0</v>
      </c>
      <c r="C845" s="7">
        <v>45566.0</v>
      </c>
      <c r="D845" s="3">
        <v>13.0</v>
      </c>
      <c r="E845" s="7">
        <v>45536.0</v>
      </c>
      <c r="F845" s="8">
        <f t="shared" si="1"/>
        <v>45474</v>
      </c>
    </row>
    <row r="846">
      <c r="A846" s="2" t="s">
        <v>29</v>
      </c>
      <c r="B846" s="8">
        <v>45505.0</v>
      </c>
      <c r="C846" s="7">
        <v>45444.0</v>
      </c>
      <c r="D846" s="3">
        <v>3.0</v>
      </c>
      <c r="E846" s="7">
        <v>45536.0</v>
      </c>
      <c r="F846" s="8">
        <f t="shared" si="1"/>
        <v>45474</v>
      </c>
    </row>
    <row r="847">
      <c r="A847" s="2" t="s">
        <v>29</v>
      </c>
      <c r="B847" s="8">
        <v>45505.0</v>
      </c>
      <c r="C847" s="7">
        <v>45047.0</v>
      </c>
      <c r="D847" s="3">
        <v>19.0</v>
      </c>
      <c r="E847" s="7">
        <v>45536.0</v>
      </c>
      <c r="F847" s="8">
        <f t="shared" si="1"/>
        <v>45474</v>
      </c>
    </row>
    <row r="848">
      <c r="A848" s="2" t="s">
        <v>29</v>
      </c>
      <c r="B848" s="8">
        <v>45505.0</v>
      </c>
      <c r="C848" s="7">
        <v>45323.0</v>
      </c>
      <c r="D848" s="3">
        <v>9.0</v>
      </c>
      <c r="E848" s="7">
        <v>45536.0</v>
      </c>
      <c r="F848" s="8">
        <f t="shared" si="1"/>
        <v>45474</v>
      </c>
    </row>
    <row r="849">
      <c r="A849" s="2" t="s">
        <v>29</v>
      </c>
      <c r="B849" s="8">
        <v>45505.0</v>
      </c>
      <c r="C849" s="7">
        <v>44927.0</v>
      </c>
      <c r="D849" s="3">
        <v>5.0</v>
      </c>
      <c r="E849" s="7">
        <v>45536.0</v>
      </c>
      <c r="F849" s="8">
        <f t="shared" si="1"/>
        <v>45474</v>
      </c>
    </row>
    <row r="850">
      <c r="A850" s="2" t="s">
        <v>29</v>
      </c>
      <c r="B850" s="8">
        <v>45505.0</v>
      </c>
      <c r="C850" s="7">
        <v>45108.0</v>
      </c>
      <c r="D850" s="3">
        <v>13.0</v>
      </c>
      <c r="E850" s="7">
        <v>45536.0</v>
      </c>
      <c r="F850" s="8">
        <f t="shared" si="1"/>
        <v>45474</v>
      </c>
    </row>
    <row r="851">
      <c r="A851" s="2" t="s">
        <v>29</v>
      </c>
      <c r="B851" s="8">
        <v>45505.0</v>
      </c>
      <c r="C851" s="7">
        <v>45352.0</v>
      </c>
      <c r="D851" s="3">
        <v>9.0</v>
      </c>
      <c r="E851" s="7">
        <v>45536.0</v>
      </c>
      <c r="F851" s="8">
        <f t="shared" si="1"/>
        <v>45474</v>
      </c>
    </row>
    <row r="852">
      <c r="A852" s="2" t="s">
        <v>29</v>
      </c>
      <c r="B852" s="8">
        <v>45505.0</v>
      </c>
      <c r="C852" s="7">
        <v>44896.0</v>
      </c>
      <c r="D852" s="3">
        <v>5.0</v>
      </c>
      <c r="E852" s="7">
        <v>45536.0</v>
      </c>
      <c r="F852" s="8">
        <f t="shared" si="1"/>
        <v>45474</v>
      </c>
    </row>
    <row r="853">
      <c r="A853" s="2" t="s">
        <v>29</v>
      </c>
      <c r="B853" s="8">
        <v>45505.0</v>
      </c>
      <c r="C853" s="7">
        <v>45383.0</v>
      </c>
      <c r="D853" s="3">
        <v>29.0</v>
      </c>
      <c r="E853" s="7">
        <v>45536.0</v>
      </c>
      <c r="F853" s="8">
        <f t="shared" si="1"/>
        <v>45474</v>
      </c>
    </row>
    <row r="854">
      <c r="A854" s="2" t="s">
        <v>29</v>
      </c>
      <c r="B854" s="8">
        <v>45505.0</v>
      </c>
      <c r="C854" s="7">
        <v>45078.0</v>
      </c>
      <c r="D854" s="3">
        <v>5.0</v>
      </c>
      <c r="E854" s="7">
        <v>45536.0</v>
      </c>
      <c r="F854" s="8">
        <f t="shared" si="1"/>
        <v>45474</v>
      </c>
    </row>
    <row r="855">
      <c r="A855" s="2" t="s">
        <v>29</v>
      </c>
      <c r="B855" s="8">
        <v>45536.0</v>
      </c>
      <c r="C855" s="7">
        <v>45231.0</v>
      </c>
      <c r="D855" s="3">
        <v>2.0</v>
      </c>
      <c r="E855" s="7">
        <v>45566.0</v>
      </c>
      <c r="F855" s="8">
        <f t="shared" si="1"/>
        <v>45505</v>
      </c>
    </row>
    <row r="856">
      <c r="A856" s="2" t="s">
        <v>29</v>
      </c>
      <c r="B856" s="8">
        <v>45536.0</v>
      </c>
      <c r="C856" s="7">
        <v>45352.0</v>
      </c>
      <c r="D856" s="3">
        <v>1.0</v>
      </c>
      <c r="E856" s="7">
        <v>45566.0</v>
      </c>
      <c r="F856" s="8">
        <f t="shared" si="1"/>
        <v>45505</v>
      </c>
    </row>
    <row r="857">
      <c r="A857" s="2" t="s">
        <v>29</v>
      </c>
      <c r="B857" s="8">
        <v>45536.0</v>
      </c>
      <c r="C857" s="7">
        <v>45139.0</v>
      </c>
      <c r="D857" s="3">
        <v>1.0</v>
      </c>
      <c r="E857" s="7">
        <v>45566.0</v>
      </c>
      <c r="F857" s="8">
        <f t="shared" si="1"/>
        <v>45505</v>
      </c>
    </row>
    <row r="858">
      <c r="A858" s="2" t="s">
        <v>29</v>
      </c>
      <c r="B858" s="8">
        <v>45536.0</v>
      </c>
      <c r="C858" s="7">
        <v>45597.0</v>
      </c>
      <c r="D858" s="3">
        <v>14.0</v>
      </c>
      <c r="E858" s="7">
        <v>45566.0</v>
      </c>
      <c r="F858" s="8">
        <f t="shared" si="1"/>
        <v>45505</v>
      </c>
    </row>
    <row r="859">
      <c r="A859" s="2" t="s">
        <v>29</v>
      </c>
      <c r="B859" s="8">
        <v>45536.0</v>
      </c>
      <c r="C859" s="7">
        <v>44986.0</v>
      </c>
      <c r="D859" s="3">
        <v>1.0</v>
      </c>
      <c r="E859" s="7">
        <v>45566.0</v>
      </c>
      <c r="F859" s="8">
        <f t="shared" si="1"/>
        <v>45505</v>
      </c>
    </row>
    <row r="860">
      <c r="A860" s="2" t="s">
        <v>29</v>
      </c>
      <c r="B860" s="8">
        <v>45536.0</v>
      </c>
      <c r="C860" s="7">
        <v>45261.0</v>
      </c>
      <c r="D860" s="3">
        <v>2.0</v>
      </c>
      <c r="E860" s="7">
        <v>45566.0</v>
      </c>
      <c r="F860" s="8">
        <f t="shared" si="1"/>
        <v>45505</v>
      </c>
    </row>
    <row r="861">
      <c r="A861" s="2" t="s">
        <v>29</v>
      </c>
      <c r="B861" s="8">
        <v>45566.0</v>
      </c>
      <c r="C861" s="7">
        <v>45108.0</v>
      </c>
      <c r="D861" s="3">
        <v>5.0</v>
      </c>
      <c r="E861" s="7">
        <v>45597.0</v>
      </c>
      <c r="F861" s="8">
        <f t="shared" si="1"/>
        <v>45536</v>
      </c>
    </row>
    <row r="862">
      <c r="A862" s="2" t="s">
        <v>29</v>
      </c>
      <c r="B862" s="8">
        <v>45566.0</v>
      </c>
      <c r="C862" s="7">
        <v>45383.0</v>
      </c>
      <c r="D862" s="3">
        <v>3.0</v>
      </c>
      <c r="E862" s="7">
        <v>45597.0</v>
      </c>
      <c r="F862" s="8">
        <f t="shared" si="1"/>
        <v>45536</v>
      </c>
    </row>
    <row r="863">
      <c r="A863" s="2" t="s">
        <v>29</v>
      </c>
      <c r="B863" s="8">
        <v>45566.0</v>
      </c>
      <c r="C863" s="7">
        <v>45444.0</v>
      </c>
      <c r="D863" s="3">
        <v>3.0</v>
      </c>
      <c r="E863" s="7">
        <v>45597.0</v>
      </c>
      <c r="F863" s="8">
        <f t="shared" si="1"/>
        <v>45536</v>
      </c>
    </row>
    <row r="864">
      <c r="A864" s="2" t="s">
        <v>29</v>
      </c>
      <c r="B864" s="8">
        <v>45566.0</v>
      </c>
      <c r="C864" s="7">
        <v>45200.0</v>
      </c>
      <c r="D864" s="3">
        <v>1.0</v>
      </c>
      <c r="E864" s="7">
        <v>45597.0</v>
      </c>
      <c r="F864" s="8">
        <f t="shared" si="1"/>
        <v>45536</v>
      </c>
    </row>
    <row r="865">
      <c r="A865" s="2" t="s">
        <v>29</v>
      </c>
      <c r="B865" s="8">
        <v>45566.0</v>
      </c>
      <c r="C865" s="7">
        <v>45078.0</v>
      </c>
      <c r="D865" s="3">
        <v>10.0</v>
      </c>
      <c r="E865" s="7">
        <v>45597.0</v>
      </c>
      <c r="F865" s="8">
        <f t="shared" si="1"/>
        <v>45536</v>
      </c>
    </row>
    <row r="866">
      <c r="A866" s="2" t="s">
        <v>29</v>
      </c>
      <c r="B866" s="8">
        <v>45566.0</v>
      </c>
      <c r="C866" s="7">
        <v>45323.0</v>
      </c>
      <c r="D866" s="3">
        <v>4.0</v>
      </c>
      <c r="E866" s="7">
        <v>45597.0</v>
      </c>
      <c r="F866" s="8">
        <f t="shared" si="1"/>
        <v>45536</v>
      </c>
    </row>
    <row r="867">
      <c r="A867" s="2" t="s">
        <v>29</v>
      </c>
      <c r="B867" s="8">
        <v>45566.0</v>
      </c>
      <c r="C867" s="7">
        <v>45627.0</v>
      </c>
      <c r="D867" s="3">
        <v>24.0</v>
      </c>
      <c r="E867" s="7">
        <v>45597.0</v>
      </c>
      <c r="F867" s="8">
        <f t="shared" si="1"/>
        <v>45536</v>
      </c>
    </row>
    <row r="868">
      <c r="A868" s="2" t="s">
        <v>29</v>
      </c>
      <c r="B868" s="8">
        <v>45566.0</v>
      </c>
      <c r="C868" s="7">
        <v>44774.0</v>
      </c>
      <c r="D868" s="3">
        <v>2.0</v>
      </c>
      <c r="E868" s="7">
        <v>45597.0</v>
      </c>
      <c r="F868" s="8">
        <f t="shared" si="1"/>
        <v>45536</v>
      </c>
    </row>
    <row r="869">
      <c r="A869" s="2" t="s">
        <v>29</v>
      </c>
      <c r="B869" s="8">
        <v>45566.0</v>
      </c>
      <c r="C869" s="7">
        <v>45017.0</v>
      </c>
      <c r="D869" s="3">
        <v>7.0</v>
      </c>
      <c r="E869" s="7">
        <v>45597.0</v>
      </c>
      <c r="F869" s="8">
        <f t="shared" si="1"/>
        <v>45536</v>
      </c>
    </row>
    <row r="870">
      <c r="A870" s="2" t="s">
        <v>29</v>
      </c>
      <c r="B870" s="8">
        <v>45566.0</v>
      </c>
      <c r="C870" s="7">
        <v>45352.0</v>
      </c>
      <c r="D870" s="3">
        <v>25.0</v>
      </c>
      <c r="E870" s="7">
        <v>45597.0</v>
      </c>
      <c r="F870" s="8">
        <f t="shared" si="1"/>
        <v>45536</v>
      </c>
    </row>
    <row r="871">
      <c r="A871" s="2" t="s">
        <v>29</v>
      </c>
      <c r="B871" s="8">
        <v>45566.0</v>
      </c>
      <c r="C871" s="7">
        <v>45231.0</v>
      </c>
      <c r="D871" s="3">
        <v>1.0</v>
      </c>
      <c r="E871" s="7">
        <v>45597.0</v>
      </c>
      <c r="F871" s="8">
        <f t="shared" si="1"/>
        <v>45536</v>
      </c>
    </row>
    <row r="872">
      <c r="A872" s="2" t="s">
        <v>29</v>
      </c>
      <c r="B872" s="8">
        <v>45566.0</v>
      </c>
      <c r="C872" s="7">
        <v>45139.0</v>
      </c>
      <c r="D872" s="3">
        <v>5.0</v>
      </c>
      <c r="E872" s="7">
        <v>45597.0</v>
      </c>
      <c r="F872" s="8">
        <f t="shared" si="1"/>
        <v>45536</v>
      </c>
    </row>
    <row r="873">
      <c r="A873" s="2" t="s">
        <v>29</v>
      </c>
      <c r="B873" s="8">
        <v>45597.0</v>
      </c>
      <c r="C873" s="7">
        <v>45047.0</v>
      </c>
      <c r="D873" s="3">
        <v>3.0</v>
      </c>
      <c r="E873" s="7">
        <v>45627.0</v>
      </c>
      <c r="F873" s="8">
        <f t="shared" si="1"/>
        <v>45566</v>
      </c>
    </row>
    <row r="874">
      <c r="A874" s="2" t="s">
        <v>29</v>
      </c>
      <c r="B874" s="8">
        <v>45597.0</v>
      </c>
      <c r="C874" s="7">
        <v>45658.0</v>
      </c>
      <c r="D874" s="3">
        <v>17.0</v>
      </c>
      <c r="E874" s="7">
        <v>45627.0</v>
      </c>
      <c r="F874" s="8">
        <f t="shared" si="1"/>
        <v>45566</v>
      </c>
    </row>
    <row r="875">
      <c r="A875" s="2" t="s">
        <v>29</v>
      </c>
      <c r="B875" s="8">
        <v>45597.0</v>
      </c>
      <c r="C875" s="7">
        <v>45352.0</v>
      </c>
      <c r="D875" s="3">
        <v>2.0</v>
      </c>
      <c r="E875" s="7">
        <v>45627.0</v>
      </c>
      <c r="F875" s="8">
        <f t="shared" si="1"/>
        <v>45566</v>
      </c>
    </row>
    <row r="876">
      <c r="A876" s="2" t="s">
        <v>29</v>
      </c>
      <c r="B876" s="8">
        <v>45597.0</v>
      </c>
      <c r="C876" s="7">
        <v>44958.0</v>
      </c>
      <c r="D876" s="3">
        <v>1.0</v>
      </c>
      <c r="E876" s="7">
        <v>45627.0</v>
      </c>
      <c r="F876" s="8">
        <f t="shared" si="1"/>
        <v>45566</v>
      </c>
    </row>
    <row r="877">
      <c r="A877" s="2" t="s">
        <v>29</v>
      </c>
      <c r="B877" s="8">
        <v>45597.0</v>
      </c>
      <c r="C877" s="7">
        <v>45383.0</v>
      </c>
      <c r="D877" s="3">
        <v>1.0</v>
      </c>
      <c r="E877" s="7">
        <v>45627.0</v>
      </c>
      <c r="F877" s="8">
        <f t="shared" si="1"/>
        <v>45566</v>
      </c>
    </row>
    <row r="878">
      <c r="A878" s="2" t="s">
        <v>29</v>
      </c>
      <c r="B878" s="8">
        <v>45597.0</v>
      </c>
      <c r="C878" s="7">
        <v>45231.0</v>
      </c>
      <c r="D878" s="3">
        <v>5.0</v>
      </c>
      <c r="E878" s="7">
        <v>45627.0</v>
      </c>
      <c r="F878" s="8">
        <f t="shared" si="1"/>
        <v>45566</v>
      </c>
    </row>
    <row r="879">
      <c r="A879" s="2" t="s">
        <v>29</v>
      </c>
      <c r="B879" s="8">
        <v>45627.0</v>
      </c>
      <c r="C879" s="7">
        <v>45689.0</v>
      </c>
      <c r="D879" s="3">
        <v>16.0</v>
      </c>
      <c r="E879" s="7">
        <v>45658.0</v>
      </c>
      <c r="F879" s="8">
        <f t="shared" si="1"/>
        <v>45597</v>
      </c>
    </row>
    <row r="880">
      <c r="A880" s="2" t="s">
        <v>29</v>
      </c>
      <c r="B880" s="8">
        <v>45658.0</v>
      </c>
      <c r="C880" s="7">
        <v>45717.0</v>
      </c>
      <c r="D880" s="3">
        <v>9.0</v>
      </c>
      <c r="E880" s="7">
        <v>45689.0</v>
      </c>
      <c r="F880" s="8">
        <f t="shared" si="1"/>
        <v>45627</v>
      </c>
    </row>
    <row r="881">
      <c r="A881" s="2" t="s">
        <v>29</v>
      </c>
      <c r="B881" s="8">
        <v>45689.0</v>
      </c>
      <c r="C881" s="7">
        <v>45748.0</v>
      </c>
      <c r="D881" s="3">
        <v>22.0</v>
      </c>
      <c r="E881" s="7">
        <v>45717.0</v>
      </c>
      <c r="F881" s="8">
        <f t="shared" si="1"/>
        <v>45658</v>
      </c>
    </row>
    <row r="882">
      <c r="A882" s="2" t="s">
        <v>29</v>
      </c>
      <c r="B882" s="8">
        <v>45717.0</v>
      </c>
      <c r="C882" s="7">
        <v>45778.0</v>
      </c>
      <c r="D882" s="3">
        <v>3.0</v>
      </c>
      <c r="E882" s="7">
        <v>45748.0</v>
      </c>
      <c r="F882" s="8">
        <f t="shared" si="1"/>
        <v>45689</v>
      </c>
    </row>
    <row r="883">
      <c r="A883" s="2" t="s">
        <v>29</v>
      </c>
      <c r="B883" s="8">
        <v>45748.0</v>
      </c>
      <c r="C883" s="7">
        <v>45809.0</v>
      </c>
      <c r="D883" s="3">
        <v>5.0</v>
      </c>
      <c r="E883" s="7">
        <v>45778.0</v>
      </c>
      <c r="F883" s="8">
        <f t="shared" si="1"/>
        <v>45717</v>
      </c>
    </row>
    <row r="884">
      <c r="A884" s="2" t="s">
        <v>29</v>
      </c>
      <c r="B884" s="8">
        <v>45809.0</v>
      </c>
      <c r="C884" s="7">
        <v>45870.0</v>
      </c>
      <c r="D884" s="3">
        <v>3.0</v>
      </c>
      <c r="E884" s="7">
        <v>45839.0</v>
      </c>
      <c r="F884" s="8">
        <f t="shared" si="1"/>
        <v>45778</v>
      </c>
    </row>
    <row r="885">
      <c r="A885" s="2" t="s">
        <v>30</v>
      </c>
      <c r="B885" s="8">
        <v>45413.0</v>
      </c>
      <c r="C885" s="7">
        <v>45536.0</v>
      </c>
      <c r="D885" s="3">
        <v>1.0</v>
      </c>
      <c r="E885" s="7">
        <v>45444.0</v>
      </c>
      <c r="F885" s="8">
        <f t="shared" si="1"/>
        <v>45383</v>
      </c>
    </row>
    <row r="886">
      <c r="A886" s="2" t="s">
        <v>30</v>
      </c>
      <c r="B886" s="8">
        <v>45413.0</v>
      </c>
      <c r="C886" s="7">
        <v>45474.0</v>
      </c>
      <c r="D886" s="3">
        <v>11.0</v>
      </c>
      <c r="E886" s="7">
        <v>45444.0</v>
      </c>
      <c r="F886" s="8">
        <f t="shared" si="1"/>
        <v>45383</v>
      </c>
    </row>
    <row r="887">
      <c r="A887" s="2" t="s">
        <v>30</v>
      </c>
      <c r="B887" s="8">
        <v>45413.0</v>
      </c>
      <c r="C887" s="7">
        <v>45505.0</v>
      </c>
      <c r="D887" s="3">
        <v>2.0</v>
      </c>
      <c r="E887" s="7">
        <v>45444.0</v>
      </c>
      <c r="F887" s="8">
        <f t="shared" si="1"/>
        <v>45383</v>
      </c>
    </row>
    <row r="888">
      <c r="A888" s="2" t="s">
        <v>30</v>
      </c>
      <c r="B888" s="8">
        <v>45444.0</v>
      </c>
      <c r="C888" s="7">
        <v>45413.0</v>
      </c>
      <c r="D888" s="3">
        <v>1.0</v>
      </c>
      <c r="E888" s="7">
        <v>45474.0</v>
      </c>
      <c r="F888" s="8">
        <f t="shared" si="1"/>
        <v>45413</v>
      </c>
    </row>
    <row r="889">
      <c r="A889" s="2" t="s">
        <v>30</v>
      </c>
      <c r="B889" s="8">
        <v>45444.0</v>
      </c>
      <c r="C889" s="7">
        <v>45505.0</v>
      </c>
      <c r="D889" s="3">
        <v>1.0</v>
      </c>
      <c r="E889" s="7">
        <v>45474.0</v>
      </c>
      <c r="F889" s="8">
        <f t="shared" si="1"/>
        <v>45413</v>
      </c>
    </row>
    <row r="890">
      <c r="A890" s="2" t="s">
        <v>30</v>
      </c>
      <c r="B890" s="8">
        <v>45444.0</v>
      </c>
      <c r="C890" s="7">
        <v>45231.0</v>
      </c>
      <c r="D890" s="3">
        <v>1.0</v>
      </c>
      <c r="E890" s="7">
        <v>45474.0</v>
      </c>
      <c r="F890" s="8">
        <f t="shared" si="1"/>
        <v>45413</v>
      </c>
    </row>
    <row r="891">
      <c r="A891" s="2" t="s">
        <v>30</v>
      </c>
      <c r="B891" s="8">
        <v>45474.0</v>
      </c>
      <c r="C891" s="7">
        <v>45413.0</v>
      </c>
      <c r="D891" s="3">
        <v>1.0</v>
      </c>
      <c r="E891" s="7">
        <v>45505.0</v>
      </c>
      <c r="F891" s="8">
        <f t="shared" si="1"/>
        <v>45444</v>
      </c>
    </row>
    <row r="892">
      <c r="A892" s="2" t="s">
        <v>30</v>
      </c>
      <c r="B892" s="8">
        <v>45474.0</v>
      </c>
      <c r="C892" s="7">
        <v>45536.0</v>
      </c>
      <c r="D892" s="3">
        <v>24.0</v>
      </c>
      <c r="E892" s="7">
        <v>45505.0</v>
      </c>
      <c r="F892" s="8">
        <f t="shared" si="1"/>
        <v>45444</v>
      </c>
    </row>
    <row r="893">
      <c r="A893" s="2" t="s">
        <v>30</v>
      </c>
      <c r="B893" s="8">
        <v>45474.0</v>
      </c>
      <c r="C893" s="7">
        <v>45383.0</v>
      </c>
      <c r="D893" s="3">
        <v>1.0</v>
      </c>
      <c r="E893" s="7">
        <v>45505.0</v>
      </c>
      <c r="F893" s="8">
        <f t="shared" si="1"/>
        <v>45444</v>
      </c>
    </row>
    <row r="894">
      <c r="A894" s="2" t="s">
        <v>30</v>
      </c>
      <c r="B894" s="8">
        <v>45474.0</v>
      </c>
      <c r="C894" s="7">
        <v>45261.0</v>
      </c>
      <c r="D894" s="3">
        <v>5.0</v>
      </c>
      <c r="E894" s="7">
        <v>45505.0</v>
      </c>
      <c r="F894" s="8">
        <f t="shared" si="1"/>
        <v>45444</v>
      </c>
    </row>
    <row r="895">
      <c r="A895" s="2" t="s">
        <v>30</v>
      </c>
      <c r="B895" s="8">
        <v>45505.0</v>
      </c>
      <c r="C895" s="7">
        <v>45566.0</v>
      </c>
      <c r="D895" s="3">
        <v>1.0</v>
      </c>
      <c r="E895" s="7">
        <v>45536.0</v>
      </c>
      <c r="F895" s="8">
        <f t="shared" si="1"/>
        <v>45474</v>
      </c>
    </row>
    <row r="896">
      <c r="A896" s="2" t="s">
        <v>30</v>
      </c>
      <c r="B896" s="8">
        <v>45536.0</v>
      </c>
      <c r="C896" s="7">
        <v>45383.0</v>
      </c>
      <c r="D896" s="3">
        <v>1.0</v>
      </c>
      <c r="E896" s="7">
        <v>45566.0</v>
      </c>
      <c r="F896" s="8">
        <f t="shared" si="1"/>
        <v>45505</v>
      </c>
    </row>
    <row r="897">
      <c r="A897" s="2" t="s">
        <v>30</v>
      </c>
      <c r="B897" s="8">
        <v>45566.0</v>
      </c>
      <c r="C897" s="7">
        <v>45627.0</v>
      </c>
      <c r="D897" s="3">
        <v>1.0</v>
      </c>
      <c r="E897" s="7">
        <v>45597.0</v>
      </c>
      <c r="F897" s="8">
        <f t="shared" si="1"/>
        <v>45536</v>
      </c>
    </row>
    <row r="898">
      <c r="A898" s="2" t="s">
        <v>30</v>
      </c>
      <c r="B898" s="8">
        <v>45597.0</v>
      </c>
      <c r="C898" s="7">
        <v>45658.0</v>
      </c>
      <c r="D898" s="3">
        <v>5.0</v>
      </c>
      <c r="E898" s="7">
        <v>45627.0</v>
      </c>
      <c r="F898" s="8">
        <f t="shared" si="1"/>
        <v>45566</v>
      </c>
    </row>
    <row r="899">
      <c r="A899" s="2" t="s">
        <v>30</v>
      </c>
      <c r="B899" s="8">
        <v>45748.0</v>
      </c>
      <c r="C899" s="7">
        <v>45809.0</v>
      </c>
      <c r="D899" s="3">
        <v>11.0</v>
      </c>
      <c r="E899" s="7">
        <v>45778.0</v>
      </c>
      <c r="F899" s="8">
        <f t="shared" si="1"/>
        <v>45717</v>
      </c>
    </row>
    <row r="900">
      <c r="A900" s="2" t="s">
        <v>31</v>
      </c>
      <c r="B900" s="8">
        <v>45413.0</v>
      </c>
      <c r="C900" s="7">
        <v>45474.0</v>
      </c>
      <c r="D900" s="3">
        <v>15.0</v>
      </c>
      <c r="E900" s="7">
        <v>45444.0</v>
      </c>
      <c r="F900" s="8">
        <f t="shared" si="1"/>
        <v>45383</v>
      </c>
    </row>
    <row r="901">
      <c r="A901" s="2" t="s">
        <v>31</v>
      </c>
      <c r="B901" s="8">
        <v>45413.0</v>
      </c>
      <c r="C901" s="7">
        <v>45261.0</v>
      </c>
      <c r="D901" s="3">
        <v>5.0</v>
      </c>
      <c r="E901" s="7">
        <v>45444.0</v>
      </c>
      <c r="F901" s="8">
        <f t="shared" si="1"/>
        <v>45383</v>
      </c>
    </row>
    <row r="902">
      <c r="A902" s="2" t="s">
        <v>31</v>
      </c>
      <c r="B902" s="8">
        <v>45413.0</v>
      </c>
      <c r="C902" s="7">
        <v>45231.0</v>
      </c>
      <c r="D902" s="3">
        <v>52.0</v>
      </c>
      <c r="E902" s="7">
        <v>45444.0</v>
      </c>
      <c r="F902" s="8">
        <f t="shared" si="1"/>
        <v>45383</v>
      </c>
    </row>
    <row r="903">
      <c r="A903" s="2" t="s">
        <v>31</v>
      </c>
      <c r="B903" s="8">
        <v>45413.0</v>
      </c>
      <c r="C903" s="7">
        <v>45444.0</v>
      </c>
      <c r="D903" s="3">
        <v>2.0</v>
      </c>
      <c r="E903" s="7">
        <v>45444.0</v>
      </c>
      <c r="F903" s="8">
        <f t="shared" si="1"/>
        <v>45383</v>
      </c>
    </row>
    <row r="904">
      <c r="A904" s="2" t="s">
        <v>31</v>
      </c>
      <c r="B904" s="8">
        <v>45444.0</v>
      </c>
      <c r="C904" s="7">
        <v>45505.0</v>
      </c>
      <c r="D904" s="3">
        <v>5.0</v>
      </c>
      <c r="E904" s="7">
        <v>45474.0</v>
      </c>
      <c r="F904" s="8">
        <f t="shared" si="1"/>
        <v>45413</v>
      </c>
    </row>
    <row r="905">
      <c r="A905" s="2" t="s">
        <v>31</v>
      </c>
      <c r="B905" s="8">
        <v>45444.0</v>
      </c>
      <c r="C905" s="7">
        <v>45231.0</v>
      </c>
      <c r="D905" s="3">
        <v>6.0</v>
      </c>
      <c r="E905" s="7">
        <v>45474.0</v>
      </c>
      <c r="F905" s="8">
        <f t="shared" si="1"/>
        <v>45413</v>
      </c>
    </row>
    <row r="906">
      <c r="A906" s="2" t="s">
        <v>31</v>
      </c>
      <c r="B906" s="8">
        <v>45444.0</v>
      </c>
      <c r="C906" s="7">
        <v>45383.0</v>
      </c>
      <c r="D906" s="3">
        <v>4.0</v>
      </c>
      <c r="E906" s="7">
        <v>45474.0</v>
      </c>
      <c r="F906" s="8">
        <f t="shared" si="1"/>
        <v>45413</v>
      </c>
    </row>
    <row r="907">
      <c r="A907" s="2" t="s">
        <v>31</v>
      </c>
      <c r="B907" s="8">
        <v>45444.0</v>
      </c>
      <c r="C907" s="7">
        <v>45352.0</v>
      </c>
      <c r="D907" s="3">
        <v>4.0</v>
      </c>
      <c r="E907" s="7">
        <v>45474.0</v>
      </c>
      <c r="F907" s="8">
        <f t="shared" si="1"/>
        <v>45413</v>
      </c>
    </row>
    <row r="908">
      <c r="A908" s="2" t="s">
        <v>31</v>
      </c>
      <c r="B908" s="8">
        <v>45444.0</v>
      </c>
      <c r="C908" s="7">
        <v>45413.0</v>
      </c>
      <c r="D908" s="3">
        <v>12.0</v>
      </c>
      <c r="E908" s="7">
        <v>45474.0</v>
      </c>
      <c r="F908" s="8">
        <f t="shared" si="1"/>
        <v>45413</v>
      </c>
    </row>
    <row r="909">
      <c r="A909" s="2" t="s">
        <v>31</v>
      </c>
      <c r="B909" s="8">
        <v>45444.0</v>
      </c>
      <c r="C909" s="7">
        <v>45444.0</v>
      </c>
      <c r="D909" s="3">
        <v>24.0</v>
      </c>
      <c r="E909" s="7">
        <v>45474.0</v>
      </c>
      <c r="F909" s="8">
        <f t="shared" si="1"/>
        <v>45413</v>
      </c>
    </row>
    <row r="910">
      <c r="A910" s="2" t="s">
        <v>31</v>
      </c>
      <c r="B910" s="8">
        <v>45474.0</v>
      </c>
      <c r="C910" s="7">
        <v>45352.0</v>
      </c>
      <c r="D910" s="3">
        <v>3.0</v>
      </c>
      <c r="E910" s="7">
        <v>45505.0</v>
      </c>
      <c r="F910" s="8">
        <f t="shared" si="1"/>
        <v>45444</v>
      </c>
    </row>
    <row r="911">
      <c r="A911" s="2" t="s">
        <v>31</v>
      </c>
      <c r="B911" s="8">
        <v>45474.0</v>
      </c>
      <c r="C911" s="7">
        <v>45444.0</v>
      </c>
      <c r="D911" s="3">
        <v>1.0</v>
      </c>
      <c r="E911" s="7">
        <v>45505.0</v>
      </c>
      <c r="F911" s="8">
        <f t="shared" si="1"/>
        <v>45444</v>
      </c>
    </row>
    <row r="912">
      <c r="A912" s="2" t="s">
        <v>31</v>
      </c>
      <c r="B912" s="8">
        <v>45474.0</v>
      </c>
      <c r="C912" s="7">
        <v>45536.0</v>
      </c>
      <c r="D912" s="3">
        <v>31.0</v>
      </c>
      <c r="E912" s="7">
        <v>45505.0</v>
      </c>
      <c r="F912" s="8">
        <f t="shared" si="1"/>
        <v>45444</v>
      </c>
    </row>
    <row r="913">
      <c r="A913" s="2" t="s">
        <v>31</v>
      </c>
      <c r="B913" s="8">
        <v>45474.0</v>
      </c>
      <c r="C913" s="7">
        <v>45261.0</v>
      </c>
      <c r="D913" s="3">
        <v>1.0</v>
      </c>
      <c r="E913" s="7">
        <v>45505.0</v>
      </c>
      <c r="F913" s="8">
        <f t="shared" si="1"/>
        <v>45444</v>
      </c>
    </row>
    <row r="914">
      <c r="A914" s="2" t="s">
        <v>31</v>
      </c>
      <c r="B914" s="8">
        <v>45474.0</v>
      </c>
      <c r="C914" s="7">
        <v>45323.0</v>
      </c>
      <c r="D914" s="3">
        <v>3.0</v>
      </c>
      <c r="E914" s="7">
        <v>45505.0</v>
      </c>
      <c r="F914" s="8">
        <f t="shared" si="1"/>
        <v>45444</v>
      </c>
    </row>
    <row r="915">
      <c r="A915" s="2" t="s">
        <v>31</v>
      </c>
      <c r="B915" s="8">
        <v>45474.0</v>
      </c>
      <c r="C915" s="7">
        <v>45170.0</v>
      </c>
      <c r="D915" s="3">
        <v>3.0</v>
      </c>
      <c r="E915" s="7">
        <v>45505.0</v>
      </c>
      <c r="F915" s="8">
        <f t="shared" si="1"/>
        <v>45444</v>
      </c>
    </row>
    <row r="916">
      <c r="A916" s="2" t="s">
        <v>31</v>
      </c>
      <c r="B916" s="8">
        <v>45505.0</v>
      </c>
      <c r="C916" s="7">
        <v>45413.0</v>
      </c>
      <c r="D916" s="3">
        <v>2.0</v>
      </c>
      <c r="E916" s="7">
        <v>45536.0</v>
      </c>
      <c r="F916" s="8">
        <f t="shared" si="1"/>
        <v>45474</v>
      </c>
    </row>
    <row r="917">
      <c r="A917" s="2" t="s">
        <v>31</v>
      </c>
      <c r="B917" s="8">
        <v>45505.0</v>
      </c>
      <c r="C917" s="7">
        <v>45231.0</v>
      </c>
      <c r="D917" s="3">
        <v>6.0</v>
      </c>
      <c r="E917" s="7">
        <v>45536.0</v>
      </c>
      <c r="F917" s="8">
        <f t="shared" si="1"/>
        <v>45474</v>
      </c>
    </row>
    <row r="918">
      <c r="A918" s="2" t="s">
        <v>31</v>
      </c>
      <c r="B918" s="8">
        <v>45505.0</v>
      </c>
      <c r="C918" s="7">
        <v>45566.0</v>
      </c>
      <c r="D918" s="3">
        <v>15.0</v>
      </c>
      <c r="E918" s="7">
        <v>45536.0</v>
      </c>
      <c r="F918" s="8">
        <f t="shared" si="1"/>
        <v>45474</v>
      </c>
    </row>
    <row r="919">
      <c r="A919" s="2" t="s">
        <v>31</v>
      </c>
      <c r="B919" s="8">
        <v>45505.0</v>
      </c>
      <c r="C919" s="7">
        <v>45261.0</v>
      </c>
      <c r="D919" s="3">
        <v>1.0</v>
      </c>
      <c r="E919" s="7">
        <v>45536.0</v>
      </c>
      <c r="F919" s="8">
        <f t="shared" si="1"/>
        <v>45474</v>
      </c>
    </row>
    <row r="920">
      <c r="A920" s="2" t="s">
        <v>31</v>
      </c>
      <c r="B920" s="8">
        <v>45536.0</v>
      </c>
      <c r="C920" s="7">
        <v>45597.0</v>
      </c>
      <c r="D920" s="3">
        <v>8.0</v>
      </c>
      <c r="E920" s="7">
        <v>45566.0</v>
      </c>
      <c r="F920" s="8">
        <f t="shared" si="1"/>
        <v>45505</v>
      </c>
    </row>
    <row r="921">
      <c r="A921" s="2" t="s">
        <v>31</v>
      </c>
      <c r="B921" s="8">
        <v>45566.0</v>
      </c>
      <c r="C921" s="7">
        <v>45627.0</v>
      </c>
      <c r="D921" s="3">
        <v>5.0</v>
      </c>
      <c r="E921" s="7">
        <v>45597.0</v>
      </c>
      <c r="F921" s="8">
        <f t="shared" si="1"/>
        <v>45536</v>
      </c>
    </row>
    <row r="922">
      <c r="A922" s="2" t="s">
        <v>31</v>
      </c>
      <c r="B922" s="8">
        <v>45597.0</v>
      </c>
      <c r="C922" s="7">
        <v>45658.0</v>
      </c>
      <c r="D922" s="3">
        <v>1.0</v>
      </c>
      <c r="E922" s="7">
        <v>45627.0</v>
      </c>
      <c r="F922" s="8">
        <f t="shared" si="1"/>
        <v>45566</v>
      </c>
    </row>
    <row r="923">
      <c r="A923" s="2" t="s">
        <v>31</v>
      </c>
      <c r="B923" s="8">
        <v>45627.0</v>
      </c>
      <c r="C923" s="7">
        <v>45689.0</v>
      </c>
      <c r="D923" s="3">
        <v>2.0</v>
      </c>
      <c r="E923" s="7">
        <v>45658.0</v>
      </c>
      <c r="F923" s="8">
        <f t="shared" si="1"/>
        <v>45597</v>
      </c>
    </row>
    <row r="924">
      <c r="A924" s="2" t="s">
        <v>31</v>
      </c>
      <c r="B924" s="8">
        <v>45689.0</v>
      </c>
      <c r="C924" s="7">
        <v>45748.0</v>
      </c>
      <c r="D924" s="3">
        <v>10.0</v>
      </c>
      <c r="E924" s="7">
        <v>45717.0</v>
      </c>
      <c r="F924" s="8">
        <f t="shared" si="1"/>
        <v>45658</v>
      </c>
    </row>
    <row r="925">
      <c r="A925" s="2" t="s">
        <v>31</v>
      </c>
      <c r="B925" s="8">
        <v>45748.0</v>
      </c>
      <c r="C925" s="7">
        <v>45809.0</v>
      </c>
      <c r="D925" s="3">
        <v>8.0</v>
      </c>
      <c r="E925" s="7">
        <v>45778.0</v>
      </c>
      <c r="F925" s="8">
        <f t="shared" si="1"/>
        <v>45717</v>
      </c>
    </row>
    <row r="926">
      <c r="A926" s="2" t="s">
        <v>31</v>
      </c>
      <c r="B926" s="8">
        <v>45778.0</v>
      </c>
      <c r="C926" s="7">
        <v>45839.0</v>
      </c>
      <c r="D926" s="3">
        <v>4.0</v>
      </c>
      <c r="E926" s="7">
        <v>45809.0</v>
      </c>
      <c r="F926" s="8">
        <f t="shared" si="1"/>
        <v>45748</v>
      </c>
    </row>
    <row r="927">
      <c r="A927" s="2" t="s">
        <v>32</v>
      </c>
      <c r="B927" s="8">
        <v>45413.0</v>
      </c>
      <c r="C927" s="7">
        <v>45474.0</v>
      </c>
      <c r="D927" s="3">
        <v>27.0</v>
      </c>
      <c r="E927" s="7">
        <v>45444.0</v>
      </c>
      <c r="F927" s="8">
        <f t="shared" si="1"/>
        <v>45383</v>
      </c>
    </row>
    <row r="928">
      <c r="A928" s="2" t="s">
        <v>32</v>
      </c>
      <c r="B928" s="8">
        <v>45444.0</v>
      </c>
      <c r="C928" s="7">
        <v>45323.0</v>
      </c>
      <c r="D928" s="3">
        <v>1.0</v>
      </c>
      <c r="E928" s="7">
        <v>45474.0</v>
      </c>
      <c r="F928" s="8">
        <f t="shared" si="1"/>
        <v>45413</v>
      </c>
    </row>
    <row r="929">
      <c r="A929" s="2" t="s">
        <v>32</v>
      </c>
      <c r="B929" s="8">
        <v>45444.0</v>
      </c>
      <c r="C929" s="7">
        <v>45413.0</v>
      </c>
      <c r="D929" s="3">
        <v>7.0</v>
      </c>
      <c r="E929" s="7">
        <v>45474.0</v>
      </c>
      <c r="F929" s="8">
        <f t="shared" si="1"/>
        <v>45413</v>
      </c>
    </row>
    <row r="930">
      <c r="A930" s="2" t="s">
        <v>32</v>
      </c>
      <c r="B930" s="8">
        <v>45444.0</v>
      </c>
      <c r="C930" s="7">
        <v>45505.0</v>
      </c>
      <c r="D930" s="3">
        <v>12.0</v>
      </c>
      <c r="E930" s="7">
        <v>45474.0</v>
      </c>
      <c r="F930" s="8">
        <f t="shared" si="1"/>
        <v>45413</v>
      </c>
    </row>
    <row r="931">
      <c r="A931" s="2" t="s">
        <v>32</v>
      </c>
      <c r="B931" s="8">
        <v>45444.0</v>
      </c>
      <c r="C931" s="7">
        <v>45383.0</v>
      </c>
      <c r="D931" s="3">
        <v>26.0</v>
      </c>
      <c r="E931" s="7">
        <v>45474.0</v>
      </c>
      <c r="F931" s="8">
        <f t="shared" si="1"/>
        <v>45413</v>
      </c>
    </row>
    <row r="932">
      <c r="A932" s="2" t="s">
        <v>32</v>
      </c>
      <c r="B932" s="8">
        <v>45474.0</v>
      </c>
      <c r="C932" s="7">
        <v>45261.0</v>
      </c>
      <c r="D932" s="3">
        <v>2.0</v>
      </c>
      <c r="E932" s="7">
        <v>45505.0</v>
      </c>
      <c r="F932" s="8">
        <f t="shared" si="1"/>
        <v>45444</v>
      </c>
    </row>
    <row r="933">
      <c r="A933" s="2" t="s">
        <v>32</v>
      </c>
      <c r="B933" s="8">
        <v>45474.0</v>
      </c>
      <c r="C933" s="7">
        <v>45536.0</v>
      </c>
      <c r="D933" s="3">
        <v>3.0</v>
      </c>
      <c r="E933" s="7">
        <v>45505.0</v>
      </c>
      <c r="F933" s="8">
        <f t="shared" si="1"/>
        <v>45444</v>
      </c>
    </row>
    <row r="934">
      <c r="A934" s="2" t="s">
        <v>32</v>
      </c>
      <c r="B934" s="8">
        <v>45505.0</v>
      </c>
      <c r="C934" s="7">
        <v>45566.0</v>
      </c>
      <c r="D934" s="3">
        <v>5.0</v>
      </c>
      <c r="E934" s="7">
        <v>45536.0</v>
      </c>
      <c r="F934" s="8">
        <f t="shared" si="1"/>
        <v>45474</v>
      </c>
    </row>
    <row r="935">
      <c r="A935" s="2" t="s">
        <v>32</v>
      </c>
      <c r="B935" s="8">
        <v>45505.0</v>
      </c>
      <c r="C935" s="7">
        <v>45292.0</v>
      </c>
      <c r="D935" s="3">
        <v>1.0</v>
      </c>
      <c r="E935" s="7">
        <v>45536.0</v>
      </c>
      <c r="F935" s="8">
        <f t="shared" si="1"/>
        <v>45474</v>
      </c>
    </row>
    <row r="936">
      <c r="A936" s="2" t="s">
        <v>32</v>
      </c>
      <c r="B936" s="8">
        <v>45505.0</v>
      </c>
      <c r="C936" s="7">
        <v>45413.0</v>
      </c>
      <c r="D936" s="3">
        <v>6.0</v>
      </c>
      <c r="E936" s="7">
        <v>45536.0</v>
      </c>
      <c r="F936" s="8">
        <f t="shared" si="1"/>
        <v>45474</v>
      </c>
    </row>
    <row r="937">
      <c r="A937" s="2" t="s">
        <v>32</v>
      </c>
      <c r="B937" s="8">
        <v>45536.0</v>
      </c>
      <c r="C937" s="7">
        <v>45597.0</v>
      </c>
      <c r="D937" s="3">
        <v>1.0</v>
      </c>
      <c r="E937" s="7">
        <v>45566.0</v>
      </c>
      <c r="F937" s="8">
        <f t="shared" si="1"/>
        <v>45505</v>
      </c>
    </row>
    <row r="938">
      <c r="A938" s="2" t="s">
        <v>32</v>
      </c>
      <c r="B938" s="8">
        <v>45566.0</v>
      </c>
      <c r="C938" s="7">
        <v>45627.0</v>
      </c>
      <c r="D938" s="3">
        <v>2.0</v>
      </c>
      <c r="E938" s="7">
        <v>45597.0</v>
      </c>
      <c r="F938" s="8">
        <f t="shared" si="1"/>
        <v>45536</v>
      </c>
    </row>
    <row r="939">
      <c r="A939" s="2" t="s">
        <v>32</v>
      </c>
      <c r="B939" s="8">
        <v>45597.0</v>
      </c>
      <c r="C939" s="7">
        <v>45658.0</v>
      </c>
      <c r="D939" s="3">
        <v>3.0</v>
      </c>
      <c r="E939" s="7">
        <v>45627.0</v>
      </c>
      <c r="F939" s="8">
        <f t="shared" si="1"/>
        <v>45566</v>
      </c>
    </row>
    <row r="940">
      <c r="A940" s="2" t="s">
        <v>32</v>
      </c>
      <c r="B940" s="8">
        <v>45627.0</v>
      </c>
      <c r="C940" s="7">
        <v>45689.0</v>
      </c>
      <c r="D940" s="3">
        <v>9.0</v>
      </c>
      <c r="E940" s="7">
        <v>45658.0</v>
      </c>
      <c r="F940" s="8">
        <f t="shared" si="1"/>
        <v>45597</v>
      </c>
    </row>
    <row r="941">
      <c r="A941" s="2" t="s">
        <v>32</v>
      </c>
      <c r="B941" s="8">
        <v>45658.0</v>
      </c>
      <c r="C941" s="7">
        <v>45717.0</v>
      </c>
      <c r="D941" s="3">
        <v>4.0</v>
      </c>
      <c r="E941" s="7">
        <v>45689.0</v>
      </c>
      <c r="F941" s="8">
        <f t="shared" si="1"/>
        <v>45627</v>
      </c>
    </row>
    <row r="942">
      <c r="A942" s="2" t="s">
        <v>32</v>
      </c>
      <c r="B942" s="8">
        <v>45717.0</v>
      </c>
      <c r="C942" s="7">
        <v>45778.0</v>
      </c>
      <c r="D942" s="3">
        <v>3.0</v>
      </c>
      <c r="E942" s="7">
        <v>45748.0</v>
      </c>
      <c r="F942" s="8">
        <f t="shared" si="1"/>
        <v>45689</v>
      </c>
    </row>
    <row r="943">
      <c r="A943" s="2" t="s">
        <v>32</v>
      </c>
      <c r="B943" s="8">
        <v>45748.0</v>
      </c>
      <c r="C943" s="7">
        <v>45809.0</v>
      </c>
      <c r="D943" s="3">
        <v>17.0</v>
      </c>
      <c r="E943" s="7">
        <v>45778.0</v>
      </c>
      <c r="F943" s="8">
        <f t="shared" si="1"/>
        <v>45717</v>
      </c>
    </row>
    <row r="944">
      <c r="A944" s="2" t="s">
        <v>32</v>
      </c>
      <c r="B944" s="8">
        <v>45778.0</v>
      </c>
      <c r="C944" s="7">
        <v>45839.0</v>
      </c>
      <c r="D944" s="3">
        <v>18.0</v>
      </c>
      <c r="E944" s="7">
        <v>45809.0</v>
      </c>
      <c r="F944" s="8">
        <f t="shared" si="1"/>
        <v>45748</v>
      </c>
    </row>
    <row r="945">
      <c r="A945" s="2" t="s">
        <v>33</v>
      </c>
      <c r="B945" s="8">
        <v>45413.0</v>
      </c>
      <c r="C945" s="7">
        <v>45413.0</v>
      </c>
      <c r="D945" s="3">
        <v>1.0</v>
      </c>
      <c r="E945" s="7">
        <v>45444.0</v>
      </c>
      <c r="F945" s="8">
        <f t="shared" si="1"/>
        <v>45383</v>
      </c>
    </row>
    <row r="946">
      <c r="A946" s="2" t="s">
        <v>33</v>
      </c>
      <c r="B946" s="8">
        <v>45413.0</v>
      </c>
      <c r="C946" s="7">
        <v>45474.0</v>
      </c>
      <c r="D946" s="3">
        <v>10.0</v>
      </c>
      <c r="E946" s="7">
        <v>45444.0</v>
      </c>
      <c r="F946" s="8">
        <f t="shared" si="1"/>
        <v>45383</v>
      </c>
    </row>
    <row r="947">
      <c r="A947" s="2" t="s">
        <v>33</v>
      </c>
      <c r="B947" s="8">
        <v>45413.0</v>
      </c>
      <c r="C947" s="7">
        <v>45108.0</v>
      </c>
      <c r="D947" s="3">
        <v>5.0</v>
      </c>
      <c r="E947" s="7">
        <v>45444.0</v>
      </c>
      <c r="F947" s="8">
        <f t="shared" si="1"/>
        <v>45383</v>
      </c>
    </row>
    <row r="948">
      <c r="A948" s="2" t="s">
        <v>33</v>
      </c>
      <c r="B948" s="8">
        <v>45444.0</v>
      </c>
      <c r="C948" s="7">
        <v>45352.0</v>
      </c>
      <c r="D948" s="3">
        <v>1.0</v>
      </c>
      <c r="E948" s="7">
        <v>45474.0</v>
      </c>
      <c r="F948" s="8">
        <f t="shared" si="1"/>
        <v>45413</v>
      </c>
    </row>
    <row r="949">
      <c r="A949" s="2" t="s">
        <v>33</v>
      </c>
      <c r="B949" s="8">
        <v>45444.0</v>
      </c>
      <c r="C949" s="7">
        <v>45413.0</v>
      </c>
      <c r="D949" s="3">
        <v>1.0</v>
      </c>
      <c r="E949" s="7">
        <v>45474.0</v>
      </c>
      <c r="F949" s="8">
        <f t="shared" si="1"/>
        <v>45413</v>
      </c>
    </row>
    <row r="950">
      <c r="A950" s="2" t="s">
        <v>33</v>
      </c>
      <c r="B950" s="8">
        <v>45444.0</v>
      </c>
      <c r="C950" s="7">
        <v>45505.0</v>
      </c>
      <c r="D950" s="3">
        <v>4.0</v>
      </c>
      <c r="E950" s="7">
        <v>45474.0</v>
      </c>
      <c r="F950" s="8">
        <f t="shared" si="1"/>
        <v>45413</v>
      </c>
    </row>
    <row r="951">
      <c r="A951" s="2" t="s">
        <v>33</v>
      </c>
      <c r="B951" s="8">
        <v>45444.0</v>
      </c>
      <c r="C951" s="7">
        <v>45383.0</v>
      </c>
      <c r="D951" s="3">
        <v>2.0</v>
      </c>
      <c r="E951" s="7">
        <v>45474.0</v>
      </c>
      <c r="F951" s="8">
        <f t="shared" si="1"/>
        <v>45413</v>
      </c>
    </row>
    <row r="952">
      <c r="A952" s="2" t="s">
        <v>33</v>
      </c>
      <c r="B952" s="8">
        <v>45444.0</v>
      </c>
      <c r="C952" s="7">
        <v>45108.0</v>
      </c>
      <c r="D952" s="3">
        <v>2.0</v>
      </c>
      <c r="E952" s="7">
        <v>45474.0</v>
      </c>
      <c r="F952" s="8">
        <f t="shared" si="1"/>
        <v>45413</v>
      </c>
    </row>
    <row r="953">
      <c r="A953" s="2" t="s">
        <v>33</v>
      </c>
      <c r="B953" s="8">
        <v>45444.0</v>
      </c>
      <c r="C953" s="7">
        <v>45017.0</v>
      </c>
      <c r="D953" s="3">
        <v>1.0</v>
      </c>
      <c r="E953" s="7">
        <v>45474.0</v>
      </c>
      <c r="F953" s="8">
        <f t="shared" si="1"/>
        <v>45413</v>
      </c>
    </row>
    <row r="954">
      <c r="A954" s="2" t="s">
        <v>33</v>
      </c>
      <c r="B954" s="8">
        <v>45444.0</v>
      </c>
      <c r="C954" s="7">
        <v>45200.0</v>
      </c>
      <c r="D954" s="3">
        <v>3.0</v>
      </c>
      <c r="E954" s="7">
        <v>45474.0</v>
      </c>
      <c r="F954" s="8">
        <f t="shared" si="1"/>
        <v>45413</v>
      </c>
    </row>
    <row r="955">
      <c r="A955" s="2" t="s">
        <v>33</v>
      </c>
      <c r="B955" s="8">
        <v>45444.0</v>
      </c>
      <c r="C955" s="7">
        <v>44593.0</v>
      </c>
      <c r="D955" s="3">
        <v>29.0</v>
      </c>
      <c r="E955" s="7">
        <v>45474.0</v>
      </c>
      <c r="F955" s="8">
        <f t="shared" si="1"/>
        <v>45413</v>
      </c>
    </row>
    <row r="956">
      <c r="A956" s="2" t="s">
        <v>33</v>
      </c>
      <c r="B956" s="8">
        <v>45474.0</v>
      </c>
      <c r="C956" s="7">
        <v>44774.0</v>
      </c>
      <c r="D956" s="3">
        <v>1.0</v>
      </c>
      <c r="E956" s="7">
        <v>45505.0</v>
      </c>
      <c r="F956" s="8">
        <f t="shared" si="1"/>
        <v>45444</v>
      </c>
    </row>
    <row r="957">
      <c r="A957" s="2" t="s">
        <v>33</v>
      </c>
      <c r="B957" s="8">
        <v>45474.0</v>
      </c>
      <c r="C957" s="7">
        <v>45536.0</v>
      </c>
      <c r="D957" s="3">
        <v>3.0</v>
      </c>
      <c r="E957" s="7">
        <v>45505.0</v>
      </c>
      <c r="F957" s="8">
        <f t="shared" si="1"/>
        <v>45444</v>
      </c>
    </row>
    <row r="958">
      <c r="A958" s="2" t="s">
        <v>33</v>
      </c>
      <c r="B958" s="8">
        <v>45474.0</v>
      </c>
      <c r="C958" s="7">
        <v>45139.0</v>
      </c>
      <c r="D958" s="3">
        <v>6.0</v>
      </c>
      <c r="E958" s="7">
        <v>45505.0</v>
      </c>
      <c r="F958" s="8">
        <f t="shared" si="1"/>
        <v>45444</v>
      </c>
    </row>
    <row r="959">
      <c r="A959" s="2" t="s">
        <v>33</v>
      </c>
      <c r="B959" s="8">
        <v>45474.0</v>
      </c>
      <c r="C959" s="7">
        <v>45505.0</v>
      </c>
      <c r="D959" s="3">
        <v>2.0</v>
      </c>
      <c r="E959" s="7">
        <v>45505.0</v>
      </c>
      <c r="F959" s="8">
        <f t="shared" si="1"/>
        <v>45444</v>
      </c>
    </row>
    <row r="960">
      <c r="A960" s="2" t="s">
        <v>33</v>
      </c>
      <c r="B960" s="8">
        <v>45474.0</v>
      </c>
      <c r="C960" s="7">
        <v>45108.0</v>
      </c>
      <c r="D960" s="3">
        <v>4.0</v>
      </c>
      <c r="E960" s="7">
        <v>45505.0</v>
      </c>
      <c r="F960" s="8">
        <f t="shared" si="1"/>
        <v>45444</v>
      </c>
    </row>
    <row r="961">
      <c r="A961" s="2" t="s">
        <v>33</v>
      </c>
      <c r="B961" s="8">
        <v>45474.0</v>
      </c>
      <c r="C961" s="7">
        <v>45292.0</v>
      </c>
      <c r="D961" s="3">
        <v>46.0</v>
      </c>
      <c r="E961" s="7">
        <v>45505.0</v>
      </c>
      <c r="F961" s="8">
        <f t="shared" si="1"/>
        <v>45444</v>
      </c>
    </row>
    <row r="962">
      <c r="A962" s="2" t="s">
        <v>33</v>
      </c>
      <c r="B962" s="8">
        <v>45474.0</v>
      </c>
      <c r="C962" s="7">
        <v>45261.0</v>
      </c>
      <c r="D962" s="3">
        <v>14.0</v>
      </c>
      <c r="E962" s="7">
        <v>45505.0</v>
      </c>
      <c r="F962" s="8">
        <f t="shared" si="1"/>
        <v>45444</v>
      </c>
    </row>
    <row r="963">
      <c r="A963" s="2" t="s">
        <v>33</v>
      </c>
      <c r="B963" s="8">
        <v>45505.0</v>
      </c>
      <c r="C963" s="7">
        <v>45413.0</v>
      </c>
      <c r="D963" s="3">
        <v>1.0</v>
      </c>
      <c r="E963" s="7">
        <v>45536.0</v>
      </c>
      <c r="F963" s="8">
        <f t="shared" si="1"/>
        <v>45474</v>
      </c>
    </row>
    <row r="964">
      <c r="A964" s="2" t="s">
        <v>33</v>
      </c>
      <c r="B964" s="8">
        <v>45536.0</v>
      </c>
      <c r="C964" s="7">
        <v>44774.0</v>
      </c>
      <c r="D964" s="3">
        <v>22.0</v>
      </c>
      <c r="E964" s="7">
        <v>45566.0</v>
      </c>
      <c r="F964" s="8">
        <f t="shared" si="1"/>
        <v>45505</v>
      </c>
    </row>
    <row r="965">
      <c r="A965" s="2" t="s">
        <v>33</v>
      </c>
      <c r="B965" s="8">
        <v>45566.0</v>
      </c>
      <c r="C965" s="7">
        <v>45627.0</v>
      </c>
      <c r="D965" s="3">
        <v>1.0</v>
      </c>
      <c r="E965" s="7">
        <v>45597.0</v>
      </c>
      <c r="F965" s="8">
        <f t="shared" si="1"/>
        <v>45536</v>
      </c>
    </row>
    <row r="966">
      <c r="A966" s="2" t="s">
        <v>33</v>
      </c>
      <c r="B966" s="8">
        <v>45597.0</v>
      </c>
      <c r="C966" s="7">
        <v>45658.0</v>
      </c>
      <c r="D966" s="3">
        <v>4.0</v>
      </c>
      <c r="E966" s="7">
        <v>45627.0</v>
      </c>
      <c r="F966" s="8">
        <f t="shared" si="1"/>
        <v>45566</v>
      </c>
    </row>
    <row r="967">
      <c r="A967" s="2" t="s">
        <v>33</v>
      </c>
      <c r="B967" s="8">
        <v>45627.0</v>
      </c>
      <c r="C967" s="7">
        <v>45689.0</v>
      </c>
      <c r="D967" s="3">
        <v>7.0</v>
      </c>
      <c r="E967" s="7">
        <v>45658.0</v>
      </c>
      <c r="F967" s="8">
        <f t="shared" si="1"/>
        <v>45597</v>
      </c>
    </row>
    <row r="968">
      <c r="A968" s="2" t="s">
        <v>33</v>
      </c>
      <c r="B968" s="8">
        <v>45627.0</v>
      </c>
      <c r="C968" s="7">
        <v>45717.0</v>
      </c>
      <c r="D968" s="3">
        <v>9.0</v>
      </c>
      <c r="E968" s="7">
        <v>45658.0</v>
      </c>
      <c r="F968" s="8">
        <f t="shared" si="1"/>
        <v>45597</v>
      </c>
    </row>
    <row r="969">
      <c r="A969" s="2" t="s">
        <v>33</v>
      </c>
      <c r="B969" s="8">
        <v>45689.0</v>
      </c>
      <c r="C969" s="7">
        <v>45748.0</v>
      </c>
      <c r="D969" s="3">
        <v>3.0</v>
      </c>
      <c r="E969" s="7">
        <v>45717.0</v>
      </c>
      <c r="F969" s="8">
        <f t="shared" si="1"/>
        <v>45658</v>
      </c>
    </row>
    <row r="970">
      <c r="A970" s="2" t="s">
        <v>33</v>
      </c>
      <c r="B970" s="8">
        <v>45748.0</v>
      </c>
      <c r="C970" s="7">
        <v>45809.0</v>
      </c>
      <c r="D970" s="3">
        <v>1.0</v>
      </c>
      <c r="E970" s="7">
        <v>45778.0</v>
      </c>
      <c r="F970" s="8">
        <f t="shared" si="1"/>
        <v>45717</v>
      </c>
    </row>
    <row r="971">
      <c r="A971" s="2" t="s">
        <v>33</v>
      </c>
      <c r="B971" s="8">
        <v>45778.0</v>
      </c>
      <c r="C971" s="7">
        <v>45839.0</v>
      </c>
      <c r="D971" s="3">
        <v>2.0</v>
      </c>
      <c r="E971" s="7">
        <v>45809.0</v>
      </c>
      <c r="F971" s="8">
        <f t="shared" si="1"/>
        <v>45748</v>
      </c>
    </row>
    <row r="972">
      <c r="A972" s="2" t="s">
        <v>34</v>
      </c>
      <c r="B972" s="8">
        <v>45413.0</v>
      </c>
      <c r="C972" s="7">
        <v>45474.0</v>
      </c>
      <c r="D972" s="3">
        <v>4.0</v>
      </c>
      <c r="E972" s="7">
        <v>45444.0</v>
      </c>
      <c r="F972" s="8">
        <f t="shared" si="1"/>
        <v>45383</v>
      </c>
    </row>
    <row r="973">
      <c r="A973" s="2" t="s">
        <v>34</v>
      </c>
      <c r="B973" s="8">
        <v>45444.0</v>
      </c>
      <c r="C973" s="7">
        <v>45505.0</v>
      </c>
      <c r="D973" s="3">
        <v>6.0</v>
      </c>
      <c r="E973" s="7">
        <v>45474.0</v>
      </c>
      <c r="F973" s="8">
        <f t="shared" si="1"/>
        <v>45413</v>
      </c>
    </row>
    <row r="974">
      <c r="A974" s="2" t="s">
        <v>34</v>
      </c>
      <c r="B974" s="8">
        <v>45474.0</v>
      </c>
      <c r="C974" s="7">
        <v>45047.0</v>
      </c>
      <c r="D974" s="3">
        <v>14.0</v>
      </c>
      <c r="E974" s="7">
        <v>45505.0</v>
      </c>
      <c r="F974" s="8">
        <f t="shared" si="1"/>
        <v>45444</v>
      </c>
    </row>
    <row r="975">
      <c r="A975" s="2" t="s">
        <v>34</v>
      </c>
      <c r="B975" s="8">
        <v>45474.0</v>
      </c>
      <c r="C975" s="7">
        <v>45323.0</v>
      </c>
      <c r="D975" s="3">
        <v>3.0</v>
      </c>
      <c r="E975" s="7">
        <v>45505.0</v>
      </c>
      <c r="F975" s="8">
        <f t="shared" si="1"/>
        <v>45444</v>
      </c>
    </row>
    <row r="976">
      <c r="A976" s="2" t="s">
        <v>34</v>
      </c>
      <c r="B976" s="8">
        <v>45474.0</v>
      </c>
      <c r="C976" s="7">
        <v>45231.0</v>
      </c>
      <c r="D976" s="3">
        <v>2.0</v>
      </c>
      <c r="E976" s="7">
        <v>45505.0</v>
      </c>
      <c r="F976" s="8">
        <f t="shared" si="1"/>
        <v>45444</v>
      </c>
    </row>
    <row r="977">
      <c r="A977" s="2" t="s">
        <v>34</v>
      </c>
      <c r="B977" s="8">
        <v>45474.0</v>
      </c>
      <c r="C977" s="7">
        <v>45352.0</v>
      </c>
      <c r="D977" s="3">
        <v>1.0</v>
      </c>
      <c r="E977" s="7">
        <v>45505.0</v>
      </c>
      <c r="F977" s="8">
        <f t="shared" si="1"/>
        <v>45444</v>
      </c>
    </row>
    <row r="978">
      <c r="A978" s="2" t="s">
        <v>34</v>
      </c>
      <c r="B978" s="8">
        <v>45474.0</v>
      </c>
      <c r="C978" s="7">
        <v>45078.0</v>
      </c>
      <c r="D978" s="3">
        <v>25.0</v>
      </c>
      <c r="E978" s="7">
        <v>45505.0</v>
      </c>
      <c r="F978" s="8">
        <f t="shared" si="1"/>
        <v>45444</v>
      </c>
    </row>
    <row r="979">
      <c r="A979" s="2" t="s">
        <v>34</v>
      </c>
      <c r="B979" s="8">
        <v>45474.0</v>
      </c>
      <c r="C979" s="7">
        <v>45536.0</v>
      </c>
      <c r="D979" s="3">
        <v>7.0</v>
      </c>
      <c r="E979" s="7">
        <v>45505.0</v>
      </c>
      <c r="F979" s="8">
        <f t="shared" si="1"/>
        <v>45444</v>
      </c>
    </row>
    <row r="980">
      <c r="A980" s="2" t="s">
        <v>34</v>
      </c>
      <c r="B980" s="8">
        <v>45474.0</v>
      </c>
      <c r="C980" s="7">
        <v>45444.0</v>
      </c>
      <c r="D980" s="3">
        <v>12.0</v>
      </c>
      <c r="E980" s="7">
        <v>45505.0</v>
      </c>
      <c r="F980" s="8">
        <f t="shared" si="1"/>
        <v>45444</v>
      </c>
    </row>
    <row r="981">
      <c r="A981" s="2" t="s">
        <v>34</v>
      </c>
      <c r="B981" s="8">
        <v>45474.0</v>
      </c>
      <c r="C981" s="7">
        <v>45261.0</v>
      </c>
      <c r="D981" s="3">
        <v>14.0</v>
      </c>
      <c r="E981" s="7">
        <v>45505.0</v>
      </c>
      <c r="F981" s="8">
        <f t="shared" si="1"/>
        <v>45444</v>
      </c>
    </row>
    <row r="982">
      <c r="A982" s="2" t="s">
        <v>34</v>
      </c>
      <c r="B982" s="8">
        <v>45474.0</v>
      </c>
      <c r="C982" s="7">
        <v>45292.0</v>
      </c>
      <c r="D982" s="3">
        <v>7.0</v>
      </c>
      <c r="E982" s="7">
        <v>45505.0</v>
      </c>
      <c r="F982" s="8">
        <f t="shared" si="1"/>
        <v>45444</v>
      </c>
    </row>
    <row r="983">
      <c r="A983" s="2" t="s">
        <v>34</v>
      </c>
      <c r="B983" s="8">
        <v>45474.0</v>
      </c>
      <c r="C983" s="7">
        <v>45139.0</v>
      </c>
      <c r="D983" s="3">
        <v>1.0</v>
      </c>
      <c r="E983" s="7">
        <v>45505.0</v>
      </c>
      <c r="F983" s="8">
        <f t="shared" si="1"/>
        <v>45444</v>
      </c>
    </row>
    <row r="984">
      <c r="A984" s="2" t="s">
        <v>34</v>
      </c>
      <c r="B984" s="8">
        <v>45474.0</v>
      </c>
      <c r="C984" s="7">
        <v>45200.0</v>
      </c>
      <c r="D984" s="3">
        <v>2.0</v>
      </c>
      <c r="E984" s="7">
        <v>45505.0</v>
      </c>
      <c r="F984" s="8">
        <f t="shared" si="1"/>
        <v>45444</v>
      </c>
    </row>
    <row r="985">
      <c r="A985" s="2" t="s">
        <v>34</v>
      </c>
      <c r="B985" s="8">
        <v>45474.0</v>
      </c>
      <c r="C985" s="7">
        <v>44927.0</v>
      </c>
      <c r="D985" s="3">
        <v>2.0</v>
      </c>
      <c r="E985" s="7">
        <v>45505.0</v>
      </c>
      <c r="F985" s="8">
        <f t="shared" si="1"/>
        <v>45444</v>
      </c>
    </row>
    <row r="986">
      <c r="A986" s="2" t="s">
        <v>34</v>
      </c>
      <c r="B986" s="8">
        <v>45474.0</v>
      </c>
      <c r="C986" s="7">
        <v>45383.0</v>
      </c>
      <c r="D986" s="3">
        <v>30.0</v>
      </c>
      <c r="E986" s="7">
        <v>45505.0</v>
      </c>
      <c r="F986" s="8">
        <f t="shared" si="1"/>
        <v>45444</v>
      </c>
    </row>
    <row r="987">
      <c r="A987" s="2" t="s">
        <v>34</v>
      </c>
      <c r="B987" s="8">
        <v>45505.0</v>
      </c>
      <c r="C987" s="7">
        <v>45292.0</v>
      </c>
      <c r="D987" s="3">
        <v>2.0</v>
      </c>
      <c r="E987" s="7">
        <v>45536.0</v>
      </c>
      <c r="F987" s="8">
        <f t="shared" si="1"/>
        <v>45474</v>
      </c>
    </row>
    <row r="988">
      <c r="A988" s="2" t="s">
        <v>34</v>
      </c>
      <c r="B988" s="8">
        <v>45505.0</v>
      </c>
      <c r="C988" s="7">
        <v>45566.0</v>
      </c>
      <c r="D988" s="3">
        <v>3.0</v>
      </c>
      <c r="E988" s="7">
        <v>45536.0</v>
      </c>
      <c r="F988" s="8">
        <f t="shared" si="1"/>
        <v>45474</v>
      </c>
    </row>
    <row r="989">
      <c r="A989" s="2" t="s">
        <v>34</v>
      </c>
      <c r="B989" s="8">
        <v>45536.0</v>
      </c>
      <c r="C989" s="7">
        <v>45597.0</v>
      </c>
      <c r="D989" s="3">
        <v>20.0</v>
      </c>
      <c r="E989" s="7">
        <v>45566.0</v>
      </c>
      <c r="F989" s="8">
        <f t="shared" si="1"/>
        <v>45505</v>
      </c>
    </row>
    <row r="990">
      <c r="A990" s="2" t="s">
        <v>34</v>
      </c>
      <c r="B990" s="8">
        <v>45536.0</v>
      </c>
      <c r="C990" s="7">
        <v>45444.0</v>
      </c>
      <c r="D990" s="3">
        <v>1.0</v>
      </c>
      <c r="E990" s="7">
        <v>45566.0</v>
      </c>
      <c r="F990" s="8">
        <f t="shared" si="1"/>
        <v>45505</v>
      </c>
    </row>
    <row r="991">
      <c r="A991" s="2" t="s">
        <v>34</v>
      </c>
      <c r="B991" s="8">
        <v>45566.0</v>
      </c>
      <c r="C991" s="7">
        <v>44958.0</v>
      </c>
      <c r="D991" s="3">
        <v>24.0</v>
      </c>
      <c r="E991" s="7">
        <v>45597.0</v>
      </c>
      <c r="F991" s="8">
        <f t="shared" si="1"/>
        <v>45536</v>
      </c>
    </row>
    <row r="992">
      <c r="A992" s="2" t="s">
        <v>34</v>
      </c>
      <c r="B992" s="8">
        <v>45566.0</v>
      </c>
      <c r="C992" s="7">
        <v>45627.0</v>
      </c>
      <c r="D992" s="3">
        <v>64.0</v>
      </c>
      <c r="E992" s="7">
        <v>45597.0</v>
      </c>
      <c r="F992" s="8">
        <f t="shared" si="1"/>
        <v>45536</v>
      </c>
    </row>
    <row r="993">
      <c r="A993" s="2" t="s">
        <v>34</v>
      </c>
      <c r="B993" s="8">
        <v>45597.0</v>
      </c>
      <c r="C993" s="7">
        <v>45658.0</v>
      </c>
      <c r="D993" s="3">
        <v>58.0</v>
      </c>
      <c r="E993" s="7">
        <v>45627.0</v>
      </c>
      <c r="F993" s="8">
        <f t="shared" si="1"/>
        <v>45566</v>
      </c>
    </row>
    <row r="994">
      <c r="A994" s="2" t="s">
        <v>34</v>
      </c>
      <c r="B994" s="8">
        <v>45627.0</v>
      </c>
      <c r="C994" s="7">
        <v>45658.0</v>
      </c>
      <c r="D994" s="3">
        <v>2.0</v>
      </c>
      <c r="E994" s="7">
        <v>45658.0</v>
      </c>
      <c r="F994" s="8">
        <f t="shared" si="1"/>
        <v>45597</v>
      </c>
    </row>
    <row r="995">
      <c r="A995" s="2" t="s">
        <v>34</v>
      </c>
      <c r="B995" s="8">
        <v>45627.0</v>
      </c>
      <c r="C995" s="7">
        <v>45689.0</v>
      </c>
      <c r="D995" s="3">
        <v>4.0</v>
      </c>
      <c r="E995" s="7">
        <v>45658.0</v>
      </c>
      <c r="F995" s="8">
        <f t="shared" si="1"/>
        <v>45597</v>
      </c>
    </row>
    <row r="996">
      <c r="A996" s="2" t="s">
        <v>34</v>
      </c>
      <c r="B996" s="8">
        <v>45658.0</v>
      </c>
      <c r="C996" s="7">
        <v>45717.0</v>
      </c>
      <c r="D996" s="3">
        <v>1.0</v>
      </c>
      <c r="E996" s="7">
        <v>45689.0</v>
      </c>
      <c r="F996" s="8">
        <f t="shared" si="1"/>
        <v>45627</v>
      </c>
    </row>
    <row r="997">
      <c r="A997" s="2" t="s">
        <v>34</v>
      </c>
      <c r="B997" s="8">
        <v>45689.0</v>
      </c>
      <c r="C997" s="7">
        <v>45748.0</v>
      </c>
      <c r="D997" s="3">
        <v>1.0</v>
      </c>
      <c r="E997" s="7">
        <v>45717.0</v>
      </c>
      <c r="F997" s="8">
        <f t="shared" si="1"/>
        <v>45658</v>
      </c>
    </row>
    <row r="998">
      <c r="A998" s="2" t="s">
        <v>34</v>
      </c>
      <c r="B998" s="8">
        <v>45748.0</v>
      </c>
      <c r="C998" s="7">
        <v>45809.0</v>
      </c>
      <c r="D998" s="3">
        <v>5.0</v>
      </c>
      <c r="E998" s="7">
        <v>45778.0</v>
      </c>
      <c r="F998" s="8">
        <f t="shared" si="1"/>
        <v>45717</v>
      </c>
    </row>
    <row r="999">
      <c r="A999" s="2" t="s">
        <v>34</v>
      </c>
      <c r="B999" s="8">
        <v>45778.0</v>
      </c>
      <c r="C999" s="7">
        <v>45839.0</v>
      </c>
      <c r="D999" s="3">
        <v>1.0</v>
      </c>
      <c r="E999" s="7">
        <v>45809.0</v>
      </c>
      <c r="F999" s="8">
        <f t="shared" si="1"/>
        <v>45748</v>
      </c>
    </row>
    <row r="1000">
      <c r="A1000" s="2" t="s">
        <v>35</v>
      </c>
      <c r="B1000" s="8">
        <v>45444.0</v>
      </c>
      <c r="C1000" s="7">
        <v>45444.0</v>
      </c>
      <c r="D1000" s="3">
        <v>1.0</v>
      </c>
      <c r="E1000" s="7">
        <v>45474.0</v>
      </c>
      <c r="F1000" s="8">
        <f t="shared" si="1"/>
        <v>45413</v>
      </c>
    </row>
    <row r="1001">
      <c r="A1001" s="2" t="s">
        <v>35</v>
      </c>
      <c r="B1001" s="8">
        <v>45474.0</v>
      </c>
      <c r="C1001" s="7">
        <v>45323.0</v>
      </c>
      <c r="D1001" s="3">
        <v>2.0</v>
      </c>
      <c r="E1001" s="7">
        <v>45505.0</v>
      </c>
      <c r="F1001" s="8">
        <f t="shared" si="1"/>
        <v>45444</v>
      </c>
    </row>
    <row r="1002">
      <c r="A1002" s="2" t="s">
        <v>35</v>
      </c>
      <c r="B1002" s="8">
        <v>45505.0</v>
      </c>
      <c r="C1002" s="7">
        <v>45566.0</v>
      </c>
      <c r="D1002" s="3">
        <v>9.0</v>
      </c>
      <c r="E1002" s="7">
        <v>45536.0</v>
      </c>
      <c r="F1002" s="8">
        <f t="shared" si="1"/>
        <v>45474</v>
      </c>
    </row>
    <row r="1003">
      <c r="A1003" s="2" t="s">
        <v>35</v>
      </c>
      <c r="B1003" s="8">
        <v>45566.0</v>
      </c>
      <c r="C1003" s="7">
        <v>45627.0</v>
      </c>
      <c r="D1003" s="3">
        <v>34.0</v>
      </c>
      <c r="E1003" s="7">
        <v>45597.0</v>
      </c>
      <c r="F1003" s="8">
        <f t="shared" si="1"/>
        <v>45536</v>
      </c>
    </row>
    <row r="1004">
      <c r="A1004" s="2" t="s">
        <v>35</v>
      </c>
      <c r="B1004" s="8">
        <v>45627.0</v>
      </c>
      <c r="C1004" s="7">
        <v>45689.0</v>
      </c>
      <c r="D1004" s="3">
        <v>6.0</v>
      </c>
      <c r="E1004" s="7">
        <v>45658.0</v>
      </c>
      <c r="F1004" s="8">
        <f t="shared" si="1"/>
        <v>45597</v>
      </c>
    </row>
    <row r="1005">
      <c r="A1005" s="2" t="s">
        <v>35</v>
      </c>
      <c r="B1005" s="8">
        <v>45658.0</v>
      </c>
      <c r="C1005" s="7">
        <v>45717.0</v>
      </c>
      <c r="D1005" s="3">
        <v>5.0</v>
      </c>
      <c r="E1005" s="7">
        <v>45689.0</v>
      </c>
      <c r="F1005" s="8">
        <f t="shared" si="1"/>
        <v>45627</v>
      </c>
    </row>
    <row r="1006">
      <c r="A1006" s="2" t="s">
        <v>36</v>
      </c>
      <c r="B1006" s="8">
        <v>45413.0</v>
      </c>
      <c r="C1006" s="7">
        <v>45474.0</v>
      </c>
      <c r="D1006" s="3">
        <v>10.0</v>
      </c>
      <c r="E1006" s="7">
        <v>45444.0</v>
      </c>
      <c r="F1006" s="8">
        <f t="shared" si="1"/>
        <v>45383</v>
      </c>
    </row>
    <row r="1007">
      <c r="A1007" s="2" t="s">
        <v>36</v>
      </c>
      <c r="B1007" s="8">
        <v>45444.0</v>
      </c>
      <c r="C1007" s="7">
        <v>45444.0</v>
      </c>
      <c r="D1007" s="3">
        <v>5.0</v>
      </c>
      <c r="E1007" s="7">
        <v>45474.0</v>
      </c>
      <c r="F1007" s="8">
        <f t="shared" si="1"/>
        <v>45413</v>
      </c>
    </row>
    <row r="1008">
      <c r="A1008" s="2" t="s">
        <v>36</v>
      </c>
      <c r="B1008" s="8">
        <v>45444.0</v>
      </c>
      <c r="C1008" s="7">
        <v>45505.0</v>
      </c>
      <c r="D1008" s="3">
        <v>6.0</v>
      </c>
      <c r="E1008" s="7">
        <v>45474.0</v>
      </c>
      <c r="F1008" s="8">
        <f t="shared" si="1"/>
        <v>45413</v>
      </c>
    </row>
    <row r="1009">
      <c r="A1009" s="2" t="s">
        <v>36</v>
      </c>
      <c r="B1009" s="8">
        <v>45444.0</v>
      </c>
      <c r="C1009" s="7">
        <v>45292.0</v>
      </c>
      <c r="D1009" s="3">
        <v>1.0</v>
      </c>
      <c r="E1009" s="7">
        <v>45474.0</v>
      </c>
      <c r="F1009" s="8">
        <f t="shared" si="1"/>
        <v>45413</v>
      </c>
    </row>
    <row r="1010">
      <c r="A1010" s="2" t="s">
        <v>36</v>
      </c>
      <c r="B1010" s="8">
        <v>45444.0</v>
      </c>
      <c r="C1010" s="7">
        <v>45200.0</v>
      </c>
      <c r="D1010" s="3">
        <v>2.0</v>
      </c>
      <c r="E1010" s="7">
        <v>45474.0</v>
      </c>
      <c r="F1010" s="8">
        <f t="shared" si="1"/>
        <v>45413</v>
      </c>
    </row>
    <row r="1011">
      <c r="A1011" s="2" t="s">
        <v>36</v>
      </c>
      <c r="B1011" s="8">
        <v>45444.0</v>
      </c>
      <c r="C1011" s="7">
        <v>44927.0</v>
      </c>
      <c r="D1011" s="3">
        <v>2.0</v>
      </c>
      <c r="E1011" s="7">
        <v>45474.0</v>
      </c>
      <c r="F1011" s="8">
        <f t="shared" si="1"/>
        <v>45413</v>
      </c>
    </row>
    <row r="1012">
      <c r="A1012" s="2" t="s">
        <v>36</v>
      </c>
      <c r="B1012" s="8">
        <v>45444.0</v>
      </c>
      <c r="C1012" s="7">
        <v>45139.0</v>
      </c>
      <c r="D1012" s="3">
        <v>4.0</v>
      </c>
      <c r="E1012" s="7">
        <v>45474.0</v>
      </c>
      <c r="F1012" s="8">
        <f t="shared" si="1"/>
        <v>45413</v>
      </c>
    </row>
    <row r="1013">
      <c r="A1013" s="2" t="s">
        <v>36</v>
      </c>
      <c r="B1013" s="8">
        <v>45474.0</v>
      </c>
      <c r="C1013" s="7">
        <v>45292.0</v>
      </c>
      <c r="D1013" s="3">
        <v>1.0</v>
      </c>
      <c r="E1013" s="7">
        <v>45505.0</v>
      </c>
      <c r="F1013" s="8">
        <f t="shared" si="1"/>
        <v>45444</v>
      </c>
    </row>
    <row r="1014">
      <c r="A1014" s="2" t="s">
        <v>36</v>
      </c>
      <c r="B1014" s="8">
        <v>45474.0</v>
      </c>
      <c r="C1014" s="7">
        <v>45200.0</v>
      </c>
      <c r="D1014" s="3">
        <v>2.0</v>
      </c>
      <c r="E1014" s="7">
        <v>45505.0</v>
      </c>
      <c r="F1014" s="8">
        <f t="shared" si="1"/>
        <v>45444</v>
      </c>
    </row>
    <row r="1015">
      <c r="A1015" s="2" t="s">
        <v>36</v>
      </c>
      <c r="B1015" s="8">
        <v>45474.0</v>
      </c>
      <c r="C1015" s="7">
        <v>45536.0</v>
      </c>
      <c r="D1015" s="3">
        <v>11.0</v>
      </c>
      <c r="E1015" s="7">
        <v>45505.0</v>
      </c>
      <c r="F1015" s="8">
        <f t="shared" si="1"/>
        <v>45444</v>
      </c>
    </row>
    <row r="1016">
      <c r="A1016" s="2" t="s">
        <v>36</v>
      </c>
      <c r="B1016" s="8">
        <v>45505.0</v>
      </c>
      <c r="C1016" s="7">
        <v>45261.0</v>
      </c>
      <c r="D1016" s="3">
        <v>2.0</v>
      </c>
      <c r="E1016" s="7">
        <v>45536.0</v>
      </c>
      <c r="F1016" s="8">
        <f t="shared" si="1"/>
        <v>45474</v>
      </c>
    </row>
    <row r="1017">
      <c r="A1017" s="2" t="s">
        <v>36</v>
      </c>
      <c r="B1017" s="8">
        <v>45505.0</v>
      </c>
      <c r="C1017" s="7">
        <v>45566.0</v>
      </c>
      <c r="D1017" s="3">
        <v>28.0</v>
      </c>
      <c r="E1017" s="7">
        <v>45536.0</v>
      </c>
      <c r="F1017" s="8">
        <f t="shared" si="1"/>
        <v>45474</v>
      </c>
    </row>
    <row r="1018">
      <c r="A1018" s="2" t="s">
        <v>36</v>
      </c>
      <c r="B1018" s="8">
        <v>45505.0</v>
      </c>
      <c r="C1018" s="7">
        <v>45200.0</v>
      </c>
      <c r="D1018" s="3">
        <v>2.0</v>
      </c>
      <c r="E1018" s="7">
        <v>45536.0</v>
      </c>
      <c r="F1018" s="8">
        <f t="shared" si="1"/>
        <v>45474</v>
      </c>
    </row>
    <row r="1019">
      <c r="A1019" s="2" t="s">
        <v>36</v>
      </c>
      <c r="B1019" s="8">
        <v>45505.0</v>
      </c>
      <c r="C1019" s="7">
        <v>45078.0</v>
      </c>
      <c r="D1019" s="3">
        <v>2.0</v>
      </c>
      <c r="E1019" s="7">
        <v>45536.0</v>
      </c>
      <c r="F1019" s="8">
        <f t="shared" si="1"/>
        <v>45474</v>
      </c>
    </row>
    <row r="1020">
      <c r="A1020" s="2" t="s">
        <v>36</v>
      </c>
      <c r="B1020" s="8">
        <v>45505.0</v>
      </c>
      <c r="C1020" s="7">
        <v>45352.0</v>
      </c>
      <c r="D1020" s="3">
        <v>1.0</v>
      </c>
      <c r="E1020" s="7">
        <v>45536.0</v>
      </c>
      <c r="F1020" s="8">
        <f t="shared" si="1"/>
        <v>45474</v>
      </c>
    </row>
    <row r="1021">
      <c r="A1021" s="2" t="s">
        <v>36</v>
      </c>
      <c r="B1021" s="8">
        <v>45505.0</v>
      </c>
      <c r="C1021" s="7">
        <v>45383.0</v>
      </c>
      <c r="D1021" s="3">
        <v>1.0</v>
      </c>
      <c r="E1021" s="7">
        <v>45536.0</v>
      </c>
      <c r="F1021" s="8">
        <f t="shared" si="1"/>
        <v>45474</v>
      </c>
    </row>
    <row r="1022">
      <c r="A1022" s="2" t="s">
        <v>36</v>
      </c>
      <c r="B1022" s="8">
        <v>45505.0</v>
      </c>
      <c r="C1022" s="7">
        <v>45231.0</v>
      </c>
      <c r="D1022" s="3">
        <v>9.0</v>
      </c>
      <c r="E1022" s="7">
        <v>45536.0</v>
      </c>
      <c r="F1022" s="8">
        <f t="shared" si="1"/>
        <v>45474</v>
      </c>
    </row>
    <row r="1023">
      <c r="A1023" s="2" t="s">
        <v>36</v>
      </c>
      <c r="B1023" s="8">
        <v>45536.0</v>
      </c>
      <c r="C1023" s="7">
        <v>45597.0</v>
      </c>
      <c r="D1023" s="3">
        <v>16.0</v>
      </c>
      <c r="E1023" s="7">
        <v>45566.0</v>
      </c>
      <c r="F1023" s="8">
        <f t="shared" si="1"/>
        <v>45505</v>
      </c>
    </row>
    <row r="1024">
      <c r="A1024" s="2" t="s">
        <v>36</v>
      </c>
      <c r="B1024" s="8">
        <v>45566.0</v>
      </c>
      <c r="C1024" s="7">
        <v>45627.0</v>
      </c>
      <c r="D1024" s="3">
        <v>23.0</v>
      </c>
      <c r="E1024" s="7">
        <v>45597.0</v>
      </c>
      <c r="F1024" s="8">
        <f t="shared" si="1"/>
        <v>45536</v>
      </c>
    </row>
    <row r="1025">
      <c r="A1025" s="2" t="s">
        <v>36</v>
      </c>
      <c r="B1025" s="8">
        <v>45597.0</v>
      </c>
      <c r="C1025" s="7">
        <v>45658.0</v>
      </c>
      <c r="D1025" s="3">
        <v>9.0</v>
      </c>
      <c r="E1025" s="7">
        <v>45627.0</v>
      </c>
      <c r="F1025" s="8">
        <f t="shared" si="1"/>
        <v>45566</v>
      </c>
    </row>
    <row r="1026">
      <c r="A1026" s="2" t="s">
        <v>36</v>
      </c>
      <c r="B1026" s="8">
        <v>45627.0</v>
      </c>
      <c r="C1026" s="7">
        <v>45383.0</v>
      </c>
      <c r="D1026" s="3">
        <v>1.0</v>
      </c>
      <c r="E1026" s="7">
        <v>45658.0</v>
      </c>
      <c r="F1026" s="8">
        <f t="shared" si="1"/>
        <v>45597</v>
      </c>
    </row>
    <row r="1027">
      <c r="A1027" s="2" t="s">
        <v>36</v>
      </c>
      <c r="B1027" s="8">
        <v>45627.0</v>
      </c>
      <c r="C1027" s="7">
        <v>45689.0</v>
      </c>
      <c r="D1027" s="3">
        <v>8.0</v>
      </c>
      <c r="E1027" s="7">
        <v>45658.0</v>
      </c>
      <c r="F1027" s="8">
        <f t="shared" si="1"/>
        <v>45597</v>
      </c>
    </row>
    <row r="1028">
      <c r="A1028" s="2" t="s">
        <v>36</v>
      </c>
      <c r="B1028" s="8">
        <v>45658.0</v>
      </c>
      <c r="C1028" s="7">
        <v>45717.0</v>
      </c>
      <c r="D1028" s="3">
        <v>32.0</v>
      </c>
      <c r="E1028" s="7">
        <v>45689.0</v>
      </c>
      <c r="F1028" s="8">
        <f t="shared" si="1"/>
        <v>45627</v>
      </c>
    </row>
    <row r="1029">
      <c r="A1029" s="2" t="s">
        <v>36</v>
      </c>
      <c r="B1029" s="8">
        <v>45689.0</v>
      </c>
      <c r="C1029" s="7">
        <v>45748.0</v>
      </c>
      <c r="D1029" s="3">
        <v>32.0</v>
      </c>
      <c r="E1029" s="7">
        <v>45717.0</v>
      </c>
      <c r="F1029" s="8">
        <f t="shared" si="1"/>
        <v>45658</v>
      </c>
    </row>
    <row r="1030">
      <c r="A1030" s="2" t="s">
        <v>36</v>
      </c>
      <c r="B1030" s="8">
        <v>45717.0</v>
      </c>
      <c r="C1030" s="7">
        <v>45778.0</v>
      </c>
      <c r="D1030" s="3">
        <v>2.0</v>
      </c>
      <c r="E1030" s="7">
        <v>45748.0</v>
      </c>
      <c r="F1030" s="8">
        <f t="shared" si="1"/>
        <v>45689</v>
      </c>
    </row>
    <row r="1031">
      <c r="A1031" s="2" t="s">
        <v>36</v>
      </c>
      <c r="B1031" s="8">
        <v>45748.0</v>
      </c>
      <c r="C1031" s="7">
        <v>45809.0</v>
      </c>
      <c r="D1031" s="3">
        <v>21.0</v>
      </c>
      <c r="E1031" s="7">
        <v>45778.0</v>
      </c>
      <c r="F1031" s="8">
        <f t="shared" si="1"/>
        <v>45717</v>
      </c>
    </row>
    <row r="1032">
      <c r="A1032" s="2" t="s">
        <v>36</v>
      </c>
      <c r="B1032" s="8">
        <v>45778.0</v>
      </c>
      <c r="C1032" s="7">
        <v>45839.0</v>
      </c>
      <c r="D1032" s="3">
        <v>16.0</v>
      </c>
      <c r="E1032" s="7">
        <v>45809.0</v>
      </c>
      <c r="F1032" s="8">
        <f t="shared" si="1"/>
        <v>45748</v>
      </c>
    </row>
    <row r="1033">
      <c r="A1033" s="2" t="s">
        <v>36</v>
      </c>
      <c r="B1033" s="8">
        <v>45809.0</v>
      </c>
      <c r="C1033" s="7">
        <v>45870.0</v>
      </c>
      <c r="D1033" s="3">
        <v>3.0</v>
      </c>
      <c r="E1033" s="7">
        <v>45839.0</v>
      </c>
      <c r="F1033" s="8">
        <f t="shared" si="1"/>
        <v>45778</v>
      </c>
    </row>
    <row r="1034">
      <c r="A1034" s="2" t="s">
        <v>36</v>
      </c>
      <c r="B1034" s="8">
        <v>45839.0</v>
      </c>
      <c r="C1034" s="7">
        <v>45901.0</v>
      </c>
      <c r="D1034" s="3">
        <v>6.0</v>
      </c>
      <c r="E1034" s="7">
        <v>45870.0</v>
      </c>
      <c r="F1034" s="8">
        <f t="shared" si="1"/>
        <v>45809</v>
      </c>
    </row>
    <row r="1035">
      <c r="A1035" s="2" t="s">
        <v>37</v>
      </c>
      <c r="B1035" s="8">
        <v>45474.0</v>
      </c>
      <c r="C1035" s="7">
        <v>45352.0</v>
      </c>
      <c r="D1035" s="3">
        <v>1.0</v>
      </c>
      <c r="E1035" s="7">
        <v>45505.0</v>
      </c>
      <c r="F1035" s="8">
        <f t="shared" si="1"/>
        <v>45444</v>
      </c>
    </row>
    <row r="1036">
      <c r="A1036" s="2" t="s">
        <v>38</v>
      </c>
      <c r="B1036" s="8">
        <v>45413.0</v>
      </c>
      <c r="C1036" s="7">
        <v>45474.0</v>
      </c>
      <c r="D1036" s="3">
        <v>23.0</v>
      </c>
      <c r="E1036" s="7">
        <v>45444.0</v>
      </c>
      <c r="F1036" s="8">
        <f t="shared" si="1"/>
        <v>45383</v>
      </c>
    </row>
    <row r="1037">
      <c r="A1037" s="2" t="s">
        <v>38</v>
      </c>
      <c r="B1037" s="8">
        <v>45444.0</v>
      </c>
      <c r="C1037" s="7">
        <v>45292.0</v>
      </c>
      <c r="D1037" s="3">
        <v>2.0</v>
      </c>
      <c r="E1037" s="7">
        <v>45474.0</v>
      </c>
      <c r="F1037" s="8">
        <f t="shared" si="1"/>
        <v>45413</v>
      </c>
    </row>
    <row r="1038">
      <c r="A1038" s="2" t="s">
        <v>38</v>
      </c>
      <c r="B1038" s="8">
        <v>45444.0</v>
      </c>
      <c r="C1038" s="7">
        <v>45383.0</v>
      </c>
      <c r="D1038" s="3">
        <v>11.0</v>
      </c>
      <c r="E1038" s="7">
        <v>45474.0</v>
      </c>
      <c r="F1038" s="8">
        <f t="shared" si="1"/>
        <v>45413</v>
      </c>
    </row>
    <row r="1039">
      <c r="A1039" s="2" t="s">
        <v>38</v>
      </c>
      <c r="B1039" s="8">
        <v>45444.0</v>
      </c>
      <c r="C1039" s="7">
        <v>45444.0</v>
      </c>
      <c r="D1039" s="3">
        <v>2.0</v>
      </c>
      <c r="E1039" s="7">
        <v>45474.0</v>
      </c>
      <c r="F1039" s="8">
        <f t="shared" si="1"/>
        <v>45413</v>
      </c>
    </row>
    <row r="1040">
      <c r="A1040" s="2" t="s">
        <v>38</v>
      </c>
      <c r="B1040" s="8">
        <v>45444.0</v>
      </c>
      <c r="C1040" s="7">
        <v>45352.0</v>
      </c>
      <c r="D1040" s="3">
        <v>1.0</v>
      </c>
      <c r="E1040" s="7">
        <v>45474.0</v>
      </c>
      <c r="F1040" s="8">
        <f t="shared" si="1"/>
        <v>45413</v>
      </c>
    </row>
    <row r="1041">
      <c r="A1041" s="2" t="s">
        <v>38</v>
      </c>
      <c r="B1041" s="8">
        <v>45444.0</v>
      </c>
      <c r="C1041" s="7">
        <v>45323.0</v>
      </c>
      <c r="D1041" s="3">
        <v>2.0</v>
      </c>
      <c r="E1041" s="7">
        <v>45474.0</v>
      </c>
      <c r="F1041" s="8">
        <f t="shared" si="1"/>
        <v>45413</v>
      </c>
    </row>
    <row r="1042">
      <c r="A1042" s="2" t="s">
        <v>38</v>
      </c>
      <c r="B1042" s="8">
        <v>45474.0</v>
      </c>
      <c r="C1042" s="7">
        <v>45383.0</v>
      </c>
      <c r="D1042" s="3">
        <v>1.0</v>
      </c>
      <c r="E1042" s="7">
        <v>45505.0</v>
      </c>
      <c r="F1042" s="8">
        <f t="shared" si="1"/>
        <v>45444</v>
      </c>
    </row>
    <row r="1043">
      <c r="A1043" s="2" t="s">
        <v>38</v>
      </c>
      <c r="B1043" s="8">
        <v>45474.0</v>
      </c>
      <c r="C1043" s="7">
        <v>45413.0</v>
      </c>
      <c r="D1043" s="3">
        <v>2.0</v>
      </c>
      <c r="E1043" s="7">
        <v>45505.0</v>
      </c>
      <c r="F1043" s="8">
        <f t="shared" si="1"/>
        <v>45444</v>
      </c>
    </row>
    <row r="1044">
      <c r="A1044" s="2" t="s">
        <v>38</v>
      </c>
      <c r="B1044" s="8">
        <v>45474.0</v>
      </c>
      <c r="C1044" s="7">
        <v>45444.0</v>
      </c>
      <c r="D1044" s="3">
        <v>21.0</v>
      </c>
      <c r="E1044" s="7">
        <v>45505.0</v>
      </c>
      <c r="F1044" s="8">
        <f t="shared" si="1"/>
        <v>45444</v>
      </c>
    </row>
    <row r="1045">
      <c r="A1045" s="2" t="s">
        <v>38</v>
      </c>
      <c r="B1045" s="8">
        <v>45474.0</v>
      </c>
      <c r="C1045" s="7">
        <v>45352.0</v>
      </c>
      <c r="D1045" s="3">
        <v>3.0</v>
      </c>
      <c r="E1045" s="7">
        <v>45505.0</v>
      </c>
      <c r="F1045" s="8">
        <f t="shared" si="1"/>
        <v>45444</v>
      </c>
    </row>
    <row r="1046">
      <c r="A1046" s="2" t="s">
        <v>38</v>
      </c>
      <c r="B1046" s="8">
        <v>45474.0</v>
      </c>
      <c r="C1046" s="7">
        <v>45139.0</v>
      </c>
      <c r="D1046" s="3">
        <v>5.0</v>
      </c>
      <c r="E1046" s="7">
        <v>45505.0</v>
      </c>
      <c r="F1046" s="8">
        <f t="shared" si="1"/>
        <v>45444</v>
      </c>
    </row>
    <row r="1047">
      <c r="A1047" s="2" t="s">
        <v>38</v>
      </c>
      <c r="B1047" s="8">
        <v>45474.0</v>
      </c>
      <c r="C1047" s="7">
        <v>45170.0</v>
      </c>
      <c r="D1047" s="3">
        <v>3.0</v>
      </c>
      <c r="E1047" s="7">
        <v>45505.0</v>
      </c>
      <c r="F1047" s="8">
        <f t="shared" si="1"/>
        <v>45444</v>
      </c>
    </row>
    <row r="1048">
      <c r="A1048" s="2" t="s">
        <v>38</v>
      </c>
      <c r="B1048" s="8">
        <v>45474.0</v>
      </c>
      <c r="C1048" s="7">
        <v>45536.0</v>
      </c>
      <c r="D1048" s="3">
        <v>11.0</v>
      </c>
      <c r="E1048" s="7">
        <v>45505.0</v>
      </c>
      <c r="F1048" s="8">
        <f t="shared" si="1"/>
        <v>45444</v>
      </c>
    </row>
    <row r="1049">
      <c r="A1049" s="2" t="s">
        <v>38</v>
      </c>
      <c r="B1049" s="8">
        <v>45505.0</v>
      </c>
      <c r="C1049" s="7">
        <v>45352.0</v>
      </c>
      <c r="D1049" s="3">
        <v>1.0</v>
      </c>
      <c r="E1049" s="7">
        <v>45536.0</v>
      </c>
      <c r="F1049" s="8">
        <f t="shared" si="1"/>
        <v>45474</v>
      </c>
    </row>
    <row r="1050">
      <c r="A1050" s="2" t="s">
        <v>38</v>
      </c>
      <c r="B1050" s="8">
        <v>45505.0</v>
      </c>
      <c r="C1050" s="7">
        <v>45566.0</v>
      </c>
      <c r="D1050" s="3">
        <v>10.0</v>
      </c>
      <c r="E1050" s="7">
        <v>45536.0</v>
      </c>
      <c r="F1050" s="8">
        <f t="shared" si="1"/>
        <v>45474</v>
      </c>
    </row>
    <row r="1051">
      <c r="A1051" s="2" t="s">
        <v>38</v>
      </c>
      <c r="B1051" s="8">
        <v>45536.0</v>
      </c>
      <c r="C1051" s="7">
        <v>45597.0</v>
      </c>
      <c r="D1051" s="3">
        <v>38.0</v>
      </c>
      <c r="E1051" s="7">
        <v>45566.0</v>
      </c>
      <c r="F1051" s="8">
        <f t="shared" si="1"/>
        <v>45505</v>
      </c>
    </row>
    <row r="1052">
      <c r="A1052" s="2" t="s">
        <v>38</v>
      </c>
      <c r="B1052" s="8">
        <v>45566.0</v>
      </c>
      <c r="C1052" s="7">
        <v>45323.0</v>
      </c>
      <c r="D1052" s="3">
        <v>5.0</v>
      </c>
      <c r="E1052" s="7">
        <v>45597.0</v>
      </c>
      <c r="F1052" s="8">
        <f t="shared" si="1"/>
        <v>45536</v>
      </c>
    </row>
    <row r="1053">
      <c r="A1053" s="2" t="s">
        <v>38</v>
      </c>
      <c r="B1053" s="8">
        <v>45566.0</v>
      </c>
      <c r="C1053" s="7">
        <v>44866.0</v>
      </c>
      <c r="D1053" s="3">
        <v>1.0</v>
      </c>
      <c r="E1053" s="7">
        <v>45597.0</v>
      </c>
      <c r="F1053" s="8">
        <f t="shared" si="1"/>
        <v>45536</v>
      </c>
    </row>
    <row r="1054">
      <c r="A1054" s="2" t="s">
        <v>38</v>
      </c>
      <c r="B1054" s="8">
        <v>45597.0</v>
      </c>
      <c r="C1054" s="7">
        <v>45658.0</v>
      </c>
      <c r="D1054" s="3">
        <v>1.0</v>
      </c>
      <c r="E1054" s="7">
        <v>45627.0</v>
      </c>
      <c r="F1054" s="8">
        <f t="shared" si="1"/>
        <v>45566</v>
      </c>
    </row>
    <row r="1055">
      <c r="A1055" s="2" t="s">
        <v>38</v>
      </c>
      <c r="B1055" s="8">
        <v>45627.0</v>
      </c>
      <c r="C1055" s="7">
        <v>45689.0</v>
      </c>
      <c r="D1055" s="3">
        <v>2.0</v>
      </c>
      <c r="E1055" s="7">
        <v>45658.0</v>
      </c>
      <c r="F1055" s="8">
        <f t="shared" si="1"/>
        <v>45597</v>
      </c>
    </row>
    <row r="1056">
      <c r="A1056" s="2" t="s">
        <v>38</v>
      </c>
      <c r="B1056" s="8">
        <v>45689.0</v>
      </c>
      <c r="C1056" s="7">
        <v>45748.0</v>
      </c>
      <c r="D1056" s="3">
        <v>9.0</v>
      </c>
      <c r="E1056" s="7">
        <v>45717.0</v>
      </c>
      <c r="F1056" s="8">
        <f t="shared" si="1"/>
        <v>45658</v>
      </c>
    </row>
    <row r="1057">
      <c r="A1057" s="2" t="s">
        <v>39</v>
      </c>
      <c r="B1057" s="8">
        <v>45413.0</v>
      </c>
      <c r="C1057" s="7">
        <v>45474.0</v>
      </c>
      <c r="D1057" s="3">
        <v>3.0</v>
      </c>
      <c r="E1057" s="7">
        <v>45444.0</v>
      </c>
      <c r="F1057" s="8">
        <f t="shared" si="1"/>
        <v>45383</v>
      </c>
    </row>
    <row r="1058">
      <c r="A1058" s="2" t="s">
        <v>39</v>
      </c>
      <c r="B1058" s="8">
        <v>45444.0</v>
      </c>
      <c r="C1058" s="7">
        <v>45352.0</v>
      </c>
      <c r="D1058" s="3">
        <v>2.0</v>
      </c>
      <c r="E1058" s="7">
        <v>45474.0</v>
      </c>
      <c r="F1058" s="8">
        <f t="shared" si="1"/>
        <v>45413</v>
      </c>
    </row>
    <row r="1059">
      <c r="A1059" s="2" t="s">
        <v>39</v>
      </c>
      <c r="B1059" s="8">
        <v>45444.0</v>
      </c>
      <c r="C1059" s="7">
        <v>45383.0</v>
      </c>
      <c r="D1059" s="3">
        <v>2.0</v>
      </c>
      <c r="E1059" s="7">
        <v>45474.0</v>
      </c>
      <c r="F1059" s="8">
        <f t="shared" si="1"/>
        <v>45413</v>
      </c>
    </row>
    <row r="1060">
      <c r="A1060" s="2" t="s">
        <v>39</v>
      </c>
      <c r="B1060" s="8">
        <v>45444.0</v>
      </c>
      <c r="C1060" s="7">
        <v>45261.0</v>
      </c>
      <c r="D1060" s="3">
        <v>5.0</v>
      </c>
      <c r="E1060" s="7">
        <v>45474.0</v>
      </c>
      <c r="F1060" s="8">
        <f t="shared" si="1"/>
        <v>45413</v>
      </c>
    </row>
    <row r="1061">
      <c r="A1061" s="2" t="s">
        <v>39</v>
      </c>
      <c r="B1061" s="8">
        <v>45474.0</v>
      </c>
      <c r="C1061" s="7">
        <v>45261.0</v>
      </c>
      <c r="D1061" s="3">
        <v>1.0</v>
      </c>
      <c r="E1061" s="7">
        <v>45505.0</v>
      </c>
      <c r="F1061" s="8">
        <f t="shared" si="1"/>
        <v>45444</v>
      </c>
    </row>
    <row r="1062">
      <c r="A1062" s="2" t="s">
        <v>39</v>
      </c>
      <c r="B1062" s="8">
        <v>45505.0</v>
      </c>
      <c r="C1062" s="7">
        <v>45413.0</v>
      </c>
      <c r="D1062" s="3">
        <v>27.0</v>
      </c>
      <c r="E1062" s="7">
        <v>45536.0</v>
      </c>
      <c r="F1062" s="8">
        <f t="shared" si="1"/>
        <v>45474</v>
      </c>
    </row>
    <row r="1063">
      <c r="A1063" s="2" t="s">
        <v>39</v>
      </c>
      <c r="B1063" s="8">
        <v>45536.0</v>
      </c>
      <c r="C1063" s="7">
        <v>45261.0</v>
      </c>
      <c r="D1063" s="3">
        <v>1.0</v>
      </c>
      <c r="E1063" s="7">
        <v>45566.0</v>
      </c>
      <c r="F1063" s="8">
        <f t="shared" si="1"/>
        <v>45505</v>
      </c>
    </row>
    <row r="1064">
      <c r="A1064" s="2" t="s">
        <v>39</v>
      </c>
      <c r="B1064" s="8">
        <v>45566.0</v>
      </c>
      <c r="C1064" s="7">
        <v>45627.0</v>
      </c>
      <c r="D1064" s="3">
        <v>11.0</v>
      </c>
      <c r="E1064" s="7">
        <v>45597.0</v>
      </c>
      <c r="F1064" s="8">
        <f t="shared" si="1"/>
        <v>45536</v>
      </c>
    </row>
    <row r="1065">
      <c r="A1065" s="2" t="s">
        <v>39</v>
      </c>
      <c r="B1065" s="8">
        <v>45597.0</v>
      </c>
      <c r="C1065" s="7">
        <v>45658.0</v>
      </c>
      <c r="D1065" s="3">
        <v>14.0</v>
      </c>
      <c r="E1065" s="7">
        <v>45627.0</v>
      </c>
      <c r="F1065" s="8">
        <f t="shared" si="1"/>
        <v>45566</v>
      </c>
    </row>
    <row r="1066">
      <c r="A1066" s="2" t="s">
        <v>39</v>
      </c>
      <c r="B1066" s="8">
        <v>45597.0</v>
      </c>
      <c r="C1066" s="7">
        <v>45413.0</v>
      </c>
      <c r="D1066" s="3">
        <v>1.0</v>
      </c>
      <c r="E1066" s="7">
        <v>45627.0</v>
      </c>
      <c r="F1066" s="8">
        <f t="shared" si="1"/>
        <v>45566</v>
      </c>
    </row>
    <row r="1067">
      <c r="A1067" s="2" t="s">
        <v>39</v>
      </c>
      <c r="B1067" s="8">
        <v>45627.0</v>
      </c>
      <c r="C1067" s="7">
        <v>45689.0</v>
      </c>
      <c r="D1067" s="3">
        <v>10.0</v>
      </c>
      <c r="E1067" s="7">
        <v>45658.0</v>
      </c>
      <c r="F1067" s="8">
        <f t="shared" si="1"/>
        <v>45597</v>
      </c>
    </row>
    <row r="1068">
      <c r="A1068" s="2" t="s">
        <v>39</v>
      </c>
      <c r="B1068" s="8">
        <v>45658.0</v>
      </c>
      <c r="C1068" s="7">
        <v>45717.0</v>
      </c>
      <c r="D1068" s="3">
        <v>2.0</v>
      </c>
      <c r="E1068" s="7">
        <v>45689.0</v>
      </c>
      <c r="F1068" s="8">
        <f t="shared" si="1"/>
        <v>45627</v>
      </c>
    </row>
    <row r="1069">
      <c r="A1069" s="2" t="s">
        <v>39</v>
      </c>
      <c r="B1069" s="8">
        <v>45689.0</v>
      </c>
      <c r="C1069" s="7">
        <v>45748.0</v>
      </c>
      <c r="D1069" s="3">
        <v>1.0</v>
      </c>
      <c r="E1069" s="7">
        <v>45717.0</v>
      </c>
      <c r="F1069" s="8">
        <f t="shared" si="1"/>
        <v>45658</v>
      </c>
    </row>
    <row r="1070">
      <c r="A1070" s="2" t="s">
        <v>39</v>
      </c>
      <c r="B1070" s="8">
        <v>45717.0</v>
      </c>
      <c r="C1070" s="7">
        <v>45778.0</v>
      </c>
      <c r="D1070" s="3">
        <v>19.0</v>
      </c>
      <c r="E1070" s="7">
        <v>45748.0</v>
      </c>
      <c r="F1070" s="8">
        <f t="shared" si="1"/>
        <v>45689</v>
      </c>
    </row>
    <row r="1071">
      <c r="A1071" s="2" t="s">
        <v>39</v>
      </c>
      <c r="B1071" s="8">
        <v>45778.0</v>
      </c>
      <c r="C1071" s="7">
        <v>45839.0</v>
      </c>
      <c r="D1071" s="3">
        <v>13.0</v>
      </c>
      <c r="E1071" s="7">
        <v>45809.0</v>
      </c>
      <c r="F1071" s="8">
        <f t="shared" si="1"/>
        <v>45748</v>
      </c>
    </row>
    <row r="1072">
      <c r="A1072" s="2" t="s">
        <v>40</v>
      </c>
      <c r="B1072" s="8">
        <v>45444.0</v>
      </c>
      <c r="C1072" s="7">
        <v>45352.0</v>
      </c>
      <c r="D1072" s="3">
        <v>1.0</v>
      </c>
      <c r="E1072" s="7">
        <v>45474.0</v>
      </c>
      <c r="F1072" s="8">
        <f t="shared" si="1"/>
        <v>45413</v>
      </c>
    </row>
    <row r="1073">
      <c r="A1073" s="2" t="s">
        <v>40</v>
      </c>
      <c r="B1073" s="8">
        <v>45444.0</v>
      </c>
      <c r="C1073" s="7">
        <v>45505.0</v>
      </c>
      <c r="D1073" s="3">
        <v>8.0</v>
      </c>
      <c r="E1073" s="7">
        <v>45474.0</v>
      </c>
      <c r="F1073" s="8">
        <f t="shared" si="1"/>
        <v>45413</v>
      </c>
    </row>
    <row r="1074">
      <c r="A1074" s="2" t="s">
        <v>40</v>
      </c>
      <c r="B1074" s="8">
        <v>45474.0</v>
      </c>
      <c r="C1074" s="7">
        <v>45047.0</v>
      </c>
      <c r="D1074" s="3">
        <v>1.0</v>
      </c>
      <c r="E1074" s="7">
        <v>45505.0</v>
      </c>
      <c r="F1074" s="8">
        <f t="shared" si="1"/>
        <v>45444</v>
      </c>
    </row>
    <row r="1075">
      <c r="A1075" s="2" t="s">
        <v>40</v>
      </c>
      <c r="B1075" s="8">
        <v>45474.0</v>
      </c>
      <c r="C1075" s="7">
        <v>45444.0</v>
      </c>
      <c r="D1075" s="3">
        <v>3.0</v>
      </c>
      <c r="E1075" s="7">
        <v>45505.0</v>
      </c>
      <c r="F1075" s="8">
        <f t="shared" si="1"/>
        <v>45444</v>
      </c>
    </row>
    <row r="1076">
      <c r="A1076" s="2" t="s">
        <v>40</v>
      </c>
      <c r="B1076" s="8">
        <v>45474.0</v>
      </c>
      <c r="C1076" s="7">
        <v>45323.0</v>
      </c>
      <c r="D1076" s="3">
        <v>1.0</v>
      </c>
      <c r="E1076" s="7">
        <v>45505.0</v>
      </c>
      <c r="F1076" s="8">
        <f t="shared" si="1"/>
        <v>45444</v>
      </c>
    </row>
    <row r="1077">
      <c r="A1077" s="2" t="s">
        <v>40</v>
      </c>
      <c r="B1077" s="8">
        <v>45505.0</v>
      </c>
      <c r="C1077" s="7">
        <v>45566.0</v>
      </c>
      <c r="D1077" s="3">
        <v>5.0</v>
      </c>
      <c r="E1077" s="7">
        <v>45536.0</v>
      </c>
      <c r="F1077" s="8">
        <f t="shared" si="1"/>
        <v>45474</v>
      </c>
    </row>
    <row r="1078">
      <c r="A1078" s="2" t="s">
        <v>40</v>
      </c>
      <c r="B1078" s="8">
        <v>45536.0</v>
      </c>
      <c r="C1078" s="7">
        <v>45597.0</v>
      </c>
      <c r="D1078" s="3">
        <v>9.0</v>
      </c>
      <c r="E1078" s="7">
        <v>45566.0</v>
      </c>
      <c r="F1078" s="8">
        <f t="shared" si="1"/>
        <v>45505</v>
      </c>
    </row>
    <row r="1079">
      <c r="A1079" s="2" t="s">
        <v>40</v>
      </c>
      <c r="B1079" s="8">
        <v>45566.0</v>
      </c>
      <c r="C1079" s="7">
        <v>45627.0</v>
      </c>
      <c r="D1079" s="3">
        <v>12.0</v>
      </c>
      <c r="E1079" s="7">
        <v>45597.0</v>
      </c>
      <c r="F1079" s="8">
        <f t="shared" si="1"/>
        <v>45536</v>
      </c>
    </row>
    <row r="1080">
      <c r="A1080" s="2" t="s">
        <v>40</v>
      </c>
      <c r="B1080" s="8">
        <v>45597.0</v>
      </c>
      <c r="C1080" s="7">
        <v>45658.0</v>
      </c>
      <c r="D1080" s="3">
        <v>4.0</v>
      </c>
      <c r="E1080" s="7">
        <v>45627.0</v>
      </c>
      <c r="F1080" s="8">
        <f t="shared" si="1"/>
        <v>45566</v>
      </c>
    </row>
    <row r="1081">
      <c r="A1081" s="2" t="s">
        <v>40</v>
      </c>
      <c r="B1081" s="8">
        <v>45658.0</v>
      </c>
      <c r="C1081" s="7">
        <v>45717.0</v>
      </c>
      <c r="D1081" s="3">
        <v>9.0</v>
      </c>
      <c r="E1081" s="7">
        <v>45689.0</v>
      </c>
      <c r="F1081" s="8">
        <f t="shared" si="1"/>
        <v>45627</v>
      </c>
    </row>
    <row r="1082">
      <c r="A1082" s="2" t="s">
        <v>40</v>
      </c>
      <c r="B1082" s="8">
        <v>45689.0</v>
      </c>
      <c r="C1082" s="7">
        <v>45748.0</v>
      </c>
      <c r="D1082" s="3">
        <v>9.0</v>
      </c>
      <c r="E1082" s="7">
        <v>45717.0</v>
      </c>
      <c r="F1082" s="8">
        <f t="shared" si="1"/>
        <v>45658</v>
      </c>
    </row>
    <row r="1083">
      <c r="A1083" s="2" t="s">
        <v>40</v>
      </c>
      <c r="B1083" s="8">
        <v>45748.0</v>
      </c>
      <c r="C1083" s="7">
        <v>45809.0</v>
      </c>
      <c r="D1083" s="3">
        <v>1.0</v>
      </c>
      <c r="E1083" s="7">
        <v>45778.0</v>
      </c>
      <c r="F1083" s="8">
        <f t="shared" si="1"/>
        <v>45717</v>
      </c>
    </row>
    <row r="1084">
      <c r="A1084" s="2" t="s">
        <v>41</v>
      </c>
      <c r="B1084" s="8">
        <v>45413.0</v>
      </c>
      <c r="C1084" s="7">
        <v>45474.0</v>
      </c>
      <c r="D1084" s="3">
        <v>22.0</v>
      </c>
      <c r="E1084" s="7">
        <v>45444.0</v>
      </c>
      <c r="F1084" s="8">
        <f t="shared" si="1"/>
        <v>45383</v>
      </c>
    </row>
    <row r="1085">
      <c r="A1085" s="2" t="s">
        <v>41</v>
      </c>
      <c r="B1085" s="8">
        <v>45444.0</v>
      </c>
      <c r="C1085" s="7">
        <v>45505.0</v>
      </c>
      <c r="D1085" s="3">
        <v>3.0</v>
      </c>
      <c r="E1085" s="7">
        <v>45474.0</v>
      </c>
      <c r="F1085" s="8">
        <f t="shared" si="1"/>
        <v>45413</v>
      </c>
    </row>
    <row r="1086">
      <c r="A1086" s="2" t="s">
        <v>41</v>
      </c>
      <c r="B1086" s="8">
        <v>45444.0</v>
      </c>
      <c r="C1086" s="7">
        <v>45352.0</v>
      </c>
      <c r="D1086" s="3">
        <v>3.0</v>
      </c>
      <c r="E1086" s="7">
        <v>45474.0</v>
      </c>
      <c r="F1086" s="8">
        <f t="shared" si="1"/>
        <v>45413</v>
      </c>
    </row>
    <row r="1087">
      <c r="A1087" s="2" t="s">
        <v>41</v>
      </c>
      <c r="B1087" s="8">
        <v>45444.0</v>
      </c>
      <c r="C1087" s="7">
        <v>44652.0</v>
      </c>
      <c r="D1087" s="3">
        <v>1.0</v>
      </c>
      <c r="E1087" s="7">
        <v>45474.0</v>
      </c>
      <c r="F1087" s="8">
        <f t="shared" si="1"/>
        <v>45413</v>
      </c>
    </row>
    <row r="1088">
      <c r="A1088" s="2" t="s">
        <v>41</v>
      </c>
      <c r="B1088" s="8">
        <v>45474.0</v>
      </c>
      <c r="C1088" s="7">
        <v>44774.0</v>
      </c>
      <c r="D1088" s="3">
        <v>2.0</v>
      </c>
      <c r="E1088" s="7">
        <v>45505.0</v>
      </c>
      <c r="F1088" s="8">
        <f t="shared" si="1"/>
        <v>45444</v>
      </c>
    </row>
    <row r="1089">
      <c r="A1089" s="2" t="s">
        <v>41</v>
      </c>
      <c r="B1089" s="8">
        <v>45474.0</v>
      </c>
      <c r="C1089" s="7">
        <v>45536.0</v>
      </c>
      <c r="D1089" s="3">
        <v>3.0</v>
      </c>
      <c r="E1089" s="7">
        <v>45505.0</v>
      </c>
      <c r="F1089" s="8">
        <f t="shared" si="1"/>
        <v>45444</v>
      </c>
    </row>
    <row r="1090">
      <c r="A1090" s="2" t="s">
        <v>41</v>
      </c>
      <c r="B1090" s="8">
        <v>45474.0</v>
      </c>
      <c r="C1090" s="7">
        <v>45352.0</v>
      </c>
      <c r="D1090" s="3">
        <v>2.0</v>
      </c>
      <c r="E1090" s="7">
        <v>45505.0</v>
      </c>
      <c r="F1090" s="8">
        <f t="shared" si="1"/>
        <v>45444</v>
      </c>
    </row>
    <row r="1091">
      <c r="A1091" s="2" t="s">
        <v>41</v>
      </c>
      <c r="B1091" s="8">
        <v>45474.0</v>
      </c>
      <c r="C1091" s="7">
        <v>44986.0</v>
      </c>
      <c r="D1091" s="3">
        <v>1.0</v>
      </c>
      <c r="E1091" s="7">
        <v>45505.0</v>
      </c>
      <c r="F1091" s="8">
        <f t="shared" si="1"/>
        <v>45444</v>
      </c>
    </row>
    <row r="1092">
      <c r="A1092" s="2" t="s">
        <v>41</v>
      </c>
      <c r="B1092" s="8">
        <v>45474.0</v>
      </c>
      <c r="C1092" s="7">
        <v>45444.0</v>
      </c>
      <c r="D1092" s="3">
        <v>2.0</v>
      </c>
      <c r="E1092" s="7">
        <v>45505.0</v>
      </c>
      <c r="F1092" s="8">
        <f t="shared" si="1"/>
        <v>45444</v>
      </c>
    </row>
    <row r="1093">
      <c r="A1093" s="2" t="s">
        <v>41</v>
      </c>
      <c r="B1093" s="8">
        <v>45505.0</v>
      </c>
      <c r="C1093" s="7">
        <v>45566.0</v>
      </c>
      <c r="D1093" s="3">
        <v>4.0</v>
      </c>
      <c r="E1093" s="7">
        <v>45536.0</v>
      </c>
      <c r="F1093" s="8">
        <f t="shared" si="1"/>
        <v>45474</v>
      </c>
    </row>
    <row r="1094">
      <c r="A1094" s="2" t="s">
        <v>41</v>
      </c>
      <c r="B1094" s="8">
        <v>45505.0</v>
      </c>
      <c r="C1094" s="7">
        <v>44774.0</v>
      </c>
      <c r="D1094" s="3">
        <v>2.0</v>
      </c>
      <c r="E1094" s="7">
        <v>45536.0</v>
      </c>
      <c r="F1094" s="8">
        <f t="shared" si="1"/>
        <v>45474</v>
      </c>
    </row>
    <row r="1095">
      <c r="A1095" s="2" t="s">
        <v>41</v>
      </c>
      <c r="B1095" s="8">
        <v>45505.0</v>
      </c>
      <c r="C1095" s="7">
        <v>45383.0</v>
      </c>
      <c r="D1095" s="3">
        <v>17.0</v>
      </c>
      <c r="E1095" s="7">
        <v>45536.0</v>
      </c>
      <c r="F1095" s="8">
        <f t="shared" si="1"/>
        <v>45474</v>
      </c>
    </row>
    <row r="1096">
      <c r="A1096" s="2" t="s">
        <v>41</v>
      </c>
      <c r="B1096" s="8">
        <v>45505.0</v>
      </c>
      <c r="C1096" s="7">
        <v>45078.0</v>
      </c>
      <c r="D1096" s="3">
        <v>1.0</v>
      </c>
      <c r="E1096" s="7">
        <v>45536.0</v>
      </c>
      <c r="F1096" s="8">
        <f t="shared" si="1"/>
        <v>45474</v>
      </c>
    </row>
    <row r="1097">
      <c r="A1097" s="2" t="s">
        <v>41</v>
      </c>
      <c r="B1097" s="8">
        <v>45505.0</v>
      </c>
      <c r="C1097" s="7">
        <v>45047.0</v>
      </c>
      <c r="D1097" s="3">
        <v>1.0</v>
      </c>
      <c r="E1097" s="7">
        <v>45536.0</v>
      </c>
      <c r="F1097" s="8">
        <f t="shared" si="1"/>
        <v>45474</v>
      </c>
    </row>
    <row r="1098">
      <c r="A1098" s="2" t="s">
        <v>41</v>
      </c>
      <c r="B1098" s="8">
        <v>45505.0</v>
      </c>
      <c r="C1098" s="7">
        <v>45292.0</v>
      </c>
      <c r="D1098" s="3">
        <v>3.0</v>
      </c>
      <c r="E1098" s="7">
        <v>45536.0</v>
      </c>
      <c r="F1098" s="8">
        <f t="shared" si="1"/>
        <v>45474</v>
      </c>
    </row>
    <row r="1099">
      <c r="A1099" s="2" t="s">
        <v>41</v>
      </c>
      <c r="B1099" s="8">
        <v>45505.0</v>
      </c>
      <c r="C1099" s="7">
        <v>44805.0</v>
      </c>
      <c r="D1099" s="3">
        <v>1.0</v>
      </c>
      <c r="E1099" s="7">
        <v>45536.0</v>
      </c>
      <c r="F1099" s="8">
        <f t="shared" si="1"/>
        <v>45474</v>
      </c>
    </row>
    <row r="1100">
      <c r="A1100" s="2" t="s">
        <v>41</v>
      </c>
      <c r="B1100" s="8">
        <v>45505.0</v>
      </c>
      <c r="C1100" s="7">
        <v>44958.0</v>
      </c>
      <c r="D1100" s="3">
        <v>10.0</v>
      </c>
      <c r="E1100" s="7">
        <v>45536.0</v>
      </c>
      <c r="F1100" s="8">
        <f t="shared" si="1"/>
        <v>45474</v>
      </c>
    </row>
    <row r="1101">
      <c r="A1101" s="2" t="s">
        <v>41</v>
      </c>
      <c r="B1101" s="8">
        <v>45505.0</v>
      </c>
      <c r="C1101" s="7">
        <v>45444.0</v>
      </c>
      <c r="D1101" s="3">
        <v>10.0</v>
      </c>
      <c r="E1101" s="7">
        <v>45536.0</v>
      </c>
      <c r="F1101" s="8">
        <f t="shared" si="1"/>
        <v>45474</v>
      </c>
    </row>
    <row r="1102">
      <c r="A1102" s="2" t="s">
        <v>41</v>
      </c>
      <c r="B1102" s="8">
        <v>45505.0</v>
      </c>
      <c r="C1102" s="7">
        <v>45231.0</v>
      </c>
      <c r="D1102" s="3">
        <v>1.0</v>
      </c>
      <c r="E1102" s="7">
        <v>45536.0</v>
      </c>
      <c r="F1102" s="8">
        <f t="shared" si="1"/>
        <v>45474</v>
      </c>
    </row>
    <row r="1103">
      <c r="A1103" s="2" t="s">
        <v>41</v>
      </c>
      <c r="B1103" s="8">
        <v>45505.0</v>
      </c>
      <c r="C1103" s="7">
        <v>45352.0</v>
      </c>
      <c r="D1103" s="3">
        <v>10.0</v>
      </c>
      <c r="E1103" s="7">
        <v>45536.0</v>
      </c>
      <c r="F1103" s="8">
        <f t="shared" si="1"/>
        <v>45474</v>
      </c>
    </row>
    <row r="1104">
      <c r="A1104" s="2" t="s">
        <v>41</v>
      </c>
      <c r="B1104" s="8">
        <v>45505.0</v>
      </c>
      <c r="C1104" s="7">
        <v>44896.0</v>
      </c>
      <c r="D1104" s="3">
        <v>2.0</v>
      </c>
      <c r="E1104" s="7">
        <v>45536.0</v>
      </c>
      <c r="F1104" s="8">
        <f t="shared" si="1"/>
        <v>45474</v>
      </c>
    </row>
    <row r="1105">
      <c r="A1105" s="2" t="s">
        <v>41</v>
      </c>
      <c r="B1105" s="8">
        <v>45505.0</v>
      </c>
      <c r="C1105" s="7">
        <v>44866.0</v>
      </c>
      <c r="D1105" s="3">
        <v>4.0</v>
      </c>
      <c r="E1105" s="7">
        <v>45536.0</v>
      </c>
      <c r="F1105" s="8">
        <f t="shared" si="1"/>
        <v>45474</v>
      </c>
    </row>
    <row r="1106">
      <c r="A1106" s="2" t="s">
        <v>41</v>
      </c>
      <c r="B1106" s="8">
        <v>45505.0</v>
      </c>
      <c r="C1106" s="7">
        <v>45323.0</v>
      </c>
      <c r="D1106" s="3">
        <v>1.0</v>
      </c>
      <c r="E1106" s="7">
        <v>45536.0</v>
      </c>
      <c r="F1106" s="8">
        <f t="shared" si="1"/>
        <v>45474</v>
      </c>
    </row>
    <row r="1107">
      <c r="A1107" s="2" t="s">
        <v>41</v>
      </c>
      <c r="B1107" s="8">
        <v>45505.0</v>
      </c>
      <c r="C1107" s="7">
        <v>45017.0</v>
      </c>
      <c r="D1107" s="3">
        <v>5.0</v>
      </c>
      <c r="E1107" s="7">
        <v>45536.0</v>
      </c>
      <c r="F1107" s="8">
        <f t="shared" si="1"/>
        <v>45474</v>
      </c>
    </row>
    <row r="1108">
      <c r="A1108" s="2" t="s">
        <v>41</v>
      </c>
      <c r="B1108" s="8">
        <v>45536.0</v>
      </c>
      <c r="C1108" s="7">
        <v>45597.0</v>
      </c>
      <c r="D1108" s="3">
        <v>2.0</v>
      </c>
      <c r="E1108" s="7">
        <v>45566.0</v>
      </c>
      <c r="F1108" s="8">
        <f t="shared" si="1"/>
        <v>45505</v>
      </c>
    </row>
    <row r="1109">
      <c r="A1109" s="2" t="s">
        <v>41</v>
      </c>
      <c r="B1109" s="8">
        <v>45536.0</v>
      </c>
      <c r="C1109" s="7">
        <v>45139.0</v>
      </c>
      <c r="D1109" s="3">
        <v>1.0</v>
      </c>
      <c r="E1109" s="7">
        <v>45566.0</v>
      </c>
      <c r="F1109" s="8">
        <f t="shared" si="1"/>
        <v>45505</v>
      </c>
    </row>
    <row r="1110">
      <c r="A1110" s="2" t="s">
        <v>41</v>
      </c>
      <c r="B1110" s="8">
        <v>45536.0</v>
      </c>
      <c r="C1110" s="7">
        <v>45352.0</v>
      </c>
      <c r="D1110" s="3">
        <v>1.0</v>
      </c>
      <c r="E1110" s="7">
        <v>45566.0</v>
      </c>
      <c r="F1110" s="8">
        <f t="shared" si="1"/>
        <v>45505</v>
      </c>
    </row>
    <row r="1111">
      <c r="A1111" s="2" t="s">
        <v>41</v>
      </c>
      <c r="B1111" s="8">
        <v>45536.0</v>
      </c>
      <c r="C1111" s="7">
        <v>44958.0</v>
      </c>
      <c r="D1111" s="3">
        <v>1.0</v>
      </c>
      <c r="E1111" s="7">
        <v>45566.0</v>
      </c>
      <c r="F1111" s="8">
        <f t="shared" si="1"/>
        <v>45505</v>
      </c>
    </row>
    <row r="1112">
      <c r="A1112" s="2" t="s">
        <v>41</v>
      </c>
      <c r="B1112" s="8">
        <v>45536.0</v>
      </c>
      <c r="C1112" s="7">
        <v>45444.0</v>
      </c>
      <c r="D1112" s="3">
        <v>1.0</v>
      </c>
      <c r="E1112" s="7">
        <v>45566.0</v>
      </c>
      <c r="F1112" s="8">
        <f t="shared" si="1"/>
        <v>45505</v>
      </c>
    </row>
    <row r="1113">
      <c r="A1113" s="2" t="s">
        <v>41</v>
      </c>
      <c r="B1113" s="8">
        <v>45566.0</v>
      </c>
      <c r="C1113" s="7">
        <v>45261.0</v>
      </c>
      <c r="D1113" s="3">
        <v>2.0</v>
      </c>
      <c r="E1113" s="7">
        <v>45597.0</v>
      </c>
      <c r="F1113" s="8">
        <f t="shared" si="1"/>
        <v>45536</v>
      </c>
    </row>
    <row r="1114">
      <c r="A1114" s="2" t="s">
        <v>41</v>
      </c>
      <c r="B1114" s="8">
        <v>45566.0</v>
      </c>
      <c r="C1114" s="7">
        <v>45627.0</v>
      </c>
      <c r="D1114" s="3">
        <v>20.0</v>
      </c>
      <c r="E1114" s="7">
        <v>45597.0</v>
      </c>
      <c r="F1114" s="8">
        <f t="shared" si="1"/>
        <v>45536</v>
      </c>
    </row>
    <row r="1115">
      <c r="A1115" s="2" t="s">
        <v>41</v>
      </c>
      <c r="B1115" s="8">
        <v>45566.0</v>
      </c>
      <c r="C1115" s="7">
        <v>45444.0</v>
      </c>
      <c r="D1115" s="3">
        <v>2.0</v>
      </c>
      <c r="E1115" s="7">
        <v>45597.0</v>
      </c>
      <c r="F1115" s="8">
        <f t="shared" si="1"/>
        <v>45536</v>
      </c>
    </row>
    <row r="1116">
      <c r="A1116" s="2" t="s">
        <v>41</v>
      </c>
      <c r="B1116" s="8">
        <v>45597.0</v>
      </c>
      <c r="C1116" s="7">
        <v>44835.0</v>
      </c>
      <c r="D1116" s="3">
        <v>1.0</v>
      </c>
      <c r="E1116" s="7">
        <v>45627.0</v>
      </c>
      <c r="F1116" s="8">
        <f t="shared" si="1"/>
        <v>45566</v>
      </c>
    </row>
    <row r="1117">
      <c r="A1117" s="2" t="s">
        <v>41</v>
      </c>
      <c r="B1117" s="8">
        <v>45597.0</v>
      </c>
      <c r="C1117" s="7">
        <v>45078.0</v>
      </c>
      <c r="D1117" s="3">
        <v>2.0</v>
      </c>
      <c r="E1117" s="7">
        <v>45627.0</v>
      </c>
      <c r="F1117" s="8">
        <f t="shared" si="1"/>
        <v>45566</v>
      </c>
    </row>
    <row r="1118">
      <c r="A1118" s="2" t="s">
        <v>41</v>
      </c>
      <c r="B1118" s="8">
        <v>45597.0</v>
      </c>
      <c r="C1118" s="7">
        <v>45658.0</v>
      </c>
      <c r="D1118" s="3">
        <v>11.0</v>
      </c>
      <c r="E1118" s="7">
        <v>45627.0</v>
      </c>
      <c r="F1118" s="8">
        <f t="shared" si="1"/>
        <v>45566</v>
      </c>
    </row>
    <row r="1119">
      <c r="A1119" s="2" t="s">
        <v>41</v>
      </c>
      <c r="B1119" s="8">
        <v>45597.0</v>
      </c>
      <c r="C1119" s="7">
        <v>45383.0</v>
      </c>
      <c r="D1119" s="3">
        <v>1.0</v>
      </c>
      <c r="E1119" s="7">
        <v>45627.0</v>
      </c>
      <c r="F1119" s="8">
        <f t="shared" si="1"/>
        <v>45566</v>
      </c>
    </row>
    <row r="1120">
      <c r="A1120" s="2" t="s">
        <v>41</v>
      </c>
      <c r="B1120" s="8">
        <v>45597.0</v>
      </c>
      <c r="C1120" s="7">
        <v>45627.0</v>
      </c>
      <c r="D1120" s="3">
        <v>5.0</v>
      </c>
      <c r="E1120" s="7">
        <v>45627.0</v>
      </c>
      <c r="F1120" s="8">
        <f t="shared" si="1"/>
        <v>45566</v>
      </c>
    </row>
    <row r="1121">
      <c r="A1121" s="2" t="s">
        <v>41</v>
      </c>
      <c r="B1121" s="8">
        <v>45597.0</v>
      </c>
      <c r="C1121" s="7">
        <v>44774.0</v>
      </c>
      <c r="D1121" s="3">
        <v>1.0</v>
      </c>
      <c r="E1121" s="7">
        <v>45627.0</v>
      </c>
      <c r="F1121" s="8">
        <f t="shared" si="1"/>
        <v>45566</v>
      </c>
    </row>
    <row r="1122">
      <c r="A1122" s="2" t="s">
        <v>41</v>
      </c>
      <c r="B1122" s="8">
        <v>45627.0</v>
      </c>
      <c r="C1122" s="7">
        <v>45170.0</v>
      </c>
      <c r="D1122" s="3">
        <v>1.0</v>
      </c>
      <c r="E1122" s="7">
        <v>45658.0</v>
      </c>
      <c r="F1122" s="8">
        <f t="shared" si="1"/>
        <v>45597</v>
      </c>
    </row>
    <row r="1123">
      <c r="A1123" s="2" t="s">
        <v>41</v>
      </c>
      <c r="B1123" s="8">
        <v>45627.0</v>
      </c>
      <c r="C1123" s="7">
        <v>45689.0</v>
      </c>
      <c r="D1123" s="3">
        <v>11.0</v>
      </c>
      <c r="E1123" s="7">
        <v>45658.0</v>
      </c>
      <c r="F1123" s="8">
        <f t="shared" si="1"/>
        <v>45597</v>
      </c>
    </row>
    <row r="1124">
      <c r="A1124" s="2" t="s">
        <v>41</v>
      </c>
      <c r="B1124" s="8">
        <v>45658.0</v>
      </c>
      <c r="C1124" s="7">
        <v>45717.0</v>
      </c>
      <c r="D1124" s="3">
        <v>5.0</v>
      </c>
      <c r="E1124" s="7">
        <v>45689.0</v>
      </c>
      <c r="F1124" s="8">
        <f t="shared" si="1"/>
        <v>45627</v>
      </c>
    </row>
    <row r="1125">
      <c r="A1125" s="2" t="s">
        <v>41</v>
      </c>
      <c r="B1125" s="8">
        <v>45689.0</v>
      </c>
      <c r="C1125" s="7">
        <v>45748.0</v>
      </c>
      <c r="D1125" s="3">
        <v>23.0</v>
      </c>
      <c r="E1125" s="7">
        <v>45717.0</v>
      </c>
      <c r="F1125" s="8">
        <f t="shared" si="1"/>
        <v>45658</v>
      </c>
    </row>
    <row r="1126">
      <c r="A1126" s="2" t="s">
        <v>41</v>
      </c>
      <c r="B1126" s="8">
        <v>45717.0</v>
      </c>
      <c r="C1126" s="7">
        <v>45778.0</v>
      </c>
      <c r="D1126" s="3">
        <v>13.0</v>
      </c>
      <c r="E1126" s="7">
        <v>45748.0</v>
      </c>
      <c r="F1126" s="8">
        <f t="shared" si="1"/>
        <v>45689</v>
      </c>
    </row>
    <row r="1127">
      <c r="A1127" s="2" t="s">
        <v>41</v>
      </c>
      <c r="B1127" s="8">
        <v>45748.0</v>
      </c>
      <c r="C1127" s="7">
        <v>45809.0</v>
      </c>
      <c r="D1127" s="3">
        <v>10.0</v>
      </c>
      <c r="E1127" s="7">
        <v>45778.0</v>
      </c>
      <c r="F1127" s="8">
        <f t="shared" si="1"/>
        <v>45717</v>
      </c>
    </row>
    <row r="1128">
      <c r="A1128" s="2" t="s">
        <v>42</v>
      </c>
      <c r="B1128" s="8">
        <v>45413.0</v>
      </c>
      <c r="C1128" s="7">
        <v>45474.0</v>
      </c>
      <c r="D1128" s="3">
        <v>4.0</v>
      </c>
      <c r="E1128" s="7">
        <v>45444.0</v>
      </c>
      <c r="F1128" s="8">
        <f t="shared" si="1"/>
        <v>45383</v>
      </c>
    </row>
    <row r="1129">
      <c r="A1129" s="2" t="s">
        <v>42</v>
      </c>
      <c r="B1129" s="8">
        <v>45444.0</v>
      </c>
      <c r="C1129" s="7">
        <v>45383.0</v>
      </c>
      <c r="D1129" s="3">
        <v>1.0</v>
      </c>
      <c r="E1129" s="7">
        <v>45474.0</v>
      </c>
      <c r="F1129" s="8">
        <f t="shared" si="1"/>
        <v>45413</v>
      </c>
    </row>
    <row r="1130">
      <c r="A1130" s="2" t="s">
        <v>42</v>
      </c>
      <c r="B1130" s="8">
        <v>45474.0</v>
      </c>
      <c r="C1130" s="7">
        <v>45139.0</v>
      </c>
      <c r="D1130" s="3">
        <v>2.0</v>
      </c>
      <c r="E1130" s="7">
        <v>45505.0</v>
      </c>
      <c r="F1130" s="8">
        <f t="shared" si="1"/>
        <v>45444</v>
      </c>
    </row>
    <row r="1131">
      <c r="A1131" s="2" t="s">
        <v>42</v>
      </c>
      <c r="B1131" s="8">
        <v>45474.0</v>
      </c>
      <c r="C1131" s="7">
        <v>45170.0</v>
      </c>
      <c r="D1131" s="3">
        <v>2.0</v>
      </c>
      <c r="E1131" s="7">
        <v>45505.0</v>
      </c>
      <c r="F1131" s="8">
        <f t="shared" si="1"/>
        <v>45444</v>
      </c>
    </row>
    <row r="1132">
      <c r="A1132" s="2" t="s">
        <v>42</v>
      </c>
      <c r="B1132" s="8">
        <v>45474.0</v>
      </c>
      <c r="C1132" s="7">
        <v>45261.0</v>
      </c>
      <c r="D1132" s="3">
        <v>16.0</v>
      </c>
      <c r="E1132" s="7">
        <v>45505.0</v>
      </c>
      <c r="F1132" s="8">
        <f t="shared" si="1"/>
        <v>45444</v>
      </c>
    </row>
    <row r="1133">
      <c r="A1133" s="2" t="s">
        <v>42</v>
      </c>
      <c r="B1133" s="8">
        <v>45505.0</v>
      </c>
      <c r="C1133" s="7">
        <v>45566.0</v>
      </c>
      <c r="D1133" s="3">
        <v>1.0</v>
      </c>
      <c r="E1133" s="7">
        <v>45536.0</v>
      </c>
      <c r="F1133" s="8">
        <f t="shared" si="1"/>
        <v>45474</v>
      </c>
    </row>
    <row r="1134">
      <c r="A1134" s="2" t="s">
        <v>42</v>
      </c>
      <c r="B1134" s="8">
        <v>45505.0</v>
      </c>
      <c r="C1134" s="7">
        <v>45108.0</v>
      </c>
      <c r="D1134" s="3">
        <v>1.0</v>
      </c>
      <c r="E1134" s="7">
        <v>45536.0</v>
      </c>
      <c r="F1134" s="8">
        <f t="shared" si="1"/>
        <v>45474</v>
      </c>
    </row>
    <row r="1135">
      <c r="A1135" s="2" t="s">
        <v>42</v>
      </c>
      <c r="B1135" s="8">
        <v>45505.0</v>
      </c>
      <c r="C1135" s="7">
        <v>45444.0</v>
      </c>
      <c r="D1135" s="3">
        <v>1.0</v>
      </c>
      <c r="E1135" s="7">
        <v>45536.0</v>
      </c>
      <c r="F1135" s="8">
        <f t="shared" si="1"/>
        <v>45474</v>
      </c>
    </row>
    <row r="1136">
      <c r="A1136" s="2" t="s">
        <v>42</v>
      </c>
      <c r="B1136" s="8">
        <v>45536.0</v>
      </c>
      <c r="C1136" s="7">
        <v>45597.0</v>
      </c>
      <c r="D1136" s="3">
        <v>5.0</v>
      </c>
      <c r="E1136" s="7">
        <v>45566.0</v>
      </c>
      <c r="F1136" s="8">
        <f t="shared" si="1"/>
        <v>45505</v>
      </c>
    </row>
    <row r="1137">
      <c r="A1137" s="2" t="s">
        <v>42</v>
      </c>
      <c r="B1137" s="8">
        <v>45536.0</v>
      </c>
      <c r="C1137" s="7">
        <v>45323.0</v>
      </c>
      <c r="D1137" s="3">
        <v>3.0</v>
      </c>
      <c r="E1137" s="7">
        <v>45566.0</v>
      </c>
      <c r="F1137" s="8">
        <f t="shared" si="1"/>
        <v>45505</v>
      </c>
    </row>
    <row r="1138">
      <c r="A1138" s="2" t="s">
        <v>42</v>
      </c>
      <c r="B1138" s="8">
        <v>45566.0</v>
      </c>
      <c r="C1138" s="7">
        <v>45627.0</v>
      </c>
      <c r="D1138" s="3">
        <v>4.0</v>
      </c>
      <c r="E1138" s="7">
        <v>45597.0</v>
      </c>
      <c r="F1138" s="8">
        <f t="shared" si="1"/>
        <v>45536</v>
      </c>
    </row>
    <row r="1139">
      <c r="A1139" s="2" t="s">
        <v>42</v>
      </c>
      <c r="B1139" s="8">
        <v>45597.0</v>
      </c>
      <c r="C1139" s="7">
        <v>45658.0</v>
      </c>
      <c r="D1139" s="3">
        <v>4.0</v>
      </c>
      <c r="E1139" s="7">
        <v>45627.0</v>
      </c>
      <c r="F1139" s="8">
        <f t="shared" si="1"/>
        <v>45566</v>
      </c>
    </row>
    <row r="1140">
      <c r="A1140" s="2" t="s">
        <v>42</v>
      </c>
      <c r="B1140" s="8">
        <v>45627.0</v>
      </c>
      <c r="C1140" s="7">
        <v>45689.0</v>
      </c>
      <c r="D1140" s="3">
        <v>17.0</v>
      </c>
      <c r="E1140" s="7">
        <v>45658.0</v>
      </c>
      <c r="F1140" s="8">
        <f t="shared" si="1"/>
        <v>45597</v>
      </c>
    </row>
    <row r="1141">
      <c r="A1141" s="2" t="s">
        <v>42</v>
      </c>
      <c r="B1141" s="8">
        <v>45658.0</v>
      </c>
      <c r="C1141" s="7">
        <v>45717.0</v>
      </c>
      <c r="D1141" s="3">
        <v>11.0</v>
      </c>
      <c r="E1141" s="7">
        <v>45689.0</v>
      </c>
      <c r="F1141" s="8">
        <f t="shared" si="1"/>
        <v>45627</v>
      </c>
    </row>
    <row r="1142">
      <c r="A1142" s="2" t="s">
        <v>42</v>
      </c>
      <c r="B1142" s="8">
        <v>45689.0</v>
      </c>
      <c r="C1142" s="7">
        <v>45748.0</v>
      </c>
      <c r="D1142" s="3">
        <v>9.0</v>
      </c>
      <c r="E1142" s="7">
        <v>45717.0</v>
      </c>
      <c r="F1142" s="8">
        <f t="shared" si="1"/>
        <v>45658</v>
      </c>
    </row>
    <row r="1143">
      <c r="A1143" s="2" t="s">
        <v>42</v>
      </c>
      <c r="B1143" s="8">
        <v>45717.0</v>
      </c>
      <c r="C1143" s="7">
        <v>45778.0</v>
      </c>
      <c r="D1143" s="3">
        <v>12.0</v>
      </c>
      <c r="E1143" s="7">
        <v>45748.0</v>
      </c>
      <c r="F1143" s="8">
        <f t="shared" si="1"/>
        <v>45689</v>
      </c>
    </row>
    <row r="1144">
      <c r="A1144" s="2" t="s">
        <v>42</v>
      </c>
      <c r="B1144" s="8">
        <v>45748.0</v>
      </c>
      <c r="C1144" s="7">
        <v>45778.0</v>
      </c>
      <c r="D1144" s="3">
        <v>9.0</v>
      </c>
      <c r="E1144" s="7">
        <v>45778.0</v>
      </c>
      <c r="F1144" s="8">
        <f t="shared" si="1"/>
        <v>45717</v>
      </c>
    </row>
    <row r="1145">
      <c r="A1145" s="2" t="s">
        <v>43</v>
      </c>
      <c r="B1145" s="8">
        <v>45413.0</v>
      </c>
      <c r="C1145" s="7">
        <v>45474.0</v>
      </c>
      <c r="D1145" s="3">
        <v>37.0</v>
      </c>
      <c r="E1145" s="7">
        <v>45444.0</v>
      </c>
      <c r="F1145" s="8">
        <f t="shared" si="1"/>
        <v>45383</v>
      </c>
    </row>
    <row r="1146">
      <c r="A1146" s="2" t="s">
        <v>43</v>
      </c>
      <c r="B1146" s="8">
        <v>45444.0</v>
      </c>
      <c r="C1146" s="7">
        <v>45505.0</v>
      </c>
      <c r="D1146" s="3">
        <v>16.0</v>
      </c>
      <c r="E1146" s="7">
        <v>45474.0</v>
      </c>
      <c r="F1146" s="8">
        <f t="shared" si="1"/>
        <v>45413</v>
      </c>
    </row>
    <row r="1147">
      <c r="A1147" s="2" t="s">
        <v>43</v>
      </c>
      <c r="B1147" s="8">
        <v>45444.0</v>
      </c>
      <c r="C1147" s="7">
        <v>45352.0</v>
      </c>
      <c r="D1147" s="3">
        <v>8.0</v>
      </c>
      <c r="E1147" s="7">
        <v>45474.0</v>
      </c>
      <c r="F1147" s="8">
        <f t="shared" si="1"/>
        <v>45413</v>
      </c>
    </row>
    <row r="1148">
      <c r="A1148" s="2" t="s">
        <v>43</v>
      </c>
      <c r="B1148" s="8">
        <v>45444.0</v>
      </c>
      <c r="C1148" s="7">
        <v>45200.0</v>
      </c>
      <c r="D1148" s="3">
        <v>5.0</v>
      </c>
      <c r="E1148" s="7">
        <v>45474.0</v>
      </c>
      <c r="F1148" s="8">
        <f t="shared" si="1"/>
        <v>45413</v>
      </c>
    </row>
    <row r="1149">
      <c r="A1149" s="2" t="s">
        <v>43</v>
      </c>
      <c r="B1149" s="8">
        <v>45444.0</v>
      </c>
      <c r="C1149" s="7">
        <v>45444.0</v>
      </c>
      <c r="D1149" s="3">
        <v>3.0</v>
      </c>
      <c r="E1149" s="7">
        <v>45474.0</v>
      </c>
      <c r="F1149" s="8">
        <f t="shared" si="1"/>
        <v>45413</v>
      </c>
    </row>
    <row r="1150">
      <c r="A1150" s="2" t="s">
        <v>43</v>
      </c>
      <c r="B1150" s="8">
        <v>45444.0</v>
      </c>
      <c r="C1150" s="7">
        <v>45323.0</v>
      </c>
      <c r="D1150" s="3">
        <v>4.0</v>
      </c>
      <c r="E1150" s="7">
        <v>45474.0</v>
      </c>
      <c r="F1150" s="8">
        <f t="shared" si="1"/>
        <v>45413</v>
      </c>
    </row>
    <row r="1151">
      <c r="A1151" s="2" t="s">
        <v>43</v>
      </c>
      <c r="B1151" s="8">
        <v>45444.0</v>
      </c>
      <c r="C1151" s="7">
        <v>45261.0</v>
      </c>
      <c r="D1151" s="3">
        <v>1.0</v>
      </c>
      <c r="E1151" s="7">
        <v>45474.0</v>
      </c>
      <c r="F1151" s="8">
        <f t="shared" si="1"/>
        <v>45413</v>
      </c>
    </row>
    <row r="1152">
      <c r="A1152" s="2" t="s">
        <v>43</v>
      </c>
      <c r="B1152" s="8">
        <v>45474.0</v>
      </c>
      <c r="C1152" s="7">
        <v>45323.0</v>
      </c>
      <c r="D1152" s="3">
        <v>9.0</v>
      </c>
      <c r="E1152" s="7">
        <v>45505.0</v>
      </c>
      <c r="F1152" s="8">
        <f t="shared" si="1"/>
        <v>45444</v>
      </c>
    </row>
    <row r="1153">
      <c r="A1153" s="2" t="s">
        <v>43</v>
      </c>
      <c r="B1153" s="8">
        <v>45474.0</v>
      </c>
      <c r="C1153" s="7">
        <v>45231.0</v>
      </c>
      <c r="D1153" s="3">
        <v>1.0</v>
      </c>
      <c r="E1153" s="7">
        <v>45505.0</v>
      </c>
      <c r="F1153" s="8">
        <f t="shared" si="1"/>
        <v>45444</v>
      </c>
    </row>
    <row r="1154">
      <c r="A1154" s="2" t="s">
        <v>43</v>
      </c>
      <c r="B1154" s="8">
        <v>45474.0</v>
      </c>
      <c r="C1154" s="7">
        <v>45413.0</v>
      </c>
      <c r="D1154" s="3">
        <v>2.0</v>
      </c>
      <c r="E1154" s="7">
        <v>45505.0</v>
      </c>
      <c r="F1154" s="8">
        <f t="shared" si="1"/>
        <v>45444</v>
      </c>
    </row>
    <row r="1155">
      <c r="A1155" s="2" t="s">
        <v>43</v>
      </c>
      <c r="B1155" s="8">
        <v>45474.0</v>
      </c>
      <c r="C1155" s="7">
        <v>45047.0</v>
      </c>
      <c r="D1155" s="3">
        <v>4.0</v>
      </c>
      <c r="E1155" s="7">
        <v>45505.0</v>
      </c>
      <c r="F1155" s="8">
        <f t="shared" si="1"/>
        <v>45444</v>
      </c>
    </row>
    <row r="1156">
      <c r="A1156" s="2" t="s">
        <v>43</v>
      </c>
      <c r="B1156" s="8">
        <v>45474.0</v>
      </c>
      <c r="C1156" s="7">
        <v>44866.0</v>
      </c>
      <c r="D1156" s="3">
        <v>2.0</v>
      </c>
      <c r="E1156" s="7">
        <v>45505.0</v>
      </c>
      <c r="F1156" s="8">
        <f t="shared" si="1"/>
        <v>45444</v>
      </c>
    </row>
    <row r="1157">
      <c r="A1157" s="2" t="s">
        <v>43</v>
      </c>
      <c r="B1157" s="8">
        <v>45474.0</v>
      </c>
      <c r="C1157" s="7">
        <v>45352.0</v>
      </c>
      <c r="D1157" s="3">
        <v>1.0</v>
      </c>
      <c r="E1157" s="7">
        <v>45505.0</v>
      </c>
      <c r="F1157" s="8">
        <f t="shared" si="1"/>
        <v>45444</v>
      </c>
    </row>
    <row r="1158">
      <c r="A1158" s="2" t="s">
        <v>43</v>
      </c>
      <c r="B1158" s="8">
        <v>45474.0</v>
      </c>
      <c r="C1158" s="7">
        <v>44986.0</v>
      </c>
      <c r="D1158" s="3">
        <v>4.0</v>
      </c>
      <c r="E1158" s="7">
        <v>45505.0</v>
      </c>
      <c r="F1158" s="8">
        <f t="shared" si="1"/>
        <v>45444</v>
      </c>
    </row>
    <row r="1159">
      <c r="A1159" s="2" t="s">
        <v>43</v>
      </c>
      <c r="B1159" s="8">
        <v>45474.0</v>
      </c>
      <c r="C1159" s="7">
        <v>45536.0</v>
      </c>
      <c r="D1159" s="3">
        <v>39.0</v>
      </c>
      <c r="E1159" s="7">
        <v>45505.0</v>
      </c>
      <c r="F1159" s="8">
        <f t="shared" si="1"/>
        <v>45444</v>
      </c>
    </row>
    <row r="1160">
      <c r="A1160" s="2" t="s">
        <v>43</v>
      </c>
      <c r="B1160" s="8">
        <v>45474.0</v>
      </c>
      <c r="C1160" s="7">
        <v>44958.0</v>
      </c>
      <c r="D1160" s="3">
        <v>1.0</v>
      </c>
      <c r="E1160" s="7">
        <v>45505.0</v>
      </c>
      <c r="F1160" s="8">
        <f t="shared" si="1"/>
        <v>45444</v>
      </c>
    </row>
    <row r="1161">
      <c r="A1161" s="2" t="s">
        <v>43</v>
      </c>
      <c r="B1161" s="8">
        <v>45474.0</v>
      </c>
      <c r="C1161" s="7">
        <v>45170.0</v>
      </c>
      <c r="D1161" s="3">
        <v>6.0</v>
      </c>
      <c r="E1161" s="7">
        <v>45505.0</v>
      </c>
      <c r="F1161" s="8">
        <f t="shared" si="1"/>
        <v>45444</v>
      </c>
    </row>
    <row r="1162">
      <c r="A1162" s="2" t="s">
        <v>43</v>
      </c>
      <c r="B1162" s="8">
        <v>45474.0</v>
      </c>
      <c r="C1162" s="7">
        <v>45200.0</v>
      </c>
      <c r="D1162" s="3">
        <v>8.0</v>
      </c>
      <c r="E1162" s="7">
        <v>45505.0</v>
      </c>
      <c r="F1162" s="8">
        <f t="shared" si="1"/>
        <v>45444</v>
      </c>
    </row>
    <row r="1163">
      <c r="A1163" s="2" t="s">
        <v>43</v>
      </c>
      <c r="B1163" s="8">
        <v>45474.0</v>
      </c>
      <c r="C1163" s="7">
        <v>45078.0</v>
      </c>
      <c r="D1163" s="3">
        <v>1.0</v>
      </c>
      <c r="E1163" s="7">
        <v>45505.0</v>
      </c>
      <c r="F1163" s="8">
        <f t="shared" si="1"/>
        <v>45444</v>
      </c>
    </row>
    <row r="1164">
      <c r="A1164" s="2" t="s">
        <v>43</v>
      </c>
      <c r="B1164" s="8">
        <v>45505.0</v>
      </c>
      <c r="C1164" s="7">
        <v>45566.0</v>
      </c>
      <c r="D1164" s="3">
        <v>7.0</v>
      </c>
      <c r="E1164" s="7">
        <v>45536.0</v>
      </c>
      <c r="F1164" s="8">
        <f t="shared" si="1"/>
        <v>45474</v>
      </c>
    </row>
    <row r="1165">
      <c r="A1165" s="2" t="s">
        <v>43</v>
      </c>
      <c r="B1165" s="8">
        <v>45536.0</v>
      </c>
      <c r="C1165" s="7">
        <v>45597.0</v>
      </c>
      <c r="D1165" s="3">
        <v>14.0</v>
      </c>
      <c r="E1165" s="7">
        <v>45566.0</v>
      </c>
      <c r="F1165" s="8">
        <f t="shared" si="1"/>
        <v>45505</v>
      </c>
    </row>
    <row r="1166">
      <c r="A1166" s="2" t="s">
        <v>43</v>
      </c>
      <c r="B1166" s="8">
        <v>45627.0</v>
      </c>
      <c r="C1166" s="7">
        <v>45689.0</v>
      </c>
      <c r="D1166" s="3">
        <v>7.0</v>
      </c>
      <c r="E1166" s="7">
        <v>45658.0</v>
      </c>
      <c r="F1166" s="8">
        <f t="shared" si="1"/>
        <v>45597</v>
      </c>
    </row>
    <row r="1167">
      <c r="A1167" s="2" t="s">
        <v>43</v>
      </c>
      <c r="B1167" s="8">
        <v>45658.0</v>
      </c>
      <c r="C1167" s="7">
        <v>45717.0</v>
      </c>
      <c r="D1167" s="3">
        <v>8.0</v>
      </c>
      <c r="E1167" s="7">
        <v>45689.0</v>
      </c>
      <c r="F1167" s="8">
        <f t="shared" si="1"/>
        <v>45627</v>
      </c>
    </row>
    <row r="1168">
      <c r="A1168" s="2" t="s">
        <v>44</v>
      </c>
      <c r="B1168" s="8">
        <v>45444.0</v>
      </c>
      <c r="C1168" s="7">
        <v>44743.0</v>
      </c>
      <c r="D1168" s="3">
        <v>56.0</v>
      </c>
      <c r="E1168" s="7">
        <v>45474.0</v>
      </c>
      <c r="F1168" s="8">
        <f t="shared" si="1"/>
        <v>45413</v>
      </c>
    </row>
    <row r="1169">
      <c r="A1169" s="2" t="s">
        <v>44</v>
      </c>
      <c r="B1169" s="8">
        <v>45444.0</v>
      </c>
      <c r="C1169" s="7">
        <v>45292.0</v>
      </c>
      <c r="D1169" s="3">
        <v>22.0</v>
      </c>
      <c r="E1169" s="7">
        <v>45474.0</v>
      </c>
      <c r="F1169" s="8">
        <f t="shared" si="1"/>
        <v>45413</v>
      </c>
    </row>
    <row r="1170">
      <c r="A1170" s="2" t="s">
        <v>44</v>
      </c>
      <c r="B1170" s="8">
        <v>45474.0</v>
      </c>
      <c r="C1170" s="7">
        <v>45536.0</v>
      </c>
      <c r="D1170" s="3">
        <v>25.0</v>
      </c>
      <c r="E1170" s="7">
        <v>45505.0</v>
      </c>
      <c r="F1170" s="8">
        <f t="shared" si="1"/>
        <v>45444</v>
      </c>
    </row>
    <row r="1171">
      <c r="A1171" s="2" t="s">
        <v>44</v>
      </c>
      <c r="B1171" s="8">
        <v>45505.0</v>
      </c>
      <c r="C1171" s="7">
        <v>44743.0</v>
      </c>
      <c r="D1171" s="3">
        <v>1.0</v>
      </c>
      <c r="E1171" s="7">
        <v>45536.0</v>
      </c>
      <c r="F1171" s="8">
        <f t="shared" si="1"/>
        <v>45474</v>
      </c>
    </row>
    <row r="1172">
      <c r="A1172" s="2" t="s">
        <v>44</v>
      </c>
      <c r="B1172" s="8">
        <v>45505.0</v>
      </c>
      <c r="C1172" s="7">
        <v>45413.0</v>
      </c>
      <c r="D1172" s="3">
        <v>1.0</v>
      </c>
      <c r="E1172" s="7">
        <v>45536.0</v>
      </c>
      <c r="F1172" s="8">
        <f t="shared" si="1"/>
        <v>45474</v>
      </c>
    </row>
    <row r="1173">
      <c r="A1173" s="2" t="s">
        <v>44</v>
      </c>
      <c r="B1173" s="8">
        <v>45505.0</v>
      </c>
      <c r="C1173" s="7">
        <v>45566.0</v>
      </c>
      <c r="D1173" s="3">
        <v>10.0</v>
      </c>
      <c r="E1173" s="7">
        <v>45536.0</v>
      </c>
      <c r="F1173" s="8">
        <f t="shared" si="1"/>
        <v>45474</v>
      </c>
    </row>
    <row r="1174">
      <c r="A1174" s="2" t="s">
        <v>44</v>
      </c>
      <c r="B1174" s="8">
        <v>45536.0</v>
      </c>
      <c r="C1174" s="7">
        <v>45597.0</v>
      </c>
      <c r="D1174" s="3">
        <v>4.0</v>
      </c>
      <c r="E1174" s="7">
        <v>45566.0</v>
      </c>
      <c r="F1174" s="8">
        <f t="shared" si="1"/>
        <v>45505</v>
      </c>
    </row>
    <row r="1175">
      <c r="A1175" s="2" t="s">
        <v>44</v>
      </c>
      <c r="B1175" s="8">
        <v>45566.0</v>
      </c>
      <c r="C1175" s="7">
        <v>45627.0</v>
      </c>
      <c r="D1175" s="3">
        <v>7.0</v>
      </c>
      <c r="E1175" s="7">
        <v>45597.0</v>
      </c>
      <c r="F1175" s="8">
        <f t="shared" si="1"/>
        <v>45536</v>
      </c>
    </row>
    <row r="1176">
      <c r="A1176" s="2" t="s">
        <v>44</v>
      </c>
      <c r="B1176" s="8">
        <v>45627.0</v>
      </c>
      <c r="C1176" s="7">
        <v>45689.0</v>
      </c>
      <c r="D1176" s="3">
        <v>21.0</v>
      </c>
      <c r="E1176" s="7">
        <v>45658.0</v>
      </c>
      <c r="F1176" s="8">
        <f t="shared" si="1"/>
        <v>45597</v>
      </c>
    </row>
    <row r="1177">
      <c r="A1177" s="2" t="s">
        <v>44</v>
      </c>
      <c r="B1177" s="8">
        <v>45689.0</v>
      </c>
      <c r="C1177" s="7">
        <v>45748.0</v>
      </c>
      <c r="D1177" s="3">
        <v>18.0</v>
      </c>
      <c r="E1177" s="7">
        <v>45717.0</v>
      </c>
      <c r="F1177" s="8">
        <f t="shared" si="1"/>
        <v>45658</v>
      </c>
    </row>
    <row r="1178">
      <c r="A1178" s="2" t="s">
        <v>44</v>
      </c>
      <c r="B1178" s="8">
        <v>45717.0</v>
      </c>
      <c r="C1178" s="7">
        <v>45778.0</v>
      </c>
      <c r="D1178" s="3">
        <v>1.0</v>
      </c>
      <c r="E1178" s="7">
        <v>45748.0</v>
      </c>
      <c r="F1178" s="8">
        <f t="shared" si="1"/>
        <v>45689</v>
      </c>
    </row>
    <row r="1179">
      <c r="A1179" s="2" t="s">
        <v>44</v>
      </c>
      <c r="B1179" s="8">
        <v>45748.0</v>
      </c>
      <c r="C1179" s="7">
        <v>45809.0</v>
      </c>
      <c r="D1179" s="3">
        <v>18.0</v>
      </c>
      <c r="E1179" s="7">
        <v>45778.0</v>
      </c>
      <c r="F1179" s="8">
        <f t="shared" si="1"/>
        <v>45717</v>
      </c>
    </row>
    <row r="1180">
      <c r="A1180" s="2" t="s">
        <v>44</v>
      </c>
      <c r="B1180" s="8">
        <v>45778.0</v>
      </c>
      <c r="C1180" s="7">
        <v>45839.0</v>
      </c>
      <c r="D1180" s="3">
        <v>2.0</v>
      </c>
      <c r="E1180" s="7">
        <v>45809.0</v>
      </c>
      <c r="F1180" s="8">
        <f t="shared" si="1"/>
        <v>45748</v>
      </c>
    </row>
    <row r="1181">
      <c r="A1181" s="2" t="s">
        <v>44</v>
      </c>
      <c r="B1181" s="8">
        <v>45809.0</v>
      </c>
      <c r="C1181" s="7">
        <v>45870.0</v>
      </c>
      <c r="D1181" s="3">
        <v>12.0</v>
      </c>
      <c r="E1181" s="7">
        <v>45839.0</v>
      </c>
      <c r="F1181" s="8">
        <f t="shared" si="1"/>
        <v>45778</v>
      </c>
    </row>
    <row r="1182">
      <c r="A1182" s="2" t="s">
        <v>45</v>
      </c>
      <c r="B1182" s="8">
        <v>45444.0</v>
      </c>
      <c r="C1182" s="7">
        <v>45352.0</v>
      </c>
      <c r="D1182" s="3">
        <v>2.0</v>
      </c>
      <c r="E1182" s="7">
        <v>45474.0</v>
      </c>
      <c r="F1182" s="8">
        <f t="shared" si="1"/>
        <v>45413</v>
      </c>
    </row>
    <row r="1183">
      <c r="A1183" s="2" t="s">
        <v>45</v>
      </c>
      <c r="B1183" s="8">
        <v>45444.0</v>
      </c>
      <c r="C1183" s="7">
        <v>45383.0</v>
      </c>
      <c r="D1183" s="3">
        <v>1.0</v>
      </c>
      <c r="E1183" s="7">
        <v>45474.0</v>
      </c>
      <c r="F1183" s="8">
        <f t="shared" si="1"/>
        <v>45413</v>
      </c>
    </row>
    <row r="1184">
      <c r="A1184" s="2" t="s">
        <v>45</v>
      </c>
      <c r="B1184" s="8">
        <v>45505.0</v>
      </c>
      <c r="C1184" s="7">
        <v>45566.0</v>
      </c>
      <c r="D1184" s="3">
        <v>1.0</v>
      </c>
      <c r="E1184" s="7">
        <v>45536.0</v>
      </c>
      <c r="F1184" s="8">
        <f t="shared" si="1"/>
        <v>45474</v>
      </c>
    </row>
    <row r="1185">
      <c r="A1185" s="2" t="s">
        <v>45</v>
      </c>
      <c r="B1185" s="8">
        <v>45505.0</v>
      </c>
      <c r="C1185" s="7">
        <v>45413.0</v>
      </c>
      <c r="D1185" s="3">
        <v>1.0</v>
      </c>
      <c r="E1185" s="7">
        <v>45536.0</v>
      </c>
      <c r="F1185" s="8">
        <f t="shared" si="1"/>
        <v>45474</v>
      </c>
    </row>
    <row r="1186">
      <c r="A1186" s="2" t="s">
        <v>45</v>
      </c>
      <c r="B1186" s="8">
        <v>45597.0</v>
      </c>
      <c r="C1186" s="7">
        <v>45658.0</v>
      </c>
      <c r="D1186" s="3">
        <v>1.0</v>
      </c>
      <c r="E1186" s="7">
        <v>45627.0</v>
      </c>
      <c r="F1186" s="8">
        <f t="shared" si="1"/>
        <v>45566</v>
      </c>
    </row>
    <row r="1187">
      <c r="A1187" s="2" t="s">
        <v>45</v>
      </c>
      <c r="B1187" s="8">
        <v>45689.0</v>
      </c>
      <c r="C1187" s="7">
        <v>45748.0</v>
      </c>
      <c r="D1187" s="3">
        <v>1.0</v>
      </c>
      <c r="E1187" s="7">
        <v>45717.0</v>
      </c>
      <c r="F1187" s="8">
        <f t="shared" si="1"/>
        <v>45658</v>
      </c>
    </row>
    <row r="1188">
      <c r="A1188" s="2" t="s">
        <v>45</v>
      </c>
      <c r="B1188" s="8">
        <v>45748.0</v>
      </c>
      <c r="C1188" s="7">
        <v>45809.0</v>
      </c>
      <c r="D1188" s="3">
        <v>1.0</v>
      </c>
      <c r="E1188" s="7">
        <v>45778.0</v>
      </c>
      <c r="F1188" s="8">
        <f t="shared" si="1"/>
        <v>45717</v>
      </c>
    </row>
    <row r="1189">
      <c r="A1189" s="2" t="s">
        <v>45</v>
      </c>
      <c r="B1189" s="8">
        <v>45809.0</v>
      </c>
      <c r="C1189" s="7">
        <v>45870.0</v>
      </c>
      <c r="D1189" s="3">
        <v>1.0</v>
      </c>
      <c r="E1189" s="7">
        <v>45839.0</v>
      </c>
      <c r="F1189" s="8">
        <f t="shared" si="1"/>
        <v>45778</v>
      </c>
    </row>
    <row r="1190">
      <c r="A1190" s="2" t="s">
        <v>46</v>
      </c>
      <c r="B1190" s="8">
        <v>45413.0</v>
      </c>
      <c r="C1190" s="7">
        <v>45474.0</v>
      </c>
      <c r="D1190" s="3">
        <v>6.0</v>
      </c>
      <c r="E1190" s="7">
        <v>45444.0</v>
      </c>
      <c r="F1190" s="8">
        <f t="shared" si="1"/>
        <v>45383</v>
      </c>
    </row>
    <row r="1191">
      <c r="A1191" s="2" t="s">
        <v>46</v>
      </c>
      <c r="B1191" s="8">
        <v>45444.0</v>
      </c>
      <c r="C1191" s="7">
        <v>44866.0</v>
      </c>
      <c r="D1191" s="3">
        <v>3.0</v>
      </c>
      <c r="E1191" s="7">
        <v>45474.0</v>
      </c>
      <c r="F1191" s="8">
        <f t="shared" si="1"/>
        <v>45413</v>
      </c>
    </row>
    <row r="1192">
      <c r="A1192" s="2" t="s">
        <v>46</v>
      </c>
      <c r="B1192" s="8">
        <v>45444.0</v>
      </c>
      <c r="C1192" s="7">
        <v>45505.0</v>
      </c>
      <c r="D1192" s="3">
        <v>7.0</v>
      </c>
      <c r="E1192" s="7">
        <v>45474.0</v>
      </c>
      <c r="F1192" s="8">
        <f t="shared" si="1"/>
        <v>45413</v>
      </c>
    </row>
    <row r="1193">
      <c r="A1193" s="2" t="s">
        <v>46</v>
      </c>
      <c r="B1193" s="8">
        <v>45474.0</v>
      </c>
      <c r="C1193" s="7">
        <v>45139.0</v>
      </c>
      <c r="D1193" s="3">
        <v>1.0</v>
      </c>
      <c r="E1193" s="7">
        <v>45505.0</v>
      </c>
      <c r="F1193" s="8">
        <f t="shared" si="1"/>
        <v>45444</v>
      </c>
    </row>
    <row r="1194">
      <c r="A1194" s="2" t="s">
        <v>46</v>
      </c>
      <c r="B1194" s="8">
        <v>45474.0</v>
      </c>
      <c r="C1194" s="7">
        <v>45200.0</v>
      </c>
      <c r="D1194" s="3">
        <v>16.0</v>
      </c>
      <c r="E1194" s="7">
        <v>45505.0</v>
      </c>
      <c r="F1194" s="8">
        <f t="shared" si="1"/>
        <v>45444</v>
      </c>
    </row>
    <row r="1195">
      <c r="A1195" s="2" t="s">
        <v>46</v>
      </c>
      <c r="B1195" s="8">
        <v>45474.0</v>
      </c>
      <c r="C1195" s="7">
        <v>45444.0</v>
      </c>
      <c r="D1195" s="3">
        <v>2.0</v>
      </c>
      <c r="E1195" s="7">
        <v>45505.0</v>
      </c>
      <c r="F1195" s="8">
        <f t="shared" si="1"/>
        <v>45444</v>
      </c>
    </row>
    <row r="1196">
      <c r="A1196" s="2" t="s">
        <v>46</v>
      </c>
      <c r="B1196" s="8">
        <v>45474.0</v>
      </c>
      <c r="C1196" s="7">
        <v>44866.0</v>
      </c>
      <c r="D1196" s="3">
        <v>1.0</v>
      </c>
      <c r="E1196" s="7">
        <v>45505.0</v>
      </c>
      <c r="F1196" s="8">
        <f t="shared" si="1"/>
        <v>45444</v>
      </c>
    </row>
    <row r="1197">
      <c r="A1197" s="2" t="s">
        <v>46</v>
      </c>
      <c r="B1197" s="8">
        <v>45474.0</v>
      </c>
      <c r="C1197" s="7">
        <v>45413.0</v>
      </c>
      <c r="D1197" s="3">
        <v>1.0</v>
      </c>
      <c r="E1197" s="7">
        <v>45505.0</v>
      </c>
      <c r="F1197" s="8">
        <f t="shared" si="1"/>
        <v>45444</v>
      </c>
    </row>
    <row r="1198">
      <c r="A1198" s="2" t="s">
        <v>46</v>
      </c>
      <c r="B1198" s="8">
        <v>45474.0</v>
      </c>
      <c r="C1198" s="7">
        <v>45292.0</v>
      </c>
      <c r="D1198" s="3">
        <v>3.0</v>
      </c>
      <c r="E1198" s="7">
        <v>45505.0</v>
      </c>
      <c r="F1198" s="8">
        <f t="shared" si="1"/>
        <v>45444</v>
      </c>
    </row>
    <row r="1199">
      <c r="A1199" s="2" t="s">
        <v>46</v>
      </c>
      <c r="B1199" s="8">
        <v>45474.0</v>
      </c>
      <c r="C1199" s="7">
        <v>45047.0</v>
      </c>
      <c r="D1199" s="3">
        <v>91.0</v>
      </c>
      <c r="E1199" s="7">
        <v>45505.0</v>
      </c>
      <c r="F1199" s="8">
        <f t="shared" si="1"/>
        <v>45444</v>
      </c>
    </row>
    <row r="1200">
      <c r="A1200" s="2" t="s">
        <v>46</v>
      </c>
      <c r="B1200" s="8">
        <v>45536.0</v>
      </c>
      <c r="C1200" s="7">
        <v>45566.0</v>
      </c>
      <c r="D1200" s="3">
        <v>2.0</v>
      </c>
      <c r="E1200" s="7">
        <v>45566.0</v>
      </c>
      <c r="F1200" s="8">
        <f t="shared" si="1"/>
        <v>45505</v>
      </c>
    </row>
    <row r="1201">
      <c r="A1201" s="2" t="s">
        <v>46</v>
      </c>
      <c r="B1201" s="8">
        <v>45536.0</v>
      </c>
      <c r="C1201" s="7">
        <v>45597.0</v>
      </c>
      <c r="D1201" s="3">
        <v>4.0</v>
      </c>
      <c r="E1201" s="7">
        <v>45566.0</v>
      </c>
      <c r="F1201" s="8">
        <f t="shared" si="1"/>
        <v>45505</v>
      </c>
    </row>
    <row r="1202">
      <c r="A1202" s="2" t="s">
        <v>46</v>
      </c>
      <c r="B1202" s="8">
        <v>45566.0</v>
      </c>
      <c r="C1202" s="7">
        <v>45047.0</v>
      </c>
      <c r="D1202" s="3">
        <v>26.0</v>
      </c>
      <c r="E1202" s="7">
        <v>45597.0</v>
      </c>
      <c r="F1202" s="8">
        <f t="shared" si="1"/>
        <v>45536</v>
      </c>
    </row>
    <row r="1203">
      <c r="A1203" s="2" t="s">
        <v>46</v>
      </c>
      <c r="B1203" s="8">
        <v>45566.0</v>
      </c>
      <c r="C1203" s="7">
        <v>45078.0</v>
      </c>
      <c r="D1203" s="3">
        <v>1.0</v>
      </c>
      <c r="E1203" s="7">
        <v>45597.0</v>
      </c>
      <c r="F1203" s="8">
        <f t="shared" si="1"/>
        <v>45536</v>
      </c>
    </row>
    <row r="1204">
      <c r="A1204" s="2" t="s">
        <v>46</v>
      </c>
      <c r="B1204" s="8">
        <v>45566.0</v>
      </c>
      <c r="C1204" s="7">
        <v>45413.0</v>
      </c>
      <c r="D1204" s="3">
        <v>2.0</v>
      </c>
      <c r="E1204" s="7">
        <v>45597.0</v>
      </c>
      <c r="F1204" s="8">
        <f t="shared" si="1"/>
        <v>45536</v>
      </c>
    </row>
    <row r="1205">
      <c r="A1205" s="2" t="s">
        <v>46</v>
      </c>
      <c r="B1205" s="8">
        <v>45566.0</v>
      </c>
      <c r="C1205" s="7">
        <v>45444.0</v>
      </c>
      <c r="D1205" s="3">
        <v>6.0</v>
      </c>
      <c r="E1205" s="7">
        <v>45597.0</v>
      </c>
      <c r="F1205" s="8">
        <f t="shared" si="1"/>
        <v>45536</v>
      </c>
    </row>
    <row r="1206">
      <c r="A1206" s="2" t="s">
        <v>46</v>
      </c>
      <c r="B1206" s="8">
        <v>45566.0</v>
      </c>
      <c r="C1206" s="7">
        <v>44866.0</v>
      </c>
      <c r="D1206" s="3">
        <v>6.0</v>
      </c>
      <c r="E1206" s="7">
        <v>45597.0</v>
      </c>
      <c r="F1206" s="8">
        <f t="shared" si="1"/>
        <v>45536</v>
      </c>
    </row>
    <row r="1207">
      <c r="A1207" s="2" t="s">
        <v>46</v>
      </c>
      <c r="B1207" s="8">
        <v>45566.0</v>
      </c>
      <c r="C1207" s="7">
        <v>45352.0</v>
      </c>
      <c r="D1207" s="3">
        <v>1.0</v>
      </c>
      <c r="E1207" s="7">
        <v>45597.0</v>
      </c>
      <c r="F1207" s="8">
        <f t="shared" si="1"/>
        <v>45536</v>
      </c>
    </row>
    <row r="1208">
      <c r="A1208" s="2" t="s">
        <v>46</v>
      </c>
      <c r="B1208" s="8">
        <v>45627.0</v>
      </c>
      <c r="C1208" s="7">
        <v>45689.0</v>
      </c>
      <c r="D1208" s="3">
        <v>8.0</v>
      </c>
      <c r="E1208" s="7">
        <v>45658.0</v>
      </c>
      <c r="F1208" s="8">
        <f t="shared" si="1"/>
        <v>45597</v>
      </c>
    </row>
    <row r="1209">
      <c r="A1209" s="2" t="s">
        <v>46</v>
      </c>
      <c r="B1209" s="8">
        <v>45689.0</v>
      </c>
      <c r="C1209" s="7">
        <v>45748.0</v>
      </c>
      <c r="D1209" s="3">
        <v>9.0</v>
      </c>
      <c r="E1209" s="7">
        <v>45717.0</v>
      </c>
      <c r="F1209" s="8">
        <f t="shared" si="1"/>
        <v>45658</v>
      </c>
    </row>
    <row r="1210">
      <c r="A1210" s="2" t="s">
        <v>47</v>
      </c>
      <c r="B1210" s="8">
        <v>45413.0</v>
      </c>
      <c r="C1210" s="7">
        <v>45352.0</v>
      </c>
      <c r="D1210" s="3">
        <v>6.0</v>
      </c>
      <c r="E1210" s="7">
        <v>45444.0</v>
      </c>
      <c r="F1210" s="8">
        <f t="shared" si="1"/>
        <v>45383</v>
      </c>
    </row>
    <row r="1211">
      <c r="A1211" s="2" t="s">
        <v>47</v>
      </c>
      <c r="B1211" s="8">
        <v>45413.0</v>
      </c>
      <c r="C1211" s="7">
        <v>45474.0</v>
      </c>
      <c r="D1211" s="3">
        <v>6.0</v>
      </c>
      <c r="E1211" s="7">
        <v>45444.0</v>
      </c>
      <c r="F1211" s="8">
        <f t="shared" si="1"/>
        <v>45383</v>
      </c>
    </row>
    <row r="1212">
      <c r="A1212" s="2" t="s">
        <v>47</v>
      </c>
      <c r="B1212" s="8">
        <v>45413.0</v>
      </c>
      <c r="C1212" s="7">
        <v>45200.0</v>
      </c>
      <c r="D1212" s="3">
        <v>3.0</v>
      </c>
      <c r="E1212" s="7">
        <v>45444.0</v>
      </c>
      <c r="F1212" s="8">
        <f t="shared" si="1"/>
        <v>45383</v>
      </c>
    </row>
    <row r="1213">
      <c r="A1213" s="2" t="s">
        <v>47</v>
      </c>
      <c r="B1213" s="8">
        <v>45413.0</v>
      </c>
      <c r="C1213" s="7">
        <v>45383.0</v>
      </c>
      <c r="D1213" s="3">
        <v>4.0</v>
      </c>
      <c r="E1213" s="7">
        <v>45444.0</v>
      </c>
      <c r="F1213" s="8">
        <f t="shared" si="1"/>
        <v>45383</v>
      </c>
    </row>
    <row r="1214">
      <c r="A1214" s="2" t="s">
        <v>47</v>
      </c>
      <c r="B1214" s="8">
        <v>45444.0</v>
      </c>
      <c r="C1214" s="7">
        <v>45352.0</v>
      </c>
      <c r="D1214" s="3">
        <v>1.0</v>
      </c>
      <c r="E1214" s="7">
        <v>45474.0</v>
      </c>
      <c r="F1214" s="8">
        <f t="shared" si="1"/>
        <v>45413</v>
      </c>
    </row>
    <row r="1215">
      <c r="A1215" s="2" t="s">
        <v>47</v>
      </c>
      <c r="B1215" s="8">
        <v>45444.0</v>
      </c>
      <c r="C1215" s="7">
        <v>45108.0</v>
      </c>
      <c r="D1215" s="3">
        <v>2.0</v>
      </c>
      <c r="E1215" s="7">
        <v>45474.0</v>
      </c>
      <c r="F1215" s="8">
        <f t="shared" si="1"/>
        <v>45413</v>
      </c>
    </row>
    <row r="1216">
      <c r="A1216" s="2" t="s">
        <v>47</v>
      </c>
      <c r="B1216" s="8">
        <v>45444.0</v>
      </c>
      <c r="C1216" s="7">
        <v>45505.0</v>
      </c>
      <c r="D1216" s="3">
        <v>11.0</v>
      </c>
      <c r="E1216" s="7">
        <v>45474.0</v>
      </c>
      <c r="F1216" s="8">
        <f t="shared" si="1"/>
        <v>45413</v>
      </c>
    </row>
    <row r="1217">
      <c r="A1217" s="2" t="s">
        <v>47</v>
      </c>
      <c r="B1217" s="8">
        <v>45444.0</v>
      </c>
      <c r="C1217" s="7">
        <v>45444.0</v>
      </c>
      <c r="D1217" s="3">
        <v>3.0</v>
      </c>
      <c r="E1217" s="7">
        <v>45474.0</v>
      </c>
      <c r="F1217" s="8">
        <f t="shared" si="1"/>
        <v>45413</v>
      </c>
    </row>
    <row r="1218">
      <c r="A1218" s="2" t="s">
        <v>47</v>
      </c>
      <c r="B1218" s="8">
        <v>45444.0</v>
      </c>
      <c r="C1218" s="7">
        <v>45200.0</v>
      </c>
      <c r="D1218" s="3">
        <v>5.0</v>
      </c>
      <c r="E1218" s="7">
        <v>45474.0</v>
      </c>
      <c r="F1218" s="8">
        <f t="shared" si="1"/>
        <v>45413</v>
      </c>
    </row>
    <row r="1219">
      <c r="A1219" s="2" t="s">
        <v>47</v>
      </c>
      <c r="B1219" s="8">
        <v>45444.0</v>
      </c>
      <c r="C1219" s="7">
        <v>45292.0</v>
      </c>
      <c r="D1219" s="3">
        <v>1.0</v>
      </c>
      <c r="E1219" s="7">
        <v>45474.0</v>
      </c>
      <c r="F1219" s="8">
        <f t="shared" si="1"/>
        <v>45413</v>
      </c>
    </row>
    <row r="1220">
      <c r="A1220" s="2" t="s">
        <v>47</v>
      </c>
      <c r="B1220" s="8">
        <v>45444.0</v>
      </c>
      <c r="C1220" s="7">
        <v>45383.0</v>
      </c>
      <c r="D1220" s="3">
        <v>5.0</v>
      </c>
      <c r="E1220" s="7">
        <v>45474.0</v>
      </c>
      <c r="F1220" s="8">
        <f t="shared" si="1"/>
        <v>45413</v>
      </c>
    </row>
    <row r="1221">
      <c r="A1221" s="2" t="s">
        <v>47</v>
      </c>
      <c r="B1221" s="8">
        <v>45474.0</v>
      </c>
      <c r="C1221" s="7">
        <v>45536.0</v>
      </c>
      <c r="D1221" s="3">
        <v>7.0</v>
      </c>
      <c r="E1221" s="7">
        <v>45505.0</v>
      </c>
      <c r="F1221" s="8">
        <f t="shared" si="1"/>
        <v>45444</v>
      </c>
    </row>
    <row r="1222">
      <c r="A1222" s="2" t="s">
        <v>47</v>
      </c>
      <c r="B1222" s="8">
        <v>45505.0</v>
      </c>
      <c r="C1222" s="7">
        <v>45566.0</v>
      </c>
      <c r="D1222" s="3">
        <v>1.0</v>
      </c>
      <c r="E1222" s="7">
        <v>45536.0</v>
      </c>
      <c r="F1222" s="8">
        <f t="shared" si="1"/>
        <v>45474</v>
      </c>
    </row>
    <row r="1223">
      <c r="A1223" s="2" t="s">
        <v>47</v>
      </c>
      <c r="B1223" s="8">
        <v>45536.0</v>
      </c>
      <c r="C1223" s="7">
        <v>45352.0</v>
      </c>
      <c r="D1223" s="3">
        <v>1.0</v>
      </c>
      <c r="E1223" s="7">
        <v>45566.0</v>
      </c>
      <c r="F1223" s="8">
        <f t="shared" si="1"/>
        <v>45505</v>
      </c>
    </row>
    <row r="1224">
      <c r="A1224" s="2" t="s">
        <v>47</v>
      </c>
      <c r="B1224" s="8">
        <v>45536.0</v>
      </c>
      <c r="C1224" s="7">
        <v>45597.0</v>
      </c>
      <c r="D1224" s="3">
        <v>1.0</v>
      </c>
      <c r="E1224" s="7">
        <v>45566.0</v>
      </c>
      <c r="F1224" s="8">
        <f t="shared" si="1"/>
        <v>45505</v>
      </c>
    </row>
    <row r="1225">
      <c r="A1225" s="2" t="s">
        <v>47</v>
      </c>
      <c r="B1225" s="8">
        <v>45566.0</v>
      </c>
      <c r="C1225" s="7">
        <v>45627.0</v>
      </c>
      <c r="D1225" s="3">
        <v>9.0</v>
      </c>
      <c r="E1225" s="7">
        <v>45597.0</v>
      </c>
      <c r="F1225" s="8">
        <f t="shared" si="1"/>
        <v>45536</v>
      </c>
    </row>
    <row r="1226">
      <c r="A1226" s="2" t="s">
        <v>48</v>
      </c>
      <c r="B1226" s="8">
        <v>45413.0</v>
      </c>
      <c r="C1226" s="7">
        <v>45017.0</v>
      </c>
      <c r="D1226" s="3">
        <v>1.0</v>
      </c>
      <c r="E1226" s="7">
        <v>45444.0</v>
      </c>
      <c r="F1226" s="8">
        <f t="shared" si="1"/>
        <v>45383</v>
      </c>
    </row>
    <row r="1227">
      <c r="A1227" s="2" t="s">
        <v>48</v>
      </c>
      <c r="B1227" s="8">
        <v>45413.0</v>
      </c>
      <c r="C1227" s="7">
        <v>45474.0</v>
      </c>
      <c r="D1227" s="3">
        <v>17.0</v>
      </c>
      <c r="E1227" s="7">
        <v>45444.0</v>
      </c>
      <c r="F1227" s="8">
        <f t="shared" si="1"/>
        <v>45383</v>
      </c>
    </row>
    <row r="1228">
      <c r="A1228" s="2" t="s">
        <v>48</v>
      </c>
      <c r="B1228" s="8">
        <v>45413.0</v>
      </c>
      <c r="C1228" s="7">
        <v>45261.0</v>
      </c>
      <c r="D1228" s="3">
        <v>7.0</v>
      </c>
      <c r="E1228" s="7">
        <v>45444.0</v>
      </c>
      <c r="F1228" s="8">
        <f t="shared" si="1"/>
        <v>45383</v>
      </c>
    </row>
    <row r="1229">
      <c r="A1229" s="2" t="s">
        <v>48</v>
      </c>
      <c r="B1229" s="8">
        <v>45444.0</v>
      </c>
      <c r="C1229" s="7">
        <v>45292.0</v>
      </c>
      <c r="D1229" s="3">
        <v>6.0</v>
      </c>
      <c r="E1229" s="7">
        <v>45474.0</v>
      </c>
      <c r="F1229" s="8">
        <f t="shared" si="1"/>
        <v>45413</v>
      </c>
    </row>
    <row r="1230">
      <c r="A1230" s="2" t="s">
        <v>48</v>
      </c>
      <c r="B1230" s="8">
        <v>45444.0</v>
      </c>
      <c r="C1230" s="7">
        <v>45444.0</v>
      </c>
      <c r="D1230" s="3">
        <v>7.0</v>
      </c>
      <c r="E1230" s="7">
        <v>45474.0</v>
      </c>
      <c r="F1230" s="8">
        <f t="shared" si="1"/>
        <v>45413</v>
      </c>
    </row>
    <row r="1231">
      <c r="A1231" s="2" t="s">
        <v>48</v>
      </c>
      <c r="B1231" s="8">
        <v>45444.0</v>
      </c>
      <c r="C1231" s="7">
        <v>45352.0</v>
      </c>
      <c r="D1231" s="3">
        <v>9.0</v>
      </c>
      <c r="E1231" s="7">
        <v>45474.0</v>
      </c>
      <c r="F1231" s="8">
        <f t="shared" si="1"/>
        <v>45413</v>
      </c>
    </row>
    <row r="1232">
      <c r="A1232" s="2" t="s">
        <v>48</v>
      </c>
      <c r="B1232" s="8">
        <v>45444.0</v>
      </c>
      <c r="C1232" s="7">
        <v>45383.0</v>
      </c>
      <c r="D1232" s="3">
        <v>37.0</v>
      </c>
      <c r="E1232" s="7">
        <v>45474.0</v>
      </c>
      <c r="F1232" s="8">
        <f t="shared" si="1"/>
        <v>45413</v>
      </c>
    </row>
    <row r="1233">
      <c r="A1233" s="2" t="s">
        <v>48</v>
      </c>
      <c r="B1233" s="8">
        <v>45444.0</v>
      </c>
      <c r="C1233" s="7">
        <v>44866.0</v>
      </c>
      <c r="D1233" s="3">
        <v>4.0</v>
      </c>
      <c r="E1233" s="7">
        <v>45474.0</v>
      </c>
      <c r="F1233" s="8">
        <f t="shared" si="1"/>
        <v>45413</v>
      </c>
    </row>
    <row r="1234">
      <c r="A1234" s="2" t="s">
        <v>48</v>
      </c>
      <c r="B1234" s="8">
        <v>45444.0</v>
      </c>
      <c r="C1234" s="7">
        <v>45078.0</v>
      </c>
      <c r="D1234" s="3">
        <v>2.0</v>
      </c>
      <c r="E1234" s="7">
        <v>45474.0</v>
      </c>
      <c r="F1234" s="8">
        <f t="shared" si="1"/>
        <v>45413</v>
      </c>
    </row>
    <row r="1235">
      <c r="A1235" s="2" t="s">
        <v>48</v>
      </c>
      <c r="B1235" s="8">
        <v>45444.0</v>
      </c>
      <c r="C1235" s="7">
        <v>45261.0</v>
      </c>
      <c r="D1235" s="3">
        <v>1.0</v>
      </c>
      <c r="E1235" s="7">
        <v>45474.0</v>
      </c>
      <c r="F1235" s="8">
        <f t="shared" si="1"/>
        <v>45413</v>
      </c>
    </row>
    <row r="1236">
      <c r="A1236" s="2" t="s">
        <v>48</v>
      </c>
      <c r="B1236" s="8">
        <v>45444.0</v>
      </c>
      <c r="C1236" s="7">
        <v>45231.0</v>
      </c>
      <c r="D1236" s="3">
        <v>1.0</v>
      </c>
      <c r="E1236" s="7">
        <v>45474.0</v>
      </c>
      <c r="F1236" s="8">
        <f t="shared" si="1"/>
        <v>45413</v>
      </c>
    </row>
    <row r="1237">
      <c r="A1237" s="2" t="s">
        <v>48</v>
      </c>
      <c r="B1237" s="8">
        <v>45444.0</v>
      </c>
      <c r="C1237" s="7">
        <v>44958.0</v>
      </c>
      <c r="D1237" s="3">
        <v>1.0</v>
      </c>
      <c r="E1237" s="7">
        <v>45474.0</v>
      </c>
      <c r="F1237" s="8">
        <f t="shared" si="1"/>
        <v>45413</v>
      </c>
    </row>
    <row r="1238">
      <c r="A1238" s="2" t="s">
        <v>48</v>
      </c>
      <c r="B1238" s="8">
        <v>45444.0</v>
      </c>
      <c r="C1238" s="7">
        <v>45413.0</v>
      </c>
      <c r="D1238" s="3">
        <v>17.0</v>
      </c>
      <c r="E1238" s="7">
        <v>45474.0</v>
      </c>
      <c r="F1238" s="8">
        <f t="shared" si="1"/>
        <v>45413</v>
      </c>
    </row>
    <row r="1239">
      <c r="A1239" s="2" t="s">
        <v>48</v>
      </c>
      <c r="B1239" s="8">
        <v>45444.0</v>
      </c>
      <c r="C1239" s="7">
        <v>45170.0</v>
      </c>
      <c r="D1239" s="3">
        <v>6.0</v>
      </c>
      <c r="E1239" s="7">
        <v>45474.0</v>
      </c>
      <c r="F1239" s="8">
        <f t="shared" si="1"/>
        <v>45413</v>
      </c>
    </row>
    <row r="1240">
      <c r="A1240" s="2" t="s">
        <v>48</v>
      </c>
      <c r="B1240" s="8">
        <v>45444.0</v>
      </c>
      <c r="C1240" s="7">
        <v>45505.0</v>
      </c>
      <c r="D1240" s="3">
        <v>21.0</v>
      </c>
      <c r="E1240" s="7">
        <v>45474.0</v>
      </c>
      <c r="F1240" s="8">
        <f t="shared" si="1"/>
        <v>45413</v>
      </c>
    </row>
    <row r="1241">
      <c r="A1241" s="2" t="s">
        <v>48</v>
      </c>
      <c r="B1241" s="8">
        <v>45444.0</v>
      </c>
      <c r="C1241" s="7">
        <v>44986.0</v>
      </c>
      <c r="D1241" s="3">
        <v>1.0</v>
      </c>
      <c r="E1241" s="7">
        <v>45474.0</v>
      </c>
      <c r="F1241" s="8">
        <f t="shared" si="1"/>
        <v>45413</v>
      </c>
    </row>
    <row r="1242">
      <c r="A1242" s="2" t="s">
        <v>48</v>
      </c>
      <c r="B1242" s="8">
        <v>45444.0</v>
      </c>
      <c r="C1242" s="7">
        <v>45323.0</v>
      </c>
      <c r="D1242" s="3">
        <v>4.0</v>
      </c>
      <c r="E1242" s="7">
        <v>45474.0</v>
      </c>
      <c r="F1242" s="8">
        <f t="shared" si="1"/>
        <v>45413</v>
      </c>
    </row>
    <row r="1243">
      <c r="A1243" s="2" t="s">
        <v>48</v>
      </c>
      <c r="B1243" s="8">
        <v>45474.0</v>
      </c>
      <c r="C1243" s="7">
        <v>45536.0</v>
      </c>
      <c r="D1243" s="3">
        <v>35.0</v>
      </c>
      <c r="E1243" s="7">
        <v>45505.0</v>
      </c>
      <c r="F1243" s="8">
        <f t="shared" si="1"/>
        <v>45444</v>
      </c>
    </row>
    <row r="1244">
      <c r="A1244" s="2" t="s">
        <v>48</v>
      </c>
      <c r="B1244" s="8">
        <v>45474.0</v>
      </c>
      <c r="C1244" s="7">
        <v>45444.0</v>
      </c>
      <c r="D1244" s="3">
        <v>6.0</v>
      </c>
      <c r="E1244" s="7">
        <v>45505.0</v>
      </c>
      <c r="F1244" s="8">
        <f t="shared" si="1"/>
        <v>45444</v>
      </c>
    </row>
    <row r="1245">
      <c r="A1245" s="2" t="s">
        <v>48</v>
      </c>
      <c r="B1245" s="8">
        <v>45474.0</v>
      </c>
      <c r="C1245" s="7">
        <v>45261.0</v>
      </c>
      <c r="D1245" s="3">
        <v>1.0</v>
      </c>
      <c r="E1245" s="7">
        <v>45505.0</v>
      </c>
      <c r="F1245" s="8">
        <f t="shared" si="1"/>
        <v>45444</v>
      </c>
    </row>
    <row r="1246">
      <c r="A1246" s="2" t="s">
        <v>48</v>
      </c>
      <c r="B1246" s="8">
        <v>45474.0</v>
      </c>
      <c r="C1246" s="7">
        <v>45413.0</v>
      </c>
      <c r="D1246" s="3">
        <v>1.0</v>
      </c>
      <c r="E1246" s="7">
        <v>45505.0</v>
      </c>
      <c r="F1246" s="8">
        <f t="shared" si="1"/>
        <v>45444</v>
      </c>
    </row>
    <row r="1247">
      <c r="A1247" s="2" t="s">
        <v>48</v>
      </c>
      <c r="B1247" s="8">
        <v>45474.0</v>
      </c>
      <c r="C1247" s="7">
        <v>45352.0</v>
      </c>
      <c r="D1247" s="3">
        <v>48.0</v>
      </c>
      <c r="E1247" s="7">
        <v>45505.0</v>
      </c>
      <c r="F1247" s="8">
        <f t="shared" si="1"/>
        <v>45444</v>
      </c>
    </row>
    <row r="1248">
      <c r="A1248" s="2" t="s">
        <v>48</v>
      </c>
      <c r="B1248" s="8">
        <v>45474.0</v>
      </c>
      <c r="C1248" s="7">
        <v>44866.0</v>
      </c>
      <c r="D1248" s="3">
        <v>1.0</v>
      </c>
      <c r="E1248" s="7">
        <v>45505.0</v>
      </c>
      <c r="F1248" s="8">
        <f t="shared" si="1"/>
        <v>45444</v>
      </c>
    </row>
    <row r="1249">
      <c r="A1249" s="2" t="s">
        <v>48</v>
      </c>
      <c r="B1249" s="8">
        <v>45474.0</v>
      </c>
      <c r="C1249" s="7">
        <v>45231.0</v>
      </c>
      <c r="D1249" s="3">
        <v>2.0</v>
      </c>
      <c r="E1249" s="7">
        <v>45505.0</v>
      </c>
      <c r="F1249" s="8">
        <f t="shared" si="1"/>
        <v>45444</v>
      </c>
    </row>
    <row r="1250">
      <c r="A1250" s="2" t="s">
        <v>48</v>
      </c>
      <c r="B1250" s="8">
        <v>45474.0</v>
      </c>
      <c r="C1250" s="7">
        <v>45323.0</v>
      </c>
      <c r="D1250" s="3">
        <v>2.0</v>
      </c>
      <c r="E1250" s="7">
        <v>45505.0</v>
      </c>
      <c r="F1250" s="8">
        <f t="shared" si="1"/>
        <v>45444</v>
      </c>
    </row>
    <row r="1251">
      <c r="A1251" s="2" t="s">
        <v>48</v>
      </c>
      <c r="B1251" s="8">
        <v>45474.0</v>
      </c>
      <c r="C1251" s="7">
        <v>45170.0</v>
      </c>
      <c r="D1251" s="3">
        <v>1.0</v>
      </c>
      <c r="E1251" s="7">
        <v>45505.0</v>
      </c>
      <c r="F1251" s="8">
        <f t="shared" si="1"/>
        <v>45444</v>
      </c>
    </row>
    <row r="1252">
      <c r="A1252" s="2" t="s">
        <v>48</v>
      </c>
      <c r="B1252" s="8">
        <v>45505.0</v>
      </c>
      <c r="C1252" s="7">
        <v>44958.0</v>
      </c>
      <c r="D1252" s="3">
        <v>1.0</v>
      </c>
      <c r="E1252" s="7">
        <v>45536.0</v>
      </c>
      <c r="F1252" s="8">
        <f t="shared" si="1"/>
        <v>45474</v>
      </c>
    </row>
    <row r="1253">
      <c r="A1253" s="2" t="s">
        <v>48</v>
      </c>
      <c r="B1253" s="8">
        <v>45505.0</v>
      </c>
      <c r="C1253" s="7">
        <v>45566.0</v>
      </c>
      <c r="D1253" s="3">
        <v>28.0</v>
      </c>
      <c r="E1253" s="7">
        <v>45536.0</v>
      </c>
      <c r="F1253" s="8">
        <f t="shared" si="1"/>
        <v>45474</v>
      </c>
    </row>
    <row r="1254">
      <c r="A1254" s="2" t="s">
        <v>48</v>
      </c>
      <c r="B1254" s="8">
        <v>45505.0</v>
      </c>
      <c r="C1254" s="7">
        <v>45444.0</v>
      </c>
      <c r="D1254" s="3">
        <v>14.0</v>
      </c>
      <c r="E1254" s="7">
        <v>45536.0</v>
      </c>
      <c r="F1254" s="8">
        <f t="shared" si="1"/>
        <v>45474</v>
      </c>
    </row>
    <row r="1255">
      <c r="A1255" s="2" t="s">
        <v>48</v>
      </c>
      <c r="B1255" s="8">
        <v>45505.0</v>
      </c>
      <c r="C1255" s="7">
        <v>45352.0</v>
      </c>
      <c r="D1255" s="3">
        <v>4.0</v>
      </c>
      <c r="E1255" s="7">
        <v>45536.0</v>
      </c>
      <c r="F1255" s="8">
        <f t="shared" si="1"/>
        <v>45474</v>
      </c>
    </row>
    <row r="1256">
      <c r="A1256" s="2" t="s">
        <v>48</v>
      </c>
      <c r="B1256" s="8">
        <v>45505.0</v>
      </c>
      <c r="C1256" s="7">
        <v>45323.0</v>
      </c>
      <c r="D1256" s="3">
        <v>96.0</v>
      </c>
      <c r="E1256" s="7">
        <v>45536.0</v>
      </c>
      <c r="F1256" s="8">
        <f t="shared" si="1"/>
        <v>45474</v>
      </c>
    </row>
    <row r="1257">
      <c r="A1257" s="2" t="s">
        <v>48</v>
      </c>
      <c r="B1257" s="8">
        <v>45536.0</v>
      </c>
      <c r="C1257" s="7">
        <v>45139.0</v>
      </c>
      <c r="D1257" s="3">
        <v>25.0</v>
      </c>
      <c r="E1257" s="7">
        <v>45566.0</v>
      </c>
      <c r="F1257" s="8">
        <f t="shared" si="1"/>
        <v>45505</v>
      </c>
    </row>
    <row r="1258">
      <c r="A1258" s="2" t="s">
        <v>48</v>
      </c>
      <c r="B1258" s="8">
        <v>45536.0</v>
      </c>
      <c r="C1258" s="7">
        <v>45047.0</v>
      </c>
      <c r="D1258" s="3">
        <v>1.0</v>
      </c>
      <c r="E1258" s="7">
        <v>45566.0</v>
      </c>
      <c r="F1258" s="8">
        <f t="shared" si="1"/>
        <v>45505</v>
      </c>
    </row>
    <row r="1259">
      <c r="A1259" s="2" t="s">
        <v>48</v>
      </c>
      <c r="B1259" s="8">
        <v>45536.0</v>
      </c>
      <c r="C1259" s="7">
        <v>45261.0</v>
      </c>
      <c r="D1259" s="3">
        <v>2.0</v>
      </c>
      <c r="E1259" s="7">
        <v>45566.0</v>
      </c>
      <c r="F1259" s="8">
        <f t="shared" si="1"/>
        <v>45505</v>
      </c>
    </row>
    <row r="1260">
      <c r="A1260" s="2" t="s">
        <v>48</v>
      </c>
      <c r="B1260" s="8">
        <v>45536.0</v>
      </c>
      <c r="C1260" s="7">
        <v>45597.0</v>
      </c>
      <c r="D1260" s="3">
        <v>109.0</v>
      </c>
      <c r="E1260" s="7">
        <v>45566.0</v>
      </c>
      <c r="F1260" s="8">
        <f t="shared" si="1"/>
        <v>45505</v>
      </c>
    </row>
    <row r="1261">
      <c r="A1261" s="2" t="s">
        <v>48</v>
      </c>
      <c r="B1261" s="8">
        <v>45536.0</v>
      </c>
      <c r="C1261" s="7">
        <v>45352.0</v>
      </c>
      <c r="D1261" s="3">
        <v>36.0</v>
      </c>
      <c r="E1261" s="7">
        <v>45566.0</v>
      </c>
      <c r="F1261" s="8">
        <f t="shared" si="1"/>
        <v>45505</v>
      </c>
    </row>
    <row r="1262">
      <c r="A1262" s="2" t="s">
        <v>48</v>
      </c>
      <c r="B1262" s="8">
        <v>45566.0</v>
      </c>
      <c r="C1262" s="7">
        <v>45627.0</v>
      </c>
      <c r="D1262" s="3">
        <v>36.0</v>
      </c>
      <c r="E1262" s="7">
        <v>45597.0</v>
      </c>
      <c r="F1262" s="8">
        <f t="shared" si="1"/>
        <v>45536</v>
      </c>
    </row>
    <row r="1263">
      <c r="A1263" s="2" t="s">
        <v>48</v>
      </c>
      <c r="B1263" s="8">
        <v>45597.0</v>
      </c>
      <c r="C1263" s="7">
        <v>45658.0</v>
      </c>
      <c r="D1263" s="3">
        <v>48.0</v>
      </c>
      <c r="E1263" s="7">
        <v>45627.0</v>
      </c>
      <c r="F1263" s="8">
        <f t="shared" si="1"/>
        <v>45566</v>
      </c>
    </row>
    <row r="1264">
      <c r="A1264" s="2" t="s">
        <v>48</v>
      </c>
      <c r="B1264" s="8">
        <v>45597.0</v>
      </c>
      <c r="C1264" s="7">
        <v>45261.0</v>
      </c>
      <c r="D1264" s="3">
        <v>45.0</v>
      </c>
      <c r="E1264" s="7">
        <v>45627.0</v>
      </c>
      <c r="F1264" s="8">
        <f t="shared" si="1"/>
        <v>45566</v>
      </c>
    </row>
    <row r="1265">
      <c r="A1265" s="2" t="s">
        <v>48</v>
      </c>
      <c r="B1265" s="8">
        <v>45627.0</v>
      </c>
      <c r="C1265" s="7">
        <v>45689.0</v>
      </c>
      <c r="D1265" s="3">
        <v>13.0</v>
      </c>
      <c r="E1265" s="7">
        <v>45658.0</v>
      </c>
      <c r="F1265" s="8">
        <f t="shared" si="1"/>
        <v>45597</v>
      </c>
    </row>
    <row r="1266">
      <c r="A1266" s="2" t="s">
        <v>48</v>
      </c>
      <c r="B1266" s="8">
        <v>45658.0</v>
      </c>
      <c r="C1266" s="7">
        <v>45717.0</v>
      </c>
      <c r="D1266" s="3">
        <v>41.0</v>
      </c>
      <c r="E1266" s="7">
        <v>45689.0</v>
      </c>
      <c r="F1266" s="8">
        <f t="shared" si="1"/>
        <v>45627</v>
      </c>
    </row>
    <row r="1267">
      <c r="A1267" s="2" t="s">
        <v>48</v>
      </c>
      <c r="B1267" s="8">
        <v>45689.0</v>
      </c>
      <c r="C1267" s="7">
        <v>45748.0</v>
      </c>
      <c r="D1267" s="3">
        <v>7.0</v>
      </c>
      <c r="E1267" s="7">
        <v>45717.0</v>
      </c>
      <c r="F1267" s="8">
        <f t="shared" si="1"/>
        <v>45658</v>
      </c>
    </row>
    <row r="1268">
      <c r="A1268" s="2" t="s">
        <v>48</v>
      </c>
      <c r="B1268" s="8">
        <v>45717.0</v>
      </c>
      <c r="C1268" s="7">
        <v>45778.0</v>
      </c>
      <c r="D1268" s="3">
        <v>12.0</v>
      </c>
      <c r="E1268" s="7">
        <v>45748.0</v>
      </c>
      <c r="F1268" s="8">
        <f t="shared" si="1"/>
        <v>45689</v>
      </c>
    </row>
    <row r="1269">
      <c r="A1269" s="2" t="s">
        <v>48</v>
      </c>
      <c r="B1269" s="8">
        <v>45748.0</v>
      </c>
      <c r="C1269" s="7">
        <v>45809.0</v>
      </c>
      <c r="D1269" s="3">
        <v>14.0</v>
      </c>
      <c r="E1269" s="7">
        <v>45778.0</v>
      </c>
      <c r="F1269" s="8">
        <f t="shared" si="1"/>
        <v>45717</v>
      </c>
    </row>
    <row r="1270">
      <c r="A1270" s="2" t="s">
        <v>48</v>
      </c>
      <c r="B1270" s="8">
        <v>45778.0</v>
      </c>
      <c r="C1270" s="7">
        <v>45839.0</v>
      </c>
      <c r="D1270" s="3">
        <v>8.0</v>
      </c>
      <c r="E1270" s="7">
        <v>45809.0</v>
      </c>
      <c r="F1270" s="8">
        <f t="shared" si="1"/>
        <v>45748</v>
      </c>
    </row>
    <row r="1271">
      <c r="A1271" s="2" t="s">
        <v>49</v>
      </c>
      <c r="B1271" s="8">
        <v>45413.0</v>
      </c>
      <c r="C1271" s="7">
        <v>45323.0</v>
      </c>
      <c r="D1271" s="3">
        <v>1.0</v>
      </c>
      <c r="E1271" s="7">
        <v>45444.0</v>
      </c>
      <c r="F1271" s="8">
        <f t="shared" si="1"/>
        <v>45383</v>
      </c>
    </row>
    <row r="1272">
      <c r="A1272" s="2" t="s">
        <v>49</v>
      </c>
      <c r="B1272" s="8">
        <v>45413.0</v>
      </c>
      <c r="C1272" s="7">
        <v>45474.0</v>
      </c>
      <c r="D1272" s="3">
        <v>7.0</v>
      </c>
      <c r="E1272" s="7">
        <v>45444.0</v>
      </c>
      <c r="F1272" s="8">
        <f t="shared" si="1"/>
        <v>45383</v>
      </c>
    </row>
    <row r="1273">
      <c r="A1273" s="2" t="s">
        <v>49</v>
      </c>
      <c r="B1273" s="8">
        <v>45566.0</v>
      </c>
      <c r="C1273" s="7">
        <v>45627.0</v>
      </c>
      <c r="D1273" s="3">
        <v>8.0</v>
      </c>
      <c r="E1273" s="7">
        <v>45597.0</v>
      </c>
      <c r="F1273" s="8">
        <f t="shared" si="1"/>
        <v>45536</v>
      </c>
    </row>
    <row r="1274">
      <c r="A1274" s="2" t="s">
        <v>50</v>
      </c>
      <c r="B1274" s="8">
        <v>45413.0</v>
      </c>
      <c r="C1274" s="7">
        <v>45474.0</v>
      </c>
      <c r="D1274" s="3">
        <v>10.0</v>
      </c>
      <c r="E1274" s="7">
        <v>45444.0</v>
      </c>
      <c r="F1274" s="8">
        <f t="shared" si="1"/>
        <v>45383</v>
      </c>
    </row>
    <row r="1275">
      <c r="A1275" s="2" t="s">
        <v>50</v>
      </c>
      <c r="B1275" s="8">
        <v>45444.0</v>
      </c>
      <c r="C1275" s="7">
        <v>45413.0</v>
      </c>
      <c r="D1275" s="3">
        <v>2.0</v>
      </c>
      <c r="E1275" s="7">
        <v>45474.0</v>
      </c>
      <c r="F1275" s="8">
        <f t="shared" si="1"/>
        <v>45413</v>
      </c>
    </row>
    <row r="1276">
      <c r="A1276" s="2" t="s">
        <v>50</v>
      </c>
      <c r="B1276" s="8">
        <v>45444.0</v>
      </c>
      <c r="C1276" s="7">
        <v>45505.0</v>
      </c>
      <c r="D1276" s="3">
        <v>16.0</v>
      </c>
      <c r="E1276" s="7">
        <v>45474.0</v>
      </c>
      <c r="F1276" s="8">
        <f t="shared" si="1"/>
        <v>45413</v>
      </c>
    </row>
    <row r="1277">
      <c r="A1277" s="2" t="s">
        <v>50</v>
      </c>
      <c r="B1277" s="8">
        <v>45444.0</v>
      </c>
      <c r="C1277" s="7">
        <v>45444.0</v>
      </c>
      <c r="D1277" s="3">
        <v>2.0</v>
      </c>
      <c r="E1277" s="7">
        <v>45474.0</v>
      </c>
      <c r="F1277" s="8">
        <f t="shared" si="1"/>
        <v>45413</v>
      </c>
    </row>
    <row r="1278">
      <c r="A1278" s="2" t="s">
        <v>50</v>
      </c>
      <c r="B1278" s="8">
        <v>45474.0</v>
      </c>
      <c r="C1278" s="7">
        <v>45536.0</v>
      </c>
      <c r="D1278" s="3">
        <v>3.0</v>
      </c>
      <c r="E1278" s="7">
        <v>45505.0</v>
      </c>
      <c r="F1278" s="8">
        <f t="shared" si="1"/>
        <v>45444</v>
      </c>
    </row>
    <row r="1279">
      <c r="A1279" s="2" t="s">
        <v>50</v>
      </c>
      <c r="B1279" s="8">
        <v>45474.0</v>
      </c>
      <c r="C1279" s="7">
        <v>44896.0</v>
      </c>
      <c r="D1279" s="3">
        <v>1.0</v>
      </c>
      <c r="E1279" s="7">
        <v>45505.0</v>
      </c>
      <c r="F1279" s="8">
        <f t="shared" si="1"/>
        <v>45444</v>
      </c>
    </row>
    <row r="1280">
      <c r="A1280" s="2" t="s">
        <v>50</v>
      </c>
      <c r="B1280" s="8">
        <v>45474.0</v>
      </c>
      <c r="C1280" s="7">
        <v>44682.0</v>
      </c>
      <c r="D1280" s="3">
        <v>1.0</v>
      </c>
      <c r="E1280" s="7">
        <v>45505.0</v>
      </c>
      <c r="F1280" s="8">
        <f t="shared" si="1"/>
        <v>45444</v>
      </c>
    </row>
    <row r="1281">
      <c r="A1281" s="2" t="s">
        <v>50</v>
      </c>
      <c r="B1281" s="8">
        <v>45474.0</v>
      </c>
      <c r="C1281" s="7">
        <v>45352.0</v>
      </c>
      <c r="D1281" s="3">
        <v>3.0</v>
      </c>
      <c r="E1281" s="7">
        <v>45505.0</v>
      </c>
      <c r="F1281" s="8">
        <f t="shared" si="1"/>
        <v>45444</v>
      </c>
    </row>
    <row r="1282">
      <c r="A1282" s="2" t="s">
        <v>50</v>
      </c>
      <c r="B1282" s="8">
        <v>45474.0</v>
      </c>
      <c r="C1282" s="7">
        <v>45139.0</v>
      </c>
      <c r="D1282" s="3">
        <v>1.0</v>
      </c>
      <c r="E1282" s="7">
        <v>45505.0</v>
      </c>
      <c r="F1282" s="8">
        <f t="shared" si="1"/>
        <v>45444</v>
      </c>
    </row>
    <row r="1283">
      <c r="A1283" s="2" t="s">
        <v>50</v>
      </c>
      <c r="B1283" s="8">
        <v>45474.0</v>
      </c>
      <c r="C1283" s="7">
        <v>45170.0</v>
      </c>
      <c r="D1283" s="3">
        <v>1.0</v>
      </c>
      <c r="E1283" s="7">
        <v>45505.0</v>
      </c>
      <c r="F1283" s="8">
        <f t="shared" si="1"/>
        <v>45444</v>
      </c>
    </row>
    <row r="1284">
      <c r="A1284" s="2" t="s">
        <v>50</v>
      </c>
      <c r="B1284" s="8">
        <v>45474.0</v>
      </c>
      <c r="C1284" s="7">
        <v>45292.0</v>
      </c>
      <c r="D1284" s="3">
        <v>1.0</v>
      </c>
      <c r="E1284" s="7">
        <v>45505.0</v>
      </c>
      <c r="F1284" s="8">
        <f t="shared" si="1"/>
        <v>45444</v>
      </c>
    </row>
    <row r="1285">
      <c r="A1285" s="2" t="s">
        <v>50</v>
      </c>
      <c r="B1285" s="8">
        <v>45474.0</v>
      </c>
      <c r="C1285" s="7">
        <v>45444.0</v>
      </c>
      <c r="D1285" s="3">
        <v>4.0</v>
      </c>
      <c r="E1285" s="7">
        <v>45505.0</v>
      </c>
      <c r="F1285" s="8">
        <f t="shared" si="1"/>
        <v>45444</v>
      </c>
    </row>
    <row r="1286">
      <c r="A1286" s="2" t="s">
        <v>50</v>
      </c>
      <c r="B1286" s="8">
        <v>45474.0</v>
      </c>
      <c r="C1286" s="7">
        <v>45413.0</v>
      </c>
      <c r="D1286" s="3">
        <v>1.0</v>
      </c>
      <c r="E1286" s="7">
        <v>45505.0</v>
      </c>
      <c r="F1286" s="8">
        <f t="shared" si="1"/>
        <v>45444</v>
      </c>
    </row>
    <row r="1287">
      <c r="A1287" s="2" t="s">
        <v>50</v>
      </c>
      <c r="B1287" s="8">
        <v>45474.0</v>
      </c>
      <c r="C1287" s="7">
        <v>45383.0</v>
      </c>
      <c r="D1287" s="3">
        <v>9.0</v>
      </c>
      <c r="E1287" s="7">
        <v>45505.0</v>
      </c>
      <c r="F1287" s="8">
        <f t="shared" si="1"/>
        <v>45444</v>
      </c>
    </row>
    <row r="1288">
      <c r="A1288" s="2" t="s">
        <v>50</v>
      </c>
      <c r="B1288" s="8">
        <v>45474.0</v>
      </c>
      <c r="C1288" s="7">
        <v>45323.0</v>
      </c>
      <c r="D1288" s="3">
        <v>8.0</v>
      </c>
      <c r="E1288" s="7">
        <v>45505.0</v>
      </c>
      <c r="F1288" s="8">
        <f t="shared" si="1"/>
        <v>45444</v>
      </c>
    </row>
    <row r="1289">
      <c r="A1289" s="2" t="s">
        <v>50</v>
      </c>
      <c r="B1289" s="8">
        <v>45505.0</v>
      </c>
      <c r="C1289" s="7">
        <v>45566.0</v>
      </c>
      <c r="D1289" s="3">
        <v>9.0</v>
      </c>
      <c r="E1289" s="7">
        <v>45536.0</v>
      </c>
      <c r="F1289" s="8">
        <f t="shared" si="1"/>
        <v>45474</v>
      </c>
    </row>
    <row r="1290">
      <c r="A1290" s="2" t="s">
        <v>50</v>
      </c>
      <c r="B1290" s="8">
        <v>45536.0</v>
      </c>
      <c r="C1290" s="7">
        <v>45413.0</v>
      </c>
      <c r="D1290" s="3">
        <v>1.0</v>
      </c>
      <c r="E1290" s="7">
        <v>45566.0</v>
      </c>
      <c r="F1290" s="8">
        <f t="shared" si="1"/>
        <v>45505</v>
      </c>
    </row>
    <row r="1291">
      <c r="A1291" s="2" t="s">
        <v>50</v>
      </c>
      <c r="B1291" s="8">
        <v>45536.0</v>
      </c>
      <c r="C1291" s="7">
        <v>45597.0</v>
      </c>
      <c r="D1291" s="3">
        <v>6.0</v>
      </c>
      <c r="E1291" s="7">
        <v>45566.0</v>
      </c>
      <c r="F1291" s="8">
        <f t="shared" si="1"/>
        <v>45505</v>
      </c>
    </row>
    <row r="1292">
      <c r="A1292" s="2" t="s">
        <v>50</v>
      </c>
      <c r="B1292" s="8">
        <v>45566.0</v>
      </c>
      <c r="C1292" s="7">
        <v>45170.0</v>
      </c>
      <c r="D1292" s="3">
        <v>1.0</v>
      </c>
      <c r="E1292" s="7">
        <v>45597.0</v>
      </c>
      <c r="F1292" s="8">
        <f t="shared" si="1"/>
        <v>45536</v>
      </c>
    </row>
    <row r="1293">
      <c r="A1293" s="2" t="s">
        <v>50</v>
      </c>
      <c r="B1293" s="8">
        <v>45566.0</v>
      </c>
      <c r="C1293" s="7">
        <v>45627.0</v>
      </c>
      <c r="D1293" s="3">
        <v>12.0</v>
      </c>
      <c r="E1293" s="7">
        <v>45597.0</v>
      </c>
      <c r="F1293" s="8">
        <f t="shared" si="1"/>
        <v>45536</v>
      </c>
    </row>
    <row r="1294">
      <c r="A1294" s="2" t="s">
        <v>50</v>
      </c>
      <c r="B1294" s="8">
        <v>45597.0</v>
      </c>
      <c r="C1294" s="7">
        <v>45658.0</v>
      </c>
      <c r="D1294" s="3">
        <v>5.0</v>
      </c>
      <c r="E1294" s="7">
        <v>45627.0</v>
      </c>
      <c r="F1294" s="8">
        <f t="shared" si="1"/>
        <v>45566</v>
      </c>
    </row>
    <row r="1295">
      <c r="A1295" s="2" t="s">
        <v>50</v>
      </c>
      <c r="B1295" s="8">
        <v>45627.0</v>
      </c>
      <c r="C1295" s="7">
        <v>45689.0</v>
      </c>
      <c r="D1295" s="3">
        <v>18.0</v>
      </c>
      <c r="E1295" s="7">
        <v>45658.0</v>
      </c>
      <c r="F1295" s="8">
        <f t="shared" si="1"/>
        <v>45597</v>
      </c>
    </row>
    <row r="1296">
      <c r="A1296" s="2" t="s">
        <v>50</v>
      </c>
      <c r="B1296" s="8">
        <v>45658.0</v>
      </c>
      <c r="C1296" s="7">
        <v>45717.0</v>
      </c>
      <c r="D1296" s="3">
        <v>2.0</v>
      </c>
      <c r="E1296" s="7">
        <v>45689.0</v>
      </c>
      <c r="F1296" s="8">
        <f t="shared" si="1"/>
        <v>45627</v>
      </c>
    </row>
    <row r="1297">
      <c r="A1297" s="2" t="s">
        <v>50</v>
      </c>
      <c r="B1297" s="8">
        <v>45689.0</v>
      </c>
      <c r="C1297" s="7">
        <v>45748.0</v>
      </c>
      <c r="D1297" s="3">
        <v>3.0</v>
      </c>
      <c r="E1297" s="7">
        <v>45717.0</v>
      </c>
      <c r="F1297" s="8">
        <f t="shared" si="1"/>
        <v>45658</v>
      </c>
    </row>
    <row r="1298">
      <c r="A1298" s="2" t="s">
        <v>51</v>
      </c>
      <c r="B1298" s="8">
        <v>45413.0</v>
      </c>
      <c r="C1298" s="7">
        <v>44593.0</v>
      </c>
      <c r="D1298" s="3">
        <v>1.0</v>
      </c>
      <c r="E1298" s="7">
        <v>45444.0</v>
      </c>
      <c r="F1298" s="8">
        <f t="shared" si="1"/>
        <v>45383</v>
      </c>
    </row>
    <row r="1299">
      <c r="A1299" s="2" t="s">
        <v>51</v>
      </c>
      <c r="B1299" s="8">
        <v>45413.0</v>
      </c>
      <c r="C1299" s="7">
        <v>45474.0</v>
      </c>
      <c r="D1299" s="3">
        <v>2.0</v>
      </c>
      <c r="E1299" s="7">
        <v>45444.0</v>
      </c>
      <c r="F1299" s="8">
        <f t="shared" si="1"/>
        <v>45383</v>
      </c>
    </row>
    <row r="1300">
      <c r="A1300" s="2" t="s">
        <v>51</v>
      </c>
      <c r="B1300" s="8">
        <v>45444.0</v>
      </c>
      <c r="C1300" s="7">
        <v>45139.0</v>
      </c>
      <c r="D1300" s="3">
        <v>1.0</v>
      </c>
      <c r="E1300" s="7">
        <v>45474.0</v>
      </c>
      <c r="F1300" s="8">
        <f t="shared" si="1"/>
        <v>45413</v>
      </c>
    </row>
    <row r="1301">
      <c r="A1301" s="2" t="s">
        <v>51</v>
      </c>
      <c r="B1301" s="8">
        <v>45474.0</v>
      </c>
      <c r="C1301" s="7">
        <v>45261.0</v>
      </c>
      <c r="D1301" s="3">
        <v>3.0</v>
      </c>
      <c r="E1301" s="7">
        <v>45505.0</v>
      </c>
      <c r="F1301" s="8">
        <f t="shared" si="1"/>
        <v>45444</v>
      </c>
    </row>
    <row r="1302">
      <c r="A1302" s="2" t="s">
        <v>51</v>
      </c>
      <c r="B1302" s="8">
        <v>45505.0</v>
      </c>
      <c r="C1302" s="7">
        <v>45444.0</v>
      </c>
      <c r="D1302" s="3">
        <v>5.0</v>
      </c>
      <c r="E1302" s="7">
        <v>45536.0</v>
      </c>
      <c r="F1302" s="8">
        <f t="shared" si="1"/>
        <v>45474</v>
      </c>
    </row>
    <row r="1303">
      <c r="A1303" s="2" t="s">
        <v>51</v>
      </c>
      <c r="B1303" s="8">
        <v>45505.0</v>
      </c>
      <c r="C1303" s="7">
        <v>45413.0</v>
      </c>
      <c r="D1303" s="3">
        <v>1.0</v>
      </c>
      <c r="E1303" s="7">
        <v>45536.0</v>
      </c>
      <c r="F1303" s="8">
        <f t="shared" si="1"/>
        <v>45474</v>
      </c>
    </row>
    <row r="1304">
      <c r="A1304" s="2" t="s">
        <v>51</v>
      </c>
      <c r="B1304" s="8">
        <v>45505.0</v>
      </c>
      <c r="C1304" s="7">
        <v>45566.0</v>
      </c>
      <c r="D1304" s="3">
        <v>8.0</v>
      </c>
      <c r="E1304" s="7">
        <v>45536.0</v>
      </c>
      <c r="F1304" s="8">
        <f t="shared" si="1"/>
        <v>45474</v>
      </c>
    </row>
    <row r="1305">
      <c r="A1305" s="2" t="s">
        <v>51</v>
      </c>
      <c r="B1305" s="8">
        <v>45536.0</v>
      </c>
      <c r="C1305" s="7">
        <v>45597.0</v>
      </c>
      <c r="D1305" s="3">
        <v>2.0</v>
      </c>
      <c r="E1305" s="7">
        <v>45566.0</v>
      </c>
      <c r="F1305" s="8">
        <f t="shared" si="1"/>
        <v>45505</v>
      </c>
    </row>
    <row r="1306">
      <c r="A1306" s="2" t="s">
        <v>51</v>
      </c>
      <c r="B1306" s="8">
        <v>45597.0</v>
      </c>
      <c r="C1306" s="7">
        <v>44986.0</v>
      </c>
      <c r="D1306" s="3">
        <v>1.0</v>
      </c>
      <c r="E1306" s="7">
        <v>45627.0</v>
      </c>
      <c r="F1306" s="8">
        <f t="shared" si="1"/>
        <v>45566</v>
      </c>
    </row>
    <row r="1307">
      <c r="A1307" s="2" t="s">
        <v>51</v>
      </c>
      <c r="B1307" s="8">
        <v>45658.0</v>
      </c>
      <c r="C1307" s="7">
        <v>45717.0</v>
      </c>
      <c r="D1307" s="3">
        <v>11.0</v>
      </c>
      <c r="E1307" s="7">
        <v>45689.0</v>
      </c>
      <c r="F1307" s="8">
        <f t="shared" si="1"/>
        <v>45627</v>
      </c>
    </row>
    <row r="1308">
      <c r="A1308" s="2" t="s">
        <v>51</v>
      </c>
      <c r="B1308" s="8">
        <v>45689.0</v>
      </c>
      <c r="C1308" s="7">
        <v>45748.0</v>
      </c>
      <c r="D1308" s="3">
        <v>2.0</v>
      </c>
      <c r="E1308" s="7">
        <v>45717.0</v>
      </c>
      <c r="F1308" s="8">
        <f t="shared" si="1"/>
        <v>45658</v>
      </c>
    </row>
    <row r="1309">
      <c r="A1309" s="2" t="s">
        <v>51</v>
      </c>
      <c r="B1309" s="8">
        <v>45748.0</v>
      </c>
      <c r="C1309" s="7">
        <v>45809.0</v>
      </c>
      <c r="D1309" s="3">
        <v>4.0</v>
      </c>
      <c r="E1309" s="7">
        <v>45778.0</v>
      </c>
      <c r="F1309" s="8">
        <f t="shared" si="1"/>
        <v>45717</v>
      </c>
    </row>
    <row r="1310">
      <c r="A1310" s="2" t="s">
        <v>52</v>
      </c>
      <c r="B1310" s="8">
        <v>45413.0</v>
      </c>
      <c r="C1310" s="7">
        <v>45170.0</v>
      </c>
      <c r="D1310" s="3">
        <v>2.0</v>
      </c>
      <c r="E1310" s="7">
        <v>45444.0</v>
      </c>
      <c r="F1310" s="8">
        <f t="shared" si="1"/>
        <v>45383</v>
      </c>
    </row>
    <row r="1311">
      <c r="A1311" s="2" t="s">
        <v>52</v>
      </c>
      <c r="B1311" s="8">
        <v>45413.0</v>
      </c>
      <c r="C1311" s="7">
        <v>45352.0</v>
      </c>
      <c r="D1311" s="3">
        <v>1.0</v>
      </c>
      <c r="E1311" s="7">
        <v>45444.0</v>
      </c>
      <c r="F1311" s="8">
        <f t="shared" si="1"/>
        <v>45383</v>
      </c>
    </row>
    <row r="1312">
      <c r="A1312" s="2" t="s">
        <v>52</v>
      </c>
      <c r="B1312" s="8">
        <v>45444.0</v>
      </c>
      <c r="C1312" s="7">
        <v>45352.0</v>
      </c>
      <c r="D1312" s="3">
        <v>1.0</v>
      </c>
      <c r="E1312" s="7">
        <v>45474.0</v>
      </c>
      <c r="F1312" s="8">
        <f t="shared" si="1"/>
        <v>45413</v>
      </c>
    </row>
    <row r="1313">
      <c r="A1313" s="2" t="s">
        <v>52</v>
      </c>
      <c r="B1313" s="8">
        <v>45444.0</v>
      </c>
      <c r="C1313" s="7">
        <v>45505.0</v>
      </c>
      <c r="D1313" s="3">
        <v>4.0</v>
      </c>
      <c r="E1313" s="7">
        <v>45474.0</v>
      </c>
      <c r="F1313" s="8">
        <f t="shared" si="1"/>
        <v>45413</v>
      </c>
    </row>
    <row r="1314">
      <c r="A1314" s="2" t="s">
        <v>52</v>
      </c>
      <c r="B1314" s="8">
        <v>45444.0</v>
      </c>
      <c r="C1314" s="7">
        <v>45383.0</v>
      </c>
      <c r="D1314" s="3">
        <v>1.0</v>
      </c>
      <c r="E1314" s="7">
        <v>45474.0</v>
      </c>
      <c r="F1314" s="8">
        <f t="shared" si="1"/>
        <v>45413</v>
      </c>
    </row>
    <row r="1315">
      <c r="A1315" s="2" t="s">
        <v>52</v>
      </c>
      <c r="B1315" s="8">
        <v>45474.0</v>
      </c>
      <c r="C1315" s="7">
        <v>45444.0</v>
      </c>
      <c r="D1315" s="3">
        <v>3.0</v>
      </c>
      <c r="E1315" s="7">
        <v>45505.0</v>
      </c>
      <c r="F1315" s="8">
        <f t="shared" si="1"/>
        <v>45444</v>
      </c>
    </row>
    <row r="1316">
      <c r="A1316" s="2" t="s">
        <v>52</v>
      </c>
      <c r="B1316" s="8">
        <v>45505.0</v>
      </c>
      <c r="C1316" s="7">
        <v>45413.0</v>
      </c>
      <c r="D1316" s="3">
        <v>1.0</v>
      </c>
      <c r="E1316" s="7">
        <v>45536.0</v>
      </c>
      <c r="F1316" s="8">
        <f t="shared" si="1"/>
        <v>45474</v>
      </c>
    </row>
    <row r="1317">
      <c r="A1317" s="2" t="s">
        <v>52</v>
      </c>
      <c r="B1317" s="8">
        <v>45536.0</v>
      </c>
      <c r="C1317" s="7">
        <v>45261.0</v>
      </c>
      <c r="D1317" s="3">
        <v>2.0</v>
      </c>
      <c r="E1317" s="7">
        <v>45566.0</v>
      </c>
      <c r="F1317" s="8">
        <f t="shared" si="1"/>
        <v>45505</v>
      </c>
    </row>
    <row r="1318">
      <c r="A1318" s="2" t="s">
        <v>52</v>
      </c>
      <c r="B1318" s="8">
        <v>45536.0</v>
      </c>
      <c r="C1318" s="7">
        <v>45597.0</v>
      </c>
      <c r="D1318" s="3">
        <v>13.0</v>
      </c>
      <c r="E1318" s="7">
        <v>45566.0</v>
      </c>
      <c r="F1318" s="8">
        <f t="shared" si="1"/>
        <v>45505</v>
      </c>
    </row>
    <row r="1319">
      <c r="A1319" s="2" t="s">
        <v>52</v>
      </c>
      <c r="B1319" s="8">
        <v>45597.0</v>
      </c>
      <c r="C1319" s="7">
        <v>45413.0</v>
      </c>
      <c r="D1319" s="3">
        <v>2.0</v>
      </c>
      <c r="E1319" s="7">
        <v>45627.0</v>
      </c>
      <c r="F1319" s="8">
        <f t="shared" si="1"/>
        <v>45566</v>
      </c>
    </row>
    <row r="1320">
      <c r="A1320" s="2" t="s">
        <v>52</v>
      </c>
      <c r="B1320" s="8">
        <v>45597.0</v>
      </c>
      <c r="C1320" s="7">
        <v>45658.0</v>
      </c>
      <c r="D1320" s="3">
        <v>6.0</v>
      </c>
      <c r="E1320" s="7">
        <v>45627.0</v>
      </c>
      <c r="F1320" s="8">
        <f t="shared" si="1"/>
        <v>45566</v>
      </c>
    </row>
    <row r="1321">
      <c r="A1321" s="2" t="s">
        <v>52</v>
      </c>
      <c r="B1321" s="8">
        <v>45627.0</v>
      </c>
      <c r="C1321" s="7">
        <v>45689.0</v>
      </c>
      <c r="D1321" s="3">
        <v>7.0</v>
      </c>
      <c r="E1321" s="7">
        <v>45658.0</v>
      </c>
      <c r="F1321" s="8">
        <f t="shared" si="1"/>
        <v>45597</v>
      </c>
    </row>
    <row r="1322">
      <c r="A1322" s="2" t="s">
        <v>52</v>
      </c>
      <c r="B1322" s="8">
        <v>45658.0</v>
      </c>
      <c r="C1322" s="7">
        <v>45717.0</v>
      </c>
      <c r="D1322" s="3">
        <v>1.0</v>
      </c>
      <c r="E1322" s="7">
        <v>45689.0</v>
      </c>
      <c r="F1322" s="8">
        <f t="shared" si="1"/>
        <v>45627</v>
      </c>
    </row>
    <row r="1323">
      <c r="A1323" s="2" t="s">
        <v>52</v>
      </c>
      <c r="B1323" s="8">
        <v>45689.0</v>
      </c>
      <c r="C1323" s="7">
        <v>45748.0</v>
      </c>
      <c r="D1323" s="3">
        <v>1.0</v>
      </c>
      <c r="E1323" s="7">
        <v>45717.0</v>
      </c>
      <c r="F1323" s="8">
        <f t="shared" si="1"/>
        <v>45658</v>
      </c>
    </row>
    <row r="1324">
      <c r="A1324" s="2" t="s">
        <v>52</v>
      </c>
      <c r="B1324" s="8">
        <v>45748.0</v>
      </c>
      <c r="C1324" s="7">
        <v>45809.0</v>
      </c>
      <c r="D1324" s="3">
        <v>3.0</v>
      </c>
      <c r="E1324" s="7">
        <v>45778.0</v>
      </c>
      <c r="F1324" s="8">
        <f t="shared" si="1"/>
        <v>45717</v>
      </c>
    </row>
    <row r="1325">
      <c r="A1325" s="2" t="s">
        <v>52</v>
      </c>
      <c r="B1325" s="8">
        <v>45778.0</v>
      </c>
      <c r="C1325" s="7">
        <v>45839.0</v>
      </c>
      <c r="D1325" s="3">
        <v>3.0</v>
      </c>
      <c r="E1325" s="7">
        <v>45809.0</v>
      </c>
      <c r="F1325" s="8">
        <f t="shared" si="1"/>
        <v>45748</v>
      </c>
    </row>
    <row r="1326">
      <c r="A1326" s="2" t="s">
        <v>53</v>
      </c>
      <c r="B1326" s="8">
        <v>45444.0</v>
      </c>
      <c r="C1326" s="7">
        <v>45413.0</v>
      </c>
      <c r="D1326" s="3">
        <v>3.0</v>
      </c>
      <c r="E1326" s="7">
        <v>45474.0</v>
      </c>
      <c r="F1326" s="8">
        <f t="shared" si="1"/>
        <v>45413</v>
      </c>
    </row>
    <row r="1327">
      <c r="A1327" s="2" t="s">
        <v>53</v>
      </c>
      <c r="B1327" s="8">
        <v>45474.0</v>
      </c>
      <c r="C1327" s="7">
        <v>45323.0</v>
      </c>
      <c r="D1327" s="3">
        <v>1.0</v>
      </c>
      <c r="E1327" s="7">
        <v>45505.0</v>
      </c>
      <c r="F1327" s="8">
        <f t="shared" si="1"/>
        <v>45444</v>
      </c>
    </row>
    <row r="1328">
      <c r="A1328" s="2" t="s">
        <v>53</v>
      </c>
      <c r="B1328" s="8">
        <v>45474.0</v>
      </c>
      <c r="C1328" s="7">
        <v>45536.0</v>
      </c>
      <c r="D1328" s="3">
        <v>175.0</v>
      </c>
      <c r="E1328" s="7">
        <v>45505.0</v>
      </c>
      <c r="F1328" s="8">
        <f t="shared" si="1"/>
        <v>45444</v>
      </c>
    </row>
    <row r="1329">
      <c r="A1329" s="2" t="s">
        <v>53</v>
      </c>
      <c r="B1329" s="8">
        <v>45474.0</v>
      </c>
      <c r="C1329" s="7">
        <v>45352.0</v>
      </c>
      <c r="D1329" s="3">
        <v>1.0</v>
      </c>
      <c r="E1329" s="7">
        <v>45505.0</v>
      </c>
      <c r="F1329" s="8">
        <f t="shared" si="1"/>
        <v>45444</v>
      </c>
    </row>
    <row r="1330">
      <c r="A1330" s="2" t="s">
        <v>53</v>
      </c>
      <c r="B1330" s="8">
        <v>45536.0</v>
      </c>
      <c r="C1330" s="7">
        <v>45597.0</v>
      </c>
      <c r="D1330" s="3">
        <v>1.0</v>
      </c>
      <c r="E1330" s="7">
        <v>45566.0</v>
      </c>
      <c r="F1330" s="8">
        <f t="shared" si="1"/>
        <v>45505</v>
      </c>
    </row>
    <row r="1331">
      <c r="A1331" s="2" t="s">
        <v>53</v>
      </c>
      <c r="B1331" s="8">
        <v>45566.0</v>
      </c>
      <c r="C1331" s="7">
        <v>45352.0</v>
      </c>
      <c r="D1331" s="3">
        <v>1.0</v>
      </c>
      <c r="E1331" s="7">
        <v>45597.0</v>
      </c>
      <c r="F1331" s="8">
        <f t="shared" si="1"/>
        <v>45536</v>
      </c>
    </row>
    <row r="1332">
      <c r="A1332" s="2" t="s">
        <v>53</v>
      </c>
      <c r="B1332" s="8">
        <v>45566.0</v>
      </c>
      <c r="C1332" s="7">
        <v>45413.0</v>
      </c>
      <c r="D1332" s="3">
        <v>1.0</v>
      </c>
      <c r="E1332" s="7">
        <v>45597.0</v>
      </c>
      <c r="F1332" s="8">
        <f t="shared" si="1"/>
        <v>45536</v>
      </c>
    </row>
    <row r="1333">
      <c r="A1333" s="2" t="s">
        <v>53</v>
      </c>
      <c r="B1333" s="8">
        <v>45597.0</v>
      </c>
      <c r="C1333" s="7">
        <v>45658.0</v>
      </c>
      <c r="D1333" s="3">
        <v>1.0</v>
      </c>
      <c r="E1333" s="7">
        <v>45627.0</v>
      </c>
      <c r="F1333" s="8">
        <f t="shared" si="1"/>
        <v>45566</v>
      </c>
    </row>
    <row r="1334">
      <c r="A1334" s="2" t="s">
        <v>53</v>
      </c>
      <c r="B1334" s="8">
        <v>45627.0</v>
      </c>
      <c r="C1334" s="7">
        <v>45689.0</v>
      </c>
      <c r="D1334" s="3">
        <v>2.0</v>
      </c>
      <c r="E1334" s="7">
        <v>45658.0</v>
      </c>
      <c r="F1334" s="8">
        <f t="shared" si="1"/>
        <v>45597</v>
      </c>
    </row>
    <row r="1335">
      <c r="A1335" s="2" t="s">
        <v>53</v>
      </c>
      <c r="B1335" s="8">
        <v>45658.0</v>
      </c>
      <c r="C1335" s="7">
        <v>45717.0</v>
      </c>
      <c r="D1335" s="3">
        <v>14.0</v>
      </c>
      <c r="E1335" s="7">
        <v>45689.0</v>
      </c>
      <c r="F1335" s="8">
        <f t="shared" si="1"/>
        <v>45627</v>
      </c>
    </row>
    <row r="1336">
      <c r="A1336" s="2" t="s">
        <v>54</v>
      </c>
      <c r="B1336" s="8">
        <v>45413.0</v>
      </c>
      <c r="C1336" s="7">
        <v>45170.0</v>
      </c>
      <c r="D1336" s="3">
        <v>1.0</v>
      </c>
      <c r="E1336" s="7">
        <v>45444.0</v>
      </c>
      <c r="F1336" s="8">
        <f t="shared" si="1"/>
        <v>45383</v>
      </c>
    </row>
    <row r="1337">
      <c r="A1337" s="2" t="s">
        <v>54</v>
      </c>
      <c r="B1337" s="8">
        <v>45444.0</v>
      </c>
      <c r="C1337" s="7">
        <v>45444.0</v>
      </c>
      <c r="D1337" s="3">
        <v>5.0</v>
      </c>
      <c r="E1337" s="7">
        <v>45474.0</v>
      </c>
      <c r="F1337" s="8">
        <f t="shared" si="1"/>
        <v>45413</v>
      </c>
    </row>
    <row r="1338">
      <c r="A1338" s="2" t="s">
        <v>54</v>
      </c>
      <c r="B1338" s="8">
        <v>45444.0</v>
      </c>
      <c r="C1338" s="7">
        <v>44228.0</v>
      </c>
      <c r="D1338" s="3">
        <v>1.0</v>
      </c>
      <c r="E1338" s="7">
        <v>45474.0</v>
      </c>
      <c r="F1338" s="8">
        <f t="shared" si="1"/>
        <v>45413</v>
      </c>
    </row>
    <row r="1339">
      <c r="A1339" s="2" t="s">
        <v>54</v>
      </c>
      <c r="B1339" s="8">
        <v>45444.0</v>
      </c>
      <c r="C1339" s="7">
        <v>45383.0</v>
      </c>
      <c r="D1339" s="3">
        <v>1.0</v>
      </c>
      <c r="E1339" s="7">
        <v>45474.0</v>
      </c>
      <c r="F1339" s="8">
        <f t="shared" si="1"/>
        <v>45413</v>
      </c>
    </row>
    <row r="1340">
      <c r="A1340" s="2" t="s">
        <v>54</v>
      </c>
      <c r="B1340" s="8">
        <v>45444.0</v>
      </c>
      <c r="C1340" s="7">
        <v>45413.0</v>
      </c>
      <c r="D1340" s="3">
        <v>2.0</v>
      </c>
      <c r="E1340" s="7">
        <v>45474.0</v>
      </c>
      <c r="F1340" s="8">
        <f t="shared" si="1"/>
        <v>45413</v>
      </c>
    </row>
    <row r="1341">
      <c r="A1341" s="2" t="s">
        <v>54</v>
      </c>
      <c r="B1341" s="8">
        <v>45444.0</v>
      </c>
      <c r="C1341" s="7">
        <v>45231.0</v>
      </c>
      <c r="D1341" s="3">
        <v>4.0</v>
      </c>
      <c r="E1341" s="7">
        <v>45474.0</v>
      </c>
      <c r="F1341" s="8">
        <f t="shared" si="1"/>
        <v>45413</v>
      </c>
    </row>
    <row r="1342">
      <c r="A1342" s="2" t="s">
        <v>54</v>
      </c>
      <c r="B1342" s="8">
        <v>45444.0</v>
      </c>
      <c r="C1342" s="7">
        <v>45352.0</v>
      </c>
      <c r="D1342" s="3">
        <v>2.0</v>
      </c>
      <c r="E1342" s="7">
        <v>45474.0</v>
      </c>
      <c r="F1342" s="8">
        <f t="shared" si="1"/>
        <v>45413</v>
      </c>
    </row>
    <row r="1343">
      <c r="A1343" s="2" t="s">
        <v>54</v>
      </c>
      <c r="B1343" s="8">
        <v>45444.0</v>
      </c>
      <c r="C1343" s="7">
        <v>44621.0</v>
      </c>
      <c r="D1343" s="3">
        <v>4.0</v>
      </c>
      <c r="E1343" s="7">
        <v>45474.0</v>
      </c>
      <c r="F1343" s="8">
        <f t="shared" si="1"/>
        <v>45413</v>
      </c>
    </row>
    <row r="1344">
      <c r="A1344" s="2" t="s">
        <v>54</v>
      </c>
      <c r="B1344" s="8">
        <v>45444.0</v>
      </c>
      <c r="C1344" s="7">
        <v>45505.0</v>
      </c>
      <c r="D1344" s="3">
        <v>5.0</v>
      </c>
      <c r="E1344" s="7">
        <v>45474.0</v>
      </c>
      <c r="F1344" s="8">
        <f t="shared" si="1"/>
        <v>45413</v>
      </c>
    </row>
    <row r="1345">
      <c r="A1345" s="2" t="s">
        <v>54</v>
      </c>
      <c r="B1345" s="8">
        <v>45474.0</v>
      </c>
      <c r="C1345" s="7">
        <v>45413.0</v>
      </c>
      <c r="D1345" s="3">
        <v>3.0</v>
      </c>
      <c r="E1345" s="7">
        <v>45505.0</v>
      </c>
      <c r="F1345" s="8">
        <f t="shared" si="1"/>
        <v>45444</v>
      </c>
    </row>
    <row r="1346">
      <c r="A1346" s="2" t="s">
        <v>54</v>
      </c>
      <c r="B1346" s="8">
        <v>45474.0</v>
      </c>
      <c r="C1346" s="7">
        <v>45536.0</v>
      </c>
      <c r="D1346" s="3">
        <v>7.0</v>
      </c>
      <c r="E1346" s="7">
        <v>45505.0</v>
      </c>
      <c r="F1346" s="8">
        <f t="shared" si="1"/>
        <v>45444</v>
      </c>
    </row>
    <row r="1347">
      <c r="A1347" s="2" t="s">
        <v>54</v>
      </c>
      <c r="B1347" s="8">
        <v>45505.0</v>
      </c>
      <c r="C1347" s="7">
        <v>45566.0</v>
      </c>
      <c r="D1347" s="3">
        <v>6.0</v>
      </c>
      <c r="E1347" s="7">
        <v>45536.0</v>
      </c>
      <c r="F1347" s="8">
        <f t="shared" si="1"/>
        <v>45474</v>
      </c>
    </row>
    <row r="1348">
      <c r="A1348" s="2" t="s">
        <v>54</v>
      </c>
      <c r="B1348" s="8">
        <v>45536.0</v>
      </c>
      <c r="C1348" s="7">
        <v>45597.0</v>
      </c>
      <c r="D1348" s="3">
        <v>12.0</v>
      </c>
      <c r="E1348" s="7">
        <v>45566.0</v>
      </c>
      <c r="F1348" s="8">
        <f t="shared" si="1"/>
        <v>45505</v>
      </c>
    </row>
    <row r="1349">
      <c r="A1349" s="2" t="s">
        <v>54</v>
      </c>
      <c r="B1349" s="8">
        <v>45566.0</v>
      </c>
      <c r="C1349" s="7">
        <v>45627.0</v>
      </c>
      <c r="D1349" s="3">
        <v>11.0</v>
      </c>
      <c r="E1349" s="7">
        <v>45597.0</v>
      </c>
      <c r="F1349" s="8">
        <f t="shared" si="1"/>
        <v>45536</v>
      </c>
    </row>
    <row r="1350">
      <c r="A1350" s="2" t="s">
        <v>54</v>
      </c>
      <c r="B1350" s="8">
        <v>45597.0</v>
      </c>
      <c r="C1350" s="7">
        <v>45658.0</v>
      </c>
      <c r="D1350" s="3">
        <v>2.0</v>
      </c>
      <c r="E1350" s="7">
        <v>45627.0</v>
      </c>
      <c r="F1350" s="8">
        <f t="shared" si="1"/>
        <v>45566</v>
      </c>
    </row>
    <row r="1351">
      <c r="A1351" s="2" t="s">
        <v>55</v>
      </c>
      <c r="B1351" s="8">
        <v>45413.0</v>
      </c>
      <c r="C1351" s="7">
        <v>45474.0</v>
      </c>
      <c r="D1351" s="3">
        <v>12.0</v>
      </c>
      <c r="E1351" s="7">
        <v>45444.0</v>
      </c>
      <c r="F1351" s="8">
        <f t="shared" si="1"/>
        <v>45383</v>
      </c>
    </row>
    <row r="1352">
      <c r="A1352" s="2" t="s">
        <v>55</v>
      </c>
      <c r="B1352" s="8">
        <v>45444.0</v>
      </c>
      <c r="C1352" s="7">
        <v>45047.0</v>
      </c>
      <c r="D1352" s="3">
        <v>1.0</v>
      </c>
      <c r="E1352" s="7">
        <v>45474.0</v>
      </c>
      <c r="F1352" s="8">
        <f t="shared" si="1"/>
        <v>45413</v>
      </c>
    </row>
    <row r="1353">
      <c r="A1353" s="2" t="s">
        <v>55</v>
      </c>
      <c r="B1353" s="8">
        <v>45444.0</v>
      </c>
      <c r="C1353" s="7">
        <v>45505.0</v>
      </c>
      <c r="D1353" s="3">
        <v>3.0</v>
      </c>
      <c r="E1353" s="7">
        <v>45474.0</v>
      </c>
      <c r="F1353" s="8">
        <f t="shared" si="1"/>
        <v>45413</v>
      </c>
    </row>
    <row r="1354">
      <c r="A1354" s="2" t="s">
        <v>55</v>
      </c>
      <c r="B1354" s="8">
        <v>45444.0</v>
      </c>
      <c r="C1354" s="7">
        <v>44774.0</v>
      </c>
      <c r="D1354" s="3">
        <v>1.0</v>
      </c>
      <c r="E1354" s="7">
        <v>45474.0</v>
      </c>
      <c r="F1354" s="8">
        <f t="shared" si="1"/>
        <v>45413</v>
      </c>
    </row>
    <row r="1355">
      <c r="A1355" s="2" t="s">
        <v>55</v>
      </c>
      <c r="B1355" s="8">
        <v>45474.0</v>
      </c>
      <c r="C1355" s="7">
        <v>45352.0</v>
      </c>
      <c r="D1355" s="3">
        <v>3.0</v>
      </c>
      <c r="E1355" s="7">
        <v>45505.0</v>
      </c>
      <c r="F1355" s="8">
        <f t="shared" si="1"/>
        <v>45444</v>
      </c>
    </row>
    <row r="1356">
      <c r="A1356" s="2" t="s">
        <v>55</v>
      </c>
      <c r="B1356" s="8">
        <v>45474.0</v>
      </c>
      <c r="C1356" s="7">
        <v>45292.0</v>
      </c>
      <c r="D1356" s="3">
        <v>4.0</v>
      </c>
      <c r="E1356" s="7">
        <v>45505.0</v>
      </c>
      <c r="F1356" s="8">
        <f t="shared" si="1"/>
        <v>45444</v>
      </c>
    </row>
    <row r="1357">
      <c r="A1357" s="2" t="s">
        <v>55</v>
      </c>
      <c r="B1357" s="8">
        <v>45474.0</v>
      </c>
      <c r="C1357" s="7">
        <v>45170.0</v>
      </c>
      <c r="D1357" s="3">
        <v>7.0</v>
      </c>
      <c r="E1357" s="7">
        <v>45505.0</v>
      </c>
      <c r="F1357" s="8">
        <f t="shared" si="1"/>
        <v>45444</v>
      </c>
    </row>
    <row r="1358">
      <c r="A1358" s="2" t="s">
        <v>55</v>
      </c>
      <c r="B1358" s="8">
        <v>45474.0</v>
      </c>
      <c r="C1358" s="7">
        <v>45383.0</v>
      </c>
      <c r="D1358" s="3">
        <v>3.0</v>
      </c>
      <c r="E1358" s="7">
        <v>45505.0</v>
      </c>
      <c r="F1358" s="8">
        <f t="shared" si="1"/>
        <v>45444</v>
      </c>
    </row>
    <row r="1359">
      <c r="A1359" s="2" t="s">
        <v>55</v>
      </c>
      <c r="B1359" s="8">
        <v>45474.0</v>
      </c>
      <c r="C1359" s="7">
        <v>45200.0</v>
      </c>
      <c r="D1359" s="3">
        <v>7.0</v>
      </c>
      <c r="E1359" s="7">
        <v>45505.0</v>
      </c>
      <c r="F1359" s="8">
        <f t="shared" si="1"/>
        <v>45444</v>
      </c>
    </row>
    <row r="1360">
      <c r="A1360" s="2" t="s">
        <v>55</v>
      </c>
      <c r="B1360" s="8">
        <v>45474.0</v>
      </c>
      <c r="C1360" s="7">
        <v>45536.0</v>
      </c>
      <c r="D1360" s="3">
        <v>3.0</v>
      </c>
      <c r="E1360" s="7">
        <v>45505.0</v>
      </c>
      <c r="F1360" s="8">
        <f t="shared" si="1"/>
        <v>45444</v>
      </c>
    </row>
    <row r="1361">
      <c r="A1361" s="2" t="s">
        <v>55</v>
      </c>
      <c r="B1361" s="8">
        <v>45474.0</v>
      </c>
      <c r="C1361" s="7">
        <v>45323.0</v>
      </c>
      <c r="D1361" s="3">
        <v>1.0</v>
      </c>
      <c r="E1361" s="7">
        <v>45505.0</v>
      </c>
      <c r="F1361" s="8">
        <f t="shared" si="1"/>
        <v>45444</v>
      </c>
    </row>
    <row r="1362">
      <c r="A1362" s="2" t="s">
        <v>55</v>
      </c>
      <c r="B1362" s="8">
        <v>45474.0</v>
      </c>
      <c r="C1362" s="7">
        <v>45078.0</v>
      </c>
      <c r="D1362" s="3">
        <v>2.0</v>
      </c>
      <c r="E1362" s="7">
        <v>45505.0</v>
      </c>
      <c r="F1362" s="8">
        <f t="shared" si="1"/>
        <v>45444</v>
      </c>
    </row>
    <row r="1363">
      <c r="A1363" s="2" t="s">
        <v>55</v>
      </c>
      <c r="B1363" s="8">
        <v>45474.0</v>
      </c>
      <c r="C1363" s="7">
        <v>45108.0</v>
      </c>
      <c r="D1363" s="3">
        <v>21.0</v>
      </c>
      <c r="E1363" s="7">
        <v>45505.0</v>
      </c>
      <c r="F1363" s="8">
        <f t="shared" si="1"/>
        <v>45444</v>
      </c>
    </row>
    <row r="1364">
      <c r="A1364" s="2" t="s">
        <v>55</v>
      </c>
      <c r="B1364" s="8">
        <v>45505.0</v>
      </c>
      <c r="C1364" s="7">
        <v>45566.0</v>
      </c>
      <c r="D1364" s="3">
        <v>4.0</v>
      </c>
      <c r="E1364" s="7">
        <v>45536.0</v>
      </c>
      <c r="F1364" s="8">
        <f t="shared" si="1"/>
        <v>45474</v>
      </c>
    </row>
    <row r="1365">
      <c r="A1365" s="2" t="s">
        <v>55</v>
      </c>
      <c r="B1365" s="8">
        <v>45505.0</v>
      </c>
      <c r="C1365" s="7">
        <v>45017.0</v>
      </c>
      <c r="D1365" s="3">
        <v>1.0</v>
      </c>
      <c r="E1365" s="7">
        <v>45536.0</v>
      </c>
      <c r="F1365" s="8">
        <f t="shared" si="1"/>
        <v>45474</v>
      </c>
    </row>
    <row r="1366">
      <c r="A1366" s="2" t="s">
        <v>55</v>
      </c>
      <c r="B1366" s="8">
        <v>45536.0</v>
      </c>
      <c r="C1366" s="7">
        <v>45108.0</v>
      </c>
      <c r="D1366" s="3">
        <v>2.0</v>
      </c>
      <c r="E1366" s="7">
        <v>45566.0</v>
      </c>
      <c r="F1366" s="8">
        <f t="shared" si="1"/>
        <v>45505</v>
      </c>
    </row>
    <row r="1367">
      <c r="A1367" s="2" t="s">
        <v>55</v>
      </c>
      <c r="B1367" s="8">
        <v>45536.0</v>
      </c>
      <c r="C1367" s="7">
        <v>45200.0</v>
      </c>
      <c r="D1367" s="3">
        <v>2.0</v>
      </c>
      <c r="E1367" s="7">
        <v>45566.0</v>
      </c>
      <c r="F1367" s="8">
        <f t="shared" si="1"/>
        <v>45505</v>
      </c>
    </row>
    <row r="1368">
      <c r="A1368" s="2" t="s">
        <v>55</v>
      </c>
      <c r="B1368" s="8">
        <v>45536.0</v>
      </c>
      <c r="C1368" s="7">
        <v>45597.0</v>
      </c>
      <c r="D1368" s="3">
        <v>12.0</v>
      </c>
      <c r="E1368" s="7">
        <v>45566.0</v>
      </c>
      <c r="F1368" s="8">
        <f t="shared" si="1"/>
        <v>45505</v>
      </c>
    </row>
    <row r="1369">
      <c r="A1369" s="2" t="s">
        <v>55</v>
      </c>
      <c r="B1369" s="8">
        <v>45536.0</v>
      </c>
      <c r="C1369" s="7">
        <v>45444.0</v>
      </c>
      <c r="D1369" s="3">
        <v>2.0</v>
      </c>
      <c r="E1369" s="7">
        <v>45566.0</v>
      </c>
      <c r="F1369" s="8">
        <f t="shared" si="1"/>
        <v>45505</v>
      </c>
    </row>
    <row r="1370">
      <c r="A1370" s="2" t="s">
        <v>55</v>
      </c>
      <c r="B1370" s="8">
        <v>45566.0</v>
      </c>
      <c r="C1370" s="7">
        <v>45627.0</v>
      </c>
      <c r="D1370" s="3">
        <v>6.0</v>
      </c>
      <c r="E1370" s="7">
        <v>45597.0</v>
      </c>
      <c r="F1370" s="8">
        <f t="shared" si="1"/>
        <v>45536</v>
      </c>
    </row>
    <row r="1371">
      <c r="A1371" s="2" t="s">
        <v>55</v>
      </c>
      <c r="B1371" s="8">
        <v>45597.0</v>
      </c>
      <c r="C1371" s="7">
        <v>45658.0</v>
      </c>
      <c r="D1371" s="3">
        <v>10.0</v>
      </c>
      <c r="E1371" s="7">
        <v>45627.0</v>
      </c>
      <c r="F1371" s="8">
        <f t="shared" si="1"/>
        <v>45566</v>
      </c>
    </row>
    <row r="1372">
      <c r="A1372" s="2" t="s">
        <v>55</v>
      </c>
      <c r="B1372" s="8">
        <v>45658.0</v>
      </c>
      <c r="C1372" s="7">
        <v>45717.0</v>
      </c>
      <c r="D1372" s="3">
        <v>1.0</v>
      </c>
      <c r="E1372" s="7">
        <v>45689.0</v>
      </c>
      <c r="F1372" s="8">
        <f t="shared" si="1"/>
        <v>45627</v>
      </c>
    </row>
    <row r="1373">
      <c r="A1373" s="2" t="s">
        <v>56</v>
      </c>
      <c r="B1373" s="8">
        <v>45413.0</v>
      </c>
      <c r="C1373" s="7">
        <v>45474.0</v>
      </c>
      <c r="D1373" s="3">
        <v>1.0</v>
      </c>
      <c r="E1373" s="7">
        <v>45444.0</v>
      </c>
      <c r="F1373" s="8">
        <f t="shared" si="1"/>
        <v>45383</v>
      </c>
    </row>
    <row r="1374">
      <c r="A1374" s="2" t="s">
        <v>57</v>
      </c>
      <c r="B1374" s="8">
        <v>45413.0</v>
      </c>
      <c r="C1374" s="7">
        <v>45352.0</v>
      </c>
      <c r="D1374" s="3">
        <v>3.0</v>
      </c>
      <c r="E1374" s="7">
        <v>45444.0</v>
      </c>
      <c r="F1374" s="8">
        <f t="shared" si="1"/>
        <v>45383</v>
      </c>
    </row>
    <row r="1375">
      <c r="A1375" s="2" t="s">
        <v>57</v>
      </c>
      <c r="B1375" s="8">
        <v>45413.0</v>
      </c>
      <c r="C1375" s="7">
        <v>45474.0</v>
      </c>
      <c r="D1375" s="3">
        <v>21.0</v>
      </c>
      <c r="E1375" s="7">
        <v>45444.0</v>
      </c>
      <c r="F1375" s="8">
        <f t="shared" si="1"/>
        <v>45383</v>
      </c>
    </row>
    <row r="1376">
      <c r="A1376" s="2" t="s">
        <v>57</v>
      </c>
      <c r="B1376" s="8">
        <v>45413.0</v>
      </c>
      <c r="C1376" s="7">
        <v>45323.0</v>
      </c>
      <c r="D1376" s="3">
        <v>3.0</v>
      </c>
      <c r="E1376" s="7">
        <v>45444.0</v>
      </c>
      <c r="F1376" s="8">
        <f t="shared" si="1"/>
        <v>45383</v>
      </c>
    </row>
    <row r="1377">
      <c r="A1377" s="2" t="s">
        <v>57</v>
      </c>
      <c r="B1377" s="8">
        <v>45444.0</v>
      </c>
      <c r="C1377" s="7">
        <v>44774.0</v>
      </c>
      <c r="D1377" s="3">
        <v>1.0</v>
      </c>
      <c r="E1377" s="7">
        <v>45474.0</v>
      </c>
      <c r="F1377" s="8">
        <f t="shared" si="1"/>
        <v>45413</v>
      </c>
    </row>
    <row r="1378">
      <c r="A1378" s="2" t="s">
        <v>57</v>
      </c>
      <c r="B1378" s="8">
        <v>45444.0</v>
      </c>
      <c r="C1378" s="7">
        <v>45383.0</v>
      </c>
      <c r="D1378" s="3">
        <v>1.0</v>
      </c>
      <c r="E1378" s="7">
        <v>45474.0</v>
      </c>
      <c r="F1378" s="8">
        <f t="shared" si="1"/>
        <v>45413</v>
      </c>
    </row>
    <row r="1379">
      <c r="A1379" s="2" t="s">
        <v>57</v>
      </c>
      <c r="B1379" s="8">
        <v>45444.0</v>
      </c>
      <c r="C1379" s="7">
        <v>45413.0</v>
      </c>
      <c r="D1379" s="3">
        <v>1.0</v>
      </c>
      <c r="E1379" s="7">
        <v>45474.0</v>
      </c>
      <c r="F1379" s="8">
        <f t="shared" si="1"/>
        <v>45413</v>
      </c>
    </row>
    <row r="1380">
      <c r="A1380" s="2" t="s">
        <v>57</v>
      </c>
      <c r="B1380" s="8">
        <v>45444.0</v>
      </c>
      <c r="C1380" s="7">
        <v>45323.0</v>
      </c>
      <c r="D1380" s="3">
        <v>2.0</v>
      </c>
      <c r="E1380" s="7">
        <v>45474.0</v>
      </c>
      <c r="F1380" s="8">
        <f t="shared" si="1"/>
        <v>45413</v>
      </c>
    </row>
    <row r="1381">
      <c r="A1381" s="2" t="s">
        <v>57</v>
      </c>
      <c r="B1381" s="8">
        <v>45444.0</v>
      </c>
      <c r="C1381" s="7">
        <v>45352.0</v>
      </c>
      <c r="D1381" s="3">
        <v>3.0</v>
      </c>
      <c r="E1381" s="7">
        <v>45474.0</v>
      </c>
      <c r="F1381" s="8">
        <f t="shared" si="1"/>
        <v>45413</v>
      </c>
    </row>
    <row r="1382">
      <c r="A1382" s="2" t="s">
        <v>57</v>
      </c>
      <c r="B1382" s="8">
        <v>45444.0</v>
      </c>
      <c r="C1382" s="7">
        <v>45261.0</v>
      </c>
      <c r="D1382" s="3">
        <v>9.0</v>
      </c>
      <c r="E1382" s="7">
        <v>45474.0</v>
      </c>
      <c r="F1382" s="8">
        <f t="shared" si="1"/>
        <v>45413</v>
      </c>
    </row>
    <row r="1383">
      <c r="A1383" s="2" t="s">
        <v>57</v>
      </c>
      <c r="B1383" s="8">
        <v>45444.0</v>
      </c>
      <c r="C1383" s="7">
        <v>45231.0</v>
      </c>
      <c r="D1383" s="3">
        <v>1.0</v>
      </c>
      <c r="E1383" s="7">
        <v>45474.0</v>
      </c>
      <c r="F1383" s="8">
        <f t="shared" si="1"/>
        <v>45413</v>
      </c>
    </row>
    <row r="1384">
      <c r="A1384" s="2" t="s">
        <v>57</v>
      </c>
      <c r="B1384" s="8">
        <v>45444.0</v>
      </c>
      <c r="C1384" s="7">
        <v>45139.0</v>
      </c>
      <c r="D1384" s="3">
        <v>2.0</v>
      </c>
      <c r="E1384" s="7">
        <v>45474.0</v>
      </c>
      <c r="F1384" s="8">
        <f t="shared" si="1"/>
        <v>45413</v>
      </c>
    </row>
    <row r="1385">
      <c r="A1385" s="2" t="s">
        <v>57</v>
      </c>
      <c r="B1385" s="8">
        <v>45444.0</v>
      </c>
      <c r="C1385" s="7">
        <v>45078.0</v>
      </c>
      <c r="D1385" s="3">
        <v>1.0</v>
      </c>
      <c r="E1385" s="7">
        <v>45474.0</v>
      </c>
      <c r="F1385" s="8">
        <f t="shared" si="1"/>
        <v>45413</v>
      </c>
    </row>
    <row r="1386">
      <c r="A1386" s="2" t="s">
        <v>57</v>
      </c>
      <c r="B1386" s="8">
        <v>45444.0</v>
      </c>
      <c r="C1386" s="7">
        <v>45505.0</v>
      </c>
      <c r="D1386" s="3">
        <v>90.0</v>
      </c>
      <c r="E1386" s="7">
        <v>45474.0</v>
      </c>
      <c r="F1386" s="8">
        <f t="shared" si="1"/>
        <v>45413</v>
      </c>
    </row>
    <row r="1387">
      <c r="A1387" s="2" t="s">
        <v>57</v>
      </c>
      <c r="B1387" s="8">
        <v>45474.0</v>
      </c>
      <c r="C1387" s="7">
        <v>45383.0</v>
      </c>
      <c r="D1387" s="3">
        <v>1.0</v>
      </c>
      <c r="E1387" s="7">
        <v>45505.0</v>
      </c>
      <c r="F1387" s="8">
        <f t="shared" si="1"/>
        <v>45444</v>
      </c>
    </row>
    <row r="1388">
      <c r="A1388" s="2" t="s">
        <v>57</v>
      </c>
      <c r="B1388" s="8">
        <v>45474.0</v>
      </c>
      <c r="C1388" s="7">
        <v>45352.0</v>
      </c>
      <c r="D1388" s="3">
        <v>1.0</v>
      </c>
      <c r="E1388" s="7">
        <v>45505.0</v>
      </c>
      <c r="F1388" s="8">
        <f t="shared" si="1"/>
        <v>45444</v>
      </c>
    </row>
    <row r="1389">
      <c r="A1389" s="2" t="s">
        <v>57</v>
      </c>
      <c r="B1389" s="8">
        <v>45474.0</v>
      </c>
      <c r="C1389" s="7">
        <v>44927.0</v>
      </c>
      <c r="D1389" s="3">
        <v>4.0</v>
      </c>
      <c r="E1389" s="7">
        <v>45505.0</v>
      </c>
      <c r="F1389" s="8">
        <f t="shared" si="1"/>
        <v>45444</v>
      </c>
    </row>
    <row r="1390">
      <c r="A1390" s="2" t="s">
        <v>57</v>
      </c>
      <c r="B1390" s="8">
        <v>45474.0</v>
      </c>
      <c r="C1390" s="7">
        <v>45536.0</v>
      </c>
      <c r="D1390" s="3">
        <v>23.0</v>
      </c>
      <c r="E1390" s="7">
        <v>45505.0</v>
      </c>
      <c r="F1390" s="8">
        <f t="shared" si="1"/>
        <v>45444</v>
      </c>
    </row>
    <row r="1391">
      <c r="A1391" s="2" t="s">
        <v>57</v>
      </c>
      <c r="B1391" s="8">
        <v>45474.0</v>
      </c>
      <c r="C1391" s="7">
        <v>45231.0</v>
      </c>
      <c r="D1391" s="3">
        <v>1.0</v>
      </c>
      <c r="E1391" s="7">
        <v>45505.0</v>
      </c>
      <c r="F1391" s="8">
        <f t="shared" si="1"/>
        <v>45444</v>
      </c>
    </row>
    <row r="1392">
      <c r="A1392" s="2" t="s">
        <v>57</v>
      </c>
      <c r="B1392" s="8">
        <v>45505.0</v>
      </c>
      <c r="C1392" s="7">
        <v>45566.0</v>
      </c>
      <c r="D1392" s="3">
        <v>26.0</v>
      </c>
      <c r="E1392" s="7">
        <v>45536.0</v>
      </c>
      <c r="F1392" s="8">
        <f t="shared" si="1"/>
        <v>45474</v>
      </c>
    </row>
    <row r="1393">
      <c r="A1393" s="2" t="s">
        <v>57</v>
      </c>
      <c r="B1393" s="8">
        <v>45505.0</v>
      </c>
      <c r="C1393" s="7">
        <v>45444.0</v>
      </c>
      <c r="D1393" s="3">
        <v>1.0</v>
      </c>
      <c r="E1393" s="7">
        <v>45536.0</v>
      </c>
      <c r="F1393" s="8">
        <f t="shared" si="1"/>
        <v>45474</v>
      </c>
    </row>
    <row r="1394">
      <c r="A1394" s="2" t="s">
        <v>57</v>
      </c>
      <c r="B1394" s="8">
        <v>45536.0</v>
      </c>
      <c r="C1394" s="7">
        <v>45566.0</v>
      </c>
      <c r="D1394" s="3">
        <v>5.0</v>
      </c>
      <c r="E1394" s="7">
        <v>45566.0</v>
      </c>
      <c r="F1394" s="8">
        <f t="shared" si="1"/>
        <v>45505</v>
      </c>
    </row>
    <row r="1395">
      <c r="A1395" s="2" t="s">
        <v>57</v>
      </c>
      <c r="B1395" s="8">
        <v>45536.0</v>
      </c>
      <c r="C1395" s="7">
        <v>45597.0</v>
      </c>
      <c r="D1395" s="3">
        <v>41.0</v>
      </c>
      <c r="E1395" s="7">
        <v>45566.0</v>
      </c>
      <c r="F1395" s="8">
        <f t="shared" si="1"/>
        <v>45505</v>
      </c>
    </row>
    <row r="1396">
      <c r="A1396" s="2" t="s">
        <v>57</v>
      </c>
      <c r="B1396" s="8">
        <v>45566.0</v>
      </c>
      <c r="C1396" s="7">
        <v>45627.0</v>
      </c>
      <c r="D1396" s="3">
        <v>28.0</v>
      </c>
      <c r="E1396" s="7">
        <v>45597.0</v>
      </c>
      <c r="F1396" s="8">
        <f t="shared" si="1"/>
        <v>45536</v>
      </c>
    </row>
    <row r="1397">
      <c r="A1397" s="2" t="s">
        <v>57</v>
      </c>
      <c r="B1397" s="8">
        <v>45597.0</v>
      </c>
      <c r="C1397" s="7">
        <v>45658.0</v>
      </c>
      <c r="D1397" s="3">
        <v>3.0</v>
      </c>
      <c r="E1397" s="7">
        <v>45627.0</v>
      </c>
      <c r="F1397" s="8">
        <f t="shared" si="1"/>
        <v>45566</v>
      </c>
    </row>
    <row r="1398">
      <c r="A1398" s="2" t="s">
        <v>57</v>
      </c>
      <c r="B1398" s="8">
        <v>45627.0</v>
      </c>
      <c r="C1398" s="7">
        <v>45689.0</v>
      </c>
      <c r="D1398" s="3">
        <v>4.0</v>
      </c>
      <c r="E1398" s="7">
        <v>45658.0</v>
      </c>
      <c r="F1398" s="8">
        <f t="shared" si="1"/>
        <v>45597</v>
      </c>
    </row>
    <row r="1399">
      <c r="A1399" s="2" t="s">
        <v>57</v>
      </c>
      <c r="B1399" s="8">
        <v>45689.0</v>
      </c>
      <c r="C1399" s="7">
        <v>45748.0</v>
      </c>
      <c r="D1399" s="3">
        <v>3.0</v>
      </c>
      <c r="E1399" s="7">
        <v>45717.0</v>
      </c>
      <c r="F1399" s="8">
        <f t="shared" si="1"/>
        <v>45658</v>
      </c>
    </row>
    <row r="1400">
      <c r="A1400" s="2" t="s">
        <v>58</v>
      </c>
      <c r="B1400" s="8">
        <v>45413.0</v>
      </c>
      <c r="C1400" s="7">
        <v>45474.0</v>
      </c>
      <c r="D1400" s="3">
        <v>1.0</v>
      </c>
      <c r="E1400" s="7">
        <v>45444.0</v>
      </c>
      <c r="F1400" s="8">
        <f t="shared" si="1"/>
        <v>45383</v>
      </c>
    </row>
    <row r="1401">
      <c r="A1401" s="2" t="s">
        <v>58</v>
      </c>
      <c r="B1401" s="8">
        <v>45536.0</v>
      </c>
      <c r="C1401" s="7">
        <v>45413.0</v>
      </c>
      <c r="D1401" s="3">
        <v>2.0</v>
      </c>
      <c r="E1401" s="7">
        <v>45566.0</v>
      </c>
      <c r="F1401" s="8">
        <f t="shared" si="1"/>
        <v>45505</v>
      </c>
    </row>
    <row r="1402">
      <c r="A1402" s="2" t="s">
        <v>58</v>
      </c>
      <c r="B1402" s="8">
        <v>45566.0</v>
      </c>
      <c r="C1402" s="7">
        <v>45627.0</v>
      </c>
      <c r="D1402" s="3">
        <v>7.0</v>
      </c>
      <c r="E1402" s="7">
        <v>45597.0</v>
      </c>
      <c r="F1402" s="8">
        <f t="shared" si="1"/>
        <v>45536</v>
      </c>
    </row>
    <row r="1403">
      <c r="A1403" s="2" t="s">
        <v>58</v>
      </c>
      <c r="B1403" s="8">
        <v>45597.0</v>
      </c>
      <c r="C1403" s="7">
        <v>45658.0</v>
      </c>
      <c r="D1403" s="3">
        <v>1.0</v>
      </c>
      <c r="E1403" s="7">
        <v>45627.0</v>
      </c>
      <c r="F1403" s="8">
        <f t="shared" si="1"/>
        <v>45566</v>
      </c>
    </row>
    <row r="1404">
      <c r="A1404" s="2" t="s">
        <v>58</v>
      </c>
      <c r="B1404" s="8">
        <v>45658.0</v>
      </c>
      <c r="C1404" s="7">
        <v>45717.0</v>
      </c>
      <c r="D1404" s="3">
        <v>1.0</v>
      </c>
      <c r="E1404" s="7">
        <v>45689.0</v>
      </c>
      <c r="F1404" s="8">
        <f t="shared" si="1"/>
        <v>45627</v>
      </c>
    </row>
    <row r="1405">
      <c r="A1405" s="2" t="s">
        <v>59</v>
      </c>
      <c r="B1405" s="8">
        <v>45413.0</v>
      </c>
      <c r="C1405" s="7">
        <v>45474.0</v>
      </c>
      <c r="D1405" s="3">
        <v>7.0</v>
      </c>
      <c r="E1405" s="7">
        <v>45444.0</v>
      </c>
      <c r="F1405" s="8">
        <f t="shared" si="1"/>
        <v>45383</v>
      </c>
    </row>
    <row r="1406">
      <c r="A1406" s="2" t="s">
        <v>59</v>
      </c>
      <c r="B1406" s="8">
        <v>45444.0</v>
      </c>
      <c r="C1406" s="7">
        <v>45474.0</v>
      </c>
      <c r="D1406" s="3">
        <v>1.0</v>
      </c>
      <c r="E1406" s="7">
        <v>45474.0</v>
      </c>
      <c r="F1406" s="8">
        <f t="shared" si="1"/>
        <v>45413</v>
      </c>
    </row>
    <row r="1407">
      <c r="A1407" s="2" t="s">
        <v>59</v>
      </c>
      <c r="B1407" s="8">
        <v>45505.0</v>
      </c>
      <c r="C1407" s="7">
        <v>45352.0</v>
      </c>
      <c r="D1407" s="3">
        <v>3.0</v>
      </c>
      <c r="E1407" s="7">
        <v>45536.0</v>
      </c>
      <c r="F1407" s="8">
        <f t="shared" si="1"/>
        <v>45474</v>
      </c>
    </row>
    <row r="1408">
      <c r="A1408" s="2" t="s">
        <v>59</v>
      </c>
      <c r="B1408" s="8">
        <v>45597.0</v>
      </c>
      <c r="C1408" s="7">
        <v>45658.0</v>
      </c>
      <c r="D1408" s="3">
        <v>2.0</v>
      </c>
      <c r="E1408" s="7">
        <v>45627.0</v>
      </c>
      <c r="F1408" s="8">
        <f t="shared" si="1"/>
        <v>45566</v>
      </c>
    </row>
    <row r="1409">
      <c r="A1409" s="2" t="s">
        <v>59</v>
      </c>
      <c r="B1409" s="8">
        <v>45627.0</v>
      </c>
      <c r="C1409" s="7">
        <v>45413.0</v>
      </c>
      <c r="D1409" s="3">
        <v>1.0</v>
      </c>
      <c r="E1409" s="7">
        <v>45658.0</v>
      </c>
      <c r="F1409" s="8">
        <f t="shared" si="1"/>
        <v>45597</v>
      </c>
    </row>
    <row r="1410">
      <c r="A1410" s="2" t="s">
        <v>59</v>
      </c>
      <c r="B1410" s="8">
        <v>45627.0</v>
      </c>
      <c r="C1410" s="7">
        <v>45689.0</v>
      </c>
      <c r="D1410" s="3">
        <v>1.0</v>
      </c>
      <c r="E1410" s="7">
        <v>45658.0</v>
      </c>
      <c r="F1410" s="8">
        <f t="shared" si="1"/>
        <v>45597</v>
      </c>
    </row>
    <row r="1411">
      <c r="A1411" s="2" t="s">
        <v>59</v>
      </c>
      <c r="B1411" s="8">
        <v>45658.0</v>
      </c>
      <c r="C1411" s="7">
        <v>45717.0</v>
      </c>
      <c r="D1411" s="3">
        <v>1.0</v>
      </c>
      <c r="E1411" s="7">
        <v>45689.0</v>
      </c>
      <c r="F1411" s="8">
        <f t="shared" si="1"/>
        <v>45627</v>
      </c>
    </row>
    <row r="1412">
      <c r="A1412" s="2" t="s">
        <v>59</v>
      </c>
      <c r="B1412" s="8">
        <v>45778.0</v>
      </c>
      <c r="C1412" s="7">
        <v>45839.0</v>
      </c>
      <c r="D1412" s="3">
        <v>2.0</v>
      </c>
      <c r="E1412" s="7">
        <v>45809.0</v>
      </c>
      <c r="F1412" s="8">
        <f t="shared" si="1"/>
        <v>45748</v>
      </c>
    </row>
    <row r="1413">
      <c r="A1413" s="2" t="s">
        <v>60</v>
      </c>
      <c r="B1413" s="8">
        <v>45444.0</v>
      </c>
      <c r="C1413" s="7">
        <v>45505.0</v>
      </c>
      <c r="D1413" s="3">
        <v>2.0</v>
      </c>
      <c r="E1413" s="7">
        <v>45474.0</v>
      </c>
      <c r="F1413" s="8">
        <f t="shared" si="1"/>
        <v>45413</v>
      </c>
    </row>
    <row r="1414">
      <c r="A1414" s="2" t="s">
        <v>60</v>
      </c>
      <c r="B1414" s="8">
        <v>45474.0</v>
      </c>
      <c r="C1414" s="7">
        <v>45261.0</v>
      </c>
      <c r="D1414" s="3">
        <v>1.0</v>
      </c>
      <c r="E1414" s="7">
        <v>45505.0</v>
      </c>
      <c r="F1414" s="8">
        <f t="shared" si="1"/>
        <v>45444</v>
      </c>
    </row>
    <row r="1415">
      <c r="A1415" s="2" t="s">
        <v>60</v>
      </c>
      <c r="B1415" s="8">
        <v>45505.0</v>
      </c>
      <c r="C1415" s="7">
        <v>45292.0</v>
      </c>
      <c r="D1415" s="3">
        <v>6.0</v>
      </c>
      <c r="E1415" s="7">
        <v>45536.0</v>
      </c>
      <c r="F1415" s="8">
        <f t="shared" si="1"/>
        <v>45474</v>
      </c>
    </row>
    <row r="1416">
      <c r="A1416" s="2" t="s">
        <v>60</v>
      </c>
      <c r="B1416" s="8">
        <v>45597.0</v>
      </c>
      <c r="C1416" s="7">
        <v>45658.0</v>
      </c>
      <c r="D1416" s="3">
        <v>1.0</v>
      </c>
      <c r="E1416" s="7">
        <v>45627.0</v>
      </c>
      <c r="F1416" s="8">
        <f t="shared" si="1"/>
        <v>45566</v>
      </c>
    </row>
    <row r="1417">
      <c r="A1417" s="2" t="s">
        <v>61</v>
      </c>
      <c r="B1417" s="8">
        <v>45413.0</v>
      </c>
      <c r="C1417" s="7">
        <v>45474.0</v>
      </c>
      <c r="D1417" s="3">
        <v>15.0</v>
      </c>
      <c r="E1417" s="7">
        <v>45444.0</v>
      </c>
      <c r="F1417" s="8">
        <f t="shared" si="1"/>
        <v>45383</v>
      </c>
    </row>
    <row r="1418">
      <c r="A1418" s="2" t="s">
        <v>61</v>
      </c>
      <c r="B1418" s="8">
        <v>45413.0</v>
      </c>
      <c r="C1418" s="7">
        <v>45323.0</v>
      </c>
      <c r="D1418" s="3">
        <v>1.0</v>
      </c>
      <c r="E1418" s="7">
        <v>45444.0</v>
      </c>
      <c r="F1418" s="8">
        <f t="shared" si="1"/>
        <v>45383</v>
      </c>
    </row>
    <row r="1419">
      <c r="A1419" s="2" t="s">
        <v>61</v>
      </c>
      <c r="B1419" s="8">
        <v>45413.0</v>
      </c>
      <c r="C1419" s="7">
        <v>45413.0</v>
      </c>
      <c r="D1419" s="3">
        <v>2.0</v>
      </c>
      <c r="E1419" s="7">
        <v>45444.0</v>
      </c>
      <c r="F1419" s="8">
        <f t="shared" si="1"/>
        <v>45383</v>
      </c>
    </row>
    <row r="1420">
      <c r="A1420" s="2" t="s">
        <v>61</v>
      </c>
      <c r="B1420" s="8">
        <v>45413.0</v>
      </c>
      <c r="C1420" s="7">
        <v>45261.0</v>
      </c>
      <c r="D1420" s="3">
        <v>1.0</v>
      </c>
      <c r="E1420" s="7">
        <v>45444.0</v>
      </c>
      <c r="F1420" s="8">
        <f t="shared" si="1"/>
        <v>45383</v>
      </c>
    </row>
    <row r="1421">
      <c r="A1421" s="2" t="s">
        <v>61</v>
      </c>
      <c r="B1421" s="8">
        <v>45413.0</v>
      </c>
      <c r="C1421" s="7">
        <v>45200.0</v>
      </c>
      <c r="D1421" s="3">
        <v>1.0</v>
      </c>
      <c r="E1421" s="7">
        <v>45444.0</v>
      </c>
      <c r="F1421" s="8">
        <f t="shared" si="1"/>
        <v>45383</v>
      </c>
    </row>
    <row r="1422">
      <c r="A1422" s="2" t="s">
        <v>61</v>
      </c>
      <c r="B1422" s="8">
        <v>45444.0</v>
      </c>
      <c r="C1422" s="7">
        <v>44348.0</v>
      </c>
      <c r="D1422" s="3">
        <v>3.0</v>
      </c>
      <c r="E1422" s="7">
        <v>45474.0</v>
      </c>
      <c r="F1422" s="8">
        <f t="shared" si="1"/>
        <v>45413</v>
      </c>
    </row>
    <row r="1423">
      <c r="A1423" s="2" t="s">
        <v>61</v>
      </c>
      <c r="B1423" s="8">
        <v>45444.0</v>
      </c>
      <c r="C1423" s="7">
        <v>45323.0</v>
      </c>
      <c r="D1423" s="3">
        <v>4.0</v>
      </c>
      <c r="E1423" s="7">
        <v>45474.0</v>
      </c>
      <c r="F1423" s="8">
        <f t="shared" si="1"/>
        <v>45413</v>
      </c>
    </row>
    <row r="1424">
      <c r="A1424" s="2" t="s">
        <v>61</v>
      </c>
      <c r="B1424" s="8">
        <v>45444.0</v>
      </c>
      <c r="C1424" s="7">
        <v>44593.0</v>
      </c>
      <c r="D1424" s="3">
        <v>9.0</v>
      </c>
      <c r="E1424" s="7">
        <v>45474.0</v>
      </c>
      <c r="F1424" s="8">
        <f t="shared" si="1"/>
        <v>45413</v>
      </c>
    </row>
    <row r="1425">
      <c r="A1425" s="2" t="s">
        <v>61</v>
      </c>
      <c r="B1425" s="8">
        <v>45444.0</v>
      </c>
      <c r="C1425" s="7">
        <v>45413.0</v>
      </c>
      <c r="D1425" s="3">
        <v>2.0</v>
      </c>
      <c r="E1425" s="7">
        <v>45474.0</v>
      </c>
      <c r="F1425" s="8">
        <f t="shared" si="1"/>
        <v>45413</v>
      </c>
    </row>
    <row r="1426">
      <c r="A1426" s="2" t="s">
        <v>61</v>
      </c>
      <c r="B1426" s="8">
        <v>45444.0</v>
      </c>
      <c r="C1426" s="7">
        <v>44958.0</v>
      </c>
      <c r="D1426" s="3">
        <v>3.0</v>
      </c>
      <c r="E1426" s="7">
        <v>45474.0</v>
      </c>
      <c r="F1426" s="8">
        <f t="shared" si="1"/>
        <v>45413</v>
      </c>
    </row>
    <row r="1427">
      <c r="A1427" s="2" t="s">
        <v>61</v>
      </c>
      <c r="B1427" s="8">
        <v>45444.0</v>
      </c>
      <c r="C1427" s="7">
        <v>45139.0</v>
      </c>
      <c r="D1427" s="3">
        <v>20.0</v>
      </c>
      <c r="E1427" s="7">
        <v>45474.0</v>
      </c>
      <c r="F1427" s="8">
        <f t="shared" si="1"/>
        <v>45413</v>
      </c>
    </row>
    <row r="1428">
      <c r="A1428" s="2" t="s">
        <v>61</v>
      </c>
      <c r="B1428" s="8">
        <v>45444.0</v>
      </c>
      <c r="C1428" s="7">
        <v>44986.0</v>
      </c>
      <c r="D1428" s="3">
        <v>3.0</v>
      </c>
      <c r="E1428" s="7">
        <v>45474.0</v>
      </c>
      <c r="F1428" s="8">
        <f t="shared" si="1"/>
        <v>45413</v>
      </c>
    </row>
    <row r="1429">
      <c r="A1429" s="2" t="s">
        <v>61</v>
      </c>
      <c r="B1429" s="8">
        <v>45444.0</v>
      </c>
      <c r="C1429" s="7">
        <v>45261.0</v>
      </c>
      <c r="D1429" s="3">
        <v>1.0</v>
      </c>
      <c r="E1429" s="7">
        <v>45474.0</v>
      </c>
      <c r="F1429" s="8">
        <f t="shared" si="1"/>
        <v>45413</v>
      </c>
    </row>
    <row r="1430">
      <c r="A1430" s="2" t="s">
        <v>61</v>
      </c>
      <c r="B1430" s="8">
        <v>45444.0</v>
      </c>
      <c r="C1430" s="7">
        <v>45505.0</v>
      </c>
      <c r="D1430" s="3">
        <v>22.0</v>
      </c>
      <c r="E1430" s="7">
        <v>45474.0</v>
      </c>
      <c r="F1430" s="8">
        <f t="shared" si="1"/>
        <v>45413</v>
      </c>
    </row>
    <row r="1431">
      <c r="A1431" s="2" t="s">
        <v>61</v>
      </c>
      <c r="B1431" s="8">
        <v>45444.0</v>
      </c>
      <c r="C1431" s="7">
        <v>45444.0</v>
      </c>
      <c r="D1431" s="3">
        <v>5.0</v>
      </c>
      <c r="E1431" s="7">
        <v>45474.0</v>
      </c>
      <c r="F1431" s="8">
        <f t="shared" si="1"/>
        <v>45413</v>
      </c>
    </row>
    <row r="1432">
      <c r="A1432" s="2" t="s">
        <v>61</v>
      </c>
      <c r="B1432" s="8">
        <v>45444.0</v>
      </c>
      <c r="C1432" s="7">
        <v>44866.0</v>
      </c>
      <c r="D1432" s="3">
        <v>1.0</v>
      </c>
      <c r="E1432" s="7">
        <v>45474.0</v>
      </c>
      <c r="F1432" s="8">
        <f t="shared" si="1"/>
        <v>45413</v>
      </c>
    </row>
    <row r="1433">
      <c r="A1433" s="2" t="s">
        <v>61</v>
      </c>
      <c r="B1433" s="8">
        <v>45444.0</v>
      </c>
      <c r="C1433" s="7">
        <v>45170.0</v>
      </c>
      <c r="D1433" s="3">
        <v>7.0</v>
      </c>
      <c r="E1433" s="7">
        <v>45474.0</v>
      </c>
      <c r="F1433" s="8">
        <f t="shared" si="1"/>
        <v>45413</v>
      </c>
    </row>
    <row r="1434">
      <c r="A1434" s="2" t="s">
        <v>61</v>
      </c>
      <c r="B1434" s="8">
        <v>45474.0</v>
      </c>
      <c r="C1434" s="7">
        <v>45444.0</v>
      </c>
      <c r="D1434" s="3">
        <v>1.0</v>
      </c>
      <c r="E1434" s="7">
        <v>45505.0</v>
      </c>
      <c r="F1434" s="8">
        <f t="shared" si="1"/>
        <v>45444</v>
      </c>
    </row>
    <row r="1435">
      <c r="A1435" s="2" t="s">
        <v>61</v>
      </c>
      <c r="B1435" s="8">
        <v>45474.0</v>
      </c>
      <c r="C1435" s="7">
        <v>45536.0</v>
      </c>
      <c r="D1435" s="3">
        <v>6.0</v>
      </c>
      <c r="E1435" s="7">
        <v>45505.0</v>
      </c>
      <c r="F1435" s="8">
        <f t="shared" si="1"/>
        <v>45444</v>
      </c>
    </row>
    <row r="1436">
      <c r="A1436" s="2" t="s">
        <v>61</v>
      </c>
      <c r="B1436" s="8">
        <v>45505.0</v>
      </c>
      <c r="C1436" s="7">
        <v>44621.0</v>
      </c>
      <c r="D1436" s="3">
        <v>2.0</v>
      </c>
      <c r="E1436" s="7">
        <v>45536.0</v>
      </c>
      <c r="F1436" s="8">
        <f t="shared" si="1"/>
        <v>45474</v>
      </c>
    </row>
    <row r="1437">
      <c r="A1437" s="2" t="s">
        <v>61</v>
      </c>
      <c r="B1437" s="8">
        <v>45505.0</v>
      </c>
      <c r="C1437" s="7">
        <v>44652.0</v>
      </c>
      <c r="D1437" s="3">
        <v>1.0</v>
      </c>
      <c r="E1437" s="7">
        <v>45536.0</v>
      </c>
      <c r="F1437" s="8">
        <f t="shared" si="1"/>
        <v>45474</v>
      </c>
    </row>
    <row r="1438">
      <c r="A1438" s="2" t="s">
        <v>61</v>
      </c>
      <c r="B1438" s="8">
        <v>45505.0</v>
      </c>
      <c r="C1438" s="7">
        <v>45566.0</v>
      </c>
      <c r="D1438" s="3">
        <v>26.0</v>
      </c>
      <c r="E1438" s="7">
        <v>45536.0</v>
      </c>
      <c r="F1438" s="8">
        <f t="shared" si="1"/>
        <v>45474</v>
      </c>
    </row>
    <row r="1439">
      <c r="A1439" s="2" t="s">
        <v>61</v>
      </c>
      <c r="B1439" s="8">
        <v>45505.0</v>
      </c>
      <c r="C1439" s="7">
        <v>45352.0</v>
      </c>
      <c r="D1439" s="3">
        <v>1.0</v>
      </c>
      <c r="E1439" s="7">
        <v>45536.0</v>
      </c>
      <c r="F1439" s="8">
        <f t="shared" si="1"/>
        <v>45474</v>
      </c>
    </row>
    <row r="1440">
      <c r="A1440" s="2" t="s">
        <v>61</v>
      </c>
      <c r="B1440" s="8">
        <v>45505.0</v>
      </c>
      <c r="C1440" s="7">
        <v>45413.0</v>
      </c>
      <c r="D1440" s="3">
        <v>3.0</v>
      </c>
      <c r="E1440" s="7">
        <v>45536.0</v>
      </c>
      <c r="F1440" s="8">
        <f t="shared" si="1"/>
        <v>45474</v>
      </c>
    </row>
    <row r="1441">
      <c r="A1441" s="2" t="s">
        <v>61</v>
      </c>
      <c r="B1441" s="8">
        <v>45505.0</v>
      </c>
      <c r="C1441" s="7">
        <v>45323.0</v>
      </c>
      <c r="D1441" s="3">
        <v>1.0</v>
      </c>
      <c r="E1441" s="7">
        <v>45536.0</v>
      </c>
      <c r="F1441" s="8">
        <f t="shared" si="1"/>
        <v>45474</v>
      </c>
    </row>
    <row r="1442">
      <c r="A1442" s="2" t="s">
        <v>61</v>
      </c>
      <c r="B1442" s="8">
        <v>45505.0</v>
      </c>
      <c r="C1442" s="7">
        <v>45292.0</v>
      </c>
      <c r="D1442" s="3">
        <v>2.0</v>
      </c>
      <c r="E1442" s="7">
        <v>45536.0</v>
      </c>
      <c r="F1442" s="8">
        <f t="shared" si="1"/>
        <v>45474</v>
      </c>
    </row>
    <row r="1443">
      <c r="A1443" s="2" t="s">
        <v>61</v>
      </c>
      <c r="B1443" s="8">
        <v>45505.0</v>
      </c>
      <c r="C1443" s="7">
        <v>45444.0</v>
      </c>
      <c r="D1443" s="3">
        <v>8.0</v>
      </c>
      <c r="E1443" s="7">
        <v>45536.0</v>
      </c>
      <c r="F1443" s="8">
        <f t="shared" si="1"/>
        <v>45474</v>
      </c>
    </row>
    <row r="1444">
      <c r="A1444" s="2" t="s">
        <v>61</v>
      </c>
      <c r="B1444" s="8">
        <v>45536.0</v>
      </c>
      <c r="C1444" s="7">
        <v>45597.0</v>
      </c>
      <c r="D1444" s="3">
        <v>8.0</v>
      </c>
      <c r="E1444" s="7">
        <v>45566.0</v>
      </c>
      <c r="F1444" s="8">
        <f t="shared" si="1"/>
        <v>45505</v>
      </c>
    </row>
    <row r="1445">
      <c r="A1445" s="2" t="s">
        <v>61</v>
      </c>
      <c r="B1445" s="8">
        <v>45566.0</v>
      </c>
      <c r="C1445" s="7">
        <v>45627.0</v>
      </c>
      <c r="D1445" s="3">
        <v>8.0</v>
      </c>
      <c r="E1445" s="7">
        <v>45597.0</v>
      </c>
      <c r="F1445" s="8">
        <f t="shared" si="1"/>
        <v>45536</v>
      </c>
    </row>
    <row r="1446">
      <c r="A1446" s="2" t="s">
        <v>61</v>
      </c>
      <c r="B1446" s="8">
        <v>45627.0</v>
      </c>
      <c r="C1446" s="7">
        <v>45292.0</v>
      </c>
      <c r="D1446" s="3">
        <v>1.0</v>
      </c>
      <c r="E1446" s="7">
        <v>45658.0</v>
      </c>
      <c r="F1446" s="8">
        <f t="shared" si="1"/>
        <v>45597</v>
      </c>
    </row>
    <row r="1447">
      <c r="A1447" s="2" t="s">
        <v>61</v>
      </c>
      <c r="B1447" s="8">
        <v>45627.0</v>
      </c>
      <c r="C1447" s="7">
        <v>45689.0</v>
      </c>
      <c r="D1447" s="3">
        <v>13.0</v>
      </c>
      <c r="E1447" s="7">
        <v>45658.0</v>
      </c>
      <c r="F1447" s="8">
        <f t="shared" si="1"/>
        <v>45597</v>
      </c>
    </row>
    <row r="1448">
      <c r="A1448" s="2" t="s">
        <v>61</v>
      </c>
      <c r="B1448" s="8">
        <v>45627.0</v>
      </c>
      <c r="C1448" s="7">
        <v>45413.0</v>
      </c>
      <c r="D1448" s="3">
        <v>1.0</v>
      </c>
      <c r="E1448" s="7">
        <v>45658.0</v>
      </c>
      <c r="F1448" s="8">
        <f t="shared" si="1"/>
        <v>45597</v>
      </c>
    </row>
    <row r="1449">
      <c r="A1449" s="2" t="s">
        <v>61</v>
      </c>
      <c r="B1449" s="8">
        <v>45627.0</v>
      </c>
      <c r="C1449" s="7">
        <v>45717.0</v>
      </c>
      <c r="D1449" s="3">
        <v>7.0</v>
      </c>
      <c r="E1449" s="7">
        <v>45658.0</v>
      </c>
      <c r="F1449" s="8">
        <f t="shared" si="1"/>
        <v>45597</v>
      </c>
    </row>
    <row r="1450">
      <c r="A1450" s="2" t="s">
        <v>61</v>
      </c>
      <c r="B1450" s="8">
        <v>45658.0</v>
      </c>
      <c r="C1450" s="7">
        <v>45717.0</v>
      </c>
      <c r="D1450" s="3">
        <v>17.0</v>
      </c>
      <c r="E1450" s="7">
        <v>45689.0</v>
      </c>
      <c r="F1450" s="8">
        <f t="shared" si="1"/>
        <v>45627</v>
      </c>
    </row>
    <row r="1451">
      <c r="A1451" s="2" t="s">
        <v>61</v>
      </c>
      <c r="B1451" s="8">
        <v>45689.0</v>
      </c>
      <c r="C1451" s="7">
        <v>45748.0</v>
      </c>
      <c r="D1451" s="3">
        <v>12.0</v>
      </c>
      <c r="E1451" s="7">
        <v>45717.0</v>
      </c>
      <c r="F1451" s="8">
        <f t="shared" si="1"/>
        <v>45658</v>
      </c>
    </row>
    <row r="1452">
      <c r="A1452" s="2" t="s">
        <v>61</v>
      </c>
      <c r="B1452" s="8">
        <v>45717.0</v>
      </c>
      <c r="C1452" s="7">
        <v>45778.0</v>
      </c>
      <c r="D1452" s="3">
        <v>4.0</v>
      </c>
      <c r="E1452" s="7">
        <v>45748.0</v>
      </c>
      <c r="F1452" s="8">
        <f t="shared" si="1"/>
        <v>45689</v>
      </c>
    </row>
    <row r="1453">
      <c r="A1453" s="2" t="s">
        <v>61</v>
      </c>
      <c r="B1453" s="8">
        <v>45748.0</v>
      </c>
      <c r="C1453" s="7">
        <v>45809.0</v>
      </c>
      <c r="D1453" s="3">
        <v>25.0</v>
      </c>
      <c r="E1453" s="7">
        <v>45778.0</v>
      </c>
      <c r="F1453" s="8">
        <f t="shared" si="1"/>
        <v>45717</v>
      </c>
    </row>
    <row r="1454">
      <c r="A1454" s="2" t="s">
        <v>61</v>
      </c>
      <c r="B1454" s="8">
        <v>45778.0</v>
      </c>
      <c r="C1454" s="7">
        <v>45839.0</v>
      </c>
      <c r="D1454" s="3">
        <v>3.0</v>
      </c>
      <c r="E1454" s="7">
        <v>45809.0</v>
      </c>
      <c r="F1454" s="8">
        <f t="shared" si="1"/>
        <v>45748</v>
      </c>
    </row>
    <row r="1455">
      <c r="A1455" s="2" t="s">
        <v>62</v>
      </c>
      <c r="B1455" s="8">
        <v>45413.0</v>
      </c>
      <c r="C1455" s="7">
        <v>45474.0</v>
      </c>
      <c r="D1455" s="3">
        <v>24.0</v>
      </c>
      <c r="E1455" s="7">
        <v>45444.0</v>
      </c>
      <c r="F1455" s="8">
        <f t="shared" si="1"/>
        <v>45383</v>
      </c>
    </row>
    <row r="1456">
      <c r="A1456" s="2" t="s">
        <v>62</v>
      </c>
      <c r="B1456" s="8">
        <v>45413.0</v>
      </c>
      <c r="C1456" s="7">
        <v>45139.0</v>
      </c>
      <c r="D1456" s="3">
        <v>2.0</v>
      </c>
      <c r="E1456" s="7">
        <v>45444.0</v>
      </c>
      <c r="F1456" s="8">
        <f t="shared" si="1"/>
        <v>45383</v>
      </c>
    </row>
    <row r="1457">
      <c r="A1457" s="2" t="s">
        <v>62</v>
      </c>
      <c r="B1457" s="8">
        <v>45413.0</v>
      </c>
      <c r="C1457" s="7">
        <v>45292.0</v>
      </c>
      <c r="D1457" s="3">
        <v>1.0</v>
      </c>
      <c r="E1457" s="7">
        <v>45444.0</v>
      </c>
      <c r="F1457" s="8">
        <f t="shared" si="1"/>
        <v>45383</v>
      </c>
    </row>
    <row r="1458">
      <c r="A1458" s="2" t="s">
        <v>62</v>
      </c>
      <c r="B1458" s="8">
        <v>45444.0</v>
      </c>
      <c r="C1458" s="7">
        <v>44896.0</v>
      </c>
      <c r="D1458" s="3">
        <v>1.0</v>
      </c>
      <c r="E1458" s="7">
        <v>45474.0</v>
      </c>
      <c r="F1458" s="8">
        <f t="shared" si="1"/>
        <v>45413</v>
      </c>
    </row>
    <row r="1459">
      <c r="A1459" s="2" t="s">
        <v>62</v>
      </c>
      <c r="B1459" s="8">
        <v>45444.0</v>
      </c>
      <c r="C1459" s="7">
        <v>44743.0</v>
      </c>
      <c r="D1459" s="3">
        <v>2.0</v>
      </c>
      <c r="E1459" s="7">
        <v>45474.0</v>
      </c>
      <c r="F1459" s="8">
        <f t="shared" si="1"/>
        <v>45413</v>
      </c>
    </row>
    <row r="1460">
      <c r="A1460" s="2" t="s">
        <v>62</v>
      </c>
      <c r="B1460" s="8">
        <v>45444.0</v>
      </c>
      <c r="C1460" s="7">
        <v>45505.0</v>
      </c>
      <c r="D1460" s="3">
        <v>3.0</v>
      </c>
      <c r="E1460" s="7">
        <v>45474.0</v>
      </c>
      <c r="F1460" s="8">
        <f t="shared" si="1"/>
        <v>45413</v>
      </c>
    </row>
    <row r="1461">
      <c r="A1461" s="2" t="s">
        <v>62</v>
      </c>
      <c r="B1461" s="8">
        <v>45444.0</v>
      </c>
      <c r="C1461" s="7">
        <v>45444.0</v>
      </c>
      <c r="D1461" s="3">
        <v>4.0</v>
      </c>
      <c r="E1461" s="7">
        <v>45474.0</v>
      </c>
      <c r="F1461" s="8">
        <f t="shared" si="1"/>
        <v>45413</v>
      </c>
    </row>
    <row r="1462">
      <c r="A1462" s="2" t="s">
        <v>62</v>
      </c>
      <c r="B1462" s="8">
        <v>45444.0</v>
      </c>
      <c r="C1462" s="7">
        <v>45292.0</v>
      </c>
      <c r="D1462" s="3">
        <v>13.0</v>
      </c>
      <c r="E1462" s="7">
        <v>45474.0</v>
      </c>
      <c r="F1462" s="8">
        <f t="shared" si="1"/>
        <v>45413</v>
      </c>
    </row>
    <row r="1463">
      <c r="A1463" s="2" t="s">
        <v>62</v>
      </c>
      <c r="B1463" s="8">
        <v>45444.0</v>
      </c>
      <c r="C1463" s="7">
        <v>45383.0</v>
      </c>
      <c r="D1463" s="3">
        <v>12.0</v>
      </c>
      <c r="E1463" s="7">
        <v>45474.0</v>
      </c>
      <c r="F1463" s="8">
        <f t="shared" si="1"/>
        <v>45413</v>
      </c>
    </row>
    <row r="1464">
      <c r="A1464" s="2" t="s">
        <v>62</v>
      </c>
      <c r="B1464" s="8">
        <v>45474.0</v>
      </c>
      <c r="C1464" s="7">
        <v>45536.0</v>
      </c>
      <c r="D1464" s="3">
        <v>58.0</v>
      </c>
      <c r="E1464" s="7">
        <v>45505.0</v>
      </c>
      <c r="F1464" s="8">
        <f t="shared" si="1"/>
        <v>45444</v>
      </c>
    </row>
    <row r="1465">
      <c r="A1465" s="2" t="s">
        <v>62</v>
      </c>
      <c r="B1465" s="8">
        <v>45474.0</v>
      </c>
      <c r="C1465" s="7">
        <v>45108.0</v>
      </c>
      <c r="D1465" s="3">
        <v>1.0</v>
      </c>
      <c r="E1465" s="7">
        <v>45505.0</v>
      </c>
      <c r="F1465" s="8">
        <f t="shared" si="1"/>
        <v>45444</v>
      </c>
    </row>
    <row r="1466">
      <c r="A1466" s="2" t="s">
        <v>62</v>
      </c>
      <c r="B1466" s="8">
        <v>45474.0</v>
      </c>
      <c r="C1466" s="7">
        <v>45170.0</v>
      </c>
      <c r="D1466" s="3">
        <v>6.0</v>
      </c>
      <c r="E1466" s="7">
        <v>45505.0</v>
      </c>
      <c r="F1466" s="8">
        <f t="shared" si="1"/>
        <v>45444</v>
      </c>
    </row>
    <row r="1467">
      <c r="A1467" s="2" t="s">
        <v>62</v>
      </c>
      <c r="B1467" s="8">
        <v>45474.0</v>
      </c>
      <c r="C1467" s="7">
        <v>45444.0</v>
      </c>
      <c r="D1467" s="3">
        <v>1.0</v>
      </c>
      <c r="E1467" s="7">
        <v>45505.0</v>
      </c>
      <c r="F1467" s="8">
        <f t="shared" si="1"/>
        <v>45444</v>
      </c>
    </row>
    <row r="1468">
      <c r="A1468" s="2" t="s">
        <v>62</v>
      </c>
      <c r="B1468" s="8">
        <v>45474.0</v>
      </c>
      <c r="C1468" s="7">
        <v>45261.0</v>
      </c>
      <c r="D1468" s="3">
        <v>8.0</v>
      </c>
      <c r="E1468" s="7">
        <v>45505.0</v>
      </c>
      <c r="F1468" s="8">
        <f t="shared" si="1"/>
        <v>45444</v>
      </c>
    </row>
    <row r="1469">
      <c r="A1469" s="2" t="s">
        <v>62</v>
      </c>
      <c r="B1469" s="8">
        <v>45474.0</v>
      </c>
      <c r="C1469" s="7">
        <v>45352.0</v>
      </c>
      <c r="D1469" s="3">
        <v>9.0</v>
      </c>
      <c r="E1469" s="7">
        <v>45505.0</v>
      </c>
      <c r="F1469" s="8">
        <f t="shared" si="1"/>
        <v>45444</v>
      </c>
    </row>
    <row r="1470">
      <c r="A1470" s="2" t="s">
        <v>62</v>
      </c>
      <c r="B1470" s="8">
        <v>45474.0</v>
      </c>
      <c r="C1470" s="7">
        <v>45200.0</v>
      </c>
      <c r="D1470" s="3">
        <v>1.0</v>
      </c>
      <c r="E1470" s="7">
        <v>45505.0</v>
      </c>
      <c r="F1470" s="8">
        <f t="shared" si="1"/>
        <v>45444</v>
      </c>
    </row>
    <row r="1471">
      <c r="A1471" s="2" t="s">
        <v>62</v>
      </c>
      <c r="B1471" s="8">
        <v>45474.0</v>
      </c>
      <c r="C1471" s="7">
        <v>44958.0</v>
      </c>
      <c r="D1471" s="3">
        <v>8.0</v>
      </c>
      <c r="E1471" s="7">
        <v>45505.0</v>
      </c>
      <c r="F1471" s="8">
        <f t="shared" si="1"/>
        <v>45444</v>
      </c>
    </row>
    <row r="1472">
      <c r="A1472" s="2" t="s">
        <v>62</v>
      </c>
      <c r="B1472" s="8">
        <v>45505.0</v>
      </c>
      <c r="C1472" s="7">
        <v>45566.0</v>
      </c>
      <c r="D1472" s="3">
        <v>3.0</v>
      </c>
      <c r="E1472" s="7">
        <v>45536.0</v>
      </c>
      <c r="F1472" s="8">
        <f t="shared" si="1"/>
        <v>45474</v>
      </c>
    </row>
    <row r="1473">
      <c r="A1473" s="2" t="s">
        <v>62</v>
      </c>
      <c r="B1473" s="8">
        <v>45505.0</v>
      </c>
      <c r="C1473" s="7">
        <v>45200.0</v>
      </c>
      <c r="D1473" s="3">
        <v>24.0</v>
      </c>
      <c r="E1473" s="7">
        <v>45536.0</v>
      </c>
      <c r="F1473" s="8">
        <f t="shared" si="1"/>
        <v>45474</v>
      </c>
    </row>
    <row r="1474">
      <c r="A1474" s="2" t="s">
        <v>62</v>
      </c>
      <c r="B1474" s="8">
        <v>45505.0</v>
      </c>
      <c r="C1474" s="7">
        <v>45231.0</v>
      </c>
      <c r="D1474" s="3">
        <v>2.0</v>
      </c>
      <c r="E1474" s="7">
        <v>45536.0</v>
      </c>
      <c r="F1474" s="8">
        <f t="shared" si="1"/>
        <v>45474</v>
      </c>
    </row>
    <row r="1475">
      <c r="A1475" s="2" t="s">
        <v>62</v>
      </c>
      <c r="B1475" s="8">
        <v>45505.0</v>
      </c>
      <c r="C1475" s="7">
        <v>45413.0</v>
      </c>
      <c r="D1475" s="3">
        <v>4.0</v>
      </c>
      <c r="E1475" s="7">
        <v>45536.0</v>
      </c>
      <c r="F1475" s="8">
        <f t="shared" si="1"/>
        <v>45474</v>
      </c>
    </row>
    <row r="1476">
      <c r="A1476" s="2" t="s">
        <v>62</v>
      </c>
      <c r="B1476" s="8">
        <v>45505.0</v>
      </c>
      <c r="C1476" s="7">
        <v>45017.0</v>
      </c>
      <c r="D1476" s="3">
        <v>2.0</v>
      </c>
      <c r="E1476" s="7">
        <v>45536.0</v>
      </c>
      <c r="F1476" s="8">
        <f t="shared" si="1"/>
        <v>45474</v>
      </c>
    </row>
    <row r="1477">
      <c r="A1477" s="2" t="s">
        <v>62</v>
      </c>
      <c r="B1477" s="8">
        <v>45505.0</v>
      </c>
      <c r="C1477" s="7">
        <v>45323.0</v>
      </c>
      <c r="D1477" s="3">
        <v>1.0</v>
      </c>
      <c r="E1477" s="7">
        <v>45536.0</v>
      </c>
      <c r="F1477" s="8">
        <f t="shared" si="1"/>
        <v>45474</v>
      </c>
    </row>
    <row r="1478">
      <c r="A1478" s="2" t="s">
        <v>62</v>
      </c>
      <c r="B1478" s="8">
        <v>45536.0</v>
      </c>
      <c r="C1478" s="7">
        <v>45597.0</v>
      </c>
      <c r="D1478" s="3">
        <v>55.0</v>
      </c>
      <c r="E1478" s="7">
        <v>45566.0</v>
      </c>
      <c r="F1478" s="8">
        <f t="shared" si="1"/>
        <v>45505</v>
      </c>
    </row>
    <row r="1479">
      <c r="A1479" s="2" t="s">
        <v>62</v>
      </c>
      <c r="B1479" s="8">
        <v>45536.0</v>
      </c>
      <c r="C1479" s="7">
        <v>45323.0</v>
      </c>
      <c r="D1479" s="3">
        <v>10.0</v>
      </c>
      <c r="E1479" s="7">
        <v>45566.0</v>
      </c>
      <c r="F1479" s="8">
        <f t="shared" si="1"/>
        <v>45505</v>
      </c>
    </row>
    <row r="1480">
      <c r="A1480" s="2" t="s">
        <v>62</v>
      </c>
      <c r="B1480" s="8">
        <v>45566.0</v>
      </c>
      <c r="C1480" s="7">
        <v>45261.0</v>
      </c>
      <c r="D1480" s="3">
        <v>1.0</v>
      </c>
      <c r="E1480" s="7">
        <v>45597.0</v>
      </c>
      <c r="F1480" s="8">
        <f t="shared" si="1"/>
        <v>45536</v>
      </c>
    </row>
    <row r="1481">
      <c r="A1481" s="2" t="s">
        <v>62</v>
      </c>
      <c r="B1481" s="8">
        <v>45566.0</v>
      </c>
      <c r="C1481" s="7">
        <v>45383.0</v>
      </c>
      <c r="D1481" s="3">
        <v>3.0</v>
      </c>
      <c r="E1481" s="7">
        <v>45597.0</v>
      </c>
      <c r="F1481" s="8">
        <f t="shared" si="1"/>
        <v>45536</v>
      </c>
    </row>
    <row r="1482">
      <c r="A1482" s="2" t="s">
        <v>62</v>
      </c>
      <c r="B1482" s="8">
        <v>45566.0</v>
      </c>
      <c r="C1482" s="7">
        <v>45627.0</v>
      </c>
      <c r="D1482" s="3">
        <v>35.0</v>
      </c>
      <c r="E1482" s="7">
        <v>45597.0</v>
      </c>
      <c r="F1482" s="8">
        <f t="shared" si="1"/>
        <v>45536</v>
      </c>
    </row>
    <row r="1483">
      <c r="A1483" s="2" t="s">
        <v>62</v>
      </c>
      <c r="B1483" s="8">
        <v>45566.0</v>
      </c>
      <c r="C1483" s="7">
        <v>44958.0</v>
      </c>
      <c r="D1483" s="3">
        <v>1.0</v>
      </c>
      <c r="E1483" s="7">
        <v>45597.0</v>
      </c>
      <c r="F1483" s="8">
        <f t="shared" si="1"/>
        <v>45536</v>
      </c>
    </row>
    <row r="1484">
      <c r="A1484" s="2" t="s">
        <v>62</v>
      </c>
      <c r="B1484" s="8">
        <v>45627.0</v>
      </c>
      <c r="C1484" s="7">
        <v>45689.0</v>
      </c>
      <c r="D1484" s="3">
        <v>27.0</v>
      </c>
      <c r="E1484" s="7">
        <v>45658.0</v>
      </c>
      <c r="F1484" s="8">
        <f t="shared" si="1"/>
        <v>45597</v>
      </c>
    </row>
    <row r="1485">
      <c r="A1485" s="2" t="s">
        <v>62</v>
      </c>
      <c r="B1485" s="8">
        <v>45658.0</v>
      </c>
      <c r="C1485" s="7">
        <v>45717.0</v>
      </c>
      <c r="D1485" s="3">
        <v>33.0</v>
      </c>
      <c r="E1485" s="7">
        <v>45689.0</v>
      </c>
      <c r="F1485" s="8">
        <f t="shared" si="1"/>
        <v>45627</v>
      </c>
    </row>
    <row r="1486">
      <c r="A1486" s="2" t="s">
        <v>62</v>
      </c>
      <c r="B1486" s="8">
        <v>45689.0</v>
      </c>
      <c r="C1486" s="7">
        <v>45748.0</v>
      </c>
      <c r="D1486" s="3">
        <v>7.0</v>
      </c>
      <c r="E1486" s="7">
        <v>45717.0</v>
      </c>
      <c r="F1486" s="8">
        <f t="shared" si="1"/>
        <v>45658</v>
      </c>
    </row>
    <row r="1487">
      <c r="A1487" s="2" t="s">
        <v>62</v>
      </c>
      <c r="B1487" s="8">
        <v>45717.0</v>
      </c>
      <c r="C1487" s="7">
        <v>45778.0</v>
      </c>
      <c r="D1487" s="3">
        <v>32.0</v>
      </c>
      <c r="E1487" s="7">
        <v>45748.0</v>
      </c>
      <c r="F1487" s="8">
        <f t="shared" si="1"/>
        <v>45689</v>
      </c>
    </row>
    <row r="1488">
      <c r="A1488" s="2" t="s">
        <v>62</v>
      </c>
      <c r="B1488" s="8">
        <v>45778.0</v>
      </c>
      <c r="C1488" s="7">
        <v>45839.0</v>
      </c>
      <c r="D1488" s="3">
        <v>27.0</v>
      </c>
      <c r="E1488" s="7">
        <v>45809.0</v>
      </c>
      <c r="F1488" s="8">
        <f t="shared" si="1"/>
        <v>45748</v>
      </c>
    </row>
    <row r="1489">
      <c r="A1489" s="2" t="s">
        <v>63</v>
      </c>
      <c r="B1489" s="8">
        <v>45444.0</v>
      </c>
      <c r="C1489" s="7">
        <v>45505.0</v>
      </c>
      <c r="D1489" s="3">
        <v>27.0</v>
      </c>
      <c r="E1489" s="7">
        <v>45474.0</v>
      </c>
      <c r="F1489" s="8">
        <f t="shared" si="1"/>
        <v>45413</v>
      </c>
    </row>
    <row r="1490">
      <c r="A1490" s="2" t="s">
        <v>63</v>
      </c>
      <c r="B1490" s="8">
        <v>45444.0</v>
      </c>
      <c r="C1490" s="7">
        <v>45444.0</v>
      </c>
      <c r="D1490" s="3">
        <v>2.0</v>
      </c>
      <c r="E1490" s="7">
        <v>45474.0</v>
      </c>
      <c r="F1490" s="8">
        <f t="shared" si="1"/>
        <v>45413</v>
      </c>
    </row>
    <row r="1491">
      <c r="A1491" s="2" t="s">
        <v>63</v>
      </c>
      <c r="B1491" s="8">
        <v>45474.0</v>
      </c>
      <c r="C1491" s="7">
        <v>45536.0</v>
      </c>
      <c r="D1491" s="3">
        <v>6.0</v>
      </c>
      <c r="E1491" s="7">
        <v>45505.0</v>
      </c>
      <c r="F1491" s="8">
        <f t="shared" si="1"/>
        <v>45444</v>
      </c>
    </row>
    <row r="1492">
      <c r="A1492" s="2" t="s">
        <v>63</v>
      </c>
      <c r="B1492" s="8">
        <v>45474.0</v>
      </c>
      <c r="C1492" s="7">
        <v>45413.0</v>
      </c>
      <c r="D1492" s="3">
        <v>1.0</v>
      </c>
      <c r="E1492" s="7">
        <v>45505.0</v>
      </c>
      <c r="F1492" s="8">
        <f t="shared" si="1"/>
        <v>45444</v>
      </c>
    </row>
    <row r="1493">
      <c r="A1493" s="2" t="s">
        <v>63</v>
      </c>
      <c r="B1493" s="8">
        <v>45505.0</v>
      </c>
      <c r="C1493" s="7">
        <v>45566.0</v>
      </c>
      <c r="D1493" s="3">
        <v>5.0</v>
      </c>
      <c r="E1493" s="7">
        <v>45536.0</v>
      </c>
      <c r="F1493" s="8">
        <f t="shared" si="1"/>
        <v>45474</v>
      </c>
    </row>
    <row r="1494">
      <c r="A1494" s="2" t="s">
        <v>63</v>
      </c>
      <c r="B1494" s="8">
        <v>45505.0</v>
      </c>
      <c r="C1494" s="7">
        <v>45413.0</v>
      </c>
      <c r="D1494" s="3">
        <v>1.0</v>
      </c>
      <c r="E1494" s="7">
        <v>45536.0</v>
      </c>
      <c r="F1494" s="8">
        <f t="shared" si="1"/>
        <v>45474</v>
      </c>
    </row>
    <row r="1495">
      <c r="A1495" s="2" t="s">
        <v>63</v>
      </c>
      <c r="B1495" s="8">
        <v>45566.0</v>
      </c>
      <c r="C1495" s="7">
        <v>45627.0</v>
      </c>
      <c r="D1495" s="3">
        <v>6.0</v>
      </c>
      <c r="E1495" s="7">
        <v>45597.0</v>
      </c>
      <c r="F1495" s="8">
        <f t="shared" si="1"/>
        <v>45536</v>
      </c>
    </row>
    <row r="1496">
      <c r="A1496" s="2" t="s">
        <v>63</v>
      </c>
      <c r="B1496" s="8">
        <v>45597.0</v>
      </c>
      <c r="C1496" s="7">
        <v>45658.0</v>
      </c>
      <c r="D1496" s="3">
        <v>1.0</v>
      </c>
      <c r="E1496" s="7">
        <v>45627.0</v>
      </c>
      <c r="F1496" s="8">
        <f t="shared" si="1"/>
        <v>45566</v>
      </c>
    </row>
    <row r="1497">
      <c r="A1497" s="2" t="s">
        <v>63</v>
      </c>
      <c r="B1497" s="8">
        <v>45689.0</v>
      </c>
      <c r="C1497" s="7">
        <v>45748.0</v>
      </c>
      <c r="D1497" s="3">
        <v>4.0</v>
      </c>
      <c r="E1497" s="7">
        <v>45717.0</v>
      </c>
      <c r="F1497" s="8">
        <f t="shared" si="1"/>
        <v>45658</v>
      </c>
    </row>
    <row r="1498">
      <c r="A1498" s="2" t="s">
        <v>63</v>
      </c>
      <c r="B1498" s="8">
        <v>45748.0</v>
      </c>
      <c r="C1498" s="7">
        <v>45809.0</v>
      </c>
      <c r="D1498" s="3">
        <v>6.0</v>
      </c>
      <c r="E1498" s="7">
        <v>45778.0</v>
      </c>
      <c r="F1498" s="8">
        <f t="shared" si="1"/>
        <v>45717</v>
      </c>
    </row>
    <row r="1499">
      <c r="A1499" s="2" t="s">
        <v>64</v>
      </c>
      <c r="B1499" s="8">
        <v>45413.0</v>
      </c>
      <c r="C1499" s="7">
        <v>45505.0</v>
      </c>
      <c r="D1499" s="3">
        <v>1.0</v>
      </c>
      <c r="E1499" s="7">
        <v>45444.0</v>
      </c>
      <c r="F1499" s="8">
        <f t="shared" si="1"/>
        <v>45383</v>
      </c>
    </row>
    <row r="1500">
      <c r="A1500" s="2" t="s">
        <v>64</v>
      </c>
      <c r="B1500" s="8">
        <v>45413.0</v>
      </c>
      <c r="C1500" s="7">
        <v>45261.0</v>
      </c>
      <c r="D1500" s="3">
        <v>2.0</v>
      </c>
      <c r="E1500" s="7">
        <v>45444.0</v>
      </c>
      <c r="F1500" s="8">
        <f t="shared" si="1"/>
        <v>45383</v>
      </c>
    </row>
    <row r="1501">
      <c r="A1501" s="2" t="s">
        <v>64</v>
      </c>
      <c r="B1501" s="8">
        <v>45413.0</v>
      </c>
      <c r="C1501" s="7">
        <v>45474.0</v>
      </c>
      <c r="D1501" s="3">
        <v>5.0</v>
      </c>
      <c r="E1501" s="7">
        <v>45444.0</v>
      </c>
      <c r="F1501" s="8">
        <f t="shared" si="1"/>
        <v>45383</v>
      </c>
    </row>
    <row r="1502">
      <c r="A1502" s="2" t="s">
        <v>64</v>
      </c>
      <c r="B1502" s="8">
        <v>45444.0</v>
      </c>
      <c r="C1502" s="7">
        <v>45383.0</v>
      </c>
      <c r="D1502" s="3">
        <v>6.0</v>
      </c>
      <c r="E1502" s="7">
        <v>45474.0</v>
      </c>
      <c r="F1502" s="8">
        <f t="shared" si="1"/>
        <v>45413</v>
      </c>
    </row>
    <row r="1503">
      <c r="A1503" s="2" t="s">
        <v>64</v>
      </c>
      <c r="B1503" s="8">
        <v>45444.0</v>
      </c>
      <c r="C1503" s="7">
        <v>45505.0</v>
      </c>
      <c r="D1503" s="3">
        <v>42.0</v>
      </c>
      <c r="E1503" s="7">
        <v>45474.0</v>
      </c>
      <c r="F1503" s="8">
        <f t="shared" si="1"/>
        <v>45413</v>
      </c>
    </row>
    <row r="1504">
      <c r="A1504" s="2" t="s">
        <v>64</v>
      </c>
      <c r="B1504" s="8">
        <v>45505.0</v>
      </c>
      <c r="C1504" s="7">
        <v>45566.0</v>
      </c>
      <c r="D1504" s="3">
        <v>3.0</v>
      </c>
      <c r="E1504" s="7">
        <v>45536.0</v>
      </c>
      <c r="F1504" s="8">
        <f t="shared" si="1"/>
        <v>45474</v>
      </c>
    </row>
    <row r="1505">
      <c r="A1505" s="2" t="s">
        <v>64</v>
      </c>
      <c r="B1505" s="8">
        <v>45505.0</v>
      </c>
      <c r="C1505" s="7">
        <v>45444.0</v>
      </c>
      <c r="D1505" s="3">
        <v>1.0</v>
      </c>
      <c r="E1505" s="7">
        <v>45536.0</v>
      </c>
      <c r="F1505" s="8">
        <f t="shared" si="1"/>
        <v>45474</v>
      </c>
    </row>
    <row r="1506">
      <c r="A1506" s="2" t="s">
        <v>64</v>
      </c>
      <c r="B1506" s="8">
        <v>45505.0</v>
      </c>
      <c r="C1506" s="7">
        <v>44621.0</v>
      </c>
      <c r="D1506" s="3">
        <v>3.0</v>
      </c>
      <c r="E1506" s="7">
        <v>45536.0</v>
      </c>
      <c r="F1506" s="8">
        <f t="shared" si="1"/>
        <v>45474</v>
      </c>
    </row>
    <row r="1507">
      <c r="A1507" s="2" t="s">
        <v>64</v>
      </c>
      <c r="B1507" s="8">
        <v>45536.0</v>
      </c>
      <c r="C1507" s="7">
        <v>45597.0</v>
      </c>
      <c r="D1507" s="3">
        <v>4.0</v>
      </c>
      <c r="E1507" s="7">
        <v>45566.0</v>
      </c>
      <c r="F1507" s="8">
        <f t="shared" si="1"/>
        <v>45505</v>
      </c>
    </row>
    <row r="1508">
      <c r="A1508" s="2" t="s">
        <v>64</v>
      </c>
      <c r="B1508" s="8">
        <v>45658.0</v>
      </c>
      <c r="C1508" s="7">
        <v>45717.0</v>
      </c>
      <c r="D1508" s="3">
        <v>8.0</v>
      </c>
      <c r="E1508" s="7">
        <v>45689.0</v>
      </c>
      <c r="F1508" s="8">
        <f t="shared" si="1"/>
        <v>45627</v>
      </c>
    </row>
    <row r="1509">
      <c r="A1509" s="2" t="s">
        <v>64</v>
      </c>
      <c r="B1509" s="8">
        <v>45717.0</v>
      </c>
      <c r="C1509" s="7">
        <v>45778.0</v>
      </c>
      <c r="D1509" s="3">
        <v>2.0</v>
      </c>
      <c r="E1509" s="7">
        <v>45748.0</v>
      </c>
      <c r="F1509" s="8">
        <f t="shared" si="1"/>
        <v>45689</v>
      </c>
    </row>
    <row r="1510">
      <c r="A1510" s="2" t="s">
        <v>65</v>
      </c>
      <c r="B1510" s="8">
        <v>45444.0</v>
      </c>
      <c r="C1510" s="7">
        <v>45139.0</v>
      </c>
      <c r="D1510" s="3">
        <v>2.0</v>
      </c>
      <c r="E1510" s="7">
        <v>45474.0</v>
      </c>
      <c r="F1510" s="8">
        <f t="shared" si="1"/>
        <v>45413</v>
      </c>
    </row>
    <row r="1511">
      <c r="A1511" s="2" t="s">
        <v>65</v>
      </c>
      <c r="B1511" s="8">
        <v>45444.0</v>
      </c>
      <c r="C1511" s="7">
        <v>45047.0</v>
      </c>
      <c r="D1511" s="3">
        <v>3.0</v>
      </c>
      <c r="E1511" s="7">
        <v>45474.0</v>
      </c>
      <c r="F1511" s="8">
        <f t="shared" si="1"/>
        <v>45413</v>
      </c>
    </row>
    <row r="1512">
      <c r="A1512" s="2" t="s">
        <v>65</v>
      </c>
      <c r="B1512" s="8">
        <v>45444.0</v>
      </c>
      <c r="C1512" s="7">
        <v>44593.0</v>
      </c>
      <c r="D1512" s="3">
        <v>1.0</v>
      </c>
      <c r="E1512" s="7">
        <v>45474.0</v>
      </c>
      <c r="F1512" s="8">
        <f t="shared" si="1"/>
        <v>45413</v>
      </c>
    </row>
    <row r="1513">
      <c r="A1513" s="2" t="s">
        <v>65</v>
      </c>
      <c r="B1513" s="8">
        <v>45505.0</v>
      </c>
      <c r="C1513" s="7">
        <v>44958.0</v>
      </c>
      <c r="D1513" s="3">
        <v>1.0</v>
      </c>
      <c r="E1513" s="7">
        <v>45536.0</v>
      </c>
      <c r="F1513" s="8">
        <f t="shared" si="1"/>
        <v>45474</v>
      </c>
    </row>
    <row r="1514">
      <c r="A1514" s="2" t="s">
        <v>65</v>
      </c>
      <c r="B1514" s="8">
        <v>45505.0</v>
      </c>
      <c r="C1514" s="7">
        <v>44866.0</v>
      </c>
      <c r="D1514" s="3">
        <v>4.0</v>
      </c>
      <c r="E1514" s="7">
        <v>45536.0</v>
      </c>
      <c r="F1514" s="8">
        <f t="shared" si="1"/>
        <v>45474</v>
      </c>
    </row>
    <row r="1515">
      <c r="A1515" s="2" t="s">
        <v>65</v>
      </c>
      <c r="B1515" s="8">
        <v>45505.0</v>
      </c>
      <c r="C1515" s="7">
        <v>44986.0</v>
      </c>
      <c r="D1515" s="3">
        <v>1.0</v>
      </c>
      <c r="E1515" s="7">
        <v>45536.0</v>
      </c>
      <c r="F1515" s="8">
        <f t="shared" si="1"/>
        <v>45474</v>
      </c>
    </row>
    <row r="1516">
      <c r="A1516" s="2" t="s">
        <v>65</v>
      </c>
      <c r="B1516" s="8">
        <v>45536.0</v>
      </c>
      <c r="C1516" s="7">
        <v>45597.0</v>
      </c>
      <c r="D1516" s="3">
        <v>5.0</v>
      </c>
      <c r="E1516" s="7">
        <v>45566.0</v>
      </c>
      <c r="F1516" s="8">
        <f t="shared" si="1"/>
        <v>45505</v>
      </c>
    </row>
    <row r="1517">
      <c r="A1517" s="2" t="s">
        <v>65</v>
      </c>
      <c r="B1517" s="8">
        <v>45566.0</v>
      </c>
      <c r="C1517" s="7">
        <v>45627.0</v>
      </c>
      <c r="D1517" s="3">
        <v>1.0</v>
      </c>
      <c r="E1517" s="7">
        <v>45597.0</v>
      </c>
      <c r="F1517" s="8">
        <f t="shared" si="1"/>
        <v>45536</v>
      </c>
    </row>
    <row r="1518">
      <c r="A1518" s="2" t="s">
        <v>65</v>
      </c>
      <c r="B1518" s="8">
        <v>45597.0</v>
      </c>
      <c r="C1518" s="7">
        <v>45658.0</v>
      </c>
      <c r="D1518" s="3">
        <v>47.0</v>
      </c>
      <c r="E1518" s="7">
        <v>45627.0</v>
      </c>
      <c r="F1518" s="8">
        <f t="shared" si="1"/>
        <v>45566</v>
      </c>
    </row>
    <row r="1519">
      <c r="A1519" s="2" t="s">
        <v>65</v>
      </c>
      <c r="B1519" s="8">
        <v>45627.0</v>
      </c>
      <c r="C1519" s="7">
        <v>45689.0</v>
      </c>
      <c r="D1519" s="3">
        <v>3.0</v>
      </c>
      <c r="E1519" s="7">
        <v>45658.0</v>
      </c>
      <c r="F1519" s="8">
        <f t="shared" si="1"/>
        <v>45597</v>
      </c>
    </row>
    <row r="1520">
      <c r="A1520" s="2" t="s">
        <v>66</v>
      </c>
      <c r="B1520" s="8">
        <v>45413.0</v>
      </c>
      <c r="C1520" s="7">
        <v>45017.0</v>
      </c>
      <c r="D1520" s="3">
        <v>1.0</v>
      </c>
      <c r="E1520" s="7">
        <v>45444.0</v>
      </c>
      <c r="F1520" s="8">
        <f t="shared" si="1"/>
        <v>45383</v>
      </c>
    </row>
    <row r="1521">
      <c r="A1521" s="2" t="s">
        <v>66</v>
      </c>
      <c r="B1521" s="8">
        <v>45413.0</v>
      </c>
      <c r="C1521" s="7">
        <v>45474.0</v>
      </c>
      <c r="D1521" s="3">
        <v>2.0</v>
      </c>
      <c r="E1521" s="7">
        <v>45444.0</v>
      </c>
      <c r="F1521" s="8">
        <f t="shared" si="1"/>
        <v>45383</v>
      </c>
    </row>
    <row r="1522">
      <c r="A1522" s="2" t="s">
        <v>66</v>
      </c>
      <c r="B1522" s="8">
        <v>45444.0</v>
      </c>
      <c r="C1522" s="7">
        <v>45505.0</v>
      </c>
      <c r="D1522" s="3">
        <v>1.0</v>
      </c>
      <c r="E1522" s="7">
        <v>45474.0</v>
      </c>
      <c r="F1522" s="8">
        <f t="shared" si="1"/>
        <v>45413</v>
      </c>
    </row>
    <row r="1523">
      <c r="A1523" s="2" t="s">
        <v>66</v>
      </c>
      <c r="B1523" s="8">
        <v>45444.0</v>
      </c>
      <c r="C1523" s="7">
        <v>45383.0</v>
      </c>
      <c r="D1523" s="3">
        <v>2.0</v>
      </c>
      <c r="E1523" s="7">
        <v>45474.0</v>
      </c>
      <c r="F1523" s="8">
        <f t="shared" si="1"/>
        <v>45413</v>
      </c>
    </row>
    <row r="1524">
      <c r="A1524" s="2" t="s">
        <v>66</v>
      </c>
      <c r="B1524" s="8">
        <v>45444.0</v>
      </c>
      <c r="C1524" s="7">
        <v>45200.0</v>
      </c>
      <c r="D1524" s="3">
        <v>3.0</v>
      </c>
      <c r="E1524" s="7">
        <v>45474.0</v>
      </c>
      <c r="F1524" s="8">
        <f t="shared" si="1"/>
        <v>45413</v>
      </c>
    </row>
    <row r="1525">
      <c r="A1525" s="2" t="s">
        <v>66</v>
      </c>
      <c r="B1525" s="8">
        <v>45505.0</v>
      </c>
      <c r="C1525" s="7">
        <v>45200.0</v>
      </c>
      <c r="D1525" s="3">
        <v>6.0</v>
      </c>
      <c r="E1525" s="7">
        <v>45536.0</v>
      </c>
      <c r="F1525" s="8">
        <f t="shared" si="1"/>
        <v>45474</v>
      </c>
    </row>
    <row r="1526">
      <c r="A1526" s="2" t="s">
        <v>66</v>
      </c>
      <c r="B1526" s="8">
        <v>45505.0</v>
      </c>
      <c r="C1526" s="7">
        <v>45566.0</v>
      </c>
      <c r="D1526" s="3">
        <v>9.0</v>
      </c>
      <c r="E1526" s="7">
        <v>45536.0</v>
      </c>
      <c r="F1526" s="8">
        <f t="shared" si="1"/>
        <v>45474</v>
      </c>
    </row>
    <row r="1527">
      <c r="A1527" s="2" t="s">
        <v>66</v>
      </c>
      <c r="B1527" s="8">
        <v>45536.0</v>
      </c>
      <c r="C1527" s="7">
        <v>45597.0</v>
      </c>
      <c r="D1527" s="3">
        <v>1.0</v>
      </c>
      <c r="E1527" s="7">
        <v>45566.0</v>
      </c>
      <c r="F1527" s="8">
        <f t="shared" si="1"/>
        <v>45505</v>
      </c>
    </row>
    <row r="1528">
      <c r="A1528" s="2" t="s">
        <v>66</v>
      </c>
      <c r="B1528" s="8">
        <v>45566.0</v>
      </c>
      <c r="C1528" s="7">
        <v>45352.0</v>
      </c>
      <c r="D1528" s="3">
        <v>2.0</v>
      </c>
      <c r="E1528" s="7">
        <v>45597.0</v>
      </c>
      <c r="F1528" s="8">
        <f t="shared" si="1"/>
        <v>45536</v>
      </c>
    </row>
    <row r="1529">
      <c r="A1529" s="2" t="s">
        <v>66</v>
      </c>
      <c r="B1529" s="8">
        <v>45566.0</v>
      </c>
      <c r="C1529" s="7">
        <v>45627.0</v>
      </c>
      <c r="D1529" s="3">
        <v>5.0</v>
      </c>
      <c r="E1529" s="7">
        <v>45597.0</v>
      </c>
      <c r="F1529" s="8">
        <f t="shared" si="1"/>
        <v>45536</v>
      </c>
    </row>
    <row r="1530">
      <c r="A1530" s="2" t="s">
        <v>66</v>
      </c>
      <c r="B1530" s="8">
        <v>45717.0</v>
      </c>
      <c r="C1530" s="7">
        <v>45778.0</v>
      </c>
      <c r="D1530" s="3">
        <v>3.0</v>
      </c>
      <c r="E1530" s="7">
        <v>45748.0</v>
      </c>
      <c r="F1530" s="8">
        <f t="shared" si="1"/>
        <v>45689</v>
      </c>
    </row>
    <row r="1531">
      <c r="A1531" s="2" t="s">
        <v>67</v>
      </c>
      <c r="B1531" s="8">
        <v>45413.0</v>
      </c>
      <c r="C1531" s="7">
        <v>45474.0</v>
      </c>
      <c r="D1531" s="3">
        <v>3.0</v>
      </c>
      <c r="E1531" s="7">
        <v>45444.0</v>
      </c>
      <c r="F1531" s="8">
        <f t="shared" si="1"/>
        <v>45383</v>
      </c>
    </row>
    <row r="1532">
      <c r="A1532" s="2" t="s">
        <v>67</v>
      </c>
      <c r="B1532" s="8">
        <v>45444.0</v>
      </c>
      <c r="C1532" s="7">
        <v>45323.0</v>
      </c>
      <c r="D1532" s="3">
        <v>2.0</v>
      </c>
      <c r="E1532" s="7">
        <v>45474.0</v>
      </c>
      <c r="F1532" s="8">
        <f t="shared" si="1"/>
        <v>45413</v>
      </c>
    </row>
    <row r="1533">
      <c r="A1533" s="2" t="s">
        <v>67</v>
      </c>
      <c r="B1533" s="8">
        <v>45444.0</v>
      </c>
      <c r="C1533" s="7">
        <v>45139.0</v>
      </c>
      <c r="D1533" s="3">
        <v>1.0</v>
      </c>
      <c r="E1533" s="7">
        <v>45474.0</v>
      </c>
      <c r="F1533" s="8">
        <f t="shared" si="1"/>
        <v>45413</v>
      </c>
    </row>
    <row r="1534">
      <c r="A1534" s="2" t="s">
        <v>67</v>
      </c>
      <c r="B1534" s="8">
        <v>45444.0</v>
      </c>
      <c r="C1534" s="7">
        <v>45444.0</v>
      </c>
      <c r="D1534" s="3">
        <v>1.0</v>
      </c>
      <c r="E1534" s="7">
        <v>45474.0</v>
      </c>
      <c r="F1534" s="8">
        <f t="shared" si="1"/>
        <v>45413</v>
      </c>
    </row>
    <row r="1535">
      <c r="A1535" s="2" t="s">
        <v>67</v>
      </c>
      <c r="B1535" s="8">
        <v>45444.0</v>
      </c>
      <c r="C1535" s="7">
        <v>45505.0</v>
      </c>
      <c r="D1535" s="3">
        <v>8.0</v>
      </c>
      <c r="E1535" s="7">
        <v>45474.0</v>
      </c>
      <c r="F1535" s="8">
        <f t="shared" si="1"/>
        <v>45413</v>
      </c>
    </row>
    <row r="1536">
      <c r="A1536" s="2" t="s">
        <v>67</v>
      </c>
      <c r="B1536" s="8">
        <v>45444.0</v>
      </c>
      <c r="C1536" s="7">
        <v>45231.0</v>
      </c>
      <c r="D1536" s="3">
        <v>2.0</v>
      </c>
      <c r="E1536" s="7">
        <v>45474.0</v>
      </c>
      <c r="F1536" s="8">
        <f t="shared" si="1"/>
        <v>45413</v>
      </c>
    </row>
    <row r="1537">
      <c r="A1537" s="2" t="s">
        <v>67</v>
      </c>
      <c r="B1537" s="8">
        <v>45474.0</v>
      </c>
      <c r="C1537" s="7">
        <v>45139.0</v>
      </c>
      <c r="D1537" s="3">
        <v>2.0</v>
      </c>
      <c r="E1537" s="7">
        <v>45505.0</v>
      </c>
      <c r="F1537" s="8">
        <f t="shared" si="1"/>
        <v>45444</v>
      </c>
    </row>
    <row r="1538">
      <c r="A1538" s="2" t="s">
        <v>67</v>
      </c>
      <c r="B1538" s="8">
        <v>45474.0</v>
      </c>
      <c r="C1538" s="7">
        <v>45261.0</v>
      </c>
      <c r="D1538" s="3">
        <v>2.0</v>
      </c>
      <c r="E1538" s="7">
        <v>45505.0</v>
      </c>
      <c r="F1538" s="8">
        <f t="shared" si="1"/>
        <v>45444</v>
      </c>
    </row>
    <row r="1539">
      <c r="A1539" s="2" t="s">
        <v>67</v>
      </c>
      <c r="B1539" s="8">
        <v>45474.0</v>
      </c>
      <c r="C1539" s="7">
        <v>45108.0</v>
      </c>
      <c r="D1539" s="3">
        <v>4.0</v>
      </c>
      <c r="E1539" s="7">
        <v>45505.0</v>
      </c>
      <c r="F1539" s="8">
        <f t="shared" si="1"/>
        <v>45444</v>
      </c>
    </row>
    <row r="1540">
      <c r="A1540" s="2" t="s">
        <v>67</v>
      </c>
      <c r="B1540" s="8">
        <v>45474.0</v>
      </c>
      <c r="C1540" s="7">
        <v>45536.0</v>
      </c>
      <c r="D1540" s="3">
        <v>1.0</v>
      </c>
      <c r="E1540" s="7">
        <v>45505.0</v>
      </c>
      <c r="F1540" s="8">
        <f t="shared" si="1"/>
        <v>45444</v>
      </c>
    </row>
    <row r="1541">
      <c r="A1541" s="2" t="s">
        <v>67</v>
      </c>
      <c r="B1541" s="8">
        <v>45474.0</v>
      </c>
      <c r="C1541" s="7">
        <v>44866.0</v>
      </c>
      <c r="D1541" s="3">
        <v>6.0</v>
      </c>
      <c r="E1541" s="7">
        <v>45505.0</v>
      </c>
      <c r="F1541" s="8">
        <f t="shared" si="1"/>
        <v>45444</v>
      </c>
    </row>
    <row r="1542">
      <c r="A1542" s="2" t="s">
        <v>67</v>
      </c>
      <c r="B1542" s="8">
        <v>45474.0</v>
      </c>
      <c r="C1542" s="7">
        <v>45444.0</v>
      </c>
      <c r="D1542" s="3">
        <v>13.0</v>
      </c>
      <c r="E1542" s="7">
        <v>45505.0</v>
      </c>
      <c r="F1542" s="8">
        <f t="shared" si="1"/>
        <v>45444</v>
      </c>
    </row>
    <row r="1543">
      <c r="A1543" s="2" t="s">
        <v>67</v>
      </c>
      <c r="B1543" s="8">
        <v>45474.0</v>
      </c>
      <c r="C1543" s="7">
        <v>45292.0</v>
      </c>
      <c r="D1543" s="3">
        <v>5.0</v>
      </c>
      <c r="E1543" s="7">
        <v>45505.0</v>
      </c>
      <c r="F1543" s="8">
        <f t="shared" si="1"/>
        <v>45444</v>
      </c>
    </row>
    <row r="1544">
      <c r="A1544" s="2" t="s">
        <v>67</v>
      </c>
      <c r="B1544" s="8">
        <v>45505.0</v>
      </c>
      <c r="C1544" s="7">
        <v>45383.0</v>
      </c>
      <c r="D1544" s="3">
        <v>1.0</v>
      </c>
      <c r="E1544" s="7">
        <v>45536.0</v>
      </c>
      <c r="F1544" s="8">
        <f t="shared" si="1"/>
        <v>45474</v>
      </c>
    </row>
    <row r="1545">
      <c r="A1545" s="2" t="s">
        <v>67</v>
      </c>
      <c r="B1545" s="8">
        <v>45505.0</v>
      </c>
      <c r="C1545" s="7">
        <v>45566.0</v>
      </c>
      <c r="D1545" s="3">
        <v>43.0</v>
      </c>
      <c r="E1545" s="7">
        <v>45536.0</v>
      </c>
      <c r="F1545" s="8">
        <f t="shared" si="1"/>
        <v>45474</v>
      </c>
    </row>
    <row r="1546">
      <c r="A1546" s="2" t="s">
        <v>67</v>
      </c>
      <c r="B1546" s="8">
        <v>45536.0</v>
      </c>
      <c r="C1546" s="7">
        <v>45444.0</v>
      </c>
      <c r="D1546" s="3">
        <v>5.0</v>
      </c>
      <c r="E1546" s="7">
        <v>45566.0</v>
      </c>
      <c r="F1546" s="8">
        <f t="shared" si="1"/>
        <v>45505</v>
      </c>
    </row>
    <row r="1547">
      <c r="A1547" s="2" t="s">
        <v>67</v>
      </c>
      <c r="B1547" s="8">
        <v>45536.0</v>
      </c>
      <c r="C1547" s="7">
        <v>45200.0</v>
      </c>
      <c r="D1547" s="3">
        <v>1.0</v>
      </c>
      <c r="E1547" s="7">
        <v>45566.0</v>
      </c>
      <c r="F1547" s="8">
        <f t="shared" si="1"/>
        <v>45505</v>
      </c>
    </row>
    <row r="1548">
      <c r="A1548" s="2" t="s">
        <v>67</v>
      </c>
      <c r="B1548" s="8">
        <v>45566.0</v>
      </c>
      <c r="C1548" s="7">
        <v>45627.0</v>
      </c>
      <c r="D1548" s="3">
        <v>1.0</v>
      </c>
      <c r="E1548" s="7">
        <v>45597.0</v>
      </c>
      <c r="F1548" s="8">
        <f t="shared" si="1"/>
        <v>45536</v>
      </c>
    </row>
    <row r="1549">
      <c r="A1549" s="2" t="s">
        <v>67</v>
      </c>
      <c r="B1549" s="8">
        <v>45597.0</v>
      </c>
      <c r="C1549" s="7">
        <v>45627.0</v>
      </c>
      <c r="D1549" s="3">
        <v>1.0</v>
      </c>
      <c r="E1549" s="7">
        <v>45627.0</v>
      </c>
      <c r="F1549" s="8">
        <f t="shared" si="1"/>
        <v>45566</v>
      </c>
    </row>
    <row r="1550">
      <c r="A1550" s="2" t="s">
        <v>67</v>
      </c>
      <c r="B1550" s="8">
        <v>45597.0</v>
      </c>
      <c r="C1550" s="7">
        <v>45078.0</v>
      </c>
      <c r="D1550" s="3">
        <v>2.0</v>
      </c>
      <c r="E1550" s="7">
        <v>45627.0</v>
      </c>
      <c r="F1550" s="8">
        <f t="shared" si="1"/>
        <v>45566</v>
      </c>
    </row>
    <row r="1551">
      <c r="A1551" s="2" t="s">
        <v>67</v>
      </c>
      <c r="B1551" s="8">
        <v>45597.0</v>
      </c>
      <c r="C1551" s="7">
        <v>45658.0</v>
      </c>
      <c r="D1551" s="3">
        <v>3.0</v>
      </c>
      <c r="E1551" s="7">
        <v>45627.0</v>
      </c>
      <c r="F1551" s="8">
        <f t="shared" si="1"/>
        <v>45566</v>
      </c>
    </row>
    <row r="1552">
      <c r="A1552" s="2" t="s">
        <v>67</v>
      </c>
      <c r="B1552" s="8">
        <v>45627.0</v>
      </c>
      <c r="C1552" s="7">
        <v>45689.0</v>
      </c>
      <c r="D1552" s="3">
        <v>3.0</v>
      </c>
      <c r="E1552" s="7">
        <v>45658.0</v>
      </c>
      <c r="F1552" s="8">
        <f t="shared" si="1"/>
        <v>45597</v>
      </c>
    </row>
    <row r="1553">
      <c r="A1553" s="2" t="s">
        <v>67</v>
      </c>
      <c r="B1553" s="8">
        <v>45658.0</v>
      </c>
      <c r="C1553" s="7">
        <v>45717.0</v>
      </c>
      <c r="D1553" s="3">
        <v>5.0</v>
      </c>
      <c r="E1553" s="7">
        <v>45689.0</v>
      </c>
      <c r="F1553" s="8">
        <f t="shared" si="1"/>
        <v>45627</v>
      </c>
    </row>
    <row r="1554">
      <c r="A1554" s="2" t="s">
        <v>68</v>
      </c>
      <c r="B1554" s="8">
        <v>45413.0</v>
      </c>
      <c r="C1554" s="7">
        <v>45352.0</v>
      </c>
      <c r="D1554" s="3">
        <v>2.0</v>
      </c>
      <c r="E1554" s="7">
        <v>45444.0</v>
      </c>
      <c r="F1554" s="8">
        <f t="shared" si="1"/>
        <v>45383</v>
      </c>
    </row>
    <row r="1555">
      <c r="A1555" s="2" t="s">
        <v>68</v>
      </c>
      <c r="B1555" s="8">
        <v>45413.0</v>
      </c>
      <c r="C1555" s="7">
        <v>45474.0</v>
      </c>
      <c r="D1555" s="3">
        <v>6.0</v>
      </c>
      <c r="E1555" s="7">
        <v>45444.0</v>
      </c>
      <c r="F1555" s="8">
        <f t="shared" si="1"/>
        <v>45383</v>
      </c>
    </row>
    <row r="1556">
      <c r="A1556" s="2" t="s">
        <v>68</v>
      </c>
      <c r="B1556" s="8">
        <v>45444.0</v>
      </c>
      <c r="C1556" s="7">
        <v>45505.0</v>
      </c>
      <c r="D1556" s="3">
        <v>1.0</v>
      </c>
      <c r="E1556" s="7">
        <v>45474.0</v>
      </c>
      <c r="F1556" s="8">
        <f t="shared" si="1"/>
        <v>45413</v>
      </c>
    </row>
    <row r="1557">
      <c r="A1557" s="2" t="s">
        <v>68</v>
      </c>
      <c r="B1557" s="8">
        <v>45474.0</v>
      </c>
      <c r="C1557" s="7">
        <v>45536.0</v>
      </c>
      <c r="D1557" s="3">
        <v>5.0</v>
      </c>
      <c r="E1557" s="7">
        <v>45505.0</v>
      </c>
      <c r="F1557" s="8">
        <f t="shared" si="1"/>
        <v>45444</v>
      </c>
    </row>
    <row r="1558">
      <c r="A1558" s="2" t="s">
        <v>68</v>
      </c>
      <c r="B1558" s="8">
        <v>45474.0</v>
      </c>
      <c r="C1558" s="7">
        <v>45413.0</v>
      </c>
      <c r="D1558" s="3">
        <v>2.0</v>
      </c>
      <c r="E1558" s="7">
        <v>45505.0</v>
      </c>
      <c r="F1558" s="8">
        <f t="shared" si="1"/>
        <v>45444</v>
      </c>
    </row>
    <row r="1559">
      <c r="A1559" s="2" t="s">
        <v>68</v>
      </c>
      <c r="B1559" s="8">
        <v>45474.0</v>
      </c>
      <c r="C1559" s="7">
        <v>45323.0</v>
      </c>
      <c r="D1559" s="3">
        <v>1.0</v>
      </c>
      <c r="E1559" s="7">
        <v>45505.0</v>
      </c>
      <c r="F1559" s="8">
        <f t="shared" si="1"/>
        <v>45444</v>
      </c>
    </row>
    <row r="1560">
      <c r="A1560" s="2" t="s">
        <v>68</v>
      </c>
      <c r="B1560" s="8">
        <v>45474.0</v>
      </c>
      <c r="C1560" s="7">
        <v>45352.0</v>
      </c>
      <c r="D1560" s="3">
        <v>7.0</v>
      </c>
      <c r="E1560" s="7">
        <v>45505.0</v>
      </c>
      <c r="F1560" s="8">
        <f t="shared" si="1"/>
        <v>45444</v>
      </c>
    </row>
    <row r="1561">
      <c r="A1561" s="2" t="s">
        <v>68</v>
      </c>
      <c r="B1561" s="8">
        <v>45474.0</v>
      </c>
      <c r="C1561" s="7">
        <v>45108.0</v>
      </c>
      <c r="D1561" s="3">
        <v>1.0</v>
      </c>
      <c r="E1561" s="7">
        <v>45505.0</v>
      </c>
      <c r="F1561" s="8">
        <f t="shared" si="1"/>
        <v>45444</v>
      </c>
    </row>
    <row r="1562">
      <c r="A1562" s="2" t="s">
        <v>68</v>
      </c>
      <c r="B1562" s="8">
        <v>45474.0</v>
      </c>
      <c r="C1562" s="7">
        <v>45261.0</v>
      </c>
      <c r="D1562" s="3">
        <v>1.0</v>
      </c>
      <c r="E1562" s="7">
        <v>45505.0</v>
      </c>
      <c r="F1562" s="8">
        <f t="shared" si="1"/>
        <v>45444</v>
      </c>
    </row>
    <row r="1563">
      <c r="A1563" s="2" t="s">
        <v>68</v>
      </c>
      <c r="B1563" s="8">
        <v>45474.0</v>
      </c>
      <c r="C1563" s="7">
        <v>44805.0</v>
      </c>
      <c r="D1563" s="3">
        <v>4.0</v>
      </c>
      <c r="E1563" s="7">
        <v>45505.0</v>
      </c>
      <c r="F1563" s="8">
        <f t="shared" si="1"/>
        <v>45444</v>
      </c>
    </row>
    <row r="1564">
      <c r="A1564" s="2" t="s">
        <v>68</v>
      </c>
      <c r="B1564" s="8">
        <v>45505.0</v>
      </c>
      <c r="C1564" s="7">
        <v>45566.0</v>
      </c>
      <c r="D1564" s="3">
        <v>6.0</v>
      </c>
      <c r="E1564" s="7">
        <v>45536.0</v>
      </c>
      <c r="F1564" s="8">
        <f t="shared" si="1"/>
        <v>45474</v>
      </c>
    </row>
    <row r="1565">
      <c r="A1565" s="2" t="s">
        <v>68</v>
      </c>
      <c r="B1565" s="8">
        <v>45505.0</v>
      </c>
      <c r="C1565" s="7">
        <v>45383.0</v>
      </c>
      <c r="D1565" s="3">
        <v>1.0</v>
      </c>
      <c r="E1565" s="7">
        <v>45536.0</v>
      </c>
      <c r="F1565" s="8">
        <f t="shared" si="1"/>
        <v>45474</v>
      </c>
    </row>
    <row r="1566">
      <c r="A1566" s="2" t="s">
        <v>68</v>
      </c>
      <c r="B1566" s="8">
        <v>45536.0</v>
      </c>
      <c r="C1566" s="7">
        <v>45597.0</v>
      </c>
      <c r="D1566" s="3">
        <v>4.0</v>
      </c>
      <c r="E1566" s="7">
        <v>45566.0</v>
      </c>
      <c r="F1566" s="8">
        <f t="shared" si="1"/>
        <v>45505</v>
      </c>
    </row>
    <row r="1567">
      <c r="A1567" s="2" t="s">
        <v>68</v>
      </c>
      <c r="B1567" s="8">
        <v>45566.0</v>
      </c>
      <c r="C1567" s="7">
        <v>45627.0</v>
      </c>
      <c r="D1567" s="3">
        <v>10.0</v>
      </c>
      <c r="E1567" s="7">
        <v>45597.0</v>
      </c>
      <c r="F1567" s="8">
        <f t="shared" si="1"/>
        <v>45536</v>
      </c>
    </row>
    <row r="1568">
      <c r="A1568" s="2" t="s">
        <v>69</v>
      </c>
      <c r="B1568" s="8">
        <v>45413.0</v>
      </c>
      <c r="C1568" s="7">
        <v>45474.0</v>
      </c>
      <c r="D1568" s="3">
        <v>35.0</v>
      </c>
      <c r="E1568" s="7">
        <v>45444.0</v>
      </c>
      <c r="F1568" s="8">
        <f t="shared" si="1"/>
        <v>45383</v>
      </c>
    </row>
    <row r="1569">
      <c r="A1569" s="2" t="s">
        <v>69</v>
      </c>
      <c r="B1569" s="8">
        <v>45413.0</v>
      </c>
      <c r="C1569" s="7">
        <v>45597.0</v>
      </c>
      <c r="D1569" s="3">
        <v>9.0</v>
      </c>
      <c r="E1569" s="7">
        <v>45444.0</v>
      </c>
      <c r="F1569" s="8">
        <f t="shared" si="1"/>
        <v>45383</v>
      </c>
    </row>
    <row r="1570">
      <c r="A1570" s="2" t="s">
        <v>69</v>
      </c>
      <c r="B1570" s="8">
        <v>45444.0</v>
      </c>
      <c r="C1570" s="7">
        <v>44774.0</v>
      </c>
      <c r="D1570" s="3">
        <v>4.0</v>
      </c>
      <c r="E1570" s="7">
        <v>45474.0</v>
      </c>
      <c r="F1570" s="8">
        <f t="shared" si="1"/>
        <v>45413</v>
      </c>
    </row>
    <row r="1571">
      <c r="A1571" s="2" t="s">
        <v>69</v>
      </c>
      <c r="B1571" s="8">
        <v>45444.0</v>
      </c>
      <c r="C1571" s="7">
        <v>45231.0</v>
      </c>
      <c r="D1571" s="3">
        <v>3.0</v>
      </c>
      <c r="E1571" s="7">
        <v>45474.0</v>
      </c>
      <c r="F1571" s="8">
        <f t="shared" si="1"/>
        <v>45413</v>
      </c>
    </row>
    <row r="1572">
      <c r="A1572" s="2" t="s">
        <v>69</v>
      </c>
      <c r="B1572" s="8">
        <v>45444.0</v>
      </c>
      <c r="C1572" s="7">
        <v>45505.0</v>
      </c>
      <c r="D1572" s="3">
        <v>128.0</v>
      </c>
      <c r="E1572" s="7">
        <v>45474.0</v>
      </c>
      <c r="F1572" s="8">
        <f t="shared" si="1"/>
        <v>45413</v>
      </c>
    </row>
    <row r="1573">
      <c r="A1573" s="2" t="s">
        <v>69</v>
      </c>
      <c r="B1573" s="8">
        <v>45444.0</v>
      </c>
      <c r="C1573" s="7">
        <v>44621.0</v>
      </c>
      <c r="D1573" s="3">
        <v>1.0</v>
      </c>
      <c r="E1573" s="7">
        <v>45474.0</v>
      </c>
      <c r="F1573" s="8">
        <f t="shared" si="1"/>
        <v>45413</v>
      </c>
    </row>
    <row r="1574">
      <c r="A1574" s="2" t="s">
        <v>69</v>
      </c>
      <c r="B1574" s="8">
        <v>45444.0</v>
      </c>
      <c r="C1574" s="7">
        <v>45413.0</v>
      </c>
      <c r="D1574" s="3">
        <v>28.0</v>
      </c>
      <c r="E1574" s="7">
        <v>45474.0</v>
      </c>
      <c r="F1574" s="8">
        <f t="shared" si="1"/>
        <v>45413</v>
      </c>
    </row>
    <row r="1575">
      <c r="A1575" s="2" t="s">
        <v>69</v>
      </c>
      <c r="B1575" s="8">
        <v>45444.0</v>
      </c>
      <c r="C1575" s="7">
        <v>45323.0</v>
      </c>
      <c r="D1575" s="3">
        <v>6.0</v>
      </c>
      <c r="E1575" s="7">
        <v>45474.0</v>
      </c>
      <c r="F1575" s="8">
        <f t="shared" si="1"/>
        <v>45413</v>
      </c>
    </row>
    <row r="1576">
      <c r="A1576" s="2" t="s">
        <v>69</v>
      </c>
      <c r="B1576" s="8">
        <v>45444.0</v>
      </c>
      <c r="C1576" s="7">
        <v>45292.0</v>
      </c>
      <c r="D1576" s="3">
        <v>9.0</v>
      </c>
      <c r="E1576" s="7">
        <v>45474.0</v>
      </c>
      <c r="F1576" s="8">
        <f t="shared" si="1"/>
        <v>45413</v>
      </c>
    </row>
    <row r="1577">
      <c r="A1577" s="2" t="s">
        <v>69</v>
      </c>
      <c r="B1577" s="8">
        <v>45444.0</v>
      </c>
      <c r="C1577" s="7">
        <v>44805.0</v>
      </c>
      <c r="D1577" s="3">
        <v>7.0</v>
      </c>
      <c r="E1577" s="7">
        <v>45474.0</v>
      </c>
      <c r="F1577" s="8">
        <f t="shared" si="1"/>
        <v>45413</v>
      </c>
    </row>
    <row r="1578">
      <c r="A1578" s="2" t="s">
        <v>69</v>
      </c>
      <c r="B1578" s="8">
        <v>45444.0</v>
      </c>
      <c r="C1578" s="7">
        <v>45383.0</v>
      </c>
      <c r="D1578" s="3">
        <v>13.0</v>
      </c>
      <c r="E1578" s="7">
        <v>45474.0</v>
      </c>
      <c r="F1578" s="8">
        <f t="shared" si="1"/>
        <v>45413</v>
      </c>
    </row>
    <row r="1579">
      <c r="A1579" s="2" t="s">
        <v>69</v>
      </c>
      <c r="B1579" s="8">
        <v>45444.0</v>
      </c>
      <c r="C1579" s="7">
        <v>45047.0</v>
      </c>
      <c r="D1579" s="3">
        <v>9.0</v>
      </c>
      <c r="E1579" s="7">
        <v>45474.0</v>
      </c>
      <c r="F1579" s="8">
        <f t="shared" si="1"/>
        <v>45413</v>
      </c>
    </row>
    <row r="1580">
      <c r="A1580" s="2" t="s">
        <v>69</v>
      </c>
      <c r="B1580" s="8">
        <v>45444.0</v>
      </c>
      <c r="C1580" s="7">
        <v>45444.0</v>
      </c>
      <c r="D1580" s="3">
        <v>22.0</v>
      </c>
      <c r="E1580" s="7">
        <v>45474.0</v>
      </c>
      <c r="F1580" s="8">
        <f t="shared" si="1"/>
        <v>45413</v>
      </c>
    </row>
    <row r="1581">
      <c r="A1581" s="2" t="s">
        <v>69</v>
      </c>
      <c r="B1581" s="8">
        <v>45444.0</v>
      </c>
      <c r="C1581" s="7">
        <v>45261.0</v>
      </c>
      <c r="D1581" s="3">
        <v>48.0</v>
      </c>
      <c r="E1581" s="7">
        <v>45474.0</v>
      </c>
      <c r="F1581" s="8">
        <f t="shared" si="1"/>
        <v>45413</v>
      </c>
    </row>
    <row r="1582">
      <c r="A1582" s="2" t="s">
        <v>69</v>
      </c>
      <c r="B1582" s="8">
        <v>45444.0</v>
      </c>
      <c r="C1582" s="7">
        <v>44501.0</v>
      </c>
      <c r="D1582" s="3">
        <v>2.0</v>
      </c>
      <c r="E1582" s="7">
        <v>45474.0</v>
      </c>
      <c r="F1582" s="8">
        <f t="shared" si="1"/>
        <v>45413</v>
      </c>
    </row>
    <row r="1583">
      <c r="A1583" s="2" t="s">
        <v>69</v>
      </c>
      <c r="B1583" s="8">
        <v>45444.0</v>
      </c>
      <c r="C1583" s="7">
        <v>45352.0</v>
      </c>
      <c r="D1583" s="3">
        <v>11.0</v>
      </c>
      <c r="E1583" s="7">
        <v>45474.0</v>
      </c>
      <c r="F1583" s="8">
        <f t="shared" si="1"/>
        <v>45413</v>
      </c>
    </row>
    <row r="1584">
      <c r="A1584" s="2" t="s">
        <v>69</v>
      </c>
      <c r="B1584" s="8">
        <v>45474.0</v>
      </c>
      <c r="C1584" s="7">
        <v>45413.0</v>
      </c>
      <c r="D1584" s="3">
        <v>4.0</v>
      </c>
      <c r="E1584" s="7">
        <v>45505.0</v>
      </c>
      <c r="F1584" s="8">
        <f t="shared" si="1"/>
        <v>45444</v>
      </c>
    </row>
    <row r="1585">
      <c r="A1585" s="2" t="s">
        <v>69</v>
      </c>
      <c r="B1585" s="8">
        <v>45474.0</v>
      </c>
      <c r="C1585" s="7">
        <v>45139.0</v>
      </c>
      <c r="D1585" s="3">
        <v>1.0</v>
      </c>
      <c r="E1585" s="7">
        <v>45505.0</v>
      </c>
      <c r="F1585" s="8">
        <f t="shared" si="1"/>
        <v>45444</v>
      </c>
    </row>
    <row r="1586">
      <c r="A1586" s="2" t="s">
        <v>69</v>
      </c>
      <c r="B1586" s="8">
        <v>45474.0</v>
      </c>
      <c r="C1586" s="7">
        <v>45352.0</v>
      </c>
      <c r="D1586" s="3">
        <v>8.0</v>
      </c>
      <c r="E1586" s="7">
        <v>45505.0</v>
      </c>
      <c r="F1586" s="8">
        <f t="shared" si="1"/>
        <v>45444</v>
      </c>
    </row>
    <row r="1587">
      <c r="A1587" s="2" t="s">
        <v>69</v>
      </c>
      <c r="B1587" s="8">
        <v>45474.0</v>
      </c>
      <c r="C1587" s="7">
        <v>44682.0</v>
      </c>
      <c r="D1587" s="3">
        <v>6.0</v>
      </c>
      <c r="E1587" s="7">
        <v>45505.0</v>
      </c>
      <c r="F1587" s="8">
        <f t="shared" si="1"/>
        <v>45444</v>
      </c>
    </row>
    <row r="1588">
      <c r="A1588" s="2" t="s">
        <v>69</v>
      </c>
      <c r="B1588" s="8">
        <v>45474.0</v>
      </c>
      <c r="C1588" s="7">
        <v>45536.0</v>
      </c>
      <c r="D1588" s="3">
        <v>27.0</v>
      </c>
      <c r="E1588" s="7">
        <v>45505.0</v>
      </c>
      <c r="F1588" s="8">
        <f t="shared" si="1"/>
        <v>45444</v>
      </c>
    </row>
    <row r="1589">
      <c r="A1589" s="2" t="s">
        <v>69</v>
      </c>
      <c r="B1589" s="8">
        <v>45474.0</v>
      </c>
      <c r="C1589" s="7">
        <v>45200.0</v>
      </c>
      <c r="D1589" s="3">
        <v>25.0</v>
      </c>
      <c r="E1589" s="7">
        <v>45505.0</v>
      </c>
      <c r="F1589" s="8">
        <f t="shared" si="1"/>
        <v>45444</v>
      </c>
    </row>
    <row r="1590">
      <c r="A1590" s="2" t="s">
        <v>69</v>
      </c>
      <c r="B1590" s="8">
        <v>45474.0</v>
      </c>
      <c r="C1590" s="7">
        <v>45231.0</v>
      </c>
      <c r="D1590" s="3">
        <v>1.0</v>
      </c>
      <c r="E1590" s="7">
        <v>45505.0</v>
      </c>
      <c r="F1590" s="8">
        <f t="shared" si="1"/>
        <v>45444</v>
      </c>
    </row>
    <row r="1591">
      <c r="A1591" s="2" t="s">
        <v>69</v>
      </c>
      <c r="B1591" s="8">
        <v>45474.0</v>
      </c>
      <c r="C1591" s="7">
        <v>45323.0</v>
      </c>
      <c r="D1591" s="3">
        <v>2.0</v>
      </c>
      <c r="E1591" s="7">
        <v>45505.0</v>
      </c>
      <c r="F1591" s="8">
        <f t="shared" si="1"/>
        <v>45444</v>
      </c>
    </row>
    <row r="1592">
      <c r="A1592" s="2" t="s">
        <v>69</v>
      </c>
      <c r="B1592" s="8">
        <v>45474.0</v>
      </c>
      <c r="C1592" s="7">
        <v>45444.0</v>
      </c>
      <c r="D1592" s="3">
        <v>22.0</v>
      </c>
      <c r="E1592" s="7">
        <v>45505.0</v>
      </c>
      <c r="F1592" s="8">
        <f t="shared" si="1"/>
        <v>45444</v>
      </c>
    </row>
    <row r="1593">
      <c r="A1593" s="2" t="s">
        <v>69</v>
      </c>
      <c r="B1593" s="8">
        <v>45474.0</v>
      </c>
      <c r="C1593" s="7">
        <v>45292.0</v>
      </c>
      <c r="D1593" s="3">
        <v>1.0</v>
      </c>
      <c r="E1593" s="7">
        <v>45505.0</v>
      </c>
      <c r="F1593" s="8">
        <f t="shared" si="1"/>
        <v>45444</v>
      </c>
    </row>
    <row r="1594">
      <c r="A1594" s="2" t="s">
        <v>69</v>
      </c>
      <c r="B1594" s="8">
        <v>45474.0</v>
      </c>
      <c r="C1594" s="7">
        <v>45383.0</v>
      </c>
      <c r="D1594" s="3">
        <v>2.0</v>
      </c>
      <c r="E1594" s="7">
        <v>45505.0</v>
      </c>
      <c r="F1594" s="8">
        <f t="shared" si="1"/>
        <v>45444</v>
      </c>
    </row>
    <row r="1595">
      <c r="A1595" s="2" t="s">
        <v>69</v>
      </c>
      <c r="B1595" s="8">
        <v>45474.0</v>
      </c>
      <c r="C1595" s="7">
        <v>45261.0</v>
      </c>
      <c r="D1595" s="3">
        <v>23.0</v>
      </c>
      <c r="E1595" s="7">
        <v>45505.0</v>
      </c>
      <c r="F1595" s="8">
        <f t="shared" si="1"/>
        <v>45444</v>
      </c>
    </row>
    <row r="1596">
      <c r="A1596" s="2" t="s">
        <v>69</v>
      </c>
      <c r="B1596" s="8">
        <v>45474.0</v>
      </c>
      <c r="C1596" s="7">
        <v>44958.0</v>
      </c>
      <c r="D1596" s="3">
        <v>2.0</v>
      </c>
      <c r="E1596" s="7">
        <v>45505.0</v>
      </c>
      <c r="F1596" s="8">
        <f t="shared" si="1"/>
        <v>45444</v>
      </c>
    </row>
    <row r="1597">
      <c r="A1597" s="2" t="s">
        <v>69</v>
      </c>
      <c r="B1597" s="8">
        <v>45474.0</v>
      </c>
      <c r="C1597" s="7">
        <v>44927.0</v>
      </c>
      <c r="D1597" s="3">
        <v>1.0</v>
      </c>
      <c r="E1597" s="7">
        <v>45505.0</v>
      </c>
      <c r="F1597" s="8">
        <f t="shared" si="1"/>
        <v>45444</v>
      </c>
    </row>
    <row r="1598">
      <c r="A1598" s="2" t="s">
        <v>69</v>
      </c>
      <c r="B1598" s="8">
        <v>45505.0</v>
      </c>
      <c r="C1598" s="7">
        <v>45444.0</v>
      </c>
      <c r="D1598" s="3">
        <v>1.0</v>
      </c>
      <c r="E1598" s="7">
        <v>45536.0</v>
      </c>
      <c r="F1598" s="8">
        <f t="shared" si="1"/>
        <v>45474</v>
      </c>
    </row>
    <row r="1599">
      <c r="A1599" s="2" t="s">
        <v>69</v>
      </c>
      <c r="B1599" s="8">
        <v>45505.0</v>
      </c>
      <c r="C1599" s="7">
        <v>45047.0</v>
      </c>
      <c r="D1599" s="3">
        <v>11.0</v>
      </c>
      <c r="E1599" s="7">
        <v>45536.0</v>
      </c>
      <c r="F1599" s="8">
        <f t="shared" si="1"/>
        <v>45474</v>
      </c>
    </row>
    <row r="1600">
      <c r="A1600" s="2" t="s">
        <v>69</v>
      </c>
      <c r="B1600" s="8">
        <v>45505.0</v>
      </c>
      <c r="C1600" s="7">
        <v>44621.0</v>
      </c>
      <c r="D1600" s="3">
        <v>2.0</v>
      </c>
      <c r="E1600" s="7">
        <v>45536.0</v>
      </c>
      <c r="F1600" s="8">
        <f t="shared" si="1"/>
        <v>45474</v>
      </c>
    </row>
    <row r="1601">
      <c r="A1601" s="2" t="s">
        <v>69</v>
      </c>
      <c r="B1601" s="8">
        <v>45505.0</v>
      </c>
      <c r="C1601" s="7">
        <v>44835.0</v>
      </c>
      <c r="D1601" s="3">
        <v>2.0</v>
      </c>
      <c r="E1601" s="7">
        <v>45536.0</v>
      </c>
      <c r="F1601" s="8">
        <f t="shared" si="1"/>
        <v>45474</v>
      </c>
    </row>
    <row r="1602">
      <c r="A1602" s="2" t="s">
        <v>69</v>
      </c>
      <c r="B1602" s="8">
        <v>45505.0</v>
      </c>
      <c r="C1602" s="7">
        <v>45352.0</v>
      </c>
      <c r="D1602" s="3">
        <v>1.0</v>
      </c>
      <c r="E1602" s="7">
        <v>45536.0</v>
      </c>
      <c r="F1602" s="8">
        <f t="shared" si="1"/>
        <v>45474</v>
      </c>
    </row>
    <row r="1603">
      <c r="A1603" s="2" t="s">
        <v>69</v>
      </c>
      <c r="B1603" s="8">
        <v>45505.0</v>
      </c>
      <c r="C1603" s="7">
        <v>45261.0</v>
      </c>
      <c r="D1603" s="3">
        <v>7.0</v>
      </c>
      <c r="E1603" s="7">
        <v>45536.0</v>
      </c>
      <c r="F1603" s="8">
        <f t="shared" si="1"/>
        <v>45474</v>
      </c>
    </row>
    <row r="1604">
      <c r="A1604" s="2" t="s">
        <v>69</v>
      </c>
      <c r="B1604" s="8">
        <v>45505.0</v>
      </c>
      <c r="C1604" s="7">
        <v>45323.0</v>
      </c>
      <c r="D1604" s="3">
        <v>1.0</v>
      </c>
      <c r="E1604" s="7">
        <v>45536.0</v>
      </c>
      <c r="F1604" s="8">
        <f t="shared" si="1"/>
        <v>45474</v>
      </c>
    </row>
    <row r="1605">
      <c r="A1605" s="2" t="s">
        <v>69</v>
      </c>
      <c r="B1605" s="8">
        <v>45505.0</v>
      </c>
      <c r="C1605" s="7">
        <v>45200.0</v>
      </c>
      <c r="D1605" s="3">
        <v>1.0</v>
      </c>
      <c r="E1605" s="7">
        <v>45536.0</v>
      </c>
      <c r="F1605" s="8">
        <f t="shared" si="1"/>
        <v>45474</v>
      </c>
    </row>
    <row r="1606">
      <c r="A1606" s="2" t="s">
        <v>69</v>
      </c>
      <c r="B1606" s="8">
        <v>45505.0</v>
      </c>
      <c r="C1606" s="7">
        <v>45078.0</v>
      </c>
      <c r="D1606" s="3">
        <v>1.0</v>
      </c>
      <c r="E1606" s="7">
        <v>45536.0</v>
      </c>
      <c r="F1606" s="8">
        <f t="shared" si="1"/>
        <v>45474</v>
      </c>
    </row>
    <row r="1607">
      <c r="A1607" s="2" t="s">
        <v>69</v>
      </c>
      <c r="B1607" s="8">
        <v>45505.0</v>
      </c>
      <c r="C1607" s="7">
        <v>45566.0</v>
      </c>
      <c r="D1607" s="3">
        <v>23.0</v>
      </c>
      <c r="E1607" s="7">
        <v>45536.0</v>
      </c>
      <c r="F1607" s="8">
        <f t="shared" si="1"/>
        <v>45474</v>
      </c>
    </row>
    <row r="1608">
      <c r="A1608" s="2" t="s">
        <v>69</v>
      </c>
      <c r="B1608" s="8">
        <v>45536.0</v>
      </c>
      <c r="C1608" s="7">
        <v>45597.0</v>
      </c>
      <c r="D1608" s="3">
        <v>361.0</v>
      </c>
      <c r="E1608" s="7">
        <v>45566.0</v>
      </c>
      <c r="F1608" s="8">
        <f t="shared" si="1"/>
        <v>45505</v>
      </c>
    </row>
    <row r="1609">
      <c r="A1609" s="2" t="s">
        <v>69</v>
      </c>
      <c r="B1609" s="8">
        <v>45536.0</v>
      </c>
      <c r="C1609" s="7">
        <v>45383.0</v>
      </c>
      <c r="D1609" s="3">
        <v>2.0</v>
      </c>
      <c r="E1609" s="7">
        <v>45566.0</v>
      </c>
      <c r="F1609" s="8">
        <f t="shared" si="1"/>
        <v>45505</v>
      </c>
    </row>
    <row r="1610">
      <c r="A1610" s="2" t="s">
        <v>69</v>
      </c>
      <c r="B1610" s="8">
        <v>45536.0</v>
      </c>
      <c r="C1610" s="7">
        <v>45292.0</v>
      </c>
      <c r="D1610" s="3">
        <v>1.0</v>
      </c>
      <c r="E1610" s="7">
        <v>45566.0</v>
      </c>
      <c r="F1610" s="8">
        <f t="shared" si="1"/>
        <v>45505</v>
      </c>
    </row>
    <row r="1611">
      <c r="A1611" s="2" t="s">
        <v>69</v>
      </c>
      <c r="B1611" s="8">
        <v>45566.0</v>
      </c>
      <c r="C1611" s="7">
        <v>45627.0</v>
      </c>
      <c r="D1611" s="3">
        <v>404.0</v>
      </c>
      <c r="E1611" s="7">
        <v>45597.0</v>
      </c>
      <c r="F1611" s="8">
        <f t="shared" si="1"/>
        <v>45536</v>
      </c>
    </row>
    <row r="1612">
      <c r="A1612" s="2" t="s">
        <v>69</v>
      </c>
      <c r="B1612" s="8">
        <v>45597.0</v>
      </c>
      <c r="C1612" s="7">
        <v>45658.0</v>
      </c>
      <c r="D1612" s="3">
        <v>45.0</v>
      </c>
      <c r="E1612" s="7">
        <v>45627.0</v>
      </c>
      <c r="F1612" s="8">
        <f t="shared" si="1"/>
        <v>45566</v>
      </c>
    </row>
    <row r="1613">
      <c r="A1613" s="2" t="s">
        <v>69</v>
      </c>
      <c r="B1613" s="8">
        <v>45627.0</v>
      </c>
      <c r="C1613" s="7">
        <v>45689.0</v>
      </c>
      <c r="D1613" s="3">
        <v>8.0</v>
      </c>
      <c r="E1613" s="7">
        <v>45658.0</v>
      </c>
      <c r="F1613" s="8">
        <f t="shared" si="1"/>
        <v>45597</v>
      </c>
    </row>
    <row r="1614">
      <c r="A1614" s="2" t="s">
        <v>69</v>
      </c>
      <c r="B1614" s="8">
        <v>45658.0</v>
      </c>
      <c r="C1614" s="7">
        <v>45717.0</v>
      </c>
      <c r="D1614" s="3">
        <v>26.0</v>
      </c>
      <c r="E1614" s="7">
        <v>45689.0</v>
      </c>
      <c r="F1614" s="8">
        <f t="shared" si="1"/>
        <v>45627</v>
      </c>
    </row>
    <row r="1615">
      <c r="A1615" s="2" t="s">
        <v>69</v>
      </c>
      <c r="B1615" s="8">
        <v>45658.0</v>
      </c>
      <c r="C1615" s="7">
        <v>44835.0</v>
      </c>
      <c r="D1615" s="3">
        <v>1.0</v>
      </c>
      <c r="E1615" s="7">
        <v>45689.0</v>
      </c>
      <c r="F1615" s="8">
        <f t="shared" si="1"/>
        <v>45627</v>
      </c>
    </row>
    <row r="1616">
      <c r="A1616" s="2" t="s">
        <v>69</v>
      </c>
      <c r="B1616" s="8">
        <v>45689.0</v>
      </c>
      <c r="C1616" s="7">
        <v>45748.0</v>
      </c>
      <c r="D1616" s="3">
        <v>3.0</v>
      </c>
      <c r="E1616" s="7">
        <v>45717.0</v>
      </c>
      <c r="F1616" s="8">
        <f t="shared" si="1"/>
        <v>45658</v>
      </c>
    </row>
    <row r="1617">
      <c r="A1617" s="2" t="s">
        <v>69</v>
      </c>
      <c r="B1617" s="8">
        <v>45717.0</v>
      </c>
      <c r="C1617" s="7">
        <v>45778.0</v>
      </c>
      <c r="D1617" s="3">
        <v>2.0</v>
      </c>
      <c r="E1617" s="7">
        <v>45748.0</v>
      </c>
      <c r="F1617" s="8">
        <f t="shared" si="1"/>
        <v>45689</v>
      </c>
    </row>
    <row r="1618">
      <c r="A1618" s="2" t="s">
        <v>69</v>
      </c>
      <c r="B1618" s="8">
        <v>45748.0</v>
      </c>
      <c r="C1618" s="7">
        <v>45809.0</v>
      </c>
      <c r="D1618" s="3">
        <v>50.0</v>
      </c>
      <c r="E1618" s="7">
        <v>45778.0</v>
      </c>
      <c r="F1618" s="8">
        <f t="shared" si="1"/>
        <v>45717</v>
      </c>
    </row>
    <row r="1619">
      <c r="A1619" s="2" t="s">
        <v>69</v>
      </c>
      <c r="B1619" s="8">
        <v>45778.0</v>
      </c>
      <c r="C1619" s="7">
        <v>45839.0</v>
      </c>
      <c r="D1619" s="3">
        <v>6.0</v>
      </c>
      <c r="E1619" s="7">
        <v>45809.0</v>
      </c>
      <c r="F1619" s="8">
        <f t="shared" si="1"/>
        <v>45748</v>
      </c>
    </row>
    <row r="1620">
      <c r="A1620" s="2" t="s">
        <v>69</v>
      </c>
      <c r="B1620" s="8">
        <v>45839.0</v>
      </c>
      <c r="C1620" s="7">
        <v>45901.0</v>
      </c>
      <c r="D1620" s="3">
        <v>15.0</v>
      </c>
      <c r="E1620" s="7">
        <v>45870.0</v>
      </c>
      <c r="F1620" s="8">
        <f t="shared" si="1"/>
        <v>45809</v>
      </c>
    </row>
    <row r="1621">
      <c r="A1621" s="2" t="s">
        <v>69</v>
      </c>
      <c r="B1621" s="8">
        <v>45870.0</v>
      </c>
      <c r="C1621" s="7">
        <v>45931.0</v>
      </c>
      <c r="D1621" s="3">
        <v>182.0</v>
      </c>
      <c r="E1621" s="7">
        <v>45901.0</v>
      </c>
      <c r="F1621" s="8">
        <f t="shared" si="1"/>
        <v>45839</v>
      </c>
    </row>
    <row r="1622">
      <c r="A1622" s="2" t="s">
        <v>69</v>
      </c>
      <c r="B1622" s="8">
        <v>45901.0</v>
      </c>
      <c r="C1622" s="7">
        <v>45962.0</v>
      </c>
      <c r="D1622" s="3">
        <v>3.0</v>
      </c>
      <c r="E1622" s="7">
        <v>45931.0</v>
      </c>
      <c r="F1622" s="8">
        <f t="shared" si="1"/>
        <v>45870</v>
      </c>
    </row>
    <row r="1623">
      <c r="A1623" s="2" t="s">
        <v>70</v>
      </c>
      <c r="B1623" s="8">
        <v>45413.0</v>
      </c>
      <c r="C1623" s="7">
        <v>45474.0</v>
      </c>
      <c r="D1623" s="3">
        <v>5.0</v>
      </c>
      <c r="E1623" s="7">
        <v>45444.0</v>
      </c>
      <c r="F1623" s="8">
        <f t="shared" si="1"/>
        <v>45383</v>
      </c>
    </row>
    <row r="1624">
      <c r="A1624" s="2" t="s">
        <v>70</v>
      </c>
      <c r="B1624" s="8">
        <v>45444.0</v>
      </c>
      <c r="C1624" s="7">
        <v>45383.0</v>
      </c>
      <c r="D1624" s="3">
        <v>6.0</v>
      </c>
      <c r="E1624" s="7">
        <v>45474.0</v>
      </c>
      <c r="F1624" s="8">
        <f t="shared" si="1"/>
        <v>45413</v>
      </c>
    </row>
    <row r="1625">
      <c r="A1625" s="2" t="s">
        <v>70</v>
      </c>
      <c r="B1625" s="8">
        <v>45444.0</v>
      </c>
      <c r="C1625" s="7">
        <v>45231.0</v>
      </c>
      <c r="D1625" s="3">
        <v>1.0</v>
      </c>
      <c r="E1625" s="7">
        <v>45474.0</v>
      </c>
      <c r="F1625" s="8">
        <f t="shared" si="1"/>
        <v>45413</v>
      </c>
    </row>
    <row r="1626">
      <c r="A1626" s="2" t="s">
        <v>70</v>
      </c>
      <c r="B1626" s="8">
        <v>45444.0</v>
      </c>
      <c r="C1626" s="7">
        <v>45413.0</v>
      </c>
      <c r="D1626" s="3">
        <v>1.0</v>
      </c>
      <c r="E1626" s="7">
        <v>45474.0</v>
      </c>
      <c r="F1626" s="8">
        <f t="shared" si="1"/>
        <v>45413</v>
      </c>
    </row>
    <row r="1627">
      <c r="A1627" s="2" t="s">
        <v>70</v>
      </c>
      <c r="B1627" s="8">
        <v>45474.0</v>
      </c>
      <c r="C1627" s="7">
        <v>45352.0</v>
      </c>
      <c r="D1627" s="3">
        <v>6.0</v>
      </c>
      <c r="E1627" s="7">
        <v>45505.0</v>
      </c>
      <c r="F1627" s="8">
        <f t="shared" si="1"/>
        <v>45444</v>
      </c>
    </row>
    <row r="1628">
      <c r="A1628" s="2" t="s">
        <v>70</v>
      </c>
      <c r="B1628" s="8">
        <v>45474.0</v>
      </c>
      <c r="C1628" s="7">
        <v>44805.0</v>
      </c>
      <c r="D1628" s="3">
        <v>4.0</v>
      </c>
      <c r="E1628" s="7">
        <v>45505.0</v>
      </c>
      <c r="F1628" s="8">
        <f t="shared" si="1"/>
        <v>45444</v>
      </c>
    </row>
    <row r="1629">
      <c r="A1629" s="2" t="s">
        <v>70</v>
      </c>
      <c r="B1629" s="8">
        <v>45474.0</v>
      </c>
      <c r="C1629" s="7">
        <v>44866.0</v>
      </c>
      <c r="D1629" s="3">
        <v>5.0</v>
      </c>
      <c r="E1629" s="7">
        <v>45505.0</v>
      </c>
      <c r="F1629" s="8">
        <f t="shared" si="1"/>
        <v>45444</v>
      </c>
    </row>
    <row r="1630">
      <c r="A1630" s="2" t="s">
        <v>70</v>
      </c>
      <c r="B1630" s="8">
        <v>45474.0</v>
      </c>
      <c r="C1630" s="7">
        <v>45444.0</v>
      </c>
      <c r="D1630" s="3">
        <v>4.0</v>
      </c>
      <c r="E1630" s="7">
        <v>45505.0</v>
      </c>
      <c r="F1630" s="8">
        <f t="shared" si="1"/>
        <v>45444</v>
      </c>
    </row>
    <row r="1631">
      <c r="A1631" s="2" t="s">
        <v>70</v>
      </c>
      <c r="B1631" s="8">
        <v>45474.0</v>
      </c>
      <c r="C1631" s="7">
        <v>45536.0</v>
      </c>
      <c r="D1631" s="3">
        <v>14.0</v>
      </c>
      <c r="E1631" s="7">
        <v>45505.0</v>
      </c>
      <c r="F1631" s="8">
        <f t="shared" si="1"/>
        <v>45444</v>
      </c>
    </row>
    <row r="1632">
      <c r="A1632" s="2" t="s">
        <v>70</v>
      </c>
      <c r="B1632" s="8">
        <v>45474.0</v>
      </c>
      <c r="C1632" s="7">
        <v>45383.0</v>
      </c>
      <c r="D1632" s="3">
        <v>4.0</v>
      </c>
      <c r="E1632" s="7">
        <v>45505.0</v>
      </c>
      <c r="F1632" s="8">
        <f t="shared" si="1"/>
        <v>45444</v>
      </c>
    </row>
    <row r="1633">
      <c r="A1633" s="2" t="s">
        <v>70</v>
      </c>
      <c r="B1633" s="8">
        <v>45474.0</v>
      </c>
      <c r="C1633" s="7">
        <v>45170.0</v>
      </c>
      <c r="D1633" s="3">
        <v>2.0</v>
      </c>
      <c r="E1633" s="7">
        <v>45505.0</v>
      </c>
      <c r="F1633" s="8">
        <f t="shared" si="1"/>
        <v>45444</v>
      </c>
    </row>
    <row r="1634">
      <c r="A1634" s="2" t="s">
        <v>70</v>
      </c>
      <c r="B1634" s="8">
        <v>45474.0</v>
      </c>
      <c r="C1634" s="7">
        <v>45413.0</v>
      </c>
      <c r="D1634" s="3">
        <v>2.0</v>
      </c>
      <c r="E1634" s="7">
        <v>45505.0</v>
      </c>
      <c r="F1634" s="8">
        <f t="shared" si="1"/>
        <v>45444</v>
      </c>
    </row>
    <row r="1635">
      <c r="A1635" s="2" t="s">
        <v>70</v>
      </c>
      <c r="B1635" s="8">
        <v>45474.0</v>
      </c>
      <c r="C1635" s="7">
        <v>45231.0</v>
      </c>
      <c r="D1635" s="3">
        <v>1.0</v>
      </c>
      <c r="E1635" s="7">
        <v>45505.0</v>
      </c>
      <c r="F1635" s="8">
        <f t="shared" si="1"/>
        <v>45444</v>
      </c>
    </row>
    <row r="1636">
      <c r="A1636" s="2" t="s">
        <v>70</v>
      </c>
      <c r="B1636" s="8">
        <v>45505.0</v>
      </c>
      <c r="C1636" s="7">
        <v>44835.0</v>
      </c>
      <c r="D1636" s="3">
        <v>1.0</v>
      </c>
      <c r="E1636" s="7">
        <v>45536.0</v>
      </c>
      <c r="F1636" s="8">
        <f t="shared" si="1"/>
        <v>45474</v>
      </c>
    </row>
    <row r="1637">
      <c r="A1637" s="2" t="s">
        <v>70</v>
      </c>
      <c r="B1637" s="8">
        <v>45505.0</v>
      </c>
      <c r="C1637" s="7">
        <v>45566.0</v>
      </c>
      <c r="D1637" s="3">
        <v>1.0</v>
      </c>
      <c r="E1637" s="7">
        <v>45536.0</v>
      </c>
      <c r="F1637" s="8">
        <f t="shared" si="1"/>
        <v>45474</v>
      </c>
    </row>
    <row r="1638">
      <c r="A1638" s="2" t="s">
        <v>70</v>
      </c>
      <c r="B1638" s="8">
        <v>45597.0</v>
      </c>
      <c r="C1638" s="7">
        <v>45658.0</v>
      </c>
      <c r="D1638" s="3">
        <v>21.0</v>
      </c>
      <c r="E1638" s="7">
        <v>45627.0</v>
      </c>
      <c r="F1638" s="8">
        <f t="shared" si="1"/>
        <v>45566</v>
      </c>
    </row>
    <row r="1639">
      <c r="A1639" s="2" t="s">
        <v>70</v>
      </c>
      <c r="B1639" s="8">
        <v>45658.0</v>
      </c>
      <c r="C1639" s="7">
        <v>45717.0</v>
      </c>
      <c r="D1639" s="3">
        <v>8.0</v>
      </c>
      <c r="E1639" s="7">
        <v>45689.0</v>
      </c>
      <c r="F1639" s="8">
        <f t="shared" si="1"/>
        <v>45627</v>
      </c>
    </row>
    <row r="1640">
      <c r="A1640" s="2" t="s">
        <v>71</v>
      </c>
      <c r="B1640" s="8">
        <v>45413.0</v>
      </c>
      <c r="C1640" s="7">
        <v>45474.0</v>
      </c>
      <c r="D1640" s="3">
        <v>1.0</v>
      </c>
      <c r="E1640" s="7">
        <v>45444.0</v>
      </c>
      <c r="F1640" s="8">
        <f t="shared" si="1"/>
        <v>45383</v>
      </c>
    </row>
    <row r="1641">
      <c r="A1641" s="2" t="s">
        <v>71</v>
      </c>
      <c r="B1641" s="8">
        <v>45505.0</v>
      </c>
      <c r="C1641" s="7">
        <v>45566.0</v>
      </c>
      <c r="D1641" s="3">
        <v>1.0</v>
      </c>
      <c r="E1641" s="7">
        <v>45536.0</v>
      </c>
      <c r="F1641" s="8">
        <f t="shared" si="1"/>
        <v>45474</v>
      </c>
    </row>
    <row r="1642">
      <c r="A1642" s="2" t="s">
        <v>71</v>
      </c>
      <c r="B1642" s="8">
        <v>45597.0</v>
      </c>
      <c r="C1642" s="7">
        <v>45658.0</v>
      </c>
      <c r="D1642" s="3">
        <v>2.0</v>
      </c>
      <c r="E1642" s="7">
        <v>45627.0</v>
      </c>
      <c r="F1642" s="8">
        <f t="shared" si="1"/>
        <v>45566</v>
      </c>
    </row>
    <row r="1643">
      <c r="A1643" s="2" t="s">
        <v>72</v>
      </c>
      <c r="B1643" s="8">
        <v>45444.0</v>
      </c>
      <c r="C1643" s="7">
        <v>45505.0</v>
      </c>
      <c r="D1643" s="3">
        <v>4.0</v>
      </c>
      <c r="E1643" s="7">
        <v>45474.0</v>
      </c>
      <c r="F1643" s="8">
        <f t="shared" si="1"/>
        <v>45413</v>
      </c>
    </row>
    <row r="1644">
      <c r="A1644" s="2" t="s">
        <v>72</v>
      </c>
      <c r="B1644" s="8">
        <v>45474.0</v>
      </c>
      <c r="C1644" s="7">
        <v>45536.0</v>
      </c>
      <c r="D1644" s="3">
        <v>1.0</v>
      </c>
      <c r="E1644" s="7">
        <v>45505.0</v>
      </c>
      <c r="F1644" s="8">
        <f t="shared" si="1"/>
        <v>45444</v>
      </c>
    </row>
    <row r="1645">
      <c r="A1645" s="2" t="s">
        <v>72</v>
      </c>
      <c r="B1645" s="8">
        <v>45505.0</v>
      </c>
      <c r="C1645" s="7">
        <v>45231.0</v>
      </c>
      <c r="D1645" s="3">
        <v>6.0</v>
      </c>
      <c r="E1645" s="7">
        <v>45536.0</v>
      </c>
      <c r="F1645" s="8">
        <f t="shared" si="1"/>
        <v>45474</v>
      </c>
    </row>
    <row r="1646">
      <c r="A1646" s="2" t="s">
        <v>72</v>
      </c>
      <c r="B1646" s="8">
        <v>45566.0</v>
      </c>
      <c r="C1646" s="7">
        <v>45627.0</v>
      </c>
      <c r="D1646" s="3">
        <v>3.0</v>
      </c>
      <c r="E1646" s="7">
        <v>45597.0</v>
      </c>
      <c r="F1646" s="8">
        <f t="shared" si="1"/>
        <v>45536</v>
      </c>
    </row>
    <row r="1647">
      <c r="A1647" s="2" t="s">
        <v>72</v>
      </c>
      <c r="B1647" s="8">
        <v>45627.0</v>
      </c>
      <c r="C1647" s="7">
        <v>44927.0</v>
      </c>
      <c r="D1647" s="3">
        <v>1.0</v>
      </c>
      <c r="E1647" s="7">
        <v>45658.0</v>
      </c>
      <c r="F1647" s="8">
        <f t="shared" si="1"/>
        <v>45597</v>
      </c>
    </row>
    <row r="1648">
      <c r="A1648" s="2" t="s">
        <v>72</v>
      </c>
      <c r="B1648" s="8">
        <v>45627.0</v>
      </c>
      <c r="C1648" s="7">
        <v>45689.0</v>
      </c>
      <c r="D1648" s="3">
        <v>1.0</v>
      </c>
      <c r="E1648" s="7">
        <v>45658.0</v>
      </c>
      <c r="F1648" s="8">
        <f t="shared" si="1"/>
        <v>45597</v>
      </c>
    </row>
    <row r="1649">
      <c r="A1649" s="2" t="s">
        <v>72</v>
      </c>
      <c r="B1649" s="8">
        <v>45627.0</v>
      </c>
      <c r="C1649" s="7">
        <v>45261.0</v>
      </c>
      <c r="D1649" s="3">
        <v>7.0</v>
      </c>
      <c r="E1649" s="7">
        <v>45658.0</v>
      </c>
      <c r="F1649" s="8">
        <f t="shared" si="1"/>
        <v>45597</v>
      </c>
    </row>
    <row r="1650">
      <c r="A1650" s="2" t="s">
        <v>72</v>
      </c>
      <c r="B1650" s="8">
        <v>45689.0</v>
      </c>
      <c r="C1650" s="7">
        <v>45748.0</v>
      </c>
      <c r="D1650" s="3">
        <v>2.0</v>
      </c>
      <c r="E1650" s="7">
        <v>45717.0</v>
      </c>
      <c r="F1650" s="8">
        <f t="shared" si="1"/>
        <v>45658</v>
      </c>
    </row>
    <row r="1651">
      <c r="A1651" s="2" t="s">
        <v>72</v>
      </c>
      <c r="B1651" s="8">
        <v>45717.0</v>
      </c>
      <c r="C1651" s="7">
        <v>45778.0</v>
      </c>
      <c r="D1651" s="3">
        <v>4.0</v>
      </c>
      <c r="E1651" s="7">
        <v>45748.0</v>
      </c>
      <c r="F1651" s="8">
        <f t="shared" si="1"/>
        <v>45689</v>
      </c>
    </row>
    <row r="1652">
      <c r="A1652" s="2" t="s">
        <v>73</v>
      </c>
      <c r="B1652" s="8">
        <v>45413.0</v>
      </c>
      <c r="C1652" s="7">
        <v>45474.0</v>
      </c>
      <c r="D1652" s="3">
        <v>10.0</v>
      </c>
      <c r="E1652" s="7">
        <v>45444.0</v>
      </c>
      <c r="F1652" s="8">
        <f t="shared" si="1"/>
        <v>45383</v>
      </c>
    </row>
    <row r="1653">
      <c r="A1653" s="2" t="s">
        <v>73</v>
      </c>
      <c r="B1653" s="8">
        <v>45444.0</v>
      </c>
      <c r="C1653" s="7">
        <v>45413.0</v>
      </c>
      <c r="D1653" s="3">
        <v>9.0</v>
      </c>
      <c r="E1653" s="7">
        <v>45474.0</v>
      </c>
      <c r="F1653" s="8">
        <f t="shared" si="1"/>
        <v>45413</v>
      </c>
    </row>
    <row r="1654">
      <c r="A1654" s="2" t="s">
        <v>73</v>
      </c>
      <c r="B1654" s="8">
        <v>45444.0</v>
      </c>
      <c r="C1654" s="7">
        <v>45323.0</v>
      </c>
      <c r="D1654" s="3">
        <v>1.0</v>
      </c>
      <c r="E1654" s="7">
        <v>45474.0</v>
      </c>
      <c r="F1654" s="8">
        <f t="shared" si="1"/>
        <v>45413</v>
      </c>
    </row>
    <row r="1655">
      <c r="A1655" s="2" t="s">
        <v>73</v>
      </c>
      <c r="B1655" s="8">
        <v>45444.0</v>
      </c>
      <c r="C1655" s="7">
        <v>45200.0</v>
      </c>
      <c r="D1655" s="3">
        <v>2.0</v>
      </c>
      <c r="E1655" s="7">
        <v>45474.0</v>
      </c>
      <c r="F1655" s="8">
        <f t="shared" si="1"/>
        <v>45413</v>
      </c>
    </row>
    <row r="1656">
      <c r="A1656" s="2" t="s">
        <v>73</v>
      </c>
      <c r="B1656" s="8">
        <v>45444.0</v>
      </c>
      <c r="C1656" s="7">
        <v>45383.0</v>
      </c>
      <c r="D1656" s="3">
        <v>1.0</v>
      </c>
      <c r="E1656" s="7">
        <v>45474.0</v>
      </c>
      <c r="F1656" s="8">
        <f t="shared" si="1"/>
        <v>45413</v>
      </c>
    </row>
    <row r="1657">
      <c r="A1657" s="2" t="s">
        <v>73</v>
      </c>
      <c r="B1657" s="8">
        <v>45444.0</v>
      </c>
      <c r="C1657" s="7">
        <v>45505.0</v>
      </c>
      <c r="D1657" s="3">
        <v>12.0</v>
      </c>
      <c r="E1657" s="7">
        <v>45474.0</v>
      </c>
      <c r="F1657" s="8">
        <f t="shared" si="1"/>
        <v>45413</v>
      </c>
    </row>
    <row r="1658">
      <c r="A1658" s="2" t="s">
        <v>73</v>
      </c>
      <c r="B1658" s="8">
        <v>45444.0</v>
      </c>
      <c r="C1658" s="7">
        <v>45444.0</v>
      </c>
      <c r="D1658" s="3">
        <v>3.0</v>
      </c>
      <c r="E1658" s="7">
        <v>45474.0</v>
      </c>
      <c r="F1658" s="8">
        <f t="shared" si="1"/>
        <v>45413</v>
      </c>
    </row>
    <row r="1659">
      <c r="A1659" s="2" t="s">
        <v>73</v>
      </c>
      <c r="B1659" s="8">
        <v>45474.0</v>
      </c>
      <c r="C1659" s="7">
        <v>45413.0</v>
      </c>
      <c r="D1659" s="3">
        <v>6.0</v>
      </c>
      <c r="E1659" s="7">
        <v>45505.0</v>
      </c>
      <c r="F1659" s="8">
        <f t="shared" si="1"/>
        <v>45444</v>
      </c>
    </row>
    <row r="1660">
      <c r="A1660" s="2" t="s">
        <v>73</v>
      </c>
      <c r="B1660" s="8">
        <v>45474.0</v>
      </c>
      <c r="C1660" s="7">
        <v>45536.0</v>
      </c>
      <c r="D1660" s="3">
        <v>11.0</v>
      </c>
      <c r="E1660" s="7">
        <v>45505.0</v>
      </c>
      <c r="F1660" s="8">
        <f t="shared" si="1"/>
        <v>45444</v>
      </c>
    </row>
    <row r="1661">
      <c r="A1661" s="2" t="s">
        <v>73</v>
      </c>
      <c r="B1661" s="8">
        <v>45474.0</v>
      </c>
      <c r="C1661" s="7">
        <v>45444.0</v>
      </c>
      <c r="D1661" s="3">
        <v>2.0</v>
      </c>
      <c r="E1661" s="7">
        <v>45505.0</v>
      </c>
      <c r="F1661" s="8">
        <f t="shared" si="1"/>
        <v>45444</v>
      </c>
    </row>
    <row r="1662">
      <c r="A1662" s="2" t="s">
        <v>73</v>
      </c>
      <c r="B1662" s="8">
        <v>45505.0</v>
      </c>
      <c r="C1662" s="7">
        <v>45566.0</v>
      </c>
      <c r="D1662" s="3">
        <v>5.0</v>
      </c>
      <c r="E1662" s="7">
        <v>45536.0</v>
      </c>
      <c r="F1662" s="8">
        <f t="shared" si="1"/>
        <v>45474</v>
      </c>
    </row>
    <row r="1663">
      <c r="A1663" s="2" t="s">
        <v>73</v>
      </c>
      <c r="B1663" s="8">
        <v>45536.0</v>
      </c>
      <c r="C1663" s="7">
        <v>45597.0</v>
      </c>
      <c r="D1663" s="3">
        <v>9.0</v>
      </c>
      <c r="E1663" s="7">
        <v>45566.0</v>
      </c>
      <c r="F1663" s="8">
        <f t="shared" si="1"/>
        <v>45505</v>
      </c>
    </row>
    <row r="1664">
      <c r="A1664" s="2" t="s">
        <v>73</v>
      </c>
      <c r="B1664" s="8">
        <v>45536.0</v>
      </c>
      <c r="C1664" s="7">
        <v>45444.0</v>
      </c>
      <c r="D1664" s="3">
        <v>1.0</v>
      </c>
      <c r="E1664" s="7">
        <v>45566.0</v>
      </c>
      <c r="F1664" s="8">
        <f t="shared" si="1"/>
        <v>45505</v>
      </c>
    </row>
    <row r="1665">
      <c r="A1665" s="2" t="s">
        <v>73</v>
      </c>
      <c r="B1665" s="8">
        <v>45597.0</v>
      </c>
      <c r="C1665" s="7">
        <v>45658.0</v>
      </c>
      <c r="D1665" s="3">
        <v>5.0</v>
      </c>
      <c r="E1665" s="7">
        <v>45627.0</v>
      </c>
      <c r="F1665" s="8">
        <f t="shared" si="1"/>
        <v>45566</v>
      </c>
    </row>
    <row r="1666">
      <c r="A1666" s="2" t="s">
        <v>73</v>
      </c>
      <c r="B1666" s="8">
        <v>45627.0</v>
      </c>
      <c r="C1666" s="7">
        <v>45689.0</v>
      </c>
      <c r="D1666" s="3">
        <v>32.0</v>
      </c>
      <c r="E1666" s="7">
        <v>45658.0</v>
      </c>
      <c r="F1666" s="8">
        <f t="shared" si="1"/>
        <v>45597</v>
      </c>
    </row>
    <row r="1667">
      <c r="A1667" s="2" t="s">
        <v>73</v>
      </c>
      <c r="B1667" s="8">
        <v>45658.0</v>
      </c>
      <c r="C1667" s="7">
        <v>45717.0</v>
      </c>
      <c r="D1667" s="3">
        <v>9.0</v>
      </c>
      <c r="E1667" s="7">
        <v>45689.0</v>
      </c>
      <c r="F1667" s="8">
        <f t="shared" si="1"/>
        <v>45627</v>
      </c>
    </row>
    <row r="1668">
      <c r="A1668" s="2" t="s">
        <v>73</v>
      </c>
      <c r="B1668" s="8">
        <v>45689.0</v>
      </c>
      <c r="C1668" s="7">
        <v>45748.0</v>
      </c>
      <c r="D1668" s="3">
        <v>1.0</v>
      </c>
      <c r="E1668" s="7">
        <v>45717.0</v>
      </c>
      <c r="F1668" s="8">
        <f t="shared" si="1"/>
        <v>45658</v>
      </c>
    </row>
    <row r="1669">
      <c r="A1669" s="2" t="s">
        <v>73</v>
      </c>
      <c r="B1669" s="8">
        <v>45717.0</v>
      </c>
      <c r="C1669" s="7">
        <v>45778.0</v>
      </c>
      <c r="D1669" s="3">
        <v>5.0</v>
      </c>
      <c r="E1669" s="7">
        <v>45748.0</v>
      </c>
      <c r="F1669" s="8">
        <f t="shared" si="1"/>
        <v>45689</v>
      </c>
    </row>
    <row r="1670">
      <c r="A1670" s="2" t="s">
        <v>73</v>
      </c>
      <c r="B1670" s="8">
        <v>45748.0</v>
      </c>
      <c r="C1670" s="7">
        <v>45809.0</v>
      </c>
      <c r="D1670" s="3">
        <v>1.0</v>
      </c>
      <c r="E1670" s="7">
        <v>45778.0</v>
      </c>
      <c r="F1670" s="8">
        <f t="shared" si="1"/>
        <v>45717</v>
      </c>
    </row>
    <row r="1671">
      <c r="A1671" s="2" t="s">
        <v>73</v>
      </c>
      <c r="B1671" s="8">
        <v>45778.0</v>
      </c>
      <c r="C1671" s="7">
        <v>45839.0</v>
      </c>
      <c r="D1671" s="3">
        <v>3.0</v>
      </c>
      <c r="E1671" s="7">
        <v>45809.0</v>
      </c>
      <c r="F1671" s="8">
        <f t="shared" si="1"/>
        <v>45748</v>
      </c>
    </row>
    <row r="1672">
      <c r="A1672" s="2" t="s">
        <v>74</v>
      </c>
      <c r="B1672" s="8">
        <v>45444.0</v>
      </c>
      <c r="C1672" s="7">
        <v>45505.0</v>
      </c>
      <c r="D1672" s="3">
        <v>2.0</v>
      </c>
      <c r="E1672" s="7">
        <v>45474.0</v>
      </c>
      <c r="F1672" s="8">
        <f t="shared" si="1"/>
        <v>45413</v>
      </c>
    </row>
    <row r="1673">
      <c r="A1673" s="2" t="s">
        <v>74</v>
      </c>
      <c r="B1673" s="8">
        <v>45689.0</v>
      </c>
      <c r="C1673" s="7">
        <v>45748.0</v>
      </c>
      <c r="D1673" s="3">
        <v>2.0</v>
      </c>
      <c r="E1673" s="7">
        <v>45717.0</v>
      </c>
      <c r="F1673" s="8">
        <f t="shared" si="1"/>
        <v>45658</v>
      </c>
    </row>
    <row r="1674">
      <c r="A1674" s="2" t="s">
        <v>75</v>
      </c>
      <c r="B1674" s="8">
        <v>45444.0</v>
      </c>
      <c r="C1674" s="7">
        <v>44986.0</v>
      </c>
      <c r="D1674" s="3">
        <v>1.0</v>
      </c>
      <c r="E1674" s="7">
        <v>45474.0</v>
      </c>
      <c r="F1674" s="8">
        <f t="shared" si="1"/>
        <v>45413</v>
      </c>
    </row>
    <row r="1675">
      <c r="A1675" s="2" t="s">
        <v>75</v>
      </c>
      <c r="B1675" s="8">
        <v>45444.0</v>
      </c>
      <c r="C1675" s="7">
        <v>45413.0</v>
      </c>
      <c r="D1675" s="3">
        <v>1.0</v>
      </c>
      <c r="E1675" s="7">
        <v>45474.0</v>
      </c>
      <c r="F1675" s="8">
        <f t="shared" si="1"/>
        <v>45413</v>
      </c>
    </row>
    <row r="1676">
      <c r="A1676" s="2" t="s">
        <v>75</v>
      </c>
      <c r="B1676" s="8">
        <v>45444.0</v>
      </c>
      <c r="C1676" s="7">
        <v>45108.0</v>
      </c>
      <c r="D1676" s="3">
        <v>1.0</v>
      </c>
      <c r="E1676" s="7">
        <v>45474.0</v>
      </c>
      <c r="F1676" s="8">
        <f t="shared" si="1"/>
        <v>45413</v>
      </c>
    </row>
    <row r="1677">
      <c r="A1677" s="2" t="s">
        <v>75</v>
      </c>
      <c r="B1677" s="8">
        <v>45474.0</v>
      </c>
      <c r="C1677" s="7">
        <v>45261.0</v>
      </c>
      <c r="D1677" s="3">
        <v>3.0</v>
      </c>
      <c r="E1677" s="7">
        <v>45505.0</v>
      </c>
      <c r="F1677" s="8">
        <f t="shared" si="1"/>
        <v>45444</v>
      </c>
    </row>
    <row r="1678">
      <c r="A1678" s="2" t="s">
        <v>75</v>
      </c>
      <c r="B1678" s="8">
        <v>45474.0</v>
      </c>
      <c r="C1678" s="7">
        <v>45231.0</v>
      </c>
      <c r="D1678" s="3">
        <v>1.0</v>
      </c>
      <c r="E1678" s="7">
        <v>45505.0</v>
      </c>
      <c r="F1678" s="8">
        <f t="shared" si="1"/>
        <v>45444</v>
      </c>
    </row>
    <row r="1679">
      <c r="A1679" s="2" t="s">
        <v>75</v>
      </c>
      <c r="B1679" s="8">
        <v>45474.0</v>
      </c>
      <c r="C1679" s="7">
        <v>45047.0</v>
      </c>
      <c r="D1679" s="3">
        <v>3.0</v>
      </c>
      <c r="E1679" s="7">
        <v>45505.0</v>
      </c>
      <c r="F1679" s="8">
        <f t="shared" si="1"/>
        <v>45444</v>
      </c>
    </row>
    <row r="1680">
      <c r="A1680" s="2" t="s">
        <v>75</v>
      </c>
      <c r="B1680" s="8">
        <v>45474.0</v>
      </c>
      <c r="C1680" s="7">
        <v>45108.0</v>
      </c>
      <c r="D1680" s="3">
        <v>2.0</v>
      </c>
      <c r="E1680" s="7">
        <v>45505.0</v>
      </c>
      <c r="F1680" s="8">
        <f t="shared" si="1"/>
        <v>45444</v>
      </c>
    </row>
    <row r="1681">
      <c r="A1681" s="2" t="s">
        <v>75</v>
      </c>
      <c r="B1681" s="8">
        <v>45474.0</v>
      </c>
      <c r="C1681" s="7">
        <v>45536.0</v>
      </c>
      <c r="D1681" s="3">
        <v>1.0</v>
      </c>
      <c r="E1681" s="7">
        <v>45505.0</v>
      </c>
      <c r="F1681" s="8">
        <f t="shared" si="1"/>
        <v>45444</v>
      </c>
    </row>
    <row r="1682">
      <c r="A1682" s="2" t="s">
        <v>75</v>
      </c>
      <c r="B1682" s="8">
        <v>45505.0</v>
      </c>
      <c r="C1682" s="7">
        <v>45413.0</v>
      </c>
      <c r="D1682" s="3">
        <v>2.0</v>
      </c>
      <c r="E1682" s="7">
        <v>45536.0</v>
      </c>
      <c r="F1682" s="8">
        <f t="shared" si="1"/>
        <v>45474</v>
      </c>
    </row>
    <row r="1683">
      <c r="A1683" s="2" t="s">
        <v>75</v>
      </c>
      <c r="B1683" s="8">
        <v>45536.0</v>
      </c>
      <c r="C1683" s="7">
        <v>45597.0</v>
      </c>
      <c r="D1683" s="3">
        <v>10.0</v>
      </c>
      <c r="E1683" s="7">
        <v>45566.0</v>
      </c>
      <c r="F1683" s="8">
        <f t="shared" si="1"/>
        <v>45505</v>
      </c>
    </row>
    <row r="1684">
      <c r="A1684" s="2" t="s">
        <v>75</v>
      </c>
      <c r="B1684" s="8">
        <v>45597.0</v>
      </c>
      <c r="C1684" s="7">
        <v>45658.0</v>
      </c>
      <c r="D1684" s="3">
        <v>10.0</v>
      </c>
      <c r="E1684" s="7">
        <v>45627.0</v>
      </c>
      <c r="F1684" s="8">
        <f t="shared" si="1"/>
        <v>45566</v>
      </c>
    </row>
    <row r="1685">
      <c r="A1685" s="2" t="s">
        <v>75</v>
      </c>
      <c r="B1685" s="8">
        <v>45717.0</v>
      </c>
      <c r="C1685" s="7">
        <v>45778.0</v>
      </c>
      <c r="D1685" s="3">
        <v>20.0</v>
      </c>
      <c r="E1685" s="7">
        <v>45748.0</v>
      </c>
      <c r="F1685" s="8">
        <f t="shared" si="1"/>
        <v>45689</v>
      </c>
    </row>
    <row r="1686">
      <c r="A1686" s="2" t="s">
        <v>76</v>
      </c>
      <c r="B1686" s="8">
        <v>45413.0</v>
      </c>
      <c r="C1686" s="7">
        <v>45474.0</v>
      </c>
      <c r="D1686" s="3">
        <v>1.0</v>
      </c>
      <c r="E1686" s="7">
        <v>45444.0</v>
      </c>
      <c r="F1686" s="8">
        <f t="shared" si="1"/>
        <v>45383</v>
      </c>
    </row>
    <row r="1687">
      <c r="A1687" s="2" t="s">
        <v>76</v>
      </c>
      <c r="B1687" s="8">
        <v>45474.0</v>
      </c>
      <c r="C1687" s="7">
        <v>45536.0</v>
      </c>
      <c r="D1687" s="3">
        <v>1.0</v>
      </c>
      <c r="E1687" s="7">
        <v>45505.0</v>
      </c>
      <c r="F1687" s="8">
        <f t="shared" si="1"/>
        <v>45444</v>
      </c>
    </row>
    <row r="1688">
      <c r="A1688" s="2" t="s">
        <v>76</v>
      </c>
      <c r="B1688" s="8">
        <v>45505.0</v>
      </c>
      <c r="C1688" s="7">
        <v>45566.0</v>
      </c>
      <c r="D1688" s="3">
        <v>1.0</v>
      </c>
      <c r="E1688" s="7">
        <v>45536.0</v>
      </c>
      <c r="F1688" s="8">
        <f t="shared" si="1"/>
        <v>45474</v>
      </c>
    </row>
    <row r="1689">
      <c r="A1689" s="2" t="s">
        <v>76</v>
      </c>
      <c r="B1689" s="8">
        <v>45597.0</v>
      </c>
      <c r="C1689" s="7">
        <v>45658.0</v>
      </c>
      <c r="D1689" s="3">
        <v>12.0</v>
      </c>
      <c r="E1689" s="7">
        <v>45627.0</v>
      </c>
      <c r="F1689" s="8">
        <f t="shared" si="1"/>
        <v>45566</v>
      </c>
    </row>
    <row r="1690">
      <c r="A1690" s="2" t="s">
        <v>76</v>
      </c>
      <c r="B1690" s="8">
        <v>45597.0</v>
      </c>
      <c r="C1690" s="7">
        <v>45383.0</v>
      </c>
      <c r="D1690" s="3">
        <v>1.0</v>
      </c>
      <c r="E1690" s="7">
        <v>45627.0</v>
      </c>
      <c r="F1690" s="8">
        <f t="shared" si="1"/>
        <v>45566</v>
      </c>
    </row>
    <row r="1691">
      <c r="A1691" s="2" t="s">
        <v>76</v>
      </c>
      <c r="B1691" s="8">
        <v>45658.0</v>
      </c>
      <c r="C1691" s="7">
        <v>45717.0</v>
      </c>
      <c r="D1691" s="3">
        <v>4.0</v>
      </c>
      <c r="E1691" s="7">
        <v>45689.0</v>
      </c>
      <c r="F1691" s="8">
        <f t="shared" si="1"/>
        <v>45627</v>
      </c>
    </row>
    <row r="1692">
      <c r="A1692" s="2" t="s">
        <v>76</v>
      </c>
      <c r="B1692" s="8">
        <v>45689.0</v>
      </c>
      <c r="C1692" s="7">
        <v>45748.0</v>
      </c>
      <c r="D1692" s="3">
        <v>3.0</v>
      </c>
      <c r="E1692" s="7">
        <v>45717.0</v>
      </c>
      <c r="F1692" s="8">
        <f t="shared" si="1"/>
        <v>45658</v>
      </c>
    </row>
    <row r="1693">
      <c r="A1693" s="2" t="s">
        <v>76</v>
      </c>
      <c r="B1693" s="8">
        <v>45748.0</v>
      </c>
      <c r="C1693" s="7">
        <v>45809.0</v>
      </c>
      <c r="D1693" s="3">
        <v>4.0</v>
      </c>
      <c r="E1693" s="7">
        <v>45778.0</v>
      </c>
      <c r="F1693" s="8">
        <f t="shared" si="1"/>
        <v>45717</v>
      </c>
    </row>
    <row r="1694">
      <c r="A1694" s="2" t="s">
        <v>77</v>
      </c>
      <c r="B1694" s="8">
        <v>45413.0</v>
      </c>
      <c r="C1694" s="7">
        <v>45474.0</v>
      </c>
      <c r="D1694" s="3">
        <v>10.0</v>
      </c>
      <c r="E1694" s="7">
        <v>45444.0</v>
      </c>
      <c r="F1694" s="8">
        <f t="shared" si="1"/>
        <v>45383</v>
      </c>
    </row>
    <row r="1695">
      <c r="A1695" s="2" t="s">
        <v>77</v>
      </c>
      <c r="B1695" s="8">
        <v>45444.0</v>
      </c>
      <c r="C1695" s="7">
        <v>45505.0</v>
      </c>
      <c r="D1695" s="3">
        <v>14.0</v>
      </c>
      <c r="E1695" s="7">
        <v>45474.0</v>
      </c>
      <c r="F1695" s="8">
        <f t="shared" si="1"/>
        <v>45413</v>
      </c>
    </row>
    <row r="1696">
      <c r="A1696" s="2" t="s">
        <v>77</v>
      </c>
      <c r="B1696" s="8">
        <v>45444.0</v>
      </c>
      <c r="C1696" s="7">
        <v>45383.0</v>
      </c>
      <c r="D1696" s="3">
        <v>2.0</v>
      </c>
      <c r="E1696" s="7">
        <v>45474.0</v>
      </c>
      <c r="F1696" s="8">
        <f t="shared" si="1"/>
        <v>45413</v>
      </c>
    </row>
    <row r="1697">
      <c r="A1697" s="2" t="s">
        <v>77</v>
      </c>
      <c r="B1697" s="8">
        <v>45444.0</v>
      </c>
      <c r="C1697" s="7">
        <v>45444.0</v>
      </c>
      <c r="D1697" s="3">
        <v>3.0</v>
      </c>
      <c r="E1697" s="7">
        <v>45474.0</v>
      </c>
      <c r="F1697" s="8">
        <f t="shared" si="1"/>
        <v>45413</v>
      </c>
    </row>
    <row r="1698">
      <c r="A1698" s="2" t="s">
        <v>77</v>
      </c>
      <c r="B1698" s="8">
        <v>45505.0</v>
      </c>
      <c r="C1698" s="7">
        <v>44896.0</v>
      </c>
      <c r="D1698" s="3">
        <v>9.0</v>
      </c>
      <c r="E1698" s="7">
        <v>45536.0</v>
      </c>
      <c r="F1698" s="8">
        <f t="shared" si="1"/>
        <v>45474</v>
      </c>
    </row>
    <row r="1699">
      <c r="A1699" s="2" t="s">
        <v>77</v>
      </c>
      <c r="B1699" s="8">
        <v>45566.0</v>
      </c>
      <c r="C1699" s="7">
        <v>45323.0</v>
      </c>
      <c r="D1699" s="3">
        <v>1.0</v>
      </c>
      <c r="E1699" s="7">
        <v>45597.0</v>
      </c>
      <c r="F1699" s="8">
        <f t="shared" si="1"/>
        <v>45536</v>
      </c>
    </row>
    <row r="1700">
      <c r="A1700" s="2" t="s">
        <v>77</v>
      </c>
      <c r="B1700" s="8">
        <v>45658.0</v>
      </c>
      <c r="C1700" s="7">
        <v>45717.0</v>
      </c>
      <c r="D1700" s="3">
        <v>2.0</v>
      </c>
      <c r="E1700" s="7">
        <v>45689.0</v>
      </c>
      <c r="F1700" s="8">
        <f t="shared" si="1"/>
        <v>45627</v>
      </c>
    </row>
    <row r="1701">
      <c r="A1701" s="2" t="s">
        <v>78</v>
      </c>
      <c r="B1701" s="8">
        <v>45413.0</v>
      </c>
      <c r="C1701" s="7">
        <v>45474.0</v>
      </c>
      <c r="D1701" s="3">
        <v>4.0</v>
      </c>
      <c r="E1701" s="7">
        <v>45444.0</v>
      </c>
      <c r="F1701" s="8">
        <f t="shared" si="1"/>
        <v>45383</v>
      </c>
    </row>
    <row r="1702">
      <c r="A1702" s="2" t="s">
        <v>78</v>
      </c>
      <c r="B1702" s="8">
        <v>45413.0</v>
      </c>
      <c r="C1702" s="7">
        <v>45078.0</v>
      </c>
      <c r="D1702" s="3">
        <v>1.0</v>
      </c>
      <c r="E1702" s="7">
        <v>45444.0</v>
      </c>
      <c r="F1702" s="8">
        <f t="shared" si="1"/>
        <v>45383</v>
      </c>
    </row>
    <row r="1703">
      <c r="A1703" s="2" t="s">
        <v>78</v>
      </c>
      <c r="B1703" s="8">
        <v>45413.0</v>
      </c>
      <c r="C1703" s="7">
        <v>45536.0</v>
      </c>
      <c r="D1703" s="3">
        <v>1.0</v>
      </c>
      <c r="E1703" s="7">
        <v>45444.0</v>
      </c>
      <c r="F1703" s="8">
        <f t="shared" si="1"/>
        <v>45383</v>
      </c>
    </row>
    <row r="1704">
      <c r="A1704" s="2" t="s">
        <v>78</v>
      </c>
      <c r="B1704" s="8">
        <v>45444.0</v>
      </c>
      <c r="C1704" s="7">
        <v>45108.0</v>
      </c>
      <c r="D1704" s="3">
        <v>1.0</v>
      </c>
      <c r="E1704" s="7">
        <v>45474.0</v>
      </c>
      <c r="F1704" s="8">
        <f t="shared" si="1"/>
        <v>45413</v>
      </c>
    </row>
    <row r="1705">
      <c r="A1705" s="2" t="s">
        <v>78</v>
      </c>
      <c r="B1705" s="8">
        <v>45444.0</v>
      </c>
      <c r="C1705" s="7">
        <v>45352.0</v>
      </c>
      <c r="D1705" s="3">
        <v>1.0</v>
      </c>
      <c r="E1705" s="7">
        <v>45474.0</v>
      </c>
      <c r="F1705" s="8">
        <f t="shared" si="1"/>
        <v>45413</v>
      </c>
    </row>
    <row r="1706">
      <c r="A1706" s="2" t="s">
        <v>78</v>
      </c>
      <c r="B1706" s="8">
        <v>45444.0</v>
      </c>
      <c r="C1706" s="7">
        <v>45323.0</v>
      </c>
      <c r="D1706" s="3">
        <v>2.0</v>
      </c>
      <c r="E1706" s="7">
        <v>45474.0</v>
      </c>
      <c r="F1706" s="8">
        <f t="shared" si="1"/>
        <v>45413</v>
      </c>
    </row>
    <row r="1707">
      <c r="A1707" s="2" t="s">
        <v>78</v>
      </c>
      <c r="B1707" s="8">
        <v>45444.0</v>
      </c>
      <c r="C1707" s="7">
        <v>45505.0</v>
      </c>
      <c r="D1707" s="3">
        <v>4.0</v>
      </c>
      <c r="E1707" s="7">
        <v>45474.0</v>
      </c>
      <c r="F1707" s="8">
        <f t="shared" si="1"/>
        <v>45413</v>
      </c>
    </row>
    <row r="1708">
      <c r="A1708" s="2" t="s">
        <v>78</v>
      </c>
      <c r="B1708" s="8">
        <v>45444.0</v>
      </c>
      <c r="C1708" s="7">
        <v>44896.0</v>
      </c>
      <c r="D1708" s="3">
        <v>1.0</v>
      </c>
      <c r="E1708" s="7">
        <v>45474.0</v>
      </c>
      <c r="F1708" s="8">
        <f t="shared" si="1"/>
        <v>45413</v>
      </c>
    </row>
    <row r="1709">
      <c r="A1709" s="2" t="s">
        <v>78</v>
      </c>
      <c r="B1709" s="8">
        <v>45444.0</v>
      </c>
      <c r="C1709" s="7">
        <v>44621.0</v>
      </c>
      <c r="D1709" s="3">
        <v>1.0</v>
      </c>
      <c r="E1709" s="7">
        <v>45474.0</v>
      </c>
      <c r="F1709" s="8">
        <f t="shared" si="1"/>
        <v>45413</v>
      </c>
    </row>
    <row r="1710">
      <c r="A1710" s="2" t="s">
        <v>78</v>
      </c>
      <c r="B1710" s="8">
        <v>45474.0</v>
      </c>
      <c r="C1710" s="7">
        <v>45352.0</v>
      </c>
      <c r="D1710" s="3">
        <v>3.0</v>
      </c>
      <c r="E1710" s="7">
        <v>45505.0</v>
      </c>
      <c r="F1710" s="8">
        <f t="shared" si="1"/>
        <v>45444</v>
      </c>
    </row>
    <row r="1711">
      <c r="A1711" s="2" t="s">
        <v>78</v>
      </c>
      <c r="B1711" s="8">
        <v>45474.0</v>
      </c>
      <c r="C1711" s="7">
        <v>44774.0</v>
      </c>
      <c r="D1711" s="3">
        <v>2.0</v>
      </c>
      <c r="E1711" s="7">
        <v>45505.0</v>
      </c>
      <c r="F1711" s="8">
        <f t="shared" si="1"/>
        <v>45444</v>
      </c>
    </row>
    <row r="1712">
      <c r="A1712" s="2" t="s">
        <v>78</v>
      </c>
      <c r="B1712" s="8">
        <v>45474.0</v>
      </c>
      <c r="C1712" s="7">
        <v>44896.0</v>
      </c>
      <c r="D1712" s="3">
        <v>3.0</v>
      </c>
      <c r="E1712" s="7">
        <v>45505.0</v>
      </c>
      <c r="F1712" s="8">
        <f t="shared" si="1"/>
        <v>45444</v>
      </c>
    </row>
    <row r="1713">
      <c r="A1713" s="2" t="s">
        <v>78</v>
      </c>
      <c r="B1713" s="8">
        <v>45474.0</v>
      </c>
      <c r="C1713" s="7">
        <v>45231.0</v>
      </c>
      <c r="D1713" s="3">
        <v>41.0</v>
      </c>
      <c r="E1713" s="7">
        <v>45505.0</v>
      </c>
      <c r="F1713" s="8">
        <f t="shared" si="1"/>
        <v>45444</v>
      </c>
    </row>
    <row r="1714">
      <c r="A1714" s="2" t="s">
        <v>78</v>
      </c>
      <c r="B1714" s="8">
        <v>45474.0</v>
      </c>
      <c r="C1714" s="7">
        <v>45108.0</v>
      </c>
      <c r="D1714" s="3">
        <v>1.0</v>
      </c>
      <c r="E1714" s="7">
        <v>45505.0</v>
      </c>
      <c r="F1714" s="8">
        <f t="shared" si="1"/>
        <v>45444</v>
      </c>
    </row>
    <row r="1715">
      <c r="A1715" s="2" t="s">
        <v>78</v>
      </c>
      <c r="B1715" s="8">
        <v>45474.0</v>
      </c>
      <c r="C1715" s="7">
        <v>45261.0</v>
      </c>
      <c r="D1715" s="3">
        <v>14.0</v>
      </c>
      <c r="E1715" s="7">
        <v>45505.0</v>
      </c>
      <c r="F1715" s="8">
        <f t="shared" si="1"/>
        <v>45444</v>
      </c>
    </row>
    <row r="1716">
      <c r="A1716" s="2" t="s">
        <v>78</v>
      </c>
      <c r="B1716" s="8">
        <v>45474.0</v>
      </c>
      <c r="C1716" s="7">
        <v>45536.0</v>
      </c>
      <c r="D1716" s="3">
        <v>30.0</v>
      </c>
      <c r="E1716" s="7">
        <v>45505.0</v>
      </c>
      <c r="F1716" s="8">
        <f t="shared" si="1"/>
        <v>45444</v>
      </c>
    </row>
    <row r="1717">
      <c r="A1717" s="2" t="s">
        <v>78</v>
      </c>
      <c r="B1717" s="8">
        <v>45505.0</v>
      </c>
      <c r="C1717" s="7">
        <v>44866.0</v>
      </c>
      <c r="D1717" s="3">
        <v>5.0</v>
      </c>
      <c r="E1717" s="7">
        <v>45536.0</v>
      </c>
      <c r="F1717" s="8">
        <f t="shared" si="1"/>
        <v>45474</v>
      </c>
    </row>
    <row r="1718">
      <c r="A1718" s="2" t="s">
        <v>78</v>
      </c>
      <c r="B1718" s="8">
        <v>45505.0</v>
      </c>
      <c r="C1718" s="7">
        <v>45413.0</v>
      </c>
      <c r="D1718" s="3">
        <v>13.0</v>
      </c>
      <c r="E1718" s="7">
        <v>45536.0</v>
      </c>
      <c r="F1718" s="8">
        <f t="shared" si="1"/>
        <v>45474</v>
      </c>
    </row>
    <row r="1719">
      <c r="A1719" s="2" t="s">
        <v>78</v>
      </c>
      <c r="B1719" s="8">
        <v>45505.0</v>
      </c>
      <c r="C1719" s="7">
        <v>45231.0</v>
      </c>
      <c r="D1719" s="3">
        <v>1.0</v>
      </c>
      <c r="E1719" s="7">
        <v>45536.0</v>
      </c>
      <c r="F1719" s="8">
        <f t="shared" si="1"/>
        <v>45474</v>
      </c>
    </row>
    <row r="1720">
      <c r="A1720" s="2" t="s">
        <v>78</v>
      </c>
      <c r="B1720" s="8">
        <v>45536.0</v>
      </c>
      <c r="C1720" s="7">
        <v>44805.0</v>
      </c>
      <c r="D1720" s="3">
        <v>1.0</v>
      </c>
      <c r="E1720" s="7">
        <v>45566.0</v>
      </c>
      <c r="F1720" s="8">
        <f t="shared" si="1"/>
        <v>45505</v>
      </c>
    </row>
    <row r="1721">
      <c r="A1721" s="2" t="s">
        <v>78</v>
      </c>
      <c r="B1721" s="8">
        <v>45536.0</v>
      </c>
      <c r="C1721" s="7">
        <v>45352.0</v>
      </c>
      <c r="D1721" s="3">
        <v>46.0</v>
      </c>
      <c r="E1721" s="7">
        <v>45566.0</v>
      </c>
      <c r="F1721" s="8">
        <f t="shared" si="1"/>
        <v>45505</v>
      </c>
    </row>
    <row r="1722">
      <c r="A1722" s="2" t="s">
        <v>78</v>
      </c>
      <c r="B1722" s="8">
        <v>45536.0</v>
      </c>
      <c r="C1722" s="7">
        <v>45597.0</v>
      </c>
      <c r="D1722" s="3">
        <v>10.0</v>
      </c>
      <c r="E1722" s="7">
        <v>45566.0</v>
      </c>
      <c r="F1722" s="8">
        <f t="shared" si="1"/>
        <v>45505</v>
      </c>
    </row>
    <row r="1723">
      <c r="A1723" s="2" t="s">
        <v>78</v>
      </c>
      <c r="B1723" s="8">
        <v>45536.0</v>
      </c>
      <c r="C1723" s="7">
        <v>45261.0</v>
      </c>
      <c r="D1723" s="3">
        <v>1.0</v>
      </c>
      <c r="E1723" s="7">
        <v>45566.0</v>
      </c>
      <c r="F1723" s="8">
        <f t="shared" si="1"/>
        <v>45505</v>
      </c>
    </row>
    <row r="1724">
      <c r="A1724" s="2" t="s">
        <v>78</v>
      </c>
      <c r="B1724" s="8">
        <v>45566.0</v>
      </c>
      <c r="C1724" s="7">
        <v>45627.0</v>
      </c>
      <c r="D1724" s="3">
        <v>27.0</v>
      </c>
      <c r="E1724" s="7">
        <v>45597.0</v>
      </c>
      <c r="F1724" s="8">
        <f t="shared" si="1"/>
        <v>45536</v>
      </c>
    </row>
    <row r="1725">
      <c r="A1725" s="2" t="s">
        <v>78</v>
      </c>
      <c r="B1725" s="8">
        <v>45597.0</v>
      </c>
      <c r="C1725" s="7">
        <v>45658.0</v>
      </c>
      <c r="D1725" s="3">
        <v>11.0</v>
      </c>
      <c r="E1725" s="7">
        <v>45627.0</v>
      </c>
      <c r="F1725" s="8">
        <f t="shared" si="1"/>
        <v>45566</v>
      </c>
    </row>
    <row r="1726">
      <c r="A1726" s="2" t="s">
        <v>78</v>
      </c>
      <c r="B1726" s="8">
        <v>45627.0</v>
      </c>
      <c r="C1726" s="7">
        <v>45689.0</v>
      </c>
      <c r="D1726" s="3">
        <v>3.0</v>
      </c>
      <c r="E1726" s="7">
        <v>45658.0</v>
      </c>
      <c r="F1726" s="8">
        <f t="shared" si="1"/>
        <v>45597</v>
      </c>
    </row>
    <row r="1727">
      <c r="A1727" s="2" t="s">
        <v>78</v>
      </c>
      <c r="B1727" s="8">
        <v>45689.0</v>
      </c>
      <c r="C1727" s="7">
        <v>45748.0</v>
      </c>
      <c r="D1727" s="3">
        <v>1.0</v>
      </c>
      <c r="E1727" s="7">
        <v>45717.0</v>
      </c>
      <c r="F1727" s="8">
        <f t="shared" si="1"/>
        <v>45658</v>
      </c>
    </row>
    <row r="1728">
      <c r="A1728" s="2" t="s">
        <v>78</v>
      </c>
      <c r="B1728" s="8">
        <v>45717.0</v>
      </c>
      <c r="C1728" s="7">
        <v>45778.0</v>
      </c>
      <c r="D1728" s="3">
        <v>4.0</v>
      </c>
      <c r="E1728" s="7">
        <v>45748.0</v>
      </c>
      <c r="F1728" s="8">
        <f t="shared" si="1"/>
        <v>45689</v>
      </c>
    </row>
    <row r="1729">
      <c r="A1729" s="2" t="s">
        <v>78</v>
      </c>
      <c r="B1729" s="8">
        <v>45748.0</v>
      </c>
      <c r="C1729" s="7">
        <v>45809.0</v>
      </c>
      <c r="D1729" s="3">
        <v>4.0</v>
      </c>
      <c r="E1729" s="7">
        <v>45778.0</v>
      </c>
      <c r="F1729" s="8">
        <f t="shared" si="1"/>
        <v>45717</v>
      </c>
    </row>
    <row r="1730">
      <c r="A1730" s="2" t="s">
        <v>79</v>
      </c>
      <c r="B1730" s="8">
        <v>45413.0</v>
      </c>
      <c r="C1730" s="7">
        <v>45200.0</v>
      </c>
      <c r="D1730" s="3">
        <v>43.0</v>
      </c>
      <c r="E1730" s="7">
        <v>45444.0</v>
      </c>
      <c r="F1730" s="8">
        <f t="shared" si="1"/>
        <v>45383</v>
      </c>
    </row>
    <row r="1731">
      <c r="A1731" s="2" t="s">
        <v>79</v>
      </c>
      <c r="B1731" s="8">
        <v>45474.0</v>
      </c>
      <c r="C1731" s="7">
        <v>45413.0</v>
      </c>
      <c r="D1731" s="3">
        <v>1.0</v>
      </c>
      <c r="E1731" s="7">
        <v>45505.0</v>
      </c>
      <c r="F1731" s="8">
        <f t="shared" si="1"/>
        <v>45444</v>
      </c>
    </row>
    <row r="1732">
      <c r="A1732" s="2" t="s">
        <v>79</v>
      </c>
      <c r="B1732" s="8">
        <v>45474.0</v>
      </c>
      <c r="C1732" s="7">
        <v>45170.0</v>
      </c>
      <c r="D1732" s="3">
        <v>3.0</v>
      </c>
      <c r="E1732" s="7">
        <v>45505.0</v>
      </c>
      <c r="F1732" s="8">
        <f t="shared" si="1"/>
        <v>45444</v>
      </c>
    </row>
    <row r="1733">
      <c r="A1733" s="2" t="s">
        <v>79</v>
      </c>
      <c r="B1733" s="8">
        <v>45474.0</v>
      </c>
      <c r="C1733" s="7">
        <v>45536.0</v>
      </c>
      <c r="D1733" s="3">
        <v>1.0</v>
      </c>
      <c r="E1733" s="7">
        <v>45505.0</v>
      </c>
      <c r="F1733" s="8">
        <f t="shared" si="1"/>
        <v>45444</v>
      </c>
    </row>
    <row r="1734">
      <c r="A1734" s="2" t="s">
        <v>80</v>
      </c>
      <c r="B1734" s="8">
        <v>45413.0</v>
      </c>
      <c r="C1734" s="7">
        <v>45474.0</v>
      </c>
      <c r="D1734" s="3">
        <v>2.0</v>
      </c>
      <c r="E1734" s="7">
        <v>45444.0</v>
      </c>
      <c r="F1734" s="8">
        <f t="shared" si="1"/>
        <v>45383</v>
      </c>
    </row>
    <row r="1735">
      <c r="A1735" s="2" t="s">
        <v>80</v>
      </c>
      <c r="B1735" s="8">
        <v>45474.0</v>
      </c>
      <c r="C1735" s="7">
        <v>45536.0</v>
      </c>
      <c r="D1735" s="3">
        <v>5.0</v>
      </c>
      <c r="E1735" s="7">
        <v>45505.0</v>
      </c>
      <c r="F1735" s="8">
        <f t="shared" si="1"/>
        <v>45444</v>
      </c>
    </row>
    <row r="1736">
      <c r="A1736" s="2" t="s">
        <v>80</v>
      </c>
      <c r="B1736" s="8">
        <v>45474.0</v>
      </c>
      <c r="C1736" s="7">
        <v>45170.0</v>
      </c>
      <c r="D1736" s="3">
        <v>1.0</v>
      </c>
      <c r="E1736" s="7">
        <v>45505.0</v>
      </c>
      <c r="F1736" s="8">
        <f t="shared" si="1"/>
        <v>45444</v>
      </c>
    </row>
    <row r="1737">
      <c r="A1737" s="2" t="s">
        <v>80</v>
      </c>
      <c r="B1737" s="8">
        <v>45474.0</v>
      </c>
      <c r="C1737" s="7">
        <v>45261.0</v>
      </c>
      <c r="D1737" s="3">
        <v>2.0</v>
      </c>
      <c r="E1737" s="7">
        <v>45505.0</v>
      </c>
      <c r="F1737" s="8">
        <f t="shared" si="1"/>
        <v>45444</v>
      </c>
    </row>
    <row r="1738">
      <c r="A1738" s="2" t="s">
        <v>80</v>
      </c>
      <c r="B1738" s="8">
        <v>45505.0</v>
      </c>
      <c r="C1738" s="7">
        <v>45108.0</v>
      </c>
      <c r="D1738" s="3">
        <v>1.0</v>
      </c>
      <c r="E1738" s="7">
        <v>45536.0</v>
      </c>
      <c r="F1738" s="8">
        <f t="shared" si="1"/>
        <v>45474</v>
      </c>
    </row>
    <row r="1739">
      <c r="A1739" s="2" t="s">
        <v>80</v>
      </c>
      <c r="B1739" s="8">
        <v>45505.0</v>
      </c>
      <c r="C1739" s="7">
        <v>45566.0</v>
      </c>
      <c r="D1739" s="3">
        <v>3.0</v>
      </c>
      <c r="E1739" s="7">
        <v>45536.0</v>
      </c>
      <c r="F1739" s="8">
        <f t="shared" si="1"/>
        <v>45474</v>
      </c>
    </row>
    <row r="1740">
      <c r="A1740" s="2" t="s">
        <v>80</v>
      </c>
      <c r="B1740" s="8">
        <v>45505.0</v>
      </c>
      <c r="C1740" s="7">
        <v>44652.0</v>
      </c>
      <c r="D1740" s="3">
        <v>1.0</v>
      </c>
      <c r="E1740" s="7">
        <v>45536.0</v>
      </c>
      <c r="F1740" s="8">
        <f t="shared" si="1"/>
        <v>45474</v>
      </c>
    </row>
    <row r="1741">
      <c r="A1741" s="2" t="s">
        <v>80</v>
      </c>
      <c r="B1741" s="8">
        <v>45536.0</v>
      </c>
      <c r="C1741" s="7">
        <v>45597.0</v>
      </c>
      <c r="D1741" s="3">
        <v>4.0</v>
      </c>
      <c r="E1741" s="7">
        <v>45566.0</v>
      </c>
      <c r="F1741" s="8">
        <f t="shared" si="1"/>
        <v>45505</v>
      </c>
    </row>
    <row r="1742">
      <c r="A1742" s="2" t="s">
        <v>80</v>
      </c>
      <c r="B1742" s="8">
        <v>45566.0</v>
      </c>
      <c r="C1742" s="7">
        <v>45627.0</v>
      </c>
      <c r="D1742" s="3">
        <v>11.0</v>
      </c>
      <c r="E1742" s="7">
        <v>45597.0</v>
      </c>
      <c r="F1742" s="8">
        <f t="shared" si="1"/>
        <v>45536</v>
      </c>
    </row>
    <row r="1743">
      <c r="A1743" s="2" t="s">
        <v>80</v>
      </c>
      <c r="B1743" s="8">
        <v>45627.0</v>
      </c>
      <c r="C1743" s="7">
        <v>45689.0</v>
      </c>
      <c r="D1743" s="3">
        <v>19.0</v>
      </c>
      <c r="E1743" s="7">
        <v>45658.0</v>
      </c>
      <c r="F1743" s="8">
        <f t="shared" si="1"/>
        <v>45597</v>
      </c>
    </row>
    <row r="1744">
      <c r="A1744" s="2" t="s">
        <v>80</v>
      </c>
      <c r="B1744" s="8">
        <v>45658.0</v>
      </c>
      <c r="C1744" s="7">
        <v>45717.0</v>
      </c>
      <c r="D1744" s="3">
        <v>5.0</v>
      </c>
      <c r="E1744" s="7">
        <v>45689.0</v>
      </c>
      <c r="F1744" s="8">
        <f t="shared" si="1"/>
        <v>45627</v>
      </c>
    </row>
    <row r="1745">
      <c r="A1745" s="2" t="s">
        <v>80</v>
      </c>
      <c r="B1745" s="8">
        <v>45689.0</v>
      </c>
      <c r="C1745" s="7">
        <v>45748.0</v>
      </c>
      <c r="D1745" s="3">
        <v>1.0</v>
      </c>
      <c r="E1745" s="7">
        <v>45717.0</v>
      </c>
      <c r="F1745" s="8">
        <f t="shared" si="1"/>
        <v>45658</v>
      </c>
    </row>
    <row r="1746">
      <c r="A1746" s="2" t="s">
        <v>80</v>
      </c>
      <c r="B1746" s="8">
        <v>45717.0</v>
      </c>
      <c r="C1746" s="7">
        <v>45778.0</v>
      </c>
      <c r="D1746" s="3">
        <v>5.0</v>
      </c>
      <c r="E1746" s="7">
        <v>45748.0</v>
      </c>
      <c r="F1746" s="8">
        <f t="shared" si="1"/>
        <v>45689</v>
      </c>
    </row>
    <row r="1747">
      <c r="A1747" s="2" t="s">
        <v>82</v>
      </c>
      <c r="B1747" s="8">
        <v>45413.0</v>
      </c>
      <c r="C1747" s="7">
        <v>45200.0</v>
      </c>
      <c r="D1747" s="3">
        <v>3.0</v>
      </c>
      <c r="E1747" s="7">
        <v>45444.0</v>
      </c>
      <c r="F1747" s="8">
        <f t="shared" si="1"/>
        <v>45383</v>
      </c>
    </row>
    <row r="1748">
      <c r="A1748" s="2" t="s">
        <v>82</v>
      </c>
      <c r="B1748" s="8">
        <v>45444.0</v>
      </c>
      <c r="C1748" s="7">
        <v>45505.0</v>
      </c>
      <c r="D1748" s="3">
        <v>2.0</v>
      </c>
      <c r="E1748" s="7">
        <v>45474.0</v>
      </c>
      <c r="F1748" s="8">
        <f t="shared" si="1"/>
        <v>45413</v>
      </c>
    </row>
    <row r="1749">
      <c r="A1749" s="2" t="s">
        <v>82</v>
      </c>
      <c r="B1749" s="8">
        <v>45444.0</v>
      </c>
      <c r="C1749" s="7">
        <v>44743.0</v>
      </c>
      <c r="D1749" s="3">
        <v>1.0</v>
      </c>
      <c r="E1749" s="7">
        <v>45474.0</v>
      </c>
      <c r="F1749" s="8">
        <f t="shared" si="1"/>
        <v>45413</v>
      </c>
    </row>
    <row r="1750">
      <c r="A1750" s="2" t="s">
        <v>82</v>
      </c>
      <c r="B1750" s="8">
        <v>45444.0</v>
      </c>
      <c r="C1750" s="7">
        <v>45292.0</v>
      </c>
      <c r="D1750" s="3">
        <v>3.0</v>
      </c>
      <c r="E1750" s="7">
        <v>45474.0</v>
      </c>
      <c r="F1750" s="8">
        <f t="shared" si="1"/>
        <v>45413</v>
      </c>
    </row>
    <row r="1751">
      <c r="A1751" s="2" t="s">
        <v>82</v>
      </c>
      <c r="B1751" s="8">
        <v>45474.0</v>
      </c>
      <c r="C1751" s="7">
        <v>45536.0</v>
      </c>
      <c r="D1751" s="3">
        <v>1.0</v>
      </c>
      <c r="E1751" s="7">
        <v>45505.0</v>
      </c>
      <c r="F1751" s="8">
        <f t="shared" si="1"/>
        <v>45444</v>
      </c>
    </row>
    <row r="1752">
      <c r="A1752" s="2" t="s">
        <v>82</v>
      </c>
      <c r="B1752" s="8">
        <v>45474.0</v>
      </c>
      <c r="C1752" s="7">
        <v>45261.0</v>
      </c>
      <c r="D1752" s="3">
        <v>1.0</v>
      </c>
      <c r="E1752" s="7">
        <v>45505.0</v>
      </c>
      <c r="F1752" s="8">
        <f t="shared" si="1"/>
        <v>45444</v>
      </c>
    </row>
    <row r="1753">
      <c r="A1753" s="2" t="s">
        <v>82</v>
      </c>
      <c r="B1753" s="8">
        <v>45474.0</v>
      </c>
      <c r="C1753" s="7">
        <v>45352.0</v>
      </c>
      <c r="D1753" s="3">
        <v>1.0</v>
      </c>
      <c r="E1753" s="7">
        <v>45505.0</v>
      </c>
      <c r="F1753" s="8">
        <f t="shared" si="1"/>
        <v>45444</v>
      </c>
    </row>
    <row r="1754">
      <c r="A1754" s="2" t="s">
        <v>82</v>
      </c>
      <c r="B1754" s="8">
        <v>45474.0</v>
      </c>
      <c r="C1754" s="7">
        <v>45170.0</v>
      </c>
      <c r="D1754" s="3">
        <v>10.0</v>
      </c>
      <c r="E1754" s="7">
        <v>45505.0</v>
      </c>
      <c r="F1754" s="8">
        <f t="shared" si="1"/>
        <v>45444</v>
      </c>
    </row>
    <row r="1755">
      <c r="A1755" s="2" t="s">
        <v>82</v>
      </c>
      <c r="B1755" s="8">
        <v>45474.0</v>
      </c>
      <c r="C1755" s="7">
        <v>45231.0</v>
      </c>
      <c r="D1755" s="3">
        <v>2.0</v>
      </c>
      <c r="E1755" s="7">
        <v>45505.0</v>
      </c>
      <c r="F1755" s="8">
        <f t="shared" si="1"/>
        <v>45444</v>
      </c>
    </row>
    <row r="1756">
      <c r="A1756" s="2" t="s">
        <v>82</v>
      </c>
      <c r="B1756" s="8">
        <v>45474.0</v>
      </c>
      <c r="C1756" s="7">
        <v>44713.0</v>
      </c>
      <c r="D1756" s="3">
        <v>2.0</v>
      </c>
      <c r="E1756" s="7">
        <v>45505.0</v>
      </c>
      <c r="F1756" s="8">
        <f t="shared" si="1"/>
        <v>45444</v>
      </c>
    </row>
    <row r="1757">
      <c r="A1757" s="2" t="s">
        <v>82</v>
      </c>
      <c r="B1757" s="8">
        <v>45505.0</v>
      </c>
      <c r="C1757" s="7">
        <v>45566.0</v>
      </c>
      <c r="D1757" s="3">
        <v>3.0</v>
      </c>
      <c r="E1757" s="7">
        <v>45536.0</v>
      </c>
      <c r="F1757" s="8">
        <f t="shared" si="1"/>
        <v>45474</v>
      </c>
    </row>
    <row r="1758">
      <c r="A1758" s="2" t="s">
        <v>82</v>
      </c>
      <c r="B1758" s="8">
        <v>45505.0</v>
      </c>
      <c r="C1758" s="7">
        <v>45383.0</v>
      </c>
      <c r="D1758" s="3">
        <v>2.0</v>
      </c>
      <c r="E1758" s="7">
        <v>45536.0</v>
      </c>
      <c r="F1758" s="8">
        <f t="shared" si="1"/>
        <v>45474</v>
      </c>
    </row>
    <row r="1759">
      <c r="A1759" s="2" t="s">
        <v>82</v>
      </c>
      <c r="B1759" s="8">
        <v>45536.0</v>
      </c>
      <c r="C1759" s="7">
        <v>45597.0</v>
      </c>
      <c r="D1759" s="3">
        <v>1.0</v>
      </c>
      <c r="E1759" s="7">
        <v>45566.0</v>
      </c>
      <c r="F1759" s="8">
        <f t="shared" si="1"/>
        <v>45505</v>
      </c>
    </row>
    <row r="1760">
      <c r="A1760" s="2" t="s">
        <v>82</v>
      </c>
      <c r="B1760" s="8">
        <v>45566.0</v>
      </c>
      <c r="C1760" s="7">
        <v>45627.0</v>
      </c>
      <c r="D1760" s="3">
        <v>1.0</v>
      </c>
      <c r="E1760" s="7">
        <v>45597.0</v>
      </c>
      <c r="F1760" s="8">
        <f t="shared" si="1"/>
        <v>45536</v>
      </c>
    </row>
    <row r="1761">
      <c r="A1761" s="2" t="s">
        <v>83</v>
      </c>
      <c r="B1761" s="8">
        <v>45413.0</v>
      </c>
      <c r="C1761" s="7">
        <v>45413.0</v>
      </c>
      <c r="D1761" s="3">
        <v>7.0</v>
      </c>
      <c r="E1761" s="7">
        <v>45444.0</v>
      </c>
      <c r="F1761" s="8">
        <f t="shared" si="1"/>
        <v>45383</v>
      </c>
    </row>
    <row r="1762">
      <c r="A1762" s="2" t="s">
        <v>83</v>
      </c>
      <c r="B1762" s="8">
        <v>45474.0</v>
      </c>
      <c r="C1762" s="7">
        <v>45536.0</v>
      </c>
      <c r="D1762" s="3">
        <v>8.0</v>
      </c>
      <c r="E1762" s="7">
        <v>45505.0</v>
      </c>
      <c r="F1762" s="8">
        <f t="shared" si="1"/>
        <v>45444</v>
      </c>
    </row>
    <row r="1763">
      <c r="A1763" s="2" t="s">
        <v>83</v>
      </c>
      <c r="B1763" s="8">
        <v>45474.0</v>
      </c>
      <c r="C1763" s="7">
        <v>45413.0</v>
      </c>
      <c r="D1763" s="3">
        <v>8.0</v>
      </c>
      <c r="E1763" s="7">
        <v>45505.0</v>
      </c>
      <c r="F1763" s="8">
        <f t="shared" si="1"/>
        <v>45444</v>
      </c>
    </row>
    <row r="1764">
      <c r="A1764" s="2" t="s">
        <v>83</v>
      </c>
      <c r="B1764" s="8">
        <v>45505.0</v>
      </c>
      <c r="C1764" s="7">
        <v>45566.0</v>
      </c>
      <c r="D1764" s="3">
        <v>5.0</v>
      </c>
      <c r="E1764" s="7">
        <v>45536.0</v>
      </c>
      <c r="F1764" s="8">
        <f t="shared" si="1"/>
        <v>45474</v>
      </c>
    </row>
    <row r="1765">
      <c r="A1765" s="2" t="s">
        <v>83</v>
      </c>
      <c r="B1765" s="8">
        <v>45566.0</v>
      </c>
      <c r="C1765" s="7">
        <v>45627.0</v>
      </c>
      <c r="D1765" s="3">
        <v>6.0</v>
      </c>
      <c r="E1765" s="7">
        <v>45597.0</v>
      </c>
      <c r="F1765" s="8">
        <f t="shared" si="1"/>
        <v>45536</v>
      </c>
    </row>
    <row r="1766">
      <c r="A1766" s="2" t="s">
        <v>83</v>
      </c>
      <c r="B1766" s="8">
        <v>45597.0</v>
      </c>
      <c r="C1766" s="7">
        <v>45658.0</v>
      </c>
      <c r="D1766" s="3">
        <v>13.0</v>
      </c>
      <c r="E1766" s="7">
        <v>45627.0</v>
      </c>
      <c r="F1766" s="8">
        <f t="shared" si="1"/>
        <v>45566</v>
      </c>
    </row>
    <row r="1767">
      <c r="A1767" s="2" t="s">
        <v>83</v>
      </c>
      <c r="B1767" s="8">
        <v>45748.0</v>
      </c>
      <c r="C1767" s="7">
        <v>45809.0</v>
      </c>
      <c r="D1767" s="3">
        <v>3.0</v>
      </c>
      <c r="E1767" s="7">
        <v>45778.0</v>
      </c>
      <c r="F1767" s="8">
        <f t="shared" si="1"/>
        <v>45717</v>
      </c>
    </row>
    <row r="1768">
      <c r="A1768" s="2" t="s">
        <v>84</v>
      </c>
      <c r="B1768" s="8">
        <v>45413.0</v>
      </c>
      <c r="C1768" s="7">
        <v>45474.0</v>
      </c>
      <c r="D1768" s="3">
        <v>6.0</v>
      </c>
      <c r="E1768" s="7">
        <v>45444.0</v>
      </c>
      <c r="F1768" s="8">
        <f t="shared" si="1"/>
        <v>45383</v>
      </c>
    </row>
    <row r="1769">
      <c r="A1769" s="2" t="s">
        <v>84</v>
      </c>
      <c r="B1769" s="8">
        <v>45444.0</v>
      </c>
      <c r="C1769" s="7">
        <v>45413.0</v>
      </c>
      <c r="D1769" s="3">
        <v>4.0</v>
      </c>
      <c r="E1769" s="7">
        <v>45474.0</v>
      </c>
      <c r="F1769" s="8">
        <f t="shared" si="1"/>
        <v>45413</v>
      </c>
    </row>
    <row r="1770">
      <c r="A1770" s="2" t="s">
        <v>84</v>
      </c>
      <c r="B1770" s="8">
        <v>45444.0</v>
      </c>
      <c r="C1770" s="7">
        <v>45505.0</v>
      </c>
      <c r="D1770" s="3">
        <v>19.0</v>
      </c>
      <c r="E1770" s="7">
        <v>45474.0</v>
      </c>
      <c r="F1770" s="8">
        <f t="shared" si="1"/>
        <v>45413</v>
      </c>
    </row>
    <row r="1771">
      <c r="A1771" s="2" t="s">
        <v>84</v>
      </c>
      <c r="B1771" s="8">
        <v>45474.0</v>
      </c>
      <c r="C1771" s="7">
        <v>45444.0</v>
      </c>
      <c r="D1771" s="3">
        <v>7.0</v>
      </c>
      <c r="E1771" s="7">
        <v>45505.0</v>
      </c>
      <c r="F1771" s="8">
        <f t="shared" si="1"/>
        <v>45444</v>
      </c>
    </row>
    <row r="1772">
      <c r="A1772" s="2" t="s">
        <v>84</v>
      </c>
      <c r="B1772" s="8">
        <v>45474.0</v>
      </c>
      <c r="C1772" s="7">
        <v>45261.0</v>
      </c>
      <c r="D1772" s="3">
        <v>8.0</v>
      </c>
      <c r="E1772" s="7">
        <v>45505.0</v>
      </c>
      <c r="F1772" s="8">
        <f t="shared" si="1"/>
        <v>45444</v>
      </c>
    </row>
    <row r="1773">
      <c r="A1773" s="2" t="s">
        <v>84</v>
      </c>
      <c r="B1773" s="8">
        <v>45474.0</v>
      </c>
      <c r="C1773" s="7">
        <v>45413.0</v>
      </c>
      <c r="D1773" s="3">
        <v>1.0</v>
      </c>
      <c r="E1773" s="7">
        <v>45505.0</v>
      </c>
      <c r="F1773" s="8">
        <f t="shared" si="1"/>
        <v>45444</v>
      </c>
    </row>
    <row r="1774">
      <c r="A1774" s="2" t="s">
        <v>84</v>
      </c>
      <c r="B1774" s="8">
        <v>45474.0</v>
      </c>
      <c r="C1774" s="7">
        <v>45536.0</v>
      </c>
      <c r="D1774" s="3">
        <v>3.0</v>
      </c>
      <c r="E1774" s="7">
        <v>45505.0</v>
      </c>
      <c r="F1774" s="8">
        <f t="shared" si="1"/>
        <v>45444</v>
      </c>
    </row>
    <row r="1775">
      <c r="A1775" s="2" t="s">
        <v>84</v>
      </c>
      <c r="B1775" s="8">
        <v>45474.0</v>
      </c>
      <c r="C1775" s="7">
        <v>45352.0</v>
      </c>
      <c r="D1775" s="3">
        <v>1.0</v>
      </c>
      <c r="E1775" s="7">
        <v>45505.0</v>
      </c>
      <c r="F1775" s="8">
        <f t="shared" si="1"/>
        <v>45444</v>
      </c>
    </row>
    <row r="1776">
      <c r="A1776" s="2" t="s">
        <v>84</v>
      </c>
      <c r="B1776" s="8">
        <v>45474.0</v>
      </c>
      <c r="C1776" s="7">
        <v>45231.0</v>
      </c>
      <c r="D1776" s="3">
        <v>2.0</v>
      </c>
      <c r="E1776" s="7">
        <v>45505.0</v>
      </c>
      <c r="F1776" s="8">
        <f t="shared" si="1"/>
        <v>45444</v>
      </c>
    </row>
    <row r="1777">
      <c r="A1777" s="2" t="s">
        <v>84</v>
      </c>
      <c r="B1777" s="8">
        <v>45474.0</v>
      </c>
      <c r="C1777" s="7">
        <v>45292.0</v>
      </c>
      <c r="D1777" s="3">
        <v>1.0</v>
      </c>
      <c r="E1777" s="7">
        <v>45505.0</v>
      </c>
      <c r="F1777" s="8">
        <f t="shared" si="1"/>
        <v>45444</v>
      </c>
    </row>
    <row r="1778">
      <c r="A1778" s="2" t="s">
        <v>84</v>
      </c>
      <c r="B1778" s="8">
        <v>45505.0</v>
      </c>
      <c r="C1778" s="7">
        <v>45566.0</v>
      </c>
      <c r="D1778" s="3">
        <v>5.0</v>
      </c>
      <c r="E1778" s="7">
        <v>45536.0</v>
      </c>
      <c r="F1778" s="8">
        <f t="shared" si="1"/>
        <v>45474</v>
      </c>
    </row>
    <row r="1779">
      <c r="A1779" s="2" t="s">
        <v>84</v>
      </c>
      <c r="B1779" s="8">
        <v>45536.0</v>
      </c>
      <c r="C1779" s="7">
        <v>45352.0</v>
      </c>
      <c r="D1779" s="3">
        <v>1.0</v>
      </c>
      <c r="E1779" s="7">
        <v>45566.0</v>
      </c>
      <c r="F1779" s="8">
        <f t="shared" si="1"/>
        <v>45505</v>
      </c>
    </row>
    <row r="1780">
      <c r="A1780" s="2" t="s">
        <v>84</v>
      </c>
      <c r="B1780" s="8">
        <v>45536.0</v>
      </c>
      <c r="C1780" s="7">
        <v>45413.0</v>
      </c>
      <c r="D1780" s="3">
        <v>2.0</v>
      </c>
      <c r="E1780" s="7">
        <v>45566.0</v>
      </c>
      <c r="F1780" s="8">
        <f t="shared" si="1"/>
        <v>45505</v>
      </c>
    </row>
    <row r="1781">
      <c r="A1781" s="2" t="s">
        <v>84</v>
      </c>
      <c r="B1781" s="8">
        <v>45536.0</v>
      </c>
      <c r="C1781" s="7">
        <v>45597.0</v>
      </c>
      <c r="D1781" s="3">
        <v>8.0</v>
      </c>
      <c r="E1781" s="7">
        <v>45566.0</v>
      </c>
      <c r="F1781" s="8">
        <f t="shared" si="1"/>
        <v>45505</v>
      </c>
    </row>
    <row r="1782">
      <c r="A1782" s="2" t="s">
        <v>84</v>
      </c>
      <c r="B1782" s="8">
        <v>45566.0</v>
      </c>
      <c r="C1782" s="7">
        <v>45352.0</v>
      </c>
      <c r="D1782" s="3">
        <v>1.0</v>
      </c>
      <c r="E1782" s="7">
        <v>45597.0</v>
      </c>
      <c r="F1782" s="8">
        <f t="shared" si="1"/>
        <v>45536</v>
      </c>
    </row>
    <row r="1783">
      <c r="A1783" s="2" t="s">
        <v>84</v>
      </c>
      <c r="B1783" s="8">
        <v>45566.0</v>
      </c>
      <c r="C1783" s="7">
        <v>45413.0</v>
      </c>
      <c r="D1783" s="3">
        <v>5.0</v>
      </c>
      <c r="E1783" s="7">
        <v>45597.0</v>
      </c>
      <c r="F1783" s="8">
        <f t="shared" si="1"/>
        <v>45536</v>
      </c>
    </row>
    <row r="1784">
      <c r="A1784" s="2" t="s">
        <v>84</v>
      </c>
      <c r="B1784" s="8">
        <v>45597.0</v>
      </c>
      <c r="C1784" s="7">
        <v>45658.0</v>
      </c>
      <c r="D1784" s="3">
        <v>3.0</v>
      </c>
      <c r="E1784" s="7">
        <v>45627.0</v>
      </c>
      <c r="F1784" s="8">
        <f t="shared" si="1"/>
        <v>45566</v>
      </c>
    </row>
    <row r="1785">
      <c r="A1785" s="2" t="s">
        <v>84</v>
      </c>
      <c r="B1785" s="8">
        <v>45658.0</v>
      </c>
      <c r="C1785" s="7">
        <v>45717.0</v>
      </c>
      <c r="D1785" s="3">
        <v>2.0</v>
      </c>
      <c r="E1785" s="7">
        <v>45689.0</v>
      </c>
      <c r="F1785" s="8">
        <f t="shared" si="1"/>
        <v>45627</v>
      </c>
    </row>
    <row r="1786">
      <c r="A1786" s="2" t="s">
        <v>85</v>
      </c>
      <c r="B1786" s="8">
        <v>45413.0</v>
      </c>
      <c r="C1786" s="7">
        <v>45474.0</v>
      </c>
      <c r="D1786" s="3">
        <v>4.0</v>
      </c>
      <c r="E1786" s="7">
        <v>45444.0</v>
      </c>
      <c r="F1786" s="8">
        <f t="shared" si="1"/>
        <v>45383</v>
      </c>
    </row>
    <row r="1787">
      <c r="A1787" s="2" t="s">
        <v>85</v>
      </c>
      <c r="B1787" s="8">
        <v>45444.0</v>
      </c>
      <c r="C1787" s="7">
        <v>45383.0</v>
      </c>
      <c r="D1787" s="3">
        <v>4.0</v>
      </c>
      <c r="E1787" s="7">
        <v>45474.0</v>
      </c>
      <c r="F1787" s="8">
        <f t="shared" si="1"/>
        <v>45413</v>
      </c>
    </row>
    <row r="1788">
      <c r="A1788" s="2" t="s">
        <v>85</v>
      </c>
      <c r="B1788" s="8">
        <v>45444.0</v>
      </c>
      <c r="C1788" s="7">
        <v>44986.0</v>
      </c>
      <c r="D1788" s="3">
        <v>1.0</v>
      </c>
      <c r="E1788" s="7">
        <v>45474.0</v>
      </c>
      <c r="F1788" s="8">
        <f t="shared" si="1"/>
        <v>45413</v>
      </c>
    </row>
    <row r="1789">
      <c r="A1789" s="2" t="s">
        <v>85</v>
      </c>
      <c r="B1789" s="8">
        <v>45444.0</v>
      </c>
      <c r="C1789" s="7">
        <v>45323.0</v>
      </c>
      <c r="D1789" s="3">
        <v>3.0</v>
      </c>
      <c r="E1789" s="7">
        <v>45474.0</v>
      </c>
      <c r="F1789" s="8">
        <f t="shared" si="1"/>
        <v>45413</v>
      </c>
    </row>
    <row r="1790">
      <c r="A1790" s="2" t="s">
        <v>85</v>
      </c>
      <c r="B1790" s="8">
        <v>45444.0</v>
      </c>
      <c r="C1790" s="7">
        <v>44927.0</v>
      </c>
      <c r="D1790" s="3">
        <v>1.0</v>
      </c>
      <c r="E1790" s="7">
        <v>45474.0</v>
      </c>
      <c r="F1790" s="8">
        <f t="shared" si="1"/>
        <v>45413</v>
      </c>
    </row>
    <row r="1791">
      <c r="A1791" s="2" t="s">
        <v>85</v>
      </c>
      <c r="B1791" s="8">
        <v>45444.0</v>
      </c>
      <c r="C1791" s="7">
        <v>45413.0</v>
      </c>
      <c r="D1791" s="3">
        <v>16.0</v>
      </c>
      <c r="E1791" s="7">
        <v>45474.0</v>
      </c>
      <c r="F1791" s="8">
        <f t="shared" si="1"/>
        <v>45413</v>
      </c>
    </row>
    <row r="1792">
      <c r="A1792" s="2" t="s">
        <v>85</v>
      </c>
      <c r="B1792" s="8">
        <v>45444.0</v>
      </c>
      <c r="C1792" s="7">
        <v>45505.0</v>
      </c>
      <c r="D1792" s="3">
        <v>1.0</v>
      </c>
      <c r="E1792" s="7">
        <v>45474.0</v>
      </c>
      <c r="F1792" s="8">
        <f t="shared" si="1"/>
        <v>45413</v>
      </c>
    </row>
    <row r="1793">
      <c r="A1793" s="2" t="s">
        <v>85</v>
      </c>
      <c r="B1793" s="8">
        <v>45474.0</v>
      </c>
      <c r="C1793" s="7">
        <v>45078.0</v>
      </c>
      <c r="D1793" s="3">
        <v>2.0</v>
      </c>
      <c r="E1793" s="7">
        <v>45505.0</v>
      </c>
      <c r="F1793" s="8">
        <f t="shared" si="1"/>
        <v>45444</v>
      </c>
    </row>
    <row r="1794">
      <c r="A1794" s="2" t="s">
        <v>85</v>
      </c>
      <c r="B1794" s="8">
        <v>45474.0</v>
      </c>
      <c r="C1794" s="7">
        <v>45170.0</v>
      </c>
      <c r="D1794" s="3">
        <v>2.0</v>
      </c>
      <c r="E1794" s="7">
        <v>45505.0</v>
      </c>
      <c r="F1794" s="8">
        <f t="shared" si="1"/>
        <v>45444</v>
      </c>
    </row>
    <row r="1795">
      <c r="A1795" s="2" t="s">
        <v>85</v>
      </c>
      <c r="B1795" s="8">
        <v>45474.0</v>
      </c>
      <c r="C1795" s="7">
        <v>45536.0</v>
      </c>
      <c r="D1795" s="3">
        <v>19.0</v>
      </c>
      <c r="E1795" s="7">
        <v>45505.0</v>
      </c>
      <c r="F1795" s="8">
        <f t="shared" si="1"/>
        <v>45444</v>
      </c>
    </row>
    <row r="1796">
      <c r="A1796" s="2" t="s">
        <v>85</v>
      </c>
      <c r="B1796" s="8">
        <v>45474.0</v>
      </c>
      <c r="C1796" s="7">
        <v>45444.0</v>
      </c>
      <c r="D1796" s="3">
        <v>1.0</v>
      </c>
      <c r="E1796" s="7">
        <v>45505.0</v>
      </c>
      <c r="F1796" s="8">
        <f t="shared" si="1"/>
        <v>45444</v>
      </c>
    </row>
    <row r="1797">
      <c r="A1797" s="2" t="s">
        <v>85</v>
      </c>
      <c r="B1797" s="8">
        <v>45474.0</v>
      </c>
      <c r="C1797" s="7">
        <v>45383.0</v>
      </c>
      <c r="D1797" s="3">
        <v>1.0</v>
      </c>
      <c r="E1797" s="7">
        <v>45505.0</v>
      </c>
      <c r="F1797" s="8">
        <f t="shared" si="1"/>
        <v>45444</v>
      </c>
    </row>
    <row r="1798">
      <c r="A1798" s="2" t="s">
        <v>85</v>
      </c>
      <c r="B1798" s="8">
        <v>45474.0</v>
      </c>
      <c r="C1798" s="7">
        <v>45413.0</v>
      </c>
      <c r="D1798" s="3">
        <v>6.0</v>
      </c>
      <c r="E1798" s="7">
        <v>45505.0</v>
      </c>
      <c r="F1798" s="8">
        <f t="shared" si="1"/>
        <v>45444</v>
      </c>
    </row>
    <row r="1799">
      <c r="A1799" s="2" t="s">
        <v>85</v>
      </c>
      <c r="B1799" s="8">
        <v>45505.0</v>
      </c>
      <c r="C1799" s="7">
        <v>45444.0</v>
      </c>
      <c r="D1799" s="3">
        <v>1.0</v>
      </c>
      <c r="E1799" s="7">
        <v>45536.0</v>
      </c>
      <c r="F1799" s="8">
        <f t="shared" si="1"/>
        <v>45474</v>
      </c>
    </row>
    <row r="1800">
      <c r="A1800" s="2" t="s">
        <v>85</v>
      </c>
      <c r="B1800" s="8">
        <v>45505.0</v>
      </c>
      <c r="C1800" s="7">
        <v>45292.0</v>
      </c>
      <c r="D1800" s="3">
        <v>2.0</v>
      </c>
      <c r="E1800" s="7">
        <v>45536.0</v>
      </c>
      <c r="F1800" s="8">
        <f t="shared" si="1"/>
        <v>45474</v>
      </c>
    </row>
    <row r="1801">
      <c r="A1801" s="2" t="s">
        <v>85</v>
      </c>
      <c r="B1801" s="8">
        <v>45505.0</v>
      </c>
      <c r="C1801" s="7">
        <v>45566.0</v>
      </c>
      <c r="D1801" s="3">
        <v>2.0</v>
      </c>
      <c r="E1801" s="7">
        <v>45536.0</v>
      </c>
      <c r="F1801" s="8">
        <f t="shared" si="1"/>
        <v>45474</v>
      </c>
    </row>
    <row r="1802">
      <c r="A1802" s="2" t="s">
        <v>85</v>
      </c>
      <c r="B1802" s="8">
        <v>45505.0</v>
      </c>
      <c r="C1802" s="7">
        <v>45139.0</v>
      </c>
      <c r="D1802" s="3">
        <v>3.0</v>
      </c>
      <c r="E1802" s="7">
        <v>45536.0</v>
      </c>
      <c r="F1802" s="8">
        <f t="shared" si="1"/>
        <v>45474</v>
      </c>
    </row>
    <row r="1803">
      <c r="A1803" s="2" t="s">
        <v>85</v>
      </c>
      <c r="B1803" s="8">
        <v>45536.0</v>
      </c>
      <c r="C1803" s="7">
        <v>45597.0</v>
      </c>
      <c r="D1803" s="3">
        <v>29.0</v>
      </c>
      <c r="E1803" s="7">
        <v>45566.0</v>
      </c>
      <c r="F1803" s="8">
        <f t="shared" si="1"/>
        <v>45505</v>
      </c>
    </row>
    <row r="1804">
      <c r="A1804" s="2" t="s">
        <v>85</v>
      </c>
      <c r="B1804" s="8">
        <v>45566.0</v>
      </c>
      <c r="C1804" s="7">
        <v>45627.0</v>
      </c>
      <c r="D1804" s="3">
        <v>1.0</v>
      </c>
      <c r="E1804" s="7">
        <v>45597.0</v>
      </c>
      <c r="F1804" s="8">
        <f t="shared" si="1"/>
        <v>45536</v>
      </c>
    </row>
    <row r="1805">
      <c r="A1805" s="2" t="s">
        <v>85</v>
      </c>
      <c r="B1805" s="8">
        <v>45597.0</v>
      </c>
      <c r="C1805" s="7">
        <v>45658.0</v>
      </c>
      <c r="D1805" s="3">
        <v>13.0</v>
      </c>
      <c r="E1805" s="7">
        <v>45627.0</v>
      </c>
      <c r="F1805" s="8">
        <f t="shared" si="1"/>
        <v>45566</v>
      </c>
    </row>
    <row r="1806">
      <c r="A1806" s="2" t="s">
        <v>85</v>
      </c>
      <c r="B1806" s="8">
        <v>45689.0</v>
      </c>
      <c r="C1806" s="7">
        <v>45748.0</v>
      </c>
      <c r="D1806" s="3">
        <v>9.0</v>
      </c>
      <c r="E1806" s="7">
        <v>45717.0</v>
      </c>
      <c r="F1806" s="8">
        <f t="shared" si="1"/>
        <v>45658</v>
      </c>
    </row>
    <row r="1807">
      <c r="A1807" s="2" t="s">
        <v>86</v>
      </c>
      <c r="B1807" s="8">
        <v>45474.0</v>
      </c>
      <c r="C1807" s="7">
        <v>45323.0</v>
      </c>
      <c r="D1807" s="3">
        <v>4.0</v>
      </c>
      <c r="E1807" s="7">
        <v>45505.0</v>
      </c>
      <c r="F1807" s="8">
        <f t="shared" si="1"/>
        <v>45444</v>
      </c>
    </row>
    <row r="1808">
      <c r="A1808" s="2" t="s">
        <v>86</v>
      </c>
      <c r="B1808" s="8">
        <v>45474.0</v>
      </c>
      <c r="C1808" s="7">
        <v>45444.0</v>
      </c>
      <c r="D1808" s="3">
        <v>1.0</v>
      </c>
      <c r="E1808" s="7">
        <v>45505.0</v>
      </c>
      <c r="F1808" s="8">
        <f t="shared" si="1"/>
        <v>45444</v>
      </c>
    </row>
    <row r="1809">
      <c r="A1809" s="2" t="s">
        <v>86</v>
      </c>
      <c r="B1809" s="8">
        <v>45505.0</v>
      </c>
      <c r="C1809" s="7">
        <v>45261.0</v>
      </c>
      <c r="D1809" s="3">
        <v>1.0</v>
      </c>
      <c r="E1809" s="7">
        <v>45536.0</v>
      </c>
      <c r="F1809" s="8">
        <f t="shared" si="1"/>
        <v>45474</v>
      </c>
    </row>
    <row r="1810">
      <c r="A1810" s="2" t="s">
        <v>86</v>
      </c>
      <c r="B1810" s="8">
        <v>45505.0</v>
      </c>
      <c r="C1810" s="7">
        <v>45292.0</v>
      </c>
      <c r="D1810" s="3">
        <v>1.0</v>
      </c>
      <c r="E1810" s="7">
        <v>45536.0</v>
      </c>
      <c r="F1810" s="8">
        <f t="shared" si="1"/>
        <v>45474</v>
      </c>
    </row>
    <row r="1811">
      <c r="A1811" s="2" t="s">
        <v>86</v>
      </c>
      <c r="B1811" s="8">
        <v>45505.0</v>
      </c>
      <c r="C1811" s="7">
        <v>45566.0</v>
      </c>
      <c r="D1811" s="3">
        <v>5.0</v>
      </c>
      <c r="E1811" s="7">
        <v>45536.0</v>
      </c>
      <c r="F1811" s="8">
        <f t="shared" si="1"/>
        <v>45474</v>
      </c>
    </row>
    <row r="1812">
      <c r="A1812" s="2" t="s">
        <v>86</v>
      </c>
      <c r="B1812" s="8">
        <v>45505.0</v>
      </c>
      <c r="C1812" s="7">
        <v>45231.0</v>
      </c>
      <c r="D1812" s="3">
        <v>1.0</v>
      </c>
      <c r="E1812" s="7">
        <v>45536.0</v>
      </c>
      <c r="F1812" s="8">
        <f t="shared" si="1"/>
        <v>45474</v>
      </c>
    </row>
    <row r="1813">
      <c r="A1813" s="2" t="s">
        <v>86</v>
      </c>
      <c r="B1813" s="8">
        <v>45566.0</v>
      </c>
      <c r="C1813" s="7">
        <v>45413.0</v>
      </c>
      <c r="D1813" s="3">
        <v>1.0</v>
      </c>
      <c r="E1813" s="7">
        <v>45597.0</v>
      </c>
      <c r="F1813" s="8">
        <f t="shared" si="1"/>
        <v>45536</v>
      </c>
    </row>
    <row r="1814">
      <c r="A1814" s="2" t="s">
        <v>86</v>
      </c>
      <c r="B1814" s="8">
        <v>45566.0</v>
      </c>
      <c r="C1814" s="7">
        <v>45627.0</v>
      </c>
      <c r="D1814" s="3">
        <v>4.0</v>
      </c>
      <c r="E1814" s="7">
        <v>45597.0</v>
      </c>
      <c r="F1814" s="8">
        <f t="shared" si="1"/>
        <v>45536</v>
      </c>
    </row>
    <row r="1815">
      <c r="A1815" s="2" t="s">
        <v>86</v>
      </c>
      <c r="B1815" s="8">
        <v>45627.0</v>
      </c>
      <c r="C1815" s="7">
        <v>45689.0</v>
      </c>
      <c r="D1815" s="3">
        <v>1.0</v>
      </c>
      <c r="E1815" s="7">
        <v>45658.0</v>
      </c>
      <c r="F1815" s="8">
        <f t="shared" si="1"/>
        <v>45597</v>
      </c>
    </row>
    <row r="1816">
      <c r="A1816" s="2" t="s">
        <v>86</v>
      </c>
      <c r="B1816" s="8">
        <v>45658.0</v>
      </c>
      <c r="C1816" s="7">
        <v>45717.0</v>
      </c>
      <c r="D1816" s="3">
        <v>1.0</v>
      </c>
      <c r="E1816" s="7">
        <v>45689.0</v>
      </c>
      <c r="F1816" s="8">
        <f t="shared" si="1"/>
        <v>45627</v>
      </c>
    </row>
    <row r="1817">
      <c r="A1817" s="2" t="s">
        <v>87</v>
      </c>
      <c r="B1817" s="8">
        <v>45444.0</v>
      </c>
      <c r="C1817" s="7">
        <v>45444.0</v>
      </c>
      <c r="D1817" s="3">
        <v>4.0</v>
      </c>
      <c r="E1817" s="7">
        <v>45474.0</v>
      </c>
      <c r="F1817" s="8">
        <f t="shared" si="1"/>
        <v>45413</v>
      </c>
    </row>
    <row r="1818">
      <c r="A1818" s="2" t="s">
        <v>87</v>
      </c>
      <c r="B1818" s="8">
        <v>45444.0</v>
      </c>
      <c r="C1818" s="7">
        <v>45231.0</v>
      </c>
      <c r="D1818" s="3">
        <v>1.0</v>
      </c>
      <c r="E1818" s="7">
        <v>45474.0</v>
      </c>
      <c r="F1818" s="8">
        <f t="shared" si="1"/>
        <v>45413</v>
      </c>
    </row>
    <row r="1819">
      <c r="A1819" s="2" t="s">
        <v>87</v>
      </c>
      <c r="B1819" s="8">
        <v>45444.0</v>
      </c>
      <c r="C1819" s="7">
        <v>45200.0</v>
      </c>
      <c r="D1819" s="3">
        <v>2.0</v>
      </c>
      <c r="E1819" s="7">
        <v>45474.0</v>
      </c>
      <c r="F1819" s="8">
        <f t="shared" si="1"/>
        <v>45413</v>
      </c>
    </row>
    <row r="1820">
      <c r="A1820" s="2" t="s">
        <v>87</v>
      </c>
      <c r="B1820" s="8">
        <v>45474.0</v>
      </c>
      <c r="C1820" s="7">
        <v>45536.0</v>
      </c>
      <c r="D1820" s="3">
        <v>14.0</v>
      </c>
      <c r="E1820" s="7">
        <v>45505.0</v>
      </c>
      <c r="F1820" s="8">
        <f t="shared" si="1"/>
        <v>45444</v>
      </c>
    </row>
    <row r="1821">
      <c r="A1821" s="2" t="s">
        <v>87</v>
      </c>
      <c r="B1821" s="8">
        <v>45505.0</v>
      </c>
      <c r="C1821" s="7">
        <v>45444.0</v>
      </c>
      <c r="D1821" s="3">
        <v>15.0</v>
      </c>
      <c r="E1821" s="7">
        <v>45536.0</v>
      </c>
      <c r="F1821" s="8">
        <f t="shared" si="1"/>
        <v>45474</v>
      </c>
    </row>
    <row r="1822">
      <c r="A1822" s="2" t="s">
        <v>87</v>
      </c>
      <c r="B1822" s="8">
        <v>45536.0</v>
      </c>
      <c r="C1822" s="7">
        <v>45597.0</v>
      </c>
      <c r="D1822" s="3">
        <v>2.0</v>
      </c>
      <c r="E1822" s="7">
        <v>45566.0</v>
      </c>
      <c r="F1822" s="8">
        <f t="shared" si="1"/>
        <v>45505</v>
      </c>
    </row>
    <row r="1823">
      <c r="A1823" s="2" t="s">
        <v>87</v>
      </c>
      <c r="B1823" s="8">
        <v>45597.0</v>
      </c>
      <c r="C1823" s="7">
        <v>45658.0</v>
      </c>
      <c r="D1823" s="3">
        <v>1.0</v>
      </c>
      <c r="E1823" s="7">
        <v>45627.0</v>
      </c>
      <c r="F1823" s="8">
        <f t="shared" si="1"/>
        <v>45566</v>
      </c>
    </row>
    <row r="1824">
      <c r="A1824" s="2" t="s">
        <v>87</v>
      </c>
      <c r="B1824" s="8">
        <v>45627.0</v>
      </c>
      <c r="C1824" s="7">
        <v>45658.0</v>
      </c>
      <c r="D1824" s="3">
        <v>10.0</v>
      </c>
      <c r="E1824" s="7">
        <v>45658.0</v>
      </c>
      <c r="F1824" s="8">
        <f t="shared" si="1"/>
        <v>45597</v>
      </c>
    </row>
    <row r="1825">
      <c r="A1825" s="2" t="s">
        <v>87</v>
      </c>
      <c r="B1825" s="8">
        <v>45717.0</v>
      </c>
      <c r="C1825" s="7">
        <v>45778.0</v>
      </c>
      <c r="D1825" s="3">
        <v>14.0</v>
      </c>
      <c r="E1825" s="7">
        <v>45748.0</v>
      </c>
      <c r="F1825" s="8">
        <f t="shared" si="1"/>
        <v>45689</v>
      </c>
    </row>
    <row r="1826">
      <c r="A1826" s="2" t="s">
        <v>87</v>
      </c>
      <c r="B1826" s="8">
        <v>45778.0</v>
      </c>
      <c r="C1826" s="7">
        <v>45839.0</v>
      </c>
      <c r="D1826" s="3">
        <v>3.0</v>
      </c>
      <c r="E1826" s="7">
        <v>45809.0</v>
      </c>
      <c r="F1826" s="8">
        <f t="shared" si="1"/>
        <v>45748</v>
      </c>
    </row>
    <row r="1827">
      <c r="A1827" s="2" t="s">
        <v>88</v>
      </c>
      <c r="B1827" s="8">
        <v>45444.0</v>
      </c>
      <c r="C1827" s="7">
        <v>45383.0</v>
      </c>
      <c r="D1827" s="3">
        <v>10.0</v>
      </c>
      <c r="E1827" s="7">
        <v>45474.0</v>
      </c>
      <c r="F1827" s="8">
        <f t="shared" si="1"/>
        <v>45413</v>
      </c>
    </row>
    <row r="1828">
      <c r="A1828" s="2" t="s">
        <v>88</v>
      </c>
      <c r="B1828" s="8">
        <v>45444.0</v>
      </c>
      <c r="C1828" s="7">
        <v>44927.0</v>
      </c>
      <c r="D1828" s="3">
        <v>1.0</v>
      </c>
      <c r="E1828" s="7">
        <v>45474.0</v>
      </c>
      <c r="F1828" s="8">
        <f t="shared" si="1"/>
        <v>45413</v>
      </c>
    </row>
    <row r="1829">
      <c r="A1829" s="2" t="s">
        <v>88</v>
      </c>
      <c r="B1829" s="8">
        <v>45444.0</v>
      </c>
      <c r="C1829" s="7">
        <v>44986.0</v>
      </c>
      <c r="D1829" s="3">
        <v>8.0</v>
      </c>
      <c r="E1829" s="7">
        <v>45474.0</v>
      </c>
      <c r="F1829" s="8">
        <f t="shared" si="1"/>
        <v>45413</v>
      </c>
    </row>
    <row r="1830">
      <c r="A1830" s="2" t="s">
        <v>88</v>
      </c>
      <c r="B1830" s="8">
        <v>45444.0</v>
      </c>
      <c r="C1830" s="7">
        <v>45444.0</v>
      </c>
      <c r="D1830" s="3">
        <v>1.0</v>
      </c>
      <c r="E1830" s="7">
        <v>45474.0</v>
      </c>
      <c r="F1830" s="8">
        <f t="shared" si="1"/>
        <v>45413</v>
      </c>
    </row>
    <row r="1831">
      <c r="A1831" s="2" t="s">
        <v>88</v>
      </c>
      <c r="B1831" s="8">
        <v>45444.0</v>
      </c>
      <c r="C1831" s="7">
        <v>45505.0</v>
      </c>
      <c r="D1831" s="3">
        <v>7.0</v>
      </c>
      <c r="E1831" s="7">
        <v>45474.0</v>
      </c>
      <c r="F1831" s="8">
        <f t="shared" si="1"/>
        <v>45413</v>
      </c>
    </row>
    <row r="1832">
      <c r="A1832" s="2" t="s">
        <v>88</v>
      </c>
      <c r="B1832" s="8">
        <v>45444.0</v>
      </c>
      <c r="C1832" s="7">
        <v>45352.0</v>
      </c>
      <c r="D1832" s="3">
        <v>4.0</v>
      </c>
      <c r="E1832" s="7">
        <v>45474.0</v>
      </c>
      <c r="F1832" s="8">
        <f t="shared" si="1"/>
        <v>45413</v>
      </c>
    </row>
    <row r="1833">
      <c r="A1833" s="2" t="s">
        <v>88</v>
      </c>
      <c r="B1833" s="8">
        <v>45474.0</v>
      </c>
      <c r="C1833" s="7">
        <v>45261.0</v>
      </c>
      <c r="D1833" s="3">
        <v>4.0</v>
      </c>
      <c r="E1833" s="7">
        <v>45505.0</v>
      </c>
      <c r="F1833" s="8">
        <f t="shared" si="1"/>
        <v>45444</v>
      </c>
    </row>
    <row r="1834">
      <c r="A1834" s="2" t="s">
        <v>88</v>
      </c>
      <c r="B1834" s="8">
        <v>45474.0</v>
      </c>
      <c r="C1834" s="7">
        <v>45536.0</v>
      </c>
      <c r="D1834" s="3">
        <v>1.0</v>
      </c>
      <c r="E1834" s="7">
        <v>45505.0</v>
      </c>
      <c r="F1834" s="8">
        <f t="shared" si="1"/>
        <v>45444</v>
      </c>
    </row>
    <row r="1835">
      <c r="A1835" s="2" t="s">
        <v>88</v>
      </c>
      <c r="B1835" s="8">
        <v>45474.0</v>
      </c>
      <c r="C1835" s="7">
        <v>45444.0</v>
      </c>
      <c r="D1835" s="3">
        <v>17.0</v>
      </c>
      <c r="E1835" s="7">
        <v>45505.0</v>
      </c>
      <c r="F1835" s="8">
        <f t="shared" si="1"/>
        <v>45444</v>
      </c>
    </row>
    <row r="1836">
      <c r="A1836" s="2" t="s">
        <v>88</v>
      </c>
      <c r="B1836" s="8">
        <v>45474.0</v>
      </c>
      <c r="C1836" s="7">
        <v>45170.0</v>
      </c>
      <c r="D1836" s="3">
        <v>5.0</v>
      </c>
      <c r="E1836" s="7">
        <v>45505.0</v>
      </c>
      <c r="F1836" s="8">
        <f t="shared" si="1"/>
        <v>45444</v>
      </c>
    </row>
    <row r="1837">
      <c r="A1837" s="2" t="s">
        <v>88</v>
      </c>
      <c r="B1837" s="8">
        <v>45505.0</v>
      </c>
      <c r="C1837" s="7">
        <v>45047.0</v>
      </c>
      <c r="D1837" s="3">
        <v>4.0</v>
      </c>
      <c r="E1837" s="7">
        <v>45536.0</v>
      </c>
      <c r="F1837" s="8">
        <f t="shared" si="1"/>
        <v>45474</v>
      </c>
    </row>
    <row r="1838">
      <c r="A1838" s="2" t="s">
        <v>88</v>
      </c>
      <c r="B1838" s="8">
        <v>45505.0</v>
      </c>
      <c r="C1838" s="7">
        <v>45566.0</v>
      </c>
      <c r="D1838" s="3">
        <v>1.0</v>
      </c>
      <c r="E1838" s="7">
        <v>45536.0</v>
      </c>
      <c r="F1838" s="8">
        <f t="shared" si="1"/>
        <v>45474</v>
      </c>
    </row>
    <row r="1839">
      <c r="A1839" s="2" t="s">
        <v>88</v>
      </c>
      <c r="B1839" s="8">
        <v>45536.0</v>
      </c>
      <c r="C1839" s="7">
        <v>45597.0</v>
      </c>
      <c r="D1839" s="3">
        <v>1.0</v>
      </c>
      <c r="E1839" s="7">
        <v>45566.0</v>
      </c>
      <c r="F1839" s="8">
        <f t="shared" si="1"/>
        <v>45505</v>
      </c>
    </row>
    <row r="1840">
      <c r="A1840" s="2" t="s">
        <v>88</v>
      </c>
      <c r="B1840" s="8">
        <v>45566.0</v>
      </c>
      <c r="C1840" s="7">
        <v>45352.0</v>
      </c>
      <c r="D1840" s="3">
        <v>2.0</v>
      </c>
      <c r="E1840" s="7">
        <v>45597.0</v>
      </c>
      <c r="F1840" s="8">
        <f t="shared" si="1"/>
        <v>45536</v>
      </c>
    </row>
    <row r="1841">
      <c r="A1841" s="2" t="s">
        <v>88</v>
      </c>
      <c r="B1841" s="8">
        <v>45566.0</v>
      </c>
      <c r="C1841" s="7">
        <v>45627.0</v>
      </c>
      <c r="D1841" s="3">
        <v>1.0</v>
      </c>
      <c r="E1841" s="7">
        <v>45597.0</v>
      </c>
      <c r="F1841" s="8">
        <f t="shared" si="1"/>
        <v>45536</v>
      </c>
    </row>
    <row r="1842">
      <c r="A1842" s="2" t="s">
        <v>88</v>
      </c>
      <c r="B1842" s="8">
        <v>45566.0</v>
      </c>
      <c r="C1842" s="7">
        <v>45231.0</v>
      </c>
      <c r="D1842" s="3">
        <v>1.0</v>
      </c>
      <c r="E1842" s="7">
        <v>45597.0</v>
      </c>
      <c r="F1842" s="8">
        <f t="shared" si="1"/>
        <v>45536</v>
      </c>
    </row>
    <row r="1843">
      <c r="A1843" s="2" t="s">
        <v>88</v>
      </c>
      <c r="B1843" s="8">
        <v>45597.0</v>
      </c>
      <c r="C1843" s="7">
        <v>45658.0</v>
      </c>
      <c r="D1843" s="3">
        <v>4.0</v>
      </c>
      <c r="E1843" s="7">
        <v>45627.0</v>
      </c>
      <c r="F1843" s="8">
        <f t="shared" si="1"/>
        <v>45566</v>
      </c>
    </row>
    <row r="1844">
      <c r="A1844" s="2" t="s">
        <v>88</v>
      </c>
      <c r="B1844" s="8">
        <v>45627.0</v>
      </c>
      <c r="C1844" s="7">
        <v>45689.0</v>
      </c>
      <c r="D1844" s="3">
        <v>4.0</v>
      </c>
      <c r="E1844" s="7">
        <v>45658.0</v>
      </c>
      <c r="F1844" s="8">
        <f t="shared" si="1"/>
        <v>45597</v>
      </c>
    </row>
    <row r="1845">
      <c r="A1845" s="2" t="s">
        <v>88</v>
      </c>
      <c r="B1845" s="8">
        <v>45658.0</v>
      </c>
      <c r="C1845" s="7">
        <v>45717.0</v>
      </c>
      <c r="D1845" s="3">
        <v>16.0</v>
      </c>
      <c r="E1845" s="7">
        <v>45689.0</v>
      </c>
      <c r="F1845" s="8">
        <f t="shared" si="1"/>
        <v>45627</v>
      </c>
    </row>
    <row r="1846">
      <c r="A1846" s="2" t="s">
        <v>88</v>
      </c>
      <c r="B1846" s="8">
        <v>45689.0</v>
      </c>
      <c r="C1846" s="7">
        <v>45748.0</v>
      </c>
      <c r="D1846" s="3">
        <v>5.0</v>
      </c>
      <c r="E1846" s="7">
        <v>45717.0</v>
      </c>
      <c r="F1846" s="8">
        <f t="shared" si="1"/>
        <v>45658</v>
      </c>
    </row>
    <row r="1847">
      <c r="A1847" s="2" t="s">
        <v>88</v>
      </c>
      <c r="B1847" s="8">
        <v>45717.0</v>
      </c>
      <c r="C1847" s="7">
        <v>45778.0</v>
      </c>
      <c r="D1847" s="3">
        <v>35.0</v>
      </c>
      <c r="E1847" s="7">
        <v>45748.0</v>
      </c>
      <c r="F1847" s="8">
        <f t="shared" si="1"/>
        <v>45689</v>
      </c>
    </row>
    <row r="1848">
      <c r="A1848" s="2" t="s">
        <v>90</v>
      </c>
      <c r="B1848" s="8">
        <v>45474.0</v>
      </c>
      <c r="C1848" s="7">
        <v>45323.0</v>
      </c>
      <c r="D1848" s="3">
        <v>1.0</v>
      </c>
      <c r="E1848" s="7">
        <v>45505.0</v>
      </c>
      <c r="F1848" s="8">
        <f t="shared" si="1"/>
        <v>45444</v>
      </c>
    </row>
    <row r="1849">
      <c r="A1849" s="2" t="s">
        <v>90</v>
      </c>
      <c r="B1849" s="8">
        <v>45474.0</v>
      </c>
      <c r="C1849" s="7">
        <v>45352.0</v>
      </c>
      <c r="D1849" s="3">
        <v>3.0</v>
      </c>
      <c r="E1849" s="7">
        <v>45505.0</v>
      </c>
      <c r="F1849" s="8">
        <f t="shared" si="1"/>
        <v>45444</v>
      </c>
    </row>
    <row r="1850">
      <c r="A1850" s="2" t="s">
        <v>90</v>
      </c>
      <c r="B1850" s="8">
        <v>45505.0</v>
      </c>
      <c r="C1850" s="7">
        <v>45047.0</v>
      </c>
      <c r="D1850" s="3">
        <v>1.0</v>
      </c>
      <c r="E1850" s="7">
        <v>45536.0</v>
      </c>
      <c r="F1850" s="8">
        <f t="shared" si="1"/>
        <v>45474</v>
      </c>
    </row>
    <row r="1851">
      <c r="A1851" s="2" t="s">
        <v>90</v>
      </c>
      <c r="B1851" s="8">
        <v>45505.0</v>
      </c>
      <c r="C1851" s="7">
        <v>45566.0</v>
      </c>
      <c r="D1851" s="3">
        <v>3.0</v>
      </c>
      <c r="E1851" s="7">
        <v>45536.0</v>
      </c>
      <c r="F1851" s="8">
        <f t="shared" si="1"/>
        <v>45474</v>
      </c>
    </row>
    <row r="1852">
      <c r="A1852" s="2" t="s">
        <v>90</v>
      </c>
      <c r="B1852" s="8">
        <v>45597.0</v>
      </c>
      <c r="C1852" s="7">
        <v>45413.0</v>
      </c>
      <c r="D1852" s="3">
        <v>2.0</v>
      </c>
      <c r="E1852" s="7">
        <v>45627.0</v>
      </c>
      <c r="F1852" s="8">
        <f t="shared" si="1"/>
        <v>45566</v>
      </c>
    </row>
    <row r="1853">
      <c r="A1853" s="2" t="s">
        <v>91</v>
      </c>
      <c r="B1853" s="8">
        <v>45474.0</v>
      </c>
      <c r="C1853" s="7">
        <v>45536.0</v>
      </c>
      <c r="D1853" s="3">
        <v>29.0</v>
      </c>
      <c r="E1853" s="7">
        <v>45505.0</v>
      </c>
      <c r="F1853" s="8">
        <f t="shared" si="1"/>
        <v>45444</v>
      </c>
    </row>
    <row r="1854">
      <c r="A1854" s="2" t="s">
        <v>91</v>
      </c>
      <c r="B1854" s="8">
        <v>45505.0</v>
      </c>
      <c r="C1854" s="7">
        <v>45047.0</v>
      </c>
      <c r="D1854" s="3">
        <v>9.0</v>
      </c>
      <c r="E1854" s="7">
        <v>45536.0</v>
      </c>
      <c r="F1854" s="8">
        <f t="shared" si="1"/>
        <v>45474</v>
      </c>
    </row>
    <row r="1855">
      <c r="A1855" s="2" t="s">
        <v>91</v>
      </c>
      <c r="B1855" s="8">
        <v>45505.0</v>
      </c>
      <c r="C1855" s="7">
        <v>44958.0</v>
      </c>
      <c r="D1855" s="3">
        <v>1.0</v>
      </c>
      <c r="E1855" s="7">
        <v>45536.0</v>
      </c>
      <c r="F1855" s="8">
        <f t="shared" si="1"/>
        <v>45474</v>
      </c>
    </row>
    <row r="1856">
      <c r="A1856" s="2" t="s">
        <v>91</v>
      </c>
      <c r="B1856" s="8">
        <v>45536.0</v>
      </c>
      <c r="C1856" s="7">
        <v>45108.0</v>
      </c>
      <c r="D1856" s="3">
        <v>6.0</v>
      </c>
      <c r="E1856" s="7">
        <v>45566.0</v>
      </c>
      <c r="F1856" s="8">
        <f t="shared" si="1"/>
        <v>45505</v>
      </c>
    </row>
    <row r="1857">
      <c r="A1857" s="2" t="s">
        <v>91</v>
      </c>
      <c r="B1857" s="8">
        <v>45536.0</v>
      </c>
      <c r="C1857" s="7">
        <v>45597.0</v>
      </c>
      <c r="D1857" s="3">
        <v>4.0</v>
      </c>
      <c r="E1857" s="7">
        <v>45566.0</v>
      </c>
      <c r="F1857" s="8">
        <f t="shared" si="1"/>
        <v>45505</v>
      </c>
    </row>
    <row r="1858">
      <c r="A1858" s="2" t="s">
        <v>91</v>
      </c>
      <c r="B1858" s="8">
        <v>45566.0</v>
      </c>
      <c r="C1858" s="7">
        <v>45627.0</v>
      </c>
      <c r="D1858" s="3">
        <v>4.0</v>
      </c>
      <c r="E1858" s="7">
        <v>45597.0</v>
      </c>
      <c r="F1858" s="8">
        <f t="shared" si="1"/>
        <v>45536</v>
      </c>
    </row>
    <row r="1859">
      <c r="A1859" s="2" t="s">
        <v>91</v>
      </c>
      <c r="B1859" s="8">
        <v>45597.0</v>
      </c>
      <c r="C1859" s="7">
        <v>44958.0</v>
      </c>
      <c r="D1859" s="3">
        <v>1.0</v>
      </c>
      <c r="E1859" s="7">
        <v>45627.0</v>
      </c>
      <c r="F1859" s="8">
        <f t="shared" si="1"/>
        <v>45566</v>
      </c>
    </row>
    <row r="1860">
      <c r="A1860" s="2" t="s">
        <v>91</v>
      </c>
      <c r="B1860" s="8">
        <v>45597.0</v>
      </c>
      <c r="C1860" s="7">
        <v>45658.0</v>
      </c>
      <c r="D1860" s="3">
        <v>2.0</v>
      </c>
      <c r="E1860" s="7">
        <v>45627.0</v>
      </c>
      <c r="F1860" s="8">
        <f t="shared" si="1"/>
        <v>45566</v>
      </c>
    </row>
    <row r="1861">
      <c r="A1861" s="2" t="s">
        <v>91</v>
      </c>
      <c r="B1861" s="8">
        <v>45658.0</v>
      </c>
      <c r="C1861" s="7">
        <v>45717.0</v>
      </c>
      <c r="D1861" s="3">
        <v>3.0</v>
      </c>
      <c r="E1861" s="7">
        <v>45689.0</v>
      </c>
      <c r="F1861" s="8">
        <f t="shared" si="1"/>
        <v>45627</v>
      </c>
    </row>
    <row r="1862">
      <c r="A1862" s="2" t="s">
        <v>91</v>
      </c>
      <c r="B1862" s="8">
        <v>45689.0</v>
      </c>
      <c r="C1862" s="7">
        <v>45748.0</v>
      </c>
      <c r="D1862" s="3">
        <v>6.0</v>
      </c>
      <c r="E1862" s="7">
        <v>45717.0</v>
      </c>
      <c r="F1862" s="8">
        <f t="shared" si="1"/>
        <v>45658</v>
      </c>
    </row>
    <row r="1863">
      <c r="A1863" s="2" t="s">
        <v>91</v>
      </c>
      <c r="B1863" s="8">
        <v>45717.0</v>
      </c>
      <c r="C1863" s="7">
        <v>45778.0</v>
      </c>
      <c r="D1863" s="3">
        <v>3.0</v>
      </c>
      <c r="E1863" s="7">
        <v>45748.0</v>
      </c>
      <c r="F1863" s="8">
        <f t="shared" si="1"/>
        <v>45689</v>
      </c>
    </row>
    <row r="1864">
      <c r="A1864" s="2" t="s">
        <v>91</v>
      </c>
      <c r="B1864" s="8">
        <v>45748.0</v>
      </c>
      <c r="C1864" s="7">
        <v>45809.0</v>
      </c>
      <c r="D1864" s="3">
        <v>4.0</v>
      </c>
      <c r="E1864" s="7">
        <v>45778.0</v>
      </c>
      <c r="F1864" s="8">
        <f t="shared" si="1"/>
        <v>45717</v>
      </c>
    </row>
    <row r="1865">
      <c r="A1865" s="2" t="s">
        <v>91</v>
      </c>
      <c r="B1865" s="8">
        <v>45748.0</v>
      </c>
      <c r="C1865" s="7">
        <v>45778.0</v>
      </c>
      <c r="D1865" s="3">
        <v>1.0</v>
      </c>
      <c r="E1865" s="7">
        <v>45778.0</v>
      </c>
      <c r="F1865" s="8">
        <f t="shared" si="1"/>
        <v>45717</v>
      </c>
    </row>
    <row r="1866">
      <c r="A1866" s="2" t="s">
        <v>92</v>
      </c>
      <c r="B1866" s="8">
        <v>45413.0</v>
      </c>
      <c r="C1866" s="7">
        <v>45474.0</v>
      </c>
      <c r="D1866" s="3">
        <v>3.0</v>
      </c>
      <c r="E1866" s="7">
        <v>45444.0</v>
      </c>
      <c r="F1866" s="8">
        <f t="shared" si="1"/>
        <v>45383</v>
      </c>
    </row>
    <row r="1867">
      <c r="A1867" s="2" t="s">
        <v>92</v>
      </c>
      <c r="B1867" s="8">
        <v>45444.0</v>
      </c>
      <c r="C1867" s="7">
        <v>45413.0</v>
      </c>
      <c r="D1867" s="3">
        <v>1.0</v>
      </c>
      <c r="E1867" s="7">
        <v>45474.0</v>
      </c>
      <c r="F1867" s="8">
        <f t="shared" si="1"/>
        <v>45413</v>
      </c>
    </row>
    <row r="1868">
      <c r="A1868" s="2" t="s">
        <v>92</v>
      </c>
      <c r="B1868" s="8">
        <v>45444.0</v>
      </c>
      <c r="C1868" s="7">
        <v>45170.0</v>
      </c>
      <c r="D1868" s="3">
        <v>4.0</v>
      </c>
      <c r="E1868" s="7">
        <v>45474.0</v>
      </c>
      <c r="F1868" s="8">
        <f t="shared" si="1"/>
        <v>45413</v>
      </c>
    </row>
    <row r="1869">
      <c r="A1869" s="2" t="s">
        <v>92</v>
      </c>
      <c r="B1869" s="8">
        <v>45444.0</v>
      </c>
      <c r="C1869" s="7">
        <v>45444.0</v>
      </c>
      <c r="D1869" s="3">
        <v>5.0</v>
      </c>
      <c r="E1869" s="7">
        <v>45474.0</v>
      </c>
      <c r="F1869" s="8">
        <f t="shared" si="1"/>
        <v>45413</v>
      </c>
    </row>
    <row r="1870">
      <c r="A1870" s="2" t="s">
        <v>92</v>
      </c>
      <c r="B1870" s="8">
        <v>45444.0</v>
      </c>
      <c r="C1870" s="7">
        <v>45505.0</v>
      </c>
      <c r="D1870" s="3">
        <v>5.0</v>
      </c>
      <c r="E1870" s="7">
        <v>45474.0</v>
      </c>
      <c r="F1870" s="8">
        <f t="shared" si="1"/>
        <v>45413</v>
      </c>
    </row>
    <row r="1871">
      <c r="A1871" s="2" t="s">
        <v>92</v>
      </c>
      <c r="B1871" s="8">
        <v>45444.0</v>
      </c>
      <c r="C1871" s="7">
        <v>45383.0</v>
      </c>
      <c r="D1871" s="3">
        <v>1.0</v>
      </c>
      <c r="E1871" s="7">
        <v>45474.0</v>
      </c>
      <c r="F1871" s="8">
        <f t="shared" si="1"/>
        <v>45413</v>
      </c>
    </row>
    <row r="1872">
      <c r="A1872" s="2" t="s">
        <v>92</v>
      </c>
      <c r="B1872" s="8">
        <v>45474.0</v>
      </c>
      <c r="C1872" s="7">
        <v>44986.0</v>
      </c>
      <c r="D1872" s="3">
        <v>1.0</v>
      </c>
      <c r="E1872" s="7">
        <v>45505.0</v>
      </c>
      <c r="F1872" s="8">
        <f t="shared" si="1"/>
        <v>45444</v>
      </c>
    </row>
    <row r="1873">
      <c r="A1873" s="2" t="s">
        <v>92</v>
      </c>
      <c r="B1873" s="8">
        <v>45474.0</v>
      </c>
      <c r="C1873" s="7">
        <v>45231.0</v>
      </c>
      <c r="D1873" s="3">
        <v>1.0</v>
      </c>
      <c r="E1873" s="7">
        <v>45505.0</v>
      </c>
      <c r="F1873" s="8">
        <f t="shared" si="1"/>
        <v>45444</v>
      </c>
    </row>
    <row r="1874">
      <c r="A1874" s="2" t="s">
        <v>92</v>
      </c>
      <c r="B1874" s="8">
        <v>45474.0</v>
      </c>
      <c r="C1874" s="7">
        <v>45352.0</v>
      </c>
      <c r="D1874" s="3">
        <v>4.0</v>
      </c>
      <c r="E1874" s="7">
        <v>45505.0</v>
      </c>
      <c r="F1874" s="8">
        <f t="shared" si="1"/>
        <v>45444</v>
      </c>
    </row>
    <row r="1875">
      <c r="A1875" s="2" t="s">
        <v>92</v>
      </c>
      <c r="B1875" s="8">
        <v>45474.0</v>
      </c>
      <c r="C1875" s="7">
        <v>44958.0</v>
      </c>
      <c r="D1875" s="3">
        <v>2.0</v>
      </c>
      <c r="E1875" s="7">
        <v>45505.0</v>
      </c>
      <c r="F1875" s="8">
        <f t="shared" si="1"/>
        <v>45444</v>
      </c>
    </row>
    <row r="1876">
      <c r="A1876" s="2" t="s">
        <v>92</v>
      </c>
      <c r="B1876" s="8">
        <v>45474.0</v>
      </c>
      <c r="C1876" s="7">
        <v>45413.0</v>
      </c>
      <c r="D1876" s="3">
        <v>6.0</v>
      </c>
      <c r="E1876" s="7">
        <v>45505.0</v>
      </c>
      <c r="F1876" s="8">
        <f t="shared" si="1"/>
        <v>45444</v>
      </c>
    </row>
    <row r="1877">
      <c r="A1877" s="2" t="s">
        <v>92</v>
      </c>
      <c r="B1877" s="8">
        <v>45474.0</v>
      </c>
      <c r="C1877" s="7">
        <v>45536.0</v>
      </c>
      <c r="D1877" s="3">
        <v>4.0</v>
      </c>
      <c r="E1877" s="7">
        <v>45505.0</v>
      </c>
      <c r="F1877" s="8">
        <f t="shared" si="1"/>
        <v>45444</v>
      </c>
    </row>
    <row r="1878">
      <c r="A1878" s="2" t="s">
        <v>92</v>
      </c>
      <c r="B1878" s="8">
        <v>45474.0</v>
      </c>
      <c r="C1878" s="7">
        <v>45170.0</v>
      </c>
      <c r="D1878" s="3">
        <v>1.0</v>
      </c>
      <c r="E1878" s="7">
        <v>45505.0</v>
      </c>
      <c r="F1878" s="8">
        <f t="shared" si="1"/>
        <v>45444</v>
      </c>
    </row>
    <row r="1879">
      <c r="A1879" s="2" t="s">
        <v>92</v>
      </c>
      <c r="B1879" s="8">
        <v>45474.0</v>
      </c>
      <c r="C1879" s="7">
        <v>44866.0</v>
      </c>
      <c r="D1879" s="3">
        <v>1.0</v>
      </c>
      <c r="E1879" s="7">
        <v>45505.0</v>
      </c>
      <c r="F1879" s="8">
        <f t="shared" si="1"/>
        <v>45444</v>
      </c>
    </row>
    <row r="1880">
      <c r="A1880" s="2" t="s">
        <v>92</v>
      </c>
      <c r="B1880" s="8">
        <v>45505.0</v>
      </c>
      <c r="C1880" s="7">
        <v>45444.0</v>
      </c>
      <c r="D1880" s="3">
        <v>7.0</v>
      </c>
      <c r="E1880" s="7">
        <v>45536.0</v>
      </c>
      <c r="F1880" s="8">
        <f t="shared" si="1"/>
        <v>45474</v>
      </c>
    </row>
    <row r="1881">
      <c r="A1881" s="2" t="s">
        <v>92</v>
      </c>
      <c r="B1881" s="8">
        <v>45536.0</v>
      </c>
      <c r="C1881" s="7">
        <v>45597.0</v>
      </c>
      <c r="D1881" s="3">
        <v>3.0</v>
      </c>
      <c r="E1881" s="7">
        <v>45566.0</v>
      </c>
      <c r="F1881" s="8">
        <f t="shared" si="1"/>
        <v>45505</v>
      </c>
    </row>
    <row r="1882">
      <c r="A1882" s="2" t="s">
        <v>92</v>
      </c>
      <c r="B1882" s="8">
        <v>45566.0</v>
      </c>
      <c r="C1882" s="7">
        <v>45627.0</v>
      </c>
      <c r="D1882" s="3">
        <v>5.0</v>
      </c>
      <c r="E1882" s="7">
        <v>45597.0</v>
      </c>
      <c r="F1882" s="8">
        <f t="shared" si="1"/>
        <v>45536</v>
      </c>
    </row>
    <row r="1883">
      <c r="A1883" s="2" t="s">
        <v>92</v>
      </c>
      <c r="B1883" s="8">
        <v>45566.0</v>
      </c>
      <c r="C1883" s="7">
        <v>45413.0</v>
      </c>
      <c r="D1883" s="3">
        <v>1.0</v>
      </c>
      <c r="E1883" s="7">
        <v>45597.0</v>
      </c>
      <c r="F1883" s="8">
        <f t="shared" si="1"/>
        <v>45536</v>
      </c>
    </row>
    <row r="1884">
      <c r="A1884" s="2" t="s">
        <v>92</v>
      </c>
      <c r="B1884" s="8">
        <v>45566.0</v>
      </c>
      <c r="C1884" s="7">
        <v>45261.0</v>
      </c>
      <c r="D1884" s="3">
        <v>3.0</v>
      </c>
      <c r="E1884" s="7">
        <v>45597.0</v>
      </c>
      <c r="F1884" s="8">
        <f t="shared" si="1"/>
        <v>45536</v>
      </c>
    </row>
    <row r="1885">
      <c r="A1885" s="2" t="s">
        <v>92</v>
      </c>
      <c r="B1885" s="8">
        <v>45566.0</v>
      </c>
      <c r="C1885" s="7">
        <v>45352.0</v>
      </c>
      <c r="D1885" s="3">
        <v>1.0</v>
      </c>
      <c r="E1885" s="7">
        <v>45597.0</v>
      </c>
      <c r="F1885" s="8">
        <f t="shared" si="1"/>
        <v>45536</v>
      </c>
    </row>
    <row r="1886">
      <c r="A1886" s="2" t="s">
        <v>92</v>
      </c>
      <c r="B1886" s="8">
        <v>45566.0</v>
      </c>
      <c r="C1886" s="7">
        <v>45292.0</v>
      </c>
      <c r="D1886" s="3">
        <v>1.0</v>
      </c>
      <c r="E1886" s="7">
        <v>45597.0</v>
      </c>
      <c r="F1886" s="8">
        <f t="shared" si="1"/>
        <v>45536</v>
      </c>
    </row>
    <row r="1887">
      <c r="A1887" s="2" t="s">
        <v>92</v>
      </c>
      <c r="B1887" s="8">
        <v>45597.0</v>
      </c>
      <c r="C1887" s="7">
        <v>45658.0</v>
      </c>
      <c r="D1887" s="3">
        <v>5.0</v>
      </c>
      <c r="E1887" s="7">
        <v>45627.0</v>
      </c>
      <c r="F1887" s="8">
        <f t="shared" si="1"/>
        <v>45566</v>
      </c>
    </row>
    <row r="1888">
      <c r="A1888" s="2" t="s">
        <v>92</v>
      </c>
      <c r="B1888" s="8">
        <v>45627.0</v>
      </c>
      <c r="C1888" s="7">
        <v>45717.0</v>
      </c>
      <c r="D1888" s="3">
        <v>1.0</v>
      </c>
      <c r="E1888" s="7">
        <v>45658.0</v>
      </c>
      <c r="F1888" s="8">
        <f t="shared" si="1"/>
        <v>45597</v>
      </c>
    </row>
    <row r="1889">
      <c r="A1889" s="2" t="s">
        <v>92</v>
      </c>
      <c r="B1889" s="8">
        <v>45627.0</v>
      </c>
      <c r="C1889" s="7">
        <v>45689.0</v>
      </c>
      <c r="D1889" s="3">
        <v>8.0</v>
      </c>
      <c r="E1889" s="7">
        <v>45658.0</v>
      </c>
      <c r="F1889" s="8">
        <f t="shared" si="1"/>
        <v>45597</v>
      </c>
    </row>
    <row r="1890">
      <c r="A1890" s="2" t="s">
        <v>92</v>
      </c>
      <c r="B1890" s="8">
        <v>45658.0</v>
      </c>
      <c r="C1890" s="7">
        <v>45717.0</v>
      </c>
      <c r="D1890" s="3">
        <v>4.0</v>
      </c>
      <c r="E1890" s="7">
        <v>45689.0</v>
      </c>
      <c r="F1890" s="8">
        <f t="shared" si="1"/>
        <v>45627</v>
      </c>
    </row>
    <row r="1891">
      <c r="A1891" s="2" t="s">
        <v>92</v>
      </c>
      <c r="B1891" s="8">
        <v>45689.0</v>
      </c>
      <c r="C1891" s="7">
        <v>45748.0</v>
      </c>
      <c r="D1891" s="3">
        <v>13.0</v>
      </c>
      <c r="E1891" s="7">
        <v>45717.0</v>
      </c>
      <c r="F1891" s="8">
        <f t="shared" si="1"/>
        <v>45658</v>
      </c>
    </row>
    <row r="1892">
      <c r="A1892" s="2" t="s">
        <v>92</v>
      </c>
      <c r="B1892" s="8">
        <v>45717.0</v>
      </c>
      <c r="C1892" s="7">
        <v>45778.0</v>
      </c>
      <c r="D1892" s="3">
        <v>1.0</v>
      </c>
      <c r="E1892" s="7">
        <v>45748.0</v>
      </c>
      <c r="F1892" s="8">
        <f t="shared" si="1"/>
        <v>45689</v>
      </c>
    </row>
    <row r="1893">
      <c r="A1893" s="2" t="s">
        <v>92</v>
      </c>
      <c r="B1893" s="8">
        <v>45778.0</v>
      </c>
      <c r="C1893" s="7">
        <v>45839.0</v>
      </c>
      <c r="D1893" s="3">
        <v>2.0</v>
      </c>
      <c r="E1893" s="7">
        <v>45809.0</v>
      </c>
      <c r="F1893" s="8">
        <f t="shared" si="1"/>
        <v>45748</v>
      </c>
    </row>
    <row r="1894">
      <c r="A1894" s="2" t="s">
        <v>93</v>
      </c>
      <c r="B1894" s="8">
        <v>45413.0</v>
      </c>
      <c r="C1894" s="7">
        <v>45474.0</v>
      </c>
      <c r="D1894" s="3">
        <v>2.0</v>
      </c>
      <c r="E1894" s="7">
        <v>45444.0</v>
      </c>
      <c r="F1894" s="8">
        <f t="shared" si="1"/>
        <v>45383</v>
      </c>
    </row>
    <row r="1895">
      <c r="A1895" s="2" t="s">
        <v>93</v>
      </c>
      <c r="B1895" s="8">
        <v>45444.0</v>
      </c>
      <c r="C1895" s="7">
        <v>45505.0</v>
      </c>
      <c r="D1895" s="3">
        <v>4.0</v>
      </c>
      <c r="E1895" s="7">
        <v>45474.0</v>
      </c>
      <c r="F1895" s="8">
        <f t="shared" si="1"/>
        <v>45413</v>
      </c>
    </row>
    <row r="1896">
      <c r="A1896" s="2" t="s">
        <v>93</v>
      </c>
      <c r="B1896" s="8">
        <v>45444.0</v>
      </c>
      <c r="C1896" s="7">
        <v>45047.0</v>
      </c>
      <c r="D1896" s="3">
        <v>6.0</v>
      </c>
      <c r="E1896" s="7">
        <v>45474.0</v>
      </c>
      <c r="F1896" s="8">
        <f t="shared" si="1"/>
        <v>45413</v>
      </c>
    </row>
    <row r="1897">
      <c r="A1897" s="2" t="s">
        <v>93</v>
      </c>
      <c r="B1897" s="8">
        <v>45474.0</v>
      </c>
      <c r="C1897" s="7">
        <v>45170.0</v>
      </c>
      <c r="D1897" s="3">
        <v>2.0</v>
      </c>
      <c r="E1897" s="7">
        <v>45505.0</v>
      </c>
      <c r="F1897" s="8">
        <f t="shared" si="1"/>
        <v>45444</v>
      </c>
    </row>
    <row r="1898">
      <c r="A1898" s="2" t="s">
        <v>93</v>
      </c>
      <c r="B1898" s="8">
        <v>45474.0</v>
      </c>
      <c r="C1898" s="7">
        <v>45261.0</v>
      </c>
      <c r="D1898" s="3">
        <v>20.0</v>
      </c>
      <c r="E1898" s="7">
        <v>45505.0</v>
      </c>
      <c r="F1898" s="8">
        <f t="shared" si="1"/>
        <v>45444</v>
      </c>
    </row>
    <row r="1899">
      <c r="A1899" s="2" t="s">
        <v>93</v>
      </c>
      <c r="B1899" s="8">
        <v>45474.0</v>
      </c>
      <c r="C1899" s="7">
        <v>45536.0</v>
      </c>
      <c r="D1899" s="3">
        <v>10.0</v>
      </c>
      <c r="E1899" s="7">
        <v>45505.0</v>
      </c>
      <c r="F1899" s="8">
        <f t="shared" si="1"/>
        <v>45444</v>
      </c>
    </row>
    <row r="1900">
      <c r="A1900" s="2" t="s">
        <v>93</v>
      </c>
      <c r="B1900" s="8">
        <v>45505.0</v>
      </c>
      <c r="C1900" s="7">
        <v>45323.0</v>
      </c>
      <c r="D1900" s="3">
        <v>10.0</v>
      </c>
      <c r="E1900" s="7">
        <v>45536.0</v>
      </c>
      <c r="F1900" s="8">
        <f t="shared" si="1"/>
        <v>45474</v>
      </c>
    </row>
    <row r="1901">
      <c r="A1901" s="2" t="s">
        <v>93</v>
      </c>
      <c r="B1901" s="8">
        <v>45505.0</v>
      </c>
      <c r="C1901" s="7">
        <v>45413.0</v>
      </c>
      <c r="D1901" s="3">
        <v>18.0</v>
      </c>
      <c r="E1901" s="7">
        <v>45536.0</v>
      </c>
      <c r="F1901" s="8">
        <f t="shared" si="1"/>
        <v>45474</v>
      </c>
    </row>
    <row r="1902">
      <c r="A1902" s="2" t="s">
        <v>93</v>
      </c>
      <c r="B1902" s="8">
        <v>45505.0</v>
      </c>
      <c r="C1902" s="7">
        <v>45170.0</v>
      </c>
      <c r="D1902" s="3">
        <v>3.0</v>
      </c>
      <c r="E1902" s="7">
        <v>45536.0</v>
      </c>
      <c r="F1902" s="8">
        <f t="shared" si="1"/>
        <v>45474</v>
      </c>
    </row>
    <row r="1903">
      <c r="A1903" s="2" t="s">
        <v>93</v>
      </c>
      <c r="B1903" s="8">
        <v>45536.0</v>
      </c>
      <c r="C1903" s="7">
        <v>44896.0</v>
      </c>
      <c r="D1903" s="3">
        <v>2.0</v>
      </c>
      <c r="E1903" s="7">
        <v>45566.0</v>
      </c>
      <c r="F1903" s="8">
        <f t="shared" si="1"/>
        <v>45505</v>
      </c>
    </row>
    <row r="1904">
      <c r="A1904" s="2" t="s">
        <v>93</v>
      </c>
      <c r="B1904" s="8">
        <v>45536.0</v>
      </c>
      <c r="C1904" s="7">
        <v>45597.0</v>
      </c>
      <c r="D1904" s="3">
        <v>8.0</v>
      </c>
      <c r="E1904" s="7">
        <v>45566.0</v>
      </c>
      <c r="F1904" s="8">
        <f t="shared" si="1"/>
        <v>45505</v>
      </c>
    </row>
    <row r="1905">
      <c r="A1905" s="2" t="s">
        <v>93</v>
      </c>
      <c r="B1905" s="8">
        <v>45566.0</v>
      </c>
      <c r="C1905" s="7">
        <v>45627.0</v>
      </c>
      <c r="D1905" s="3">
        <v>3.0</v>
      </c>
      <c r="E1905" s="7">
        <v>45597.0</v>
      </c>
      <c r="F1905" s="8">
        <f t="shared" si="1"/>
        <v>45536</v>
      </c>
    </row>
    <row r="1906">
      <c r="A1906" s="2" t="s">
        <v>93</v>
      </c>
      <c r="B1906" s="8">
        <v>45597.0</v>
      </c>
      <c r="C1906" s="7">
        <v>45323.0</v>
      </c>
      <c r="D1906" s="3">
        <v>4.0</v>
      </c>
      <c r="E1906" s="7">
        <v>45627.0</v>
      </c>
      <c r="F1906" s="8">
        <f t="shared" si="1"/>
        <v>45566</v>
      </c>
    </row>
    <row r="1907">
      <c r="A1907" s="2" t="s">
        <v>93</v>
      </c>
      <c r="B1907" s="8">
        <v>45597.0</v>
      </c>
      <c r="C1907" s="7">
        <v>45658.0</v>
      </c>
      <c r="D1907" s="3">
        <v>36.0</v>
      </c>
      <c r="E1907" s="7">
        <v>45627.0</v>
      </c>
      <c r="F1907" s="8">
        <f t="shared" si="1"/>
        <v>45566</v>
      </c>
    </row>
    <row r="1908">
      <c r="A1908" s="2" t="s">
        <v>93</v>
      </c>
      <c r="B1908" s="8">
        <v>45627.0</v>
      </c>
      <c r="C1908" s="7">
        <v>45689.0</v>
      </c>
      <c r="D1908" s="3">
        <v>27.0</v>
      </c>
      <c r="E1908" s="7">
        <v>45658.0</v>
      </c>
      <c r="F1908" s="8">
        <f t="shared" si="1"/>
        <v>45597</v>
      </c>
    </row>
    <row r="1909">
      <c r="A1909" s="2" t="s">
        <v>93</v>
      </c>
      <c r="B1909" s="8">
        <v>45658.0</v>
      </c>
      <c r="C1909" s="7">
        <v>45717.0</v>
      </c>
      <c r="D1909" s="3">
        <v>5.0</v>
      </c>
      <c r="E1909" s="7">
        <v>45689.0</v>
      </c>
      <c r="F1909" s="8">
        <f t="shared" si="1"/>
        <v>45627</v>
      </c>
    </row>
    <row r="1910">
      <c r="A1910" s="2" t="s">
        <v>94</v>
      </c>
      <c r="B1910" s="8">
        <v>45413.0</v>
      </c>
      <c r="C1910" s="7">
        <v>45474.0</v>
      </c>
      <c r="D1910" s="3">
        <v>7.0</v>
      </c>
      <c r="E1910" s="7">
        <v>45444.0</v>
      </c>
      <c r="F1910" s="8">
        <f t="shared" si="1"/>
        <v>45383</v>
      </c>
    </row>
    <row r="1911">
      <c r="A1911" s="2" t="s">
        <v>94</v>
      </c>
      <c r="B1911" s="8">
        <v>45444.0</v>
      </c>
      <c r="C1911" s="7">
        <v>45413.0</v>
      </c>
      <c r="D1911" s="3">
        <v>18.0</v>
      </c>
      <c r="E1911" s="7">
        <v>45474.0</v>
      </c>
      <c r="F1911" s="8">
        <f t="shared" si="1"/>
        <v>45413</v>
      </c>
    </row>
    <row r="1912">
      <c r="A1912" s="2" t="s">
        <v>94</v>
      </c>
      <c r="B1912" s="8">
        <v>45444.0</v>
      </c>
      <c r="C1912" s="7">
        <v>45505.0</v>
      </c>
      <c r="D1912" s="3">
        <v>93.0</v>
      </c>
      <c r="E1912" s="7">
        <v>45474.0</v>
      </c>
      <c r="F1912" s="8">
        <f t="shared" si="1"/>
        <v>45413</v>
      </c>
    </row>
    <row r="1913">
      <c r="A1913" s="2" t="s">
        <v>94</v>
      </c>
      <c r="B1913" s="8">
        <v>45444.0</v>
      </c>
      <c r="C1913" s="7">
        <v>44774.0</v>
      </c>
      <c r="D1913" s="3">
        <v>1.0</v>
      </c>
      <c r="E1913" s="7">
        <v>45474.0</v>
      </c>
      <c r="F1913" s="8">
        <f t="shared" si="1"/>
        <v>45413</v>
      </c>
    </row>
    <row r="1914">
      <c r="A1914" s="2" t="s">
        <v>94</v>
      </c>
      <c r="B1914" s="8">
        <v>45444.0</v>
      </c>
      <c r="C1914" s="7">
        <v>45078.0</v>
      </c>
      <c r="D1914" s="3">
        <v>2.0</v>
      </c>
      <c r="E1914" s="7">
        <v>45474.0</v>
      </c>
      <c r="F1914" s="8">
        <f t="shared" si="1"/>
        <v>45413</v>
      </c>
    </row>
    <row r="1915">
      <c r="A1915" s="2" t="s">
        <v>94</v>
      </c>
      <c r="B1915" s="8">
        <v>45444.0</v>
      </c>
      <c r="C1915" s="7">
        <v>45200.0</v>
      </c>
      <c r="D1915" s="3">
        <v>2.0</v>
      </c>
      <c r="E1915" s="7">
        <v>45474.0</v>
      </c>
      <c r="F1915" s="8">
        <f t="shared" si="1"/>
        <v>45413</v>
      </c>
    </row>
    <row r="1916">
      <c r="A1916" s="2" t="s">
        <v>94</v>
      </c>
      <c r="B1916" s="8">
        <v>45444.0</v>
      </c>
      <c r="C1916" s="7">
        <v>45108.0</v>
      </c>
      <c r="D1916" s="3">
        <v>6.0</v>
      </c>
      <c r="E1916" s="7">
        <v>45474.0</v>
      </c>
      <c r="F1916" s="8">
        <f t="shared" si="1"/>
        <v>45413</v>
      </c>
    </row>
    <row r="1917">
      <c r="A1917" s="2" t="s">
        <v>94</v>
      </c>
      <c r="B1917" s="8">
        <v>45474.0</v>
      </c>
      <c r="C1917" s="7">
        <v>45200.0</v>
      </c>
      <c r="D1917" s="3">
        <v>16.0</v>
      </c>
      <c r="E1917" s="7">
        <v>45505.0</v>
      </c>
      <c r="F1917" s="8">
        <f t="shared" si="1"/>
        <v>45444</v>
      </c>
    </row>
    <row r="1918">
      <c r="A1918" s="2" t="s">
        <v>94</v>
      </c>
      <c r="B1918" s="8">
        <v>45474.0</v>
      </c>
      <c r="C1918" s="7">
        <v>45413.0</v>
      </c>
      <c r="D1918" s="3">
        <v>1.0</v>
      </c>
      <c r="E1918" s="7">
        <v>45505.0</v>
      </c>
      <c r="F1918" s="8">
        <f t="shared" si="1"/>
        <v>45444</v>
      </c>
    </row>
    <row r="1919">
      <c r="A1919" s="2" t="s">
        <v>94</v>
      </c>
      <c r="B1919" s="8">
        <v>45474.0</v>
      </c>
      <c r="C1919" s="7">
        <v>45323.0</v>
      </c>
      <c r="D1919" s="3">
        <v>1.0</v>
      </c>
      <c r="E1919" s="7">
        <v>45505.0</v>
      </c>
      <c r="F1919" s="8">
        <f t="shared" si="1"/>
        <v>45444</v>
      </c>
    </row>
    <row r="1920">
      <c r="A1920" s="2" t="s">
        <v>94</v>
      </c>
      <c r="B1920" s="8">
        <v>45474.0</v>
      </c>
      <c r="C1920" s="7">
        <v>45536.0</v>
      </c>
      <c r="D1920" s="3">
        <v>52.0</v>
      </c>
      <c r="E1920" s="7">
        <v>45505.0</v>
      </c>
      <c r="F1920" s="8">
        <f t="shared" si="1"/>
        <v>45444</v>
      </c>
    </row>
    <row r="1921">
      <c r="A1921" s="2" t="s">
        <v>94</v>
      </c>
      <c r="B1921" s="8">
        <v>45505.0</v>
      </c>
      <c r="C1921" s="7">
        <v>44774.0</v>
      </c>
      <c r="D1921" s="3">
        <v>1.0</v>
      </c>
      <c r="E1921" s="7">
        <v>45536.0</v>
      </c>
      <c r="F1921" s="8">
        <f t="shared" si="1"/>
        <v>45474</v>
      </c>
    </row>
    <row r="1922">
      <c r="A1922" s="2" t="s">
        <v>94</v>
      </c>
      <c r="B1922" s="8">
        <v>45505.0</v>
      </c>
      <c r="C1922" s="7">
        <v>45566.0</v>
      </c>
      <c r="D1922" s="3">
        <v>5.0</v>
      </c>
      <c r="E1922" s="7">
        <v>45536.0</v>
      </c>
      <c r="F1922" s="8">
        <f t="shared" si="1"/>
        <v>45474</v>
      </c>
    </row>
    <row r="1923">
      <c r="A1923" s="2" t="s">
        <v>94</v>
      </c>
      <c r="B1923" s="8">
        <v>45536.0</v>
      </c>
      <c r="C1923" s="7">
        <v>45444.0</v>
      </c>
      <c r="D1923" s="3">
        <v>2.0</v>
      </c>
      <c r="E1923" s="7">
        <v>45566.0</v>
      </c>
      <c r="F1923" s="8">
        <f t="shared" si="1"/>
        <v>45505</v>
      </c>
    </row>
    <row r="1924">
      <c r="A1924" s="2" t="s">
        <v>94</v>
      </c>
      <c r="B1924" s="8">
        <v>45536.0</v>
      </c>
      <c r="C1924" s="7">
        <v>45383.0</v>
      </c>
      <c r="D1924" s="3">
        <v>5.0</v>
      </c>
      <c r="E1924" s="7">
        <v>45566.0</v>
      </c>
      <c r="F1924" s="8">
        <f t="shared" si="1"/>
        <v>45505</v>
      </c>
    </row>
    <row r="1925">
      <c r="A1925" s="2" t="s">
        <v>94</v>
      </c>
      <c r="B1925" s="8">
        <v>45536.0</v>
      </c>
      <c r="C1925" s="7">
        <v>45597.0</v>
      </c>
      <c r="D1925" s="3">
        <v>8.0</v>
      </c>
      <c r="E1925" s="7">
        <v>45566.0</v>
      </c>
      <c r="F1925" s="8">
        <f t="shared" si="1"/>
        <v>45505</v>
      </c>
    </row>
    <row r="1926">
      <c r="A1926" s="2" t="s">
        <v>94</v>
      </c>
      <c r="B1926" s="8">
        <v>45536.0</v>
      </c>
      <c r="C1926" s="7">
        <v>45078.0</v>
      </c>
      <c r="D1926" s="3">
        <v>18.0</v>
      </c>
      <c r="E1926" s="7">
        <v>45566.0</v>
      </c>
      <c r="F1926" s="8">
        <f t="shared" si="1"/>
        <v>45505</v>
      </c>
    </row>
    <row r="1927">
      <c r="A1927" s="2" t="s">
        <v>94</v>
      </c>
      <c r="B1927" s="8">
        <v>45566.0</v>
      </c>
      <c r="C1927" s="7">
        <v>45627.0</v>
      </c>
      <c r="D1927" s="3">
        <v>8.0</v>
      </c>
      <c r="E1927" s="7">
        <v>45597.0</v>
      </c>
      <c r="F1927" s="8">
        <f t="shared" si="1"/>
        <v>45536</v>
      </c>
    </row>
    <row r="1928">
      <c r="A1928" s="2" t="s">
        <v>94</v>
      </c>
      <c r="B1928" s="8">
        <v>45597.0</v>
      </c>
      <c r="C1928" s="7">
        <v>45658.0</v>
      </c>
      <c r="D1928" s="3">
        <v>15.0</v>
      </c>
      <c r="E1928" s="7">
        <v>45627.0</v>
      </c>
      <c r="F1928" s="8">
        <f t="shared" si="1"/>
        <v>45566</v>
      </c>
    </row>
    <row r="1929">
      <c r="A1929" s="2" t="s">
        <v>94</v>
      </c>
      <c r="B1929" s="8">
        <v>45689.0</v>
      </c>
      <c r="C1929" s="7">
        <v>45748.0</v>
      </c>
      <c r="D1929" s="3">
        <v>10.0</v>
      </c>
      <c r="E1929" s="7">
        <v>45717.0</v>
      </c>
      <c r="F1929" s="8">
        <f t="shared" si="1"/>
        <v>45658</v>
      </c>
    </row>
    <row r="1930">
      <c r="A1930" s="2" t="s">
        <v>94</v>
      </c>
      <c r="B1930" s="8">
        <v>45778.0</v>
      </c>
      <c r="C1930" s="7">
        <v>45839.0</v>
      </c>
      <c r="D1930" s="3">
        <v>3.0</v>
      </c>
      <c r="E1930" s="7">
        <v>45809.0</v>
      </c>
      <c r="F1930" s="8">
        <f t="shared" si="1"/>
        <v>45748</v>
      </c>
    </row>
    <row r="1931">
      <c r="A1931" s="2" t="s">
        <v>95</v>
      </c>
      <c r="B1931" s="8">
        <v>45413.0</v>
      </c>
      <c r="C1931" s="7">
        <v>45474.0</v>
      </c>
      <c r="D1931" s="3">
        <v>1.0</v>
      </c>
      <c r="E1931" s="7">
        <v>45444.0</v>
      </c>
      <c r="F1931" s="8">
        <f t="shared" si="1"/>
        <v>45383</v>
      </c>
    </row>
    <row r="1932">
      <c r="A1932" s="2" t="s">
        <v>95</v>
      </c>
      <c r="B1932" s="8">
        <v>45444.0</v>
      </c>
      <c r="C1932" s="7">
        <v>45017.0</v>
      </c>
      <c r="D1932" s="3">
        <v>1.0</v>
      </c>
      <c r="E1932" s="7">
        <v>45474.0</v>
      </c>
      <c r="F1932" s="8">
        <f t="shared" si="1"/>
        <v>45413</v>
      </c>
    </row>
    <row r="1933">
      <c r="A1933" s="2" t="s">
        <v>95</v>
      </c>
      <c r="B1933" s="8">
        <v>45474.0</v>
      </c>
      <c r="C1933" s="7">
        <v>45261.0</v>
      </c>
      <c r="D1933" s="3">
        <v>2.0</v>
      </c>
      <c r="E1933" s="7">
        <v>45505.0</v>
      </c>
      <c r="F1933" s="8">
        <f t="shared" si="1"/>
        <v>45444</v>
      </c>
    </row>
    <row r="1934">
      <c r="A1934" s="2" t="s">
        <v>95</v>
      </c>
      <c r="B1934" s="8">
        <v>45505.0</v>
      </c>
      <c r="C1934" s="7">
        <v>45261.0</v>
      </c>
      <c r="D1934" s="3">
        <v>1.0</v>
      </c>
      <c r="E1934" s="7">
        <v>45536.0</v>
      </c>
      <c r="F1934" s="8">
        <f t="shared" si="1"/>
        <v>45474</v>
      </c>
    </row>
    <row r="1935">
      <c r="A1935" s="2" t="s">
        <v>95</v>
      </c>
      <c r="B1935" s="8">
        <v>45505.0</v>
      </c>
      <c r="C1935" s="7">
        <v>45200.0</v>
      </c>
      <c r="D1935" s="3">
        <v>1.0</v>
      </c>
      <c r="E1935" s="7">
        <v>45536.0</v>
      </c>
      <c r="F1935" s="8">
        <f t="shared" si="1"/>
        <v>45474</v>
      </c>
    </row>
    <row r="1936">
      <c r="A1936" s="2" t="s">
        <v>95</v>
      </c>
      <c r="B1936" s="8">
        <v>45505.0</v>
      </c>
      <c r="C1936" s="7">
        <v>45413.0</v>
      </c>
      <c r="D1936" s="3">
        <v>5.0</v>
      </c>
      <c r="E1936" s="7">
        <v>45536.0</v>
      </c>
      <c r="F1936" s="8">
        <f t="shared" si="1"/>
        <v>45474</v>
      </c>
    </row>
    <row r="1937">
      <c r="A1937" s="2" t="s">
        <v>95</v>
      </c>
      <c r="B1937" s="8">
        <v>45566.0</v>
      </c>
      <c r="C1937" s="7">
        <v>45627.0</v>
      </c>
      <c r="D1937" s="3">
        <v>1.0</v>
      </c>
      <c r="E1937" s="7">
        <v>45597.0</v>
      </c>
      <c r="F1937" s="8">
        <f t="shared" si="1"/>
        <v>45536</v>
      </c>
    </row>
    <row r="1938">
      <c r="A1938" s="2" t="s">
        <v>95</v>
      </c>
      <c r="B1938" s="8">
        <v>45597.0</v>
      </c>
      <c r="C1938" s="7">
        <v>45658.0</v>
      </c>
      <c r="D1938" s="3">
        <v>1.0</v>
      </c>
      <c r="E1938" s="7">
        <v>45627.0</v>
      </c>
      <c r="F1938" s="8">
        <f t="shared" si="1"/>
        <v>45566</v>
      </c>
    </row>
    <row r="1939">
      <c r="A1939" s="2" t="s">
        <v>96</v>
      </c>
      <c r="B1939" s="8">
        <v>45413.0</v>
      </c>
      <c r="C1939" s="7">
        <v>45474.0</v>
      </c>
      <c r="D1939" s="3">
        <v>1.0</v>
      </c>
      <c r="E1939" s="7">
        <v>45444.0</v>
      </c>
      <c r="F1939" s="8">
        <f t="shared" si="1"/>
        <v>45383</v>
      </c>
    </row>
    <row r="1940">
      <c r="A1940" s="2" t="s">
        <v>96</v>
      </c>
      <c r="B1940" s="8">
        <v>45413.0</v>
      </c>
      <c r="C1940" s="7">
        <v>45383.0</v>
      </c>
      <c r="D1940" s="3">
        <v>1.0</v>
      </c>
      <c r="E1940" s="7">
        <v>45444.0</v>
      </c>
      <c r="F1940" s="8">
        <f t="shared" si="1"/>
        <v>45383</v>
      </c>
    </row>
    <row r="1941">
      <c r="A1941" s="2" t="s">
        <v>96</v>
      </c>
      <c r="B1941" s="8">
        <v>45444.0</v>
      </c>
      <c r="C1941" s="7">
        <v>45413.0</v>
      </c>
      <c r="D1941" s="3">
        <v>32.0</v>
      </c>
      <c r="E1941" s="7">
        <v>45474.0</v>
      </c>
      <c r="F1941" s="8">
        <f t="shared" si="1"/>
        <v>45413</v>
      </c>
    </row>
    <row r="1942">
      <c r="A1942" s="2" t="s">
        <v>96</v>
      </c>
      <c r="B1942" s="8">
        <v>45444.0</v>
      </c>
      <c r="C1942" s="7">
        <v>45231.0</v>
      </c>
      <c r="D1942" s="3">
        <v>17.0</v>
      </c>
      <c r="E1942" s="7">
        <v>45474.0</v>
      </c>
      <c r="F1942" s="8">
        <f t="shared" si="1"/>
        <v>45413</v>
      </c>
    </row>
    <row r="1943">
      <c r="A1943" s="2" t="s">
        <v>96</v>
      </c>
      <c r="B1943" s="8">
        <v>45444.0</v>
      </c>
      <c r="C1943" s="7">
        <v>45323.0</v>
      </c>
      <c r="D1943" s="3">
        <v>4.0</v>
      </c>
      <c r="E1943" s="7">
        <v>45474.0</v>
      </c>
      <c r="F1943" s="8">
        <f t="shared" si="1"/>
        <v>45413</v>
      </c>
    </row>
    <row r="1944">
      <c r="A1944" s="2" t="s">
        <v>96</v>
      </c>
      <c r="B1944" s="8">
        <v>45444.0</v>
      </c>
      <c r="C1944" s="7">
        <v>44866.0</v>
      </c>
      <c r="D1944" s="3">
        <v>1.0</v>
      </c>
      <c r="E1944" s="7">
        <v>45474.0</v>
      </c>
      <c r="F1944" s="8">
        <f t="shared" si="1"/>
        <v>45413</v>
      </c>
    </row>
    <row r="1945">
      <c r="A1945" s="2" t="s">
        <v>96</v>
      </c>
      <c r="B1945" s="8">
        <v>45444.0</v>
      </c>
      <c r="C1945" s="7">
        <v>45170.0</v>
      </c>
      <c r="D1945" s="3">
        <v>2.0</v>
      </c>
      <c r="E1945" s="7">
        <v>45474.0</v>
      </c>
      <c r="F1945" s="8">
        <f t="shared" si="1"/>
        <v>45413</v>
      </c>
    </row>
    <row r="1946">
      <c r="A1946" s="2" t="s">
        <v>96</v>
      </c>
      <c r="B1946" s="8">
        <v>45444.0</v>
      </c>
      <c r="C1946" s="7">
        <v>45505.0</v>
      </c>
      <c r="D1946" s="3">
        <v>9.0</v>
      </c>
      <c r="E1946" s="7">
        <v>45474.0</v>
      </c>
      <c r="F1946" s="8">
        <f t="shared" si="1"/>
        <v>45413</v>
      </c>
    </row>
    <row r="1947">
      <c r="A1947" s="2" t="s">
        <v>96</v>
      </c>
      <c r="B1947" s="8">
        <v>45444.0</v>
      </c>
      <c r="C1947" s="7">
        <v>45444.0</v>
      </c>
      <c r="D1947" s="3">
        <v>1.0</v>
      </c>
      <c r="E1947" s="7">
        <v>45474.0</v>
      </c>
      <c r="F1947" s="8">
        <f t="shared" si="1"/>
        <v>45413</v>
      </c>
    </row>
    <row r="1948">
      <c r="A1948" s="2" t="s">
        <v>96</v>
      </c>
      <c r="B1948" s="8">
        <v>45444.0</v>
      </c>
      <c r="C1948" s="7">
        <v>45200.0</v>
      </c>
      <c r="D1948" s="3">
        <v>2.0</v>
      </c>
      <c r="E1948" s="7">
        <v>45474.0</v>
      </c>
      <c r="F1948" s="8">
        <f t="shared" si="1"/>
        <v>45413</v>
      </c>
    </row>
    <row r="1949">
      <c r="A1949" s="2" t="s">
        <v>96</v>
      </c>
      <c r="B1949" s="8">
        <v>45444.0</v>
      </c>
      <c r="C1949" s="7">
        <v>45383.0</v>
      </c>
      <c r="D1949" s="3">
        <v>1.0</v>
      </c>
      <c r="E1949" s="7">
        <v>45474.0</v>
      </c>
      <c r="F1949" s="8">
        <f t="shared" si="1"/>
        <v>45413</v>
      </c>
    </row>
    <row r="1950">
      <c r="A1950" s="2" t="s">
        <v>96</v>
      </c>
      <c r="B1950" s="8">
        <v>45474.0</v>
      </c>
      <c r="C1950" s="7">
        <v>45536.0</v>
      </c>
      <c r="D1950" s="3">
        <v>3.0</v>
      </c>
      <c r="E1950" s="7">
        <v>45505.0</v>
      </c>
      <c r="F1950" s="8">
        <f t="shared" si="1"/>
        <v>45444</v>
      </c>
    </row>
    <row r="1951">
      <c r="A1951" s="2" t="s">
        <v>96</v>
      </c>
      <c r="B1951" s="8">
        <v>45474.0</v>
      </c>
      <c r="C1951" s="7">
        <v>45413.0</v>
      </c>
      <c r="D1951" s="3">
        <v>1.0</v>
      </c>
      <c r="E1951" s="7">
        <v>45505.0</v>
      </c>
      <c r="F1951" s="8">
        <f t="shared" si="1"/>
        <v>45444</v>
      </c>
    </row>
    <row r="1952">
      <c r="A1952" s="2" t="s">
        <v>96</v>
      </c>
      <c r="B1952" s="8">
        <v>45474.0</v>
      </c>
      <c r="C1952" s="7">
        <v>45352.0</v>
      </c>
      <c r="D1952" s="3">
        <v>15.0</v>
      </c>
      <c r="E1952" s="7">
        <v>45505.0</v>
      </c>
      <c r="F1952" s="8">
        <f t="shared" si="1"/>
        <v>45444</v>
      </c>
    </row>
    <row r="1953">
      <c r="A1953" s="2" t="s">
        <v>96</v>
      </c>
      <c r="B1953" s="8">
        <v>45474.0</v>
      </c>
      <c r="C1953" s="7">
        <v>45139.0</v>
      </c>
      <c r="D1953" s="3">
        <v>2.0</v>
      </c>
      <c r="E1953" s="7">
        <v>45505.0</v>
      </c>
      <c r="F1953" s="8">
        <f t="shared" si="1"/>
        <v>45444</v>
      </c>
    </row>
    <row r="1954">
      <c r="A1954" s="2" t="s">
        <v>96</v>
      </c>
      <c r="B1954" s="8">
        <v>45474.0</v>
      </c>
      <c r="C1954" s="7">
        <v>45231.0</v>
      </c>
      <c r="D1954" s="3">
        <v>1.0</v>
      </c>
      <c r="E1954" s="7">
        <v>45505.0</v>
      </c>
      <c r="F1954" s="8">
        <f t="shared" si="1"/>
        <v>45444</v>
      </c>
    </row>
    <row r="1955">
      <c r="A1955" s="2" t="s">
        <v>96</v>
      </c>
      <c r="B1955" s="8">
        <v>45505.0</v>
      </c>
      <c r="C1955" s="7">
        <v>45444.0</v>
      </c>
      <c r="D1955" s="3">
        <v>2.0</v>
      </c>
      <c r="E1955" s="7">
        <v>45536.0</v>
      </c>
      <c r="F1955" s="8">
        <f t="shared" si="1"/>
        <v>45474</v>
      </c>
    </row>
    <row r="1956">
      <c r="A1956" s="2" t="s">
        <v>96</v>
      </c>
      <c r="B1956" s="8">
        <v>45505.0</v>
      </c>
      <c r="C1956" s="7">
        <v>45566.0</v>
      </c>
      <c r="D1956" s="3">
        <v>6.0</v>
      </c>
      <c r="E1956" s="7">
        <v>45536.0</v>
      </c>
      <c r="F1956" s="8">
        <f t="shared" si="1"/>
        <v>45474</v>
      </c>
    </row>
    <row r="1957">
      <c r="A1957" s="2" t="s">
        <v>96</v>
      </c>
      <c r="B1957" s="8">
        <v>45536.0</v>
      </c>
      <c r="C1957" s="7">
        <v>45597.0</v>
      </c>
      <c r="D1957" s="3">
        <v>9.0</v>
      </c>
      <c r="E1957" s="7">
        <v>45566.0</v>
      </c>
      <c r="F1957" s="8">
        <f t="shared" si="1"/>
        <v>45505</v>
      </c>
    </row>
    <row r="1958">
      <c r="A1958" s="2" t="s">
        <v>96</v>
      </c>
      <c r="B1958" s="8">
        <v>45536.0</v>
      </c>
      <c r="C1958" s="7">
        <v>45292.0</v>
      </c>
      <c r="D1958" s="3">
        <v>1.0</v>
      </c>
      <c r="E1958" s="7">
        <v>45566.0</v>
      </c>
      <c r="F1958" s="8">
        <f t="shared" si="1"/>
        <v>45505</v>
      </c>
    </row>
    <row r="1959">
      <c r="A1959" s="2" t="s">
        <v>96</v>
      </c>
      <c r="B1959" s="8">
        <v>45597.0</v>
      </c>
      <c r="C1959" s="7">
        <v>45658.0</v>
      </c>
      <c r="D1959" s="3">
        <v>1.0</v>
      </c>
      <c r="E1959" s="7">
        <v>45627.0</v>
      </c>
      <c r="F1959" s="8">
        <f t="shared" si="1"/>
        <v>45566</v>
      </c>
    </row>
    <row r="1960">
      <c r="A1960" s="2" t="s">
        <v>96</v>
      </c>
      <c r="B1960" s="8">
        <v>45627.0</v>
      </c>
      <c r="C1960" s="7">
        <v>45689.0</v>
      </c>
      <c r="D1960" s="3">
        <v>3.0</v>
      </c>
      <c r="E1960" s="7">
        <v>45658.0</v>
      </c>
      <c r="F1960" s="8">
        <f t="shared" si="1"/>
        <v>45597</v>
      </c>
    </row>
    <row r="1961">
      <c r="A1961" s="2" t="s">
        <v>96</v>
      </c>
      <c r="B1961" s="8">
        <v>45658.0</v>
      </c>
      <c r="C1961" s="7">
        <v>45717.0</v>
      </c>
      <c r="D1961" s="3">
        <v>5.0</v>
      </c>
      <c r="E1961" s="7">
        <v>45689.0</v>
      </c>
      <c r="F1961" s="8">
        <f t="shared" si="1"/>
        <v>45627</v>
      </c>
    </row>
    <row r="1962">
      <c r="A1962" s="2" t="s">
        <v>96</v>
      </c>
      <c r="B1962" s="8">
        <v>45717.0</v>
      </c>
      <c r="C1962" s="7">
        <v>45778.0</v>
      </c>
      <c r="D1962" s="3">
        <v>8.0</v>
      </c>
      <c r="E1962" s="7">
        <v>45748.0</v>
      </c>
      <c r="F1962" s="8">
        <f t="shared" si="1"/>
        <v>45689</v>
      </c>
    </row>
    <row r="1963">
      <c r="A1963" s="2" t="s">
        <v>96</v>
      </c>
      <c r="B1963" s="8">
        <v>45809.0</v>
      </c>
      <c r="C1963" s="7">
        <v>45870.0</v>
      </c>
      <c r="D1963" s="3">
        <v>5.0</v>
      </c>
      <c r="E1963" s="7">
        <v>45839.0</v>
      </c>
      <c r="F1963" s="8">
        <f t="shared" si="1"/>
        <v>45778</v>
      </c>
    </row>
    <row r="1964">
      <c r="A1964" s="2" t="s">
        <v>97</v>
      </c>
      <c r="B1964" s="8">
        <v>45413.0</v>
      </c>
      <c r="C1964" s="7">
        <v>45108.0</v>
      </c>
      <c r="D1964" s="3">
        <v>3.0</v>
      </c>
      <c r="E1964" s="7">
        <v>45444.0</v>
      </c>
      <c r="F1964" s="8">
        <f t="shared" si="1"/>
        <v>45383</v>
      </c>
    </row>
    <row r="1965">
      <c r="A1965" s="2" t="s">
        <v>97</v>
      </c>
      <c r="B1965" s="8">
        <v>45413.0</v>
      </c>
      <c r="C1965" s="7">
        <v>45200.0</v>
      </c>
      <c r="D1965" s="3">
        <v>5.0</v>
      </c>
      <c r="E1965" s="7">
        <v>45444.0</v>
      </c>
      <c r="F1965" s="8">
        <f t="shared" si="1"/>
        <v>45383</v>
      </c>
    </row>
    <row r="1966">
      <c r="A1966" s="2" t="s">
        <v>97</v>
      </c>
      <c r="B1966" s="8">
        <v>45444.0</v>
      </c>
      <c r="C1966" s="7">
        <v>45292.0</v>
      </c>
      <c r="D1966" s="3">
        <v>1.0</v>
      </c>
      <c r="E1966" s="7">
        <v>45474.0</v>
      </c>
      <c r="F1966" s="8">
        <f t="shared" si="1"/>
        <v>45413</v>
      </c>
    </row>
    <row r="1967">
      <c r="A1967" s="2" t="s">
        <v>97</v>
      </c>
      <c r="B1967" s="8">
        <v>45444.0</v>
      </c>
      <c r="C1967" s="7">
        <v>45505.0</v>
      </c>
      <c r="D1967" s="3">
        <v>2.0</v>
      </c>
      <c r="E1967" s="7">
        <v>45474.0</v>
      </c>
      <c r="F1967" s="8">
        <f t="shared" si="1"/>
        <v>45413</v>
      </c>
    </row>
    <row r="1968">
      <c r="A1968" s="2" t="s">
        <v>97</v>
      </c>
      <c r="B1968" s="8">
        <v>45474.0</v>
      </c>
      <c r="C1968" s="7">
        <v>45047.0</v>
      </c>
      <c r="D1968" s="3">
        <v>8.0</v>
      </c>
      <c r="E1968" s="7">
        <v>45505.0</v>
      </c>
      <c r="F1968" s="8">
        <f t="shared" si="1"/>
        <v>45444</v>
      </c>
    </row>
    <row r="1969">
      <c r="A1969" s="2" t="s">
        <v>97</v>
      </c>
      <c r="B1969" s="8">
        <v>45474.0</v>
      </c>
      <c r="C1969" s="7">
        <v>45444.0</v>
      </c>
      <c r="D1969" s="3">
        <v>2.0</v>
      </c>
      <c r="E1969" s="7">
        <v>45505.0</v>
      </c>
      <c r="F1969" s="8">
        <f t="shared" si="1"/>
        <v>45444</v>
      </c>
    </row>
    <row r="1970">
      <c r="A1970" s="2" t="s">
        <v>97</v>
      </c>
      <c r="B1970" s="8">
        <v>45474.0</v>
      </c>
      <c r="C1970" s="7">
        <v>45536.0</v>
      </c>
      <c r="D1970" s="3">
        <v>11.0</v>
      </c>
      <c r="E1970" s="7">
        <v>45505.0</v>
      </c>
      <c r="F1970" s="8">
        <f t="shared" si="1"/>
        <v>45444</v>
      </c>
    </row>
    <row r="1971">
      <c r="A1971" s="2" t="s">
        <v>97</v>
      </c>
      <c r="B1971" s="8">
        <v>45474.0</v>
      </c>
      <c r="C1971" s="7">
        <v>45292.0</v>
      </c>
      <c r="D1971" s="3">
        <v>5.0</v>
      </c>
      <c r="E1971" s="7">
        <v>45505.0</v>
      </c>
      <c r="F1971" s="8">
        <f t="shared" si="1"/>
        <v>45444</v>
      </c>
    </row>
    <row r="1972">
      <c r="A1972" s="2" t="s">
        <v>97</v>
      </c>
      <c r="B1972" s="8">
        <v>45474.0</v>
      </c>
      <c r="C1972" s="7">
        <v>44958.0</v>
      </c>
      <c r="D1972" s="3">
        <v>22.0</v>
      </c>
      <c r="E1972" s="7">
        <v>45505.0</v>
      </c>
      <c r="F1972" s="8">
        <f t="shared" si="1"/>
        <v>45444</v>
      </c>
    </row>
    <row r="1973">
      <c r="A1973" s="2" t="s">
        <v>97</v>
      </c>
      <c r="B1973" s="8">
        <v>45474.0</v>
      </c>
      <c r="C1973" s="7">
        <v>45261.0</v>
      </c>
      <c r="D1973" s="3">
        <v>58.0</v>
      </c>
      <c r="E1973" s="7">
        <v>45505.0</v>
      </c>
      <c r="F1973" s="8">
        <f t="shared" si="1"/>
        <v>45444</v>
      </c>
    </row>
    <row r="1974">
      <c r="A1974" s="2" t="s">
        <v>97</v>
      </c>
      <c r="B1974" s="8">
        <v>45474.0</v>
      </c>
      <c r="C1974" s="7">
        <v>45200.0</v>
      </c>
      <c r="D1974" s="3">
        <v>7.0</v>
      </c>
      <c r="E1974" s="7">
        <v>45505.0</v>
      </c>
      <c r="F1974" s="8">
        <f t="shared" si="1"/>
        <v>45444</v>
      </c>
    </row>
    <row r="1975">
      <c r="A1975" s="2" t="s">
        <v>97</v>
      </c>
      <c r="B1975" s="8">
        <v>45474.0</v>
      </c>
      <c r="C1975" s="7">
        <v>45170.0</v>
      </c>
      <c r="D1975" s="3">
        <v>11.0</v>
      </c>
      <c r="E1975" s="7">
        <v>45505.0</v>
      </c>
      <c r="F1975" s="8">
        <f t="shared" si="1"/>
        <v>45444</v>
      </c>
    </row>
    <row r="1976">
      <c r="A1976" s="2" t="s">
        <v>97</v>
      </c>
      <c r="B1976" s="8">
        <v>45536.0</v>
      </c>
      <c r="C1976" s="7">
        <v>45597.0</v>
      </c>
      <c r="D1976" s="3">
        <v>3.0</v>
      </c>
      <c r="E1976" s="7">
        <v>45566.0</v>
      </c>
      <c r="F1976" s="8">
        <f t="shared" si="1"/>
        <v>45505</v>
      </c>
    </row>
    <row r="1977">
      <c r="A1977" s="2" t="s">
        <v>97</v>
      </c>
      <c r="B1977" s="8">
        <v>45536.0</v>
      </c>
      <c r="C1977" s="7">
        <v>45413.0</v>
      </c>
      <c r="D1977" s="3">
        <v>2.0</v>
      </c>
      <c r="E1977" s="7">
        <v>45566.0</v>
      </c>
      <c r="F1977" s="8">
        <f t="shared" si="1"/>
        <v>45505</v>
      </c>
    </row>
    <row r="1978">
      <c r="A1978" s="2" t="s">
        <v>98</v>
      </c>
      <c r="B1978" s="8">
        <v>45444.0</v>
      </c>
      <c r="C1978" s="7">
        <v>45505.0</v>
      </c>
      <c r="D1978" s="3">
        <v>1.0</v>
      </c>
      <c r="E1978" s="7">
        <v>45474.0</v>
      </c>
      <c r="F1978" s="8">
        <f t="shared" si="1"/>
        <v>45413</v>
      </c>
    </row>
    <row r="1979">
      <c r="A1979" s="2" t="s">
        <v>99</v>
      </c>
      <c r="B1979" s="8">
        <v>45413.0</v>
      </c>
      <c r="C1979" s="7">
        <v>45474.0</v>
      </c>
      <c r="D1979" s="3">
        <v>76.0</v>
      </c>
      <c r="E1979" s="7">
        <v>45444.0</v>
      </c>
      <c r="F1979" s="8">
        <f t="shared" si="1"/>
        <v>45383</v>
      </c>
    </row>
    <row r="1980">
      <c r="A1980" s="2" t="s">
        <v>99</v>
      </c>
      <c r="B1980" s="8">
        <v>45444.0</v>
      </c>
      <c r="C1980" s="7">
        <v>45352.0</v>
      </c>
      <c r="D1980" s="3">
        <v>18.0</v>
      </c>
      <c r="E1980" s="7">
        <v>45474.0</v>
      </c>
      <c r="F1980" s="8">
        <f t="shared" si="1"/>
        <v>45413</v>
      </c>
    </row>
    <row r="1981">
      <c r="A1981" s="2" t="s">
        <v>99</v>
      </c>
      <c r="B1981" s="8">
        <v>45444.0</v>
      </c>
      <c r="C1981" s="7">
        <v>45413.0</v>
      </c>
      <c r="D1981" s="3">
        <v>1.0</v>
      </c>
      <c r="E1981" s="7">
        <v>45474.0</v>
      </c>
      <c r="F1981" s="8">
        <f t="shared" si="1"/>
        <v>45413</v>
      </c>
    </row>
    <row r="1982">
      <c r="A1982" s="2" t="s">
        <v>99</v>
      </c>
      <c r="B1982" s="8">
        <v>45444.0</v>
      </c>
      <c r="C1982" s="7">
        <v>45323.0</v>
      </c>
      <c r="D1982" s="3">
        <v>2.0</v>
      </c>
      <c r="E1982" s="7">
        <v>45474.0</v>
      </c>
      <c r="F1982" s="8">
        <f t="shared" si="1"/>
        <v>45413</v>
      </c>
    </row>
    <row r="1983">
      <c r="A1983" s="2" t="s">
        <v>99</v>
      </c>
      <c r="B1983" s="8">
        <v>45444.0</v>
      </c>
      <c r="C1983" s="7">
        <v>45505.0</v>
      </c>
      <c r="D1983" s="3">
        <v>2.0</v>
      </c>
      <c r="E1983" s="7">
        <v>45474.0</v>
      </c>
      <c r="F1983" s="8">
        <f t="shared" si="1"/>
        <v>45413</v>
      </c>
    </row>
    <row r="1984">
      <c r="A1984" s="2" t="s">
        <v>99</v>
      </c>
      <c r="B1984" s="8">
        <v>45444.0</v>
      </c>
      <c r="C1984" s="7">
        <v>44958.0</v>
      </c>
      <c r="D1984" s="3">
        <v>5.0</v>
      </c>
      <c r="E1984" s="7">
        <v>45474.0</v>
      </c>
      <c r="F1984" s="8">
        <f t="shared" si="1"/>
        <v>45413</v>
      </c>
    </row>
    <row r="1985">
      <c r="A1985" s="2" t="s">
        <v>99</v>
      </c>
      <c r="B1985" s="8">
        <v>45444.0</v>
      </c>
      <c r="C1985" s="7">
        <v>45444.0</v>
      </c>
      <c r="D1985" s="3">
        <v>3.0</v>
      </c>
      <c r="E1985" s="7">
        <v>45474.0</v>
      </c>
      <c r="F1985" s="8">
        <f t="shared" si="1"/>
        <v>45413</v>
      </c>
    </row>
    <row r="1986">
      <c r="A1986" s="2" t="s">
        <v>99</v>
      </c>
      <c r="B1986" s="8">
        <v>45444.0</v>
      </c>
      <c r="C1986" s="7">
        <v>44986.0</v>
      </c>
      <c r="D1986" s="3">
        <v>2.0</v>
      </c>
      <c r="E1986" s="7">
        <v>45474.0</v>
      </c>
      <c r="F1986" s="8">
        <f t="shared" si="1"/>
        <v>45413</v>
      </c>
    </row>
    <row r="1987">
      <c r="A1987" s="2" t="s">
        <v>99</v>
      </c>
      <c r="B1987" s="8">
        <v>45444.0</v>
      </c>
      <c r="C1987" s="7">
        <v>44927.0</v>
      </c>
      <c r="D1987" s="3">
        <v>2.0</v>
      </c>
      <c r="E1987" s="7">
        <v>45474.0</v>
      </c>
      <c r="F1987" s="8">
        <f t="shared" si="1"/>
        <v>45413</v>
      </c>
    </row>
    <row r="1988">
      <c r="A1988" s="2" t="s">
        <v>99</v>
      </c>
      <c r="B1988" s="8">
        <v>45474.0</v>
      </c>
      <c r="C1988" s="7">
        <v>45444.0</v>
      </c>
      <c r="D1988" s="3">
        <v>26.0</v>
      </c>
      <c r="E1988" s="7">
        <v>45505.0</v>
      </c>
      <c r="F1988" s="8">
        <f t="shared" si="1"/>
        <v>45444</v>
      </c>
    </row>
    <row r="1989">
      <c r="A1989" s="2" t="s">
        <v>99</v>
      </c>
      <c r="B1989" s="8">
        <v>45474.0</v>
      </c>
      <c r="C1989" s="7">
        <v>45383.0</v>
      </c>
      <c r="D1989" s="3">
        <v>7.0</v>
      </c>
      <c r="E1989" s="7">
        <v>45505.0</v>
      </c>
      <c r="F1989" s="8">
        <f t="shared" si="1"/>
        <v>45444</v>
      </c>
    </row>
    <row r="1990">
      <c r="A1990" s="2" t="s">
        <v>99</v>
      </c>
      <c r="B1990" s="8">
        <v>45536.0</v>
      </c>
      <c r="C1990" s="7">
        <v>45597.0</v>
      </c>
      <c r="D1990" s="3">
        <v>241.0</v>
      </c>
      <c r="E1990" s="7">
        <v>45566.0</v>
      </c>
      <c r="F1990" s="8">
        <f t="shared" si="1"/>
        <v>45505</v>
      </c>
    </row>
    <row r="1991">
      <c r="A1991" s="2" t="s">
        <v>99</v>
      </c>
      <c r="B1991" s="8">
        <v>45566.0</v>
      </c>
      <c r="C1991" s="7">
        <v>45627.0</v>
      </c>
      <c r="D1991" s="3">
        <v>173.0</v>
      </c>
      <c r="E1991" s="7">
        <v>45597.0</v>
      </c>
      <c r="F1991" s="8">
        <f t="shared" si="1"/>
        <v>45536</v>
      </c>
    </row>
    <row r="1992">
      <c r="A1992" s="2" t="s">
        <v>99</v>
      </c>
      <c r="B1992" s="8">
        <v>45597.0</v>
      </c>
      <c r="C1992" s="7">
        <v>45658.0</v>
      </c>
      <c r="D1992" s="3">
        <v>10.0</v>
      </c>
      <c r="E1992" s="7">
        <v>45627.0</v>
      </c>
      <c r="F1992" s="8">
        <f t="shared" si="1"/>
        <v>45566</v>
      </c>
    </row>
    <row r="1993">
      <c r="A1993" s="2" t="s">
        <v>99</v>
      </c>
      <c r="B1993" s="8">
        <v>45627.0</v>
      </c>
      <c r="C1993" s="7">
        <v>45689.0</v>
      </c>
      <c r="D1993" s="3">
        <v>1.0</v>
      </c>
      <c r="E1993" s="7">
        <v>45658.0</v>
      </c>
      <c r="F1993" s="8">
        <f t="shared" si="1"/>
        <v>45597</v>
      </c>
    </row>
    <row r="1994">
      <c r="A1994" s="2" t="s">
        <v>100</v>
      </c>
      <c r="B1994" s="8">
        <v>45413.0</v>
      </c>
      <c r="C1994" s="7">
        <v>45474.0</v>
      </c>
      <c r="D1994" s="3">
        <v>2.0</v>
      </c>
      <c r="E1994" s="7">
        <v>45444.0</v>
      </c>
      <c r="F1994" s="8">
        <f t="shared" si="1"/>
        <v>45383</v>
      </c>
    </row>
    <row r="1995">
      <c r="A1995" s="2" t="s">
        <v>100</v>
      </c>
      <c r="B1995" s="8">
        <v>45444.0</v>
      </c>
      <c r="C1995" s="7">
        <v>45261.0</v>
      </c>
      <c r="D1995" s="3">
        <v>1.0</v>
      </c>
      <c r="E1995" s="7">
        <v>45474.0</v>
      </c>
      <c r="F1995" s="8">
        <f t="shared" si="1"/>
        <v>45413</v>
      </c>
    </row>
    <row r="1996">
      <c r="A1996" s="2" t="s">
        <v>100</v>
      </c>
      <c r="B1996" s="8">
        <v>45444.0</v>
      </c>
      <c r="C1996" s="7">
        <v>45231.0</v>
      </c>
      <c r="D1996" s="3">
        <v>10.0</v>
      </c>
      <c r="E1996" s="7">
        <v>45474.0</v>
      </c>
      <c r="F1996" s="8">
        <f t="shared" si="1"/>
        <v>45413</v>
      </c>
    </row>
    <row r="1997">
      <c r="A1997" s="2" t="s">
        <v>100</v>
      </c>
      <c r="B1997" s="8">
        <v>45444.0</v>
      </c>
      <c r="C1997" s="7">
        <v>45352.0</v>
      </c>
      <c r="D1997" s="3">
        <v>1.0</v>
      </c>
      <c r="E1997" s="7">
        <v>45474.0</v>
      </c>
      <c r="F1997" s="8">
        <f t="shared" si="1"/>
        <v>45413</v>
      </c>
    </row>
    <row r="1998">
      <c r="A1998" s="2" t="s">
        <v>100</v>
      </c>
      <c r="B1998" s="8">
        <v>45444.0</v>
      </c>
      <c r="C1998" s="7">
        <v>45413.0</v>
      </c>
      <c r="D1998" s="3">
        <v>3.0</v>
      </c>
      <c r="E1998" s="7">
        <v>45474.0</v>
      </c>
      <c r="F1998" s="8">
        <f t="shared" si="1"/>
        <v>45413</v>
      </c>
    </row>
    <row r="1999">
      <c r="A1999" s="2" t="s">
        <v>100</v>
      </c>
      <c r="B1999" s="8">
        <v>45444.0</v>
      </c>
      <c r="C1999" s="7">
        <v>45170.0</v>
      </c>
      <c r="D1999" s="3">
        <v>1.0</v>
      </c>
      <c r="E1999" s="7">
        <v>45474.0</v>
      </c>
      <c r="F1999" s="8">
        <f t="shared" si="1"/>
        <v>45413</v>
      </c>
    </row>
    <row r="2000">
      <c r="A2000" s="2" t="s">
        <v>100</v>
      </c>
      <c r="B2000" s="8">
        <v>45444.0</v>
      </c>
      <c r="C2000" s="7">
        <v>45078.0</v>
      </c>
      <c r="D2000" s="3">
        <v>3.0</v>
      </c>
      <c r="E2000" s="7">
        <v>45474.0</v>
      </c>
      <c r="F2000" s="8">
        <f t="shared" si="1"/>
        <v>45413</v>
      </c>
    </row>
    <row r="2001">
      <c r="A2001" s="2" t="s">
        <v>100</v>
      </c>
      <c r="B2001" s="8">
        <v>45444.0</v>
      </c>
      <c r="C2001" s="7">
        <v>44774.0</v>
      </c>
      <c r="D2001" s="3">
        <v>1.0</v>
      </c>
      <c r="E2001" s="7">
        <v>45474.0</v>
      </c>
      <c r="F2001" s="8">
        <f t="shared" si="1"/>
        <v>45413</v>
      </c>
    </row>
    <row r="2002">
      <c r="A2002" s="2" t="s">
        <v>100</v>
      </c>
      <c r="B2002" s="8">
        <v>45444.0</v>
      </c>
      <c r="C2002" s="7">
        <v>44835.0</v>
      </c>
      <c r="D2002" s="3">
        <v>4.0</v>
      </c>
      <c r="E2002" s="7">
        <v>45474.0</v>
      </c>
      <c r="F2002" s="8">
        <f t="shared" si="1"/>
        <v>45413</v>
      </c>
    </row>
    <row r="2003">
      <c r="A2003" s="2" t="s">
        <v>100</v>
      </c>
      <c r="B2003" s="8">
        <v>45444.0</v>
      </c>
      <c r="C2003" s="7">
        <v>44896.0</v>
      </c>
      <c r="D2003" s="3">
        <v>1.0</v>
      </c>
      <c r="E2003" s="7">
        <v>45474.0</v>
      </c>
      <c r="F2003" s="8">
        <f t="shared" si="1"/>
        <v>45413</v>
      </c>
    </row>
    <row r="2004">
      <c r="A2004" s="2" t="s">
        <v>100</v>
      </c>
      <c r="B2004" s="8">
        <v>45444.0</v>
      </c>
      <c r="C2004" s="7">
        <v>45505.0</v>
      </c>
      <c r="D2004" s="3">
        <v>7.0</v>
      </c>
      <c r="E2004" s="7">
        <v>45474.0</v>
      </c>
      <c r="F2004" s="8">
        <f t="shared" si="1"/>
        <v>45413</v>
      </c>
    </row>
    <row r="2005">
      <c r="A2005" s="2" t="s">
        <v>100</v>
      </c>
      <c r="B2005" s="8">
        <v>45474.0</v>
      </c>
      <c r="C2005" s="7">
        <v>45413.0</v>
      </c>
      <c r="D2005" s="3">
        <v>4.0</v>
      </c>
      <c r="E2005" s="7">
        <v>45505.0</v>
      </c>
      <c r="F2005" s="8">
        <f t="shared" si="1"/>
        <v>45444</v>
      </c>
    </row>
    <row r="2006">
      <c r="A2006" s="2" t="s">
        <v>100</v>
      </c>
      <c r="B2006" s="8">
        <v>45474.0</v>
      </c>
      <c r="C2006" s="7">
        <v>45536.0</v>
      </c>
      <c r="D2006" s="3">
        <v>77.0</v>
      </c>
      <c r="E2006" s="7">
        <v>45505.0</v>
      </c>
      <c r="F2006" s="8">
        <f t="shared" si="1"/>
        <v>45444</v>
      </c>
    </row>
    <row r="2007">
      <c r="A2007" s="2" t="s">
        <v>100</v>
      </c>
      <c r="B2007" s="8">
        <v>45474.0</v>
      </c>
      <c r="C2007" s="7">
        <v>44896.0</v>
      </c>
      <c r="D2007" s="3">
        <v>1.0</v>
      </c>
      <c r="E2007" s="7">
        <v>45505.0</v>
      </c>
      <c r="F2007" s="8">
        <f t="shared" si="1"/>
        <v>45444</v>
      </c>
    </row>
    <row r="2008">
      <c r="A2008" s="2" t="s">
        <v>100</v>
      </c>
      <c r="B2008" s="8">
        <v>45474.0</v>
      </c>
      <c r="C2008" s="7">
        <v>45231.0</v>
      </c>
      <c r="D2008" s="3">
        <v>1.0</v>
      </c>
      <c r="E2008" s="7">
        <v>45505.0</v>
      </c>
      <c r="F2008" s="8">
        <f t="shared" si="1"/>
        <v>45444</v>
      </c>
    </row>
    <row r="2009">
      <c r="A2009" s="2" t="s">
        <v>100</v>
      </c>
      <c r="B2009" s="8">
        <v>45474.0</v>
      </c>
      <c r="C2009" s="7">
        <v>45323.0</v>
      </c>
      <c r="D2009" s="3">
        <v>4.0</v>
      </c>
      <c r="E2009" s="7">
        <v>45505.0</v>
      </c>
      <c r="F2009" s="8">
        <f t="shared" si="1"/>
        <v>45444</v>
      </c>
    </row>
    <row r="2010">
      <c r="A2010" s="2" t="s">
        <v>100</v>
      </c>
      <c r="B2010" s="8">
        <v>45474.0</v>
      </c>
      <c r="C2010" s="7">
        <v>44682.0</v>
      </c>
      <c r="D2010" s="3">
        <v>7.0</v>
      </c>
      <c r="E2010" s="7">
        <v>45505.0</v>
      </c>
      <c r="F2010" s="8">
        <f t="shared" si="1"/>
        <v>45444</v>
      </c>
    </row>
    <row r="2011">
      <c r="A2011" s="2" t="s">
        <v>100</v>
      </c>
      <c r="B2011" s="8">
        <v>45505.0</v>
      </c>
      <c r="C2011" s="7">
        <v>45566.0</v>
      </c>
      <c r="D2011" s="3">
        <v>67.0</v>
      </c>
      <c r="E2011" s="7">
        <v>45536.0</v>
      </c>
      <c r="F2011" s="8">
        <f t="shared" si="1"/>
        <v>45474</v>
      </c>
    </row>
    <row r="2012">
      <c r="A2012" s="2" t="s">
        <v>100</v>
      </c>
      <c r="B2012" s="8">
        <v>45505.0</v>
      </c>
      <c r="C2012" s="7">
        <v>45231.0</v>
      </c>
      <c r="D2012" s="3">
        <v>3.0</v>
      </c>
      <c r="E2012" s="7">
        <v>45536.0</v>
      </c>
      <c r="F2012" s="8">
        <f t="shared" si="1"/>
        <v>45474</v>
      </c>
    </row>
    <row r="2013">
      <c r="A2013" s="2" t="s">
        <v>100</v>
      </c>
      <c r="B2013" s="8">
        <v>45505.0</v>
      </c>
      <c r="C2013" s="7">
        <v>45078.0</v>
      </c>
      <c r="D2013" s="3">
        <v>2.0</v>
      </c>
      <c r="E2013" s="7">
        <v>45536.0</v>
      </c>
      <c r="F2013" s="8">
        <f t="shared" si="1"/>
        <v>45474</v>
      </c>
    </row>
    <row r="2014">
      <c r="A2014" s="2" t="s">
        <v>100</v>
      </c>
      <c r="B2014" s="8">
        <v>45505.0</v>
      </c>
      <c r="C2014" s="7">
        <v>44774.0</v>
      </c>
      <c r="D2014" s="3">
        <v>2.0</v>
      </c>
      <c r="E2014" s="7">
        <v>45536.0</v>
      </c>
      <c r="F2014" s="8">
        <f t="shared" si="1"/>
        <v>45474</v>
      </c>
    </row>
    <row r="2015">
      <c r="A2015" s="2" t="s">
        <v>100</v>
      </c>
      <c r="B2015" s="8">
        <v>45505.0</v>
      </c>
      <c r="C2015" s="7">
        <v>45139.0</v>
      </c>
      <c r="D2015" s="3">
        <v>8.0</v>
      </c>
      <c r="E2015" s="7">
        <v>45536.0</v>
      </c>
      <c r="F2015" s="8">
        <f t="shared" si="1"/>
        <v>45474</v>
      </c>
    </row>
    <row r="2016">
      <c r="A2016" s="2" t="s">
        <v>100</v>
      </c>
      <c r="B2016" s="8">
        <v>45505.0</v>
      </c>
      <c r="C2016" s="7">
        <v>45261.0</v>
      </c>
      <c r="D2016" s="3">
        <v>69.0</v>
      </c>
      <c r="E2016" s="7">
        <v>45536.0</v>
      </c>
      <c r="F2016" s="8">
        <f t="shared" si="1"/>
        <v>45474</v>
      </c>
    </row>
    <row r="2017">
      <c r="A2017" s="2" t="s">
        <v>100</v>
      </c>
      <c r="B2017" s="8">
        <v>45536.0</v>
      </c>
      <c r="C2017" s="7">
        <v>45444.0</v>
      </c>
      <c r="D2017" s="3">
        <v>1.0</v>
      </c>
      <c r="E2017" s="7">
        <v>45566.0</v>
      </c>
      <c r="F2017" s="8">
        <f t="shared" si="1"/>
        <v>45505</v>
      </c>
    </row>
    <row r="2018">
      <c r="A2018" s="2" t="s">
        <v>100</v>
      </c>
      <c r="B2018" s="8">
        <v>45536.0</v>
      </c>
      <c r="C2018" s="7">
        <v>45597.0</v>
      </c>
      <c r="D2018" s="3">
        <v>127.0</v>
      </c>
      <c r="E2018" s="7">
        <v>45566.0</v>
      </c>
      <c r="F2018" s="8">
        <f t="shared" si="1"/>
        <v>45505</v>
      </c>
    </row>
    <row r="2019">
      <c r="A2019" s="2" t="s">
        <v>100</v>
      </c>
      <c r="B2019" s="8">
        <v>45566.0</v>
      </c>
      <c r="C2019" s="7">
        <v>45627.0</v>
      </c>
      <c r="D2019" s="3">
        <v>8.0</v>
      </c>
      <c r="E2019" s="7">
        <v>45597.0</v>
      </c>
      <c r="F2019" s="8">
        <f t="shared" si="1"/>
        <v>45536</v>
      </c>
    </row>
    <row r="2020">
      <c r="A2020" s="2" t="s">
        <v>100</v>
      </c>
      <c r="B2020" s="8">
        <v>45597.0</v>
      </c>
      <c r="C2020" s="7">
        <v>45658.0</v>
      </c>
      <c r="D2020" s="3">
        <v>3.0</v>
      </c>
      <c r="E2020" s="7">
        <v>45627.0</v>
      </c>
      <c r="F2020" s="8">
        <f t="shared" si="1"/>
        <v>45566</v>
      </c>
    </row>
    <row r="2021">
      <c r="A2021" s="2" t="s">
        <v>100</v>
      </c>
      <c r="B2021" s="8">
        <v>45627.0</v>
      </c>
      <c r="C2021" s="7">
        <v>44986.0</v>
      </c>
      <c r="D2021" s="3">
        <v>46.0</v>
      </c>
      <c r="E2021" s="7">
        <v>45658.0</v>
      </c>
      <c r="F2021" s="8">
        <f t="shared" si="1"/>
        <v>45597</v>
      </c>
    </row>
    <row r="2022">
      <c r="A2022" s="2" t="s">
        <v>100</v>
      </c>
      <c r="B2022" s="8">
        <v>45689.0</v>
      </c>
      <c r="C2022" s="7">
        <v>45748.0</v>
      </c>
      <c r="D2022" s="3">
        <v>2.0</v>
      </c>
      <c r="E2022" s="7">
        <v>45717.0</v>
      </c>
      <c r="F2022" s="8">
        <f t="shared" si="1"/>
        <v>45658</v>
      </c>
    </row>
    <row r="2023">
      <c r="A2023" s="2" t="s">
        <v>100</v>
      </c>
      <c r="B2023" s="8">
        <v>45778.0</v>
      </c>
      <c r="C2023" s="7">
        <v>45839.0</v>
      </c>
      <c r="D2023" s="3">
        <v>1.0</v>
      </c>
      <c r="E2023" s="7">
        <v>45809.0</v>
      </c>
      <c r="F2023" s="8">
        <f t="shared" si="1"/>
        <v>45748</v>
      </c>
    </row>
    <row r="2024">
      <c r="A2024" s="2" t="s">
        <v>100</v>
      </c>
      <c r="B2024" s="8">
        <v>45809.0</v>
      </c>
      <c r="C2024" s="7">
        <v>45870.0</v>
      </c>
      <c r="D2024" s="3">
        <v>4.0</v>
      </c>
      <c r="E2024" s="7">
        <v>45839.0</v>
      </c>
      <c r="F2024" s="8">
        <f t="shared" si="1"/>
        <v>45778</v>
      </c>
    </row>
    <row r="2025">
      <c r="A2025" s="2" t="s">
        <v>100</v>
      </c>
      <c r="B2025" s="8">
        <v>45870.0</v>
      </c>
      <c r="C2025" s="7">
        <v>45931.0</v>
      </c>
      <c r="D2025" s="3">
        <v>1.0</v>
      </c>
      <c r="E2025" s="7">
        <v>45901.0</v>
      </c>
      <c r="F2025" s="8">
        <f t="shared" si="1"/>
        <v>45839</v>
      </c>
    </row>
    <row r="2026">
      <c r="A2026" s="2" t="s">
        <v>101</v>
      </c>
      <c r="B2026" s="8">
        <v>45413.0</v>
      </c>
      <c r="C2026" s="7">
        <v>45474.0</v>
      </c>
      <c r="D2026" s="3">
        <v>2.0</v>
      </c>
      <c r="E2026" s="7">
        <v>45444.0</v>
      </c>
      <c r="F2026" s="8">
        <f t="shared" si="1"/>
        <v>45383</v>
      </c>
    </row>
    <row r="2027">
      <c r="A2027" s="2" t="s">
        <v>101</v>
      </c>
      <c r="B2027" s="8">
        <v>45444.0</v>
      </c>
      <c r="C2027" s="7">
        <v>45383.0</v>
      </c>
      <c r="D2027" s="3">
        <v>3.0</v>
      </c>
      <c r="E2027" s="7">
        <v>45474.0</v>
      </c>
      <c r="F2027" s="8">
        <f t="shared" si="1"/>
        <v>45413</v>
      </c>
    </row>
    <row r="2028">
      <c r="A2028" s="2" t="s">
        <v>101</v>
      </c>
      <c r="B2028" s="8">
        <v>45444.0</v>
      </c>
      <c r="C2028" s="7">
        <v>45505.0</v>
      </c>
      <c r="D2028" s="3">
        <v>1.0</v>
      </c>
      <c r="E2028" s="7">
        <v>45474.0</v>
      </c>
      <c r="F2028" s="8">
        <f t="shared" si="1"/>
        <v>45413</v>
      </c>
    </row>
    <row r="2029">
      <c r="A2029" s="2" t="s">
        <v>101</v>
      </c>
      <c r="B2029" s="8">
        <v>45505.0</v>
      </c>
      <c r="C2029" s="7">
        <v>45566.0</v>
      </c>
      <c r="D2029" s="3">
        <v>1.0</v>
      </c>
      <c r="E2029" s="7">
        <v>45536.0</v>
      </c>
      <c r="F2029" s="8">
        <f t="shared" si="1"/>
        <v>45474</v>
      </c>
    </row>
    <row r="2030">
      <c r="A2030" s="2" t="s">
        <v>101</v>
      </c>
      <c r="B2030" s="8">
        <v>45566.0</v>
      </c>
      <c r="C2030" s="7">
        <v>45627.0</v>
      </c>
      <c r="D2030" s="3">
        <v>1.0</v>
      </c>
      <c r="E2030" s="7">
        <v>45597.0</v>
      </c>
      <c r="F2030" s="8">
        <f t="shared" si="1"/>
        <v>45536</v>
      </c>
    </row>
    <row r="2031">
      <c r="A2031" s="2" t="s">
        <v>101</v>
      </c>
      <c r="B2031" s="8">
        <v>45597.0</v>
      </c>
      <c r="C2031" s="7">
        <v>45658.0</v>
      </c>
      <c r="D2031" s="3">
        <v>1.0</v>
      </c>
      <c r="E2031" s="7">
        <v>45627.0</v>
      </c>
      <c r="F2031" s="8">
        <f t="shared" si="1"/>
        <v>45566</v>
      </c>
    </row>
    <row r="2032">
      <c r="A2032" s="2" t="s">
        <v>101</v>
      </c>
      <c r="B2032" s="8">
        <v>45627.0</v>
      </c>
      <c r="C2032" s="7">
        <v>45689.0</v>
      </c>
      <c r="D2032" s="3">
        <v>9.0</v>
      </c>
      <c r="E2032" s="7">
        <v>45658.0</v>
      </c>
      <c r="F2032" s="8">
        <f t="shared" si="1"/>
        <v>45597</v>
      </c>
    </row>
    <row r="2033">
      <c r="A2033" s="2" t="s">
        <v>101</v>
      </c>
      <c r="B2033" s="8">
        <v>45658.0</v>
      </c>
      <c r="C2033" s="7">
        <v>45717.0</v>
      </c>
      <c r="D2033" s="3">
        <v>12.0</v>
      </c>
      <c r="E2033" s="7">
        <v>45689.0</v>
      </c>
      <c r="F2033" s="8">
        <f t="shared" si="1"/>
        <v>45627</v>
      </c>
    </row>
    <row r="2034">
      <c r="A2034" s="2" t="s">
        <v>101</v>
      </c>
      <c r="B2034" s="8">
        <v>45689.0</v>
      </c>
      <c r="C2034" s="7">
        <v>45748.0</v>
      </c>
      <c r="D2034" s="3">
        <v>10.0</v>
      </c>
      <c r="E2034" s="7">
        <v>45717.0</v>
      </c>
      <c r="F2034" s="8">
        <f t="shared" si="1"/>
        <v>45658</v>
      </c>
    </row>
    <row r="2035">
      <c r="A2035" s="2" t="s">
        <v>101</v>
      </c>
      <c r="B2035" s="8">
        <v>45717.0</v>
      </c>
      <c r="C2035" s="7">
        <v>45778.0</v>
      </c>
      <c r="D2035" s="3">
        <v>7.0</v>
      </c>
      <c r="E2035" s="7">
        <v>45748.0</v>
      </c>
      <c r="F2035" s="8">
        <f t="shared" si="1"/>
        <v>45689</v>
      </c>
    </row>
    <row r="2036">
      <c r="A2036" s="2" t="s">
        <v>101</v>
      </c>
      <c r="B2036" s="8">
        <v>45748.0</v>
      </c>
      <c r="C2036" s="7">
        <v>45809.0</v>
      </c>
      <c r="D2036" s="3">
        <v>7.0</v>
      </c>
      <c r="E2036" s="7">
        <v>45778.0</v>
      </c>
      <c r="F2036" s="8">
        <f t="shared" si="1"/>
        <v>45717</v>
      </c>
    </row>
    <row r="2037">
      <c r="A2037" s="2" t="s">
        <v>102</v>
      </c>
      <c r="B2037" s="8">
        <v>45444.0</v>
      </c>
      <c r="C2037" s="7">
        <v>45078.0</v>
      </c>
      <c r="D2037" s="3">
        <v>1.0</v>
      </c>
      <c r="E2037" s="7">
        <v>45474.0</v>
      </c>
      <c r="F2037" s="8">
        <f t="shared" si="1"/>
        <v>45413</v>
      </c>
    </row>
    <row r="2038">
      <c r="A2038" s="2" t="s">
        <v>102</v>
      </c>
      <c r="B2038" s="8">
        <v>45566.0</v>
      </c>
      <c r="C2038" s="7">
        <v>45323.0</v>
      </c>
      <c r="D2038" s="3">
        <v>11.0</v>
      </c>
      <c r="E2038" s="7">
        <v>45597.0</v>
      </c>
      <c r="F2038" s="8">
        <f t="shared" si="1"/>
        <v>45536</v>
      </c>
    </row>
  </sheetData>
  <autoFilter ref="$A$1:$D$2038">
    <sortState ref="A1:D2038">
      <sortCondition ref="C1:C2038"/>
    </sortState>
  </autoFilter>
  <hyperlinks>
    <hyperlink r:id="rId1" ref="K2"/>
    <hyperlink r:id="rId2" ref="K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16.5"/>
  </cols>
  <sheetData>
    <row r="1">
      <c r="A1" s="10" t="s">
        <v>341</v>
      </c>
      <c r="B1" s="10" t="s">
        <v>342</v>
      </c>
    </row>
    <row r="2">
      <c r="A2" s="11" t="s">
        <v>343</v>
      </c>
      <c r="B2" s="11" t="s">
        <v>344</v>
      </c>
    </row>
    <row r="3">
      <c r="A3" s="11" t="s">
        <v>345</v>
      </c>
      <c r="B3" s="11" t="s">
        <v>344</v>
      </c>
    </row>
    <row r="4">
      <c r="A4" s="11" t="s">
        <v>346</v>
      </c>
      <c r="B4" s="11" t="s">
        <v>347</v>
      </c>
    </row>
    <row r="5">
      <c r="A5" s="11" t="s">
        <v>348</v>
      </c>
      <c r="B5" s="11" t="s">
        <v>347</v>
      </c>
    </row>
    <row r="6">
      <c r="A6" s="11" t="s">
        <v>349</v>
      </c>
      <c r="B6" s="11" t="s">
        <v>347</v>
      </c>
    </row>
    <row r="7">
      <c r="A7" s="11" t="s">
        <v>350</v>
      </c>
      <c r="B7" s="11" t="s">
        <v>347</v>
      </c>
    </row>
    <row r="8">
      <c r="A8" s="11" t="s">
        <v>351</v>
      </c>
      <c r="B8" s="11" t="s">
        <v>347</v>
      </c>
    </row>
    <row r="9">
      <c r="A9" s="11" t="s">
        <v>352</v>
      </c>
      <c r="B9" s="11" t="s">
        <v>347</v>
      </c>
    </row>
    <row r="10">
      <c r="A10" s="11" t="s">
        <v>353</v>
      </c>
      <c r="B10" s="11" t="s">
        <v>347</v>
      </c>
    </row>
    <row r="11">
      <c r="A11" s="11" t="s">
        <v>354</v>
      </c>
      <c r="B11" s="11" t="s">
        <v>347</v>
      </c>
    </row>
    <row r="12">
      <c r="A12" s="11" t="s">
        <v>355</v>
      </c>
      <c r="B12" s="11" t="s">
        <v>347</v>
      </c>
    </row>
    <row r="13">
      <c r="A13" s="11" t="s">
        <v>356</v>
      </c>
      <c r="B13" s="11" t="s">
        <v>347</v>
      </c>
    </row>
    <row r="14">
      <c r="A14" s="11" t="s">
        <v>357</v>
      </c>
      <c r="B14" s="11" t="s">
        <v>347</v>
      </c>
    </row>
    <row r="15">
      <c r="A15" s="11" t="s">
        <v>358</v>
      </c>
      <c r="B15" s="11" t="s">
        <v>347</v>
      </c>
    </row>
    <row r="16">
      <c r="A16" s="11" t="s">
        <v>359</v>
      </c>
      <c r="B16" s="11" t="s">
        <v>347</v>
      </c>
    </row>
    <row r="17">
      <c r="A17" s="11" t="s">
        <v>360</v>
      </c>
      <c r="B17" s="11" t="s">
        <v>347</v>
      </c>
    </row>
    <row r="18">
      <c r="A18" s="11" t="s">
        <v>361</v>
      </c>
      <c r="B18" s="11" t="s">
        <v>361</v>
      </c>
    </row>
    <row r="19">
      <c r="A19" s="11" t="s">
        <v>362</v>
      </c>
      <c r="B19" s="11" t="s">
        <v>363</v>
      </c>
    </row>
    <row r="20">
      <c r="A20" s="11" t="s">
        <v>364</v>
      </c>
      <c r="B20" s="11" t="s">
        <v>363</v>
      </c>
    </row>
    <row r="21">
      <c r="A21" s="11" t="s">
        <v>365</v>
      </c>
      <c r="B21" s="11" t="s">
        <v>366</v>
      </c>
    </row>
    <row r="22">
      <c r="A22" s="11" t="s">
        <v>367</v>
      </c>
      <c r="B22" s="11" t="s">
        <v>367</v>
      </c>
    </row>
  </sheetData>
  <autoFilter ref="$A$1:$B$22">
    <sortState ref="A1:B22">
      <sortCondition descending="1" ref="B1:B2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</cols>
  <sheetData>
    <row r="1">
      <c r="A1" s="12" t="s">
        <v>368</v>
      </c>
      <c r="B1" s="12" t="s">
        <v>369</v>
      </c>
    </row>
    <row r="2">
      <c r="A2" s="13" t="s">
        <v>370</v>
      </c>
      <c r="B2" s="14">
        <v>12.0</v>
      </c>
      <c r="D2" s="15"/>
      <c r="E2" s="8"/>
    </row>
    <row r="3">
      <c r="A3" s="13" t="s">
        <v>371</v>
      </c>
      <c r="B3" s="14">
        <v>2.0</v>
      </c>
      <c r="D3" s="15"/>
      <c r="E3" s="8"/>
    </row>
    <row r="4">
      <c r="A4" s="16" t="s">
        <v>355</v>
      </c>
      <c r="B4" s="17">
        <v>0.0</v>
      </c>
    </row>
    <row r="5">
      <c r="A5" s="16" t="s">
        <v>356</v>
      </c>
      <c r="B5" s="17">
        <v>0.0</v>
      </c>
    </row>
    <row r="6">
      <c r="A6" s="11" t="s">
        <v>372</v>
      </c>
      <c r="B6" s="14">
        <v>0.7</v>
      </c>
    </row>
    <row r="7">
      <c r="A7" s="16" t="s">
        <v>373</v>
      </c>
      <c r="B7" s="17">
        <v>195.0</v>
      </c>
    </row>
    <row r="8">
      <c r="A8" s="16" t="s">
        <v>374</v>
      </c>
      <c r="B8" s="17">
        <v>130.0</v>
      </c>
    </row>
    <row r="9">
      <c r="A9" s="11" t="s">
        <v>375</v>
      </c>
      <c r="B9" s="14">
        <v>0.75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4" width="14.75"/>
  </cols>
  <sheetData>
    <row r="1">
      <c r="A1" s="2" t="s">
        <v>376</v>
      </c>
      <c r="B1" s="2" t="s">
        <v>377</v>
      </c>
      <c r="C1" s="2" t="s">
        <v>378</v>
      </c>
      <c r="D1" s="2" t="s">
        <v>379</v>
      </c>
    </row>
    <row r="2">
      <c r="A2" s="2" t="s">
        <v>9</v>
      </c>
      <c r="B2" s="18">
        <v>0.0031</v>
      </c>
      <c r="C2" s="2" t="s">
        <v>380</v>
      </c>
      <c r="D2" s="2" t="s">
        <v>380</v>
      </c>
    </row>
    <row r="3">
      <c r="A3" s="2" t="s">
        <v>11</v>
      </c>
      <c r="B3" s="18">
        <v>0.00625</v>
      </c>
      <c r="C3" s="2" t="s">
        <v>380</v>
      </c>
      <c r="D3" s="2" t="s">
        <v>380</v>
      </c>
    </row>
    <row r="4">
      <c r="A4" s="2" t="s">
        <v>13</v>
      </c>
      <c r="B4" s="18">
        <v>0.01287</v>
      </c>
      <c r="C4" s="2" t="s">
        <v>380</v>
      </c>
      <c r="D4" s="2" t="s">
        <v>380</v>
      </c>
    </row>
    <row r="5">
      <c r="A5" s="2" t="s">
        <v>15</v>
      </c>
      <c r="B5" s="18">
        <v>0.01762</v>
      </c>
      <c r="C5" s="2" t="s">
        <v>380</v>
      </c>
      <c r="D5" s="2" t="s">
        <v>380</v>
      </c>
    </row>
    <row r="6">
      <c r="A6" s="2" t="s">
        <v>17</v>
      </c>
      <c r="B6" s="18">
        <v>0.01431</v>
      </c>
      <c r="C6" s="2" t="s">
        <v>380</v>
      </c>
      <c r="D6" s="2" t="s">
        <v>380</v>
      </c>
    </row>
    <row r="7">
      <c r="A7" s="2" t="s">
        <v>18</v>
      </c>
      <c r="B7" s="18">
        <v>0.04</v>
      </c>
      <c r="C7" s="2" t="s">
        <v>380</v>
      </c>
      <c r="D7" s="2" t="s">
        <v>380</v>
      </c>
    </row>
    <row r="8">
      <c r="A8" s="2" t="s">
        <v>20</v>
      </c>
      <c r="B8" s="18">
        <v>0.00587</v>
      </c>
      <c r="C8" s="2" t="s">
        <v>380</v>
      </c>
      <c r="D8" s="2" t="s">
        <v>380</v>
      </c>
    </row>
    <row r="9">
      <c r="A9" s="2" t="s">
        <v>22</v>
      </c>
      <c r="B9" s="18">
        <v>0.00459</v>
      </c>
      <c r="C9" s="2" t="s">
        <v>380</v>
      </c>
      <c r="D9" s="2" t="s">
        <v>380</v>
      </c>
    </row>
    <row r="10">
      <c r="A10" s="2" t="s">
        <v>24</v>
      </c>
      <c r="B10" s="18">
        <v>0.00694</v>
      </c>
      <c r="C10" s="2" t="s">
        <v>380</v>
      </c>
      <c r="D10" s="2" t="s">
        <v>380</v>
      </c>
    </row>
    <row r="11">
      <c r="A11" s="2" t="s">
        <v>26</v>
      </c>
      <c r="B11" s="18">
        <v>1.6E-4</v>
      </c>
      <c r="C11" s="2" t="s">
        <v>380</v>
      </c>
      <c r="D11" s="2" t="s">
        <v>380</v>
      </c>
    </row>
    <row r="12">
      <c r="A12" s="2" t="s">
        <v>27</v>
      </c>
      <c r="B12" s="18">
        <v>0.0095</v>
      </c>
      <c r="C12" s="2" t="s">
        <v>380</v>
      </c>
      <c r="D12" s="2" t="s">
        <v>380</v>
      </c>
    </row>
    <row r="13">
      <c r="A13" s="2" t="s">
        <v>28</v>
      </c>
      <c r="B13" s="18">
        <v>0.00972</v>
      </c>
      <c r="C13" s="2" t="s">
        <v>380</v>
      </c>
      <c r="D13" s="2" t="s">
        <v>380</v>
      </c>
    </row>
    <row r="14">
      <c r="A14" s="2" t="s">
        <v>29</v>
      </c>
      <c r="B14" s="18">
        <v>0.03738</v>
      </c>
      <c r="C14" s="2" t="s">
        <v>380</v>
      </c>
      <c r="D14" s="2" t="s">
        <v>380</v>
      </c>
    </row>
    <row r="15">
      <c r="A15" s="2" t="s">
        <v>30</v>
      </c>
      <c r="B15" s="18">
        <v>0.00721</v>
      </c>
      <c r="C15" s="2" t="s">
        <v>381</v>
      </c>
      <c r="D15" s="2" t="s">
        <v>381</v>
      </c>
    </row>
    <row r="16">
      <c r="A16" s="2" t="s">
        <v>31</v>
      </c>
      <c r="B16" s="18">
        <v>0.01767</v>
      </c>
      <c r="C16" s="2" t="s">
        <v>381</v>
      </c>
      <c r="D16" s="2" t="s">
        <v>381</v>
      </c>
    </row>
    <row r="17">
      <c r="A17" s="2" t="s">
        <v>25</v>
      </c>
      <c r="B17" s="18">
        <v>0.00443</v>
      </c>
      <c r="C17" s="2" t="s">
        <v>381</v>
      </c>
      <c r="D17" s="2" t="s">
        <v>381</v>
      </c>
    </row>
    <row r="18">
      <c r="A18" s="2" t="s">
        <v>32</v>
      </c>
      <c r="B18" s="18">
        <v>0.0126</v>
      </c>
      <c r="C18" s="2" t="s">
        <v>381</v>
      </c>
      <c r="D18" s="2" t="s">
        <v>381</v>
      </c>
    </row>
    <row r="19">
      <c r="A19" s="2" t="s">
        <v>33</v>
      </c>
      <c r="B19" s="18">
        <v>0.01597</v>
      </c>
      <c r="C19" s="2" t="s">
        <v>381</v>
      </c>
      <c r="D19" s="2" t="s">
        <v>381</v>
      </c>
    </row>
    <row r="20">
      <c r="A20" s="2" t="s">
        <v>34</v>
      </c>
      <c r="B20" s="18">
        <v>0.02953</v>
      </c>
      <c r="C20" s="2" t="s">
        <v>381</v>
      </c>
      <c r="D20" s="2" t="s">
        <v>381</v>
      </c>
    </row>
    <row r="21">
      <c r="A21" s="2" t="s">
        <v>35</v>
      </c>
      <c r="B21" s="18">
        <v>0.00513</v>
      </c>
      <c r="C21" s="2" t="s">
        <v>381</v>
      </c>
      <c r="D21" s="2" t="s">
        <v>381</v>
      </c>
    </row>
    <row r="22">
      <c r="A22" s="2" t="s">
        <v>36</v>
      </c>
      <c r="B22" s="18">
        <v>0.07189</v>
      </c>
      <c r="C22" s="2" t="s">
        <v>381</v>
      </c>
      <c r="D22" s="2" t="s">
        <v>381</v>
      </c>
    </row>
    <row r="23">
      <c r="A23" s="2" t="s">
        <v>37</v>
      </c>
      <c r="B23" s="18">
        <v>3.7E-4</v>
      </c>
      <c r="C23" s="2" t="s">
        <v>381</v>
      </c>
      <c r="D23" s="2" t="s">
        <v>381</v>
      </c>
    </row>
    <row r="24">
      <c r="A24" s="2" t="s">
        <v>38</v>
      </c>
      <c r="B24" s="18">
        <v>0.00732</v>
      </c>
      <c r="C24" s="2" t="s">
        <v>381</v>
      </c>
      <c r="D24" s="2" t="s">
        <v>381</v>
      </c>
    </row>
    <row r="25">
      <c r="A25" s="2" t="s">
        <v>39</v>
      </c>
      <c r="B25" s="18">
        <v>0.00577</v>
      </c>
      <c r="C25" s="2" t="s">
        <v>381</v>
      </c>
      <c r="D25" s="2" t="s">
        <v>381</v>
      </c>
    </row>
    <row r="26">
      <c r="A26" s="2" t="s">
        <v>40</v>
      </c>
      <c r="B26" s="18">
        <v>0.00657</v>
      </c>
      <c r="C26" s="2" t="s">
        <v>381</v>
      </c>
      <c r="D26" s="2" t="s">
        <v>381</v>
      </c>
    </row>
    <row r="27">
      <c r="A27" s="2" t="s">
        <v>41</v>
      </c>
      <c r="B27" s="18">
        <v>0.01783</v>
      </c>
      <c r="C27" s="2" t="s">
        <v>382</v>
      </c>
      <c r="D27" s="2" t="s">
        <v>382</v>
      </c>
    </row>
    <row r="28">
      <c r="A28" s="2" t="s">
        <v>42</v>
      </c>
      <c r="B28" s="18">
        <v>0.01623</v>
      </c>
      <c r="C28" s="2" t="s">
        <v>382</v>
      </c>
      <c r="D28" s="2" t="s">
        <v>382</v>
      </c>
    </row>
    <row r="29">
      <c r="A29" s="2" t="s">
        <v>43</v>
      </c>
      <c r="B29" s="18">
        <v>0.01121</v>
      </c>
      <c r="C29" s="2" t="s">
        <v>382</v>
      </c>
      <c r="D29" s="2" t="s">
        <v>382</v>
      </c>
    </row>
    <row r="30">
      <c r="A30" s="2" t="s">
        <v>44</v>
      </c>
      <c r="B30" s="18">
        <v>0.01121</v>
      </c>
      <c r="C30" s="2" t="s">
        <v>382</v>
      </c>
      <c r="D30" s="2" t="s">
        <v>382</v>
      </c>
    </row>
    <row r="31">
      <c r="A31" s="2" t="s">
        <v>45</v>
      </c>
      <c r="B31" s="18">
        <v>0.00272</v>
      </c>
      <c r="C31" s="2" t="s">
        <v>382</v>
      </c>
      <c r="D31" s="2" t="s">
        <v>382</v>
      </c>
    </row>
    <row r="32">
      <c r="A32" s="2" t="s">
        <v>46</v>
      </c>
      <c r="B32" s="18">
        <v>0.01874</v>
      </c>
      <c r="C32" s="2" t="s">
        <v>382</v>
      </c>
      <c r="D32" s="2" t="s">
        <v>382</v>
      </c>
    </row>
    <row r="33">
      <c r="A33" s="2" t="s">
        <v>47</v>
      </c>
      <c r="B33" s="18">
        <v>0.00481</v>
      </c>
      <c r="C33" s="2" t="s">
        <v>382</v>
      </c>
      <c r="D33" s="2" t="s">
        <v>382</v>
      </c>
    </row>
    <row r="34">
      <c r="A34" s="2" t="s">
        <v>48</v>
      </c>
      <c r="B34" s="18">
        <v>0.06034</v>
      </c>
      <c r="C34" s="2" t="s">
        <v>382</v>
      </c>
      <c r="D34" s="2" t="s">
        <v>382</v>
      </c>
    </row>
    <row r="35">
      <c r="A35" s="2" t="s">
        <v>49</v>
      </c>
      <c r="B35" s="18">
        <v>0.00112</v>
      </c>
      <c r="C35" s="2" t="s">
        <v>382</v>
      </c>
      <c r="D35" s="2" t="s">
        <v>382</v>
      </c>
    </row>
    <row r="36">
      <c r="A36" s="2" t="s">
        <v>50</v>
      </c>
      <c r="B36" s="18">
        <v>0.00822</v>
      </c>
      <c r="C36" s="2" t="s">
        <v>382</v>
      </c>
      <c r="D36" s="2" t="s">
        <v>382</v>
      </c>
    </row>
    <row r="37">
      <c r="A37" s="2" t="s">
        <v>51</v>
      </c>
      <c r="B37" s="18">
        <v>0.0023</v>
      </c>
      <c r="C37" s="2" t="s">
        <v>382</v>
      </c>
      <c r="D37" s="2" t="s">
        <v>382</v>
      </c>
    </row>
    <row r="38">
      <c r="A38" s="2" t="s">
        <v>52</v>
      </c>
      <c r="B38" s="18">
        <v>0.004</v>
      </c>
      <c r="C38" s="2" t="s">
        <v>382</v>
      </c>
      <c r="D38" s="2" t="s">
        <v>382</v>
      </c>
    </row>
    <row r="39">
      <c r="A39" s="2" t="s">
        <v>53</v>
      </c>
      <c r="B39" s="18">
        <v>0.01298</v>
      </c>
      <c r="C39" s="2" t="s">
        <v>382</v>
      </c>
      <c r="D39" s="2" t="s">
        <v>382</v>
      </c>
    </row>
    <row r="40">
      <c r="A40" s="2" t="s">
        <v>54</v>
      </c>
      <c r="B40" s="18">
        <v>0.00502</v>
      </c>
      <c r="C40" s="2" t="s">
        <v>382</v>
      </c>
      <c r="D40" s="2" t="s">
        <v>382</v>
      </c>
    </row>
    <row r="41">
      <c r="A41" s="2" t="s">
        <v>55</v>
      </c>
      <c r="B41" s="18">
        <v>0.0078</v>
      </c>
      <c r="C41" s="2" t="s">
        <v>383</v>
      </c>
      <c r="D41" s="2" t="s">
        <v>383</v>
      </c>
    </row>
    <row r="42">
      <c r="A42" s="2" t="s">
        <v>56</v>
      </c>
      <c r="B42" s="18">
        <v>8.0E-4</v>
      </c>
      <c r="C42" s="2" t="s">
        <v>383</v>
      </c>
      <c r="D42" s="2" t="s">
        <v>383</v>
      </c>
    </row>
    <row r="43">
      <c r="A43" s="2" t="s">
        <v>57</v>
      </c>
      <c r="B43" s="18">
        <v>0.01869</v>
      </c>
      <c r="C43" s="2" t="s">
        <v>383</v>
      </c>
      <c r="D43" s="2" t="s">
        <v>383</v>
      </c>
    </row>
    <row r="44">
      <c r="A44" s="2" t="s">
        <v>58</v>
      </c>
      <c r="B44" s="18">
        <v>0.00176</v>
      </c>
      <c r="C44" s="2" t="s">
        <v>383</v>
      </c>
      <c r="D44" s="2" t="s">
        <v>383</v>
      </c>
    </row>
    <row r="45">
      <c r="A45" s="2" t="s">
        <v>59</v>
      </c>
      <c r="B45" s="18">
        <v>0.00251</v>
      </c>
      <c r="C45" s="2" t="s">
        <v>383</v>
      </c>
      <c r="D45" s="2" t="s">
        <v>383</v>
      </c>
    </row>
    <row r="46">
      <c r="A46" s="2" t="s">
        <v>60</v>
      </c>
      <c r="B46" s="18">
        <v>0.00112</v>
      </c>
      <c r="C46" s="2" t="s">
        <v>383</v>
      </c>
      <c r="D46" s="2" t="s">
        <v>383</v>
      </c>
    </row>
    <row r="47">
      <c r="A47" s="2" t="s">
        <v>61</v>
      </c>
      <c r="B47" s="18">
        <v>0.01511</v>
      </c>
      <c r="C47" s="2" t="s">
        <v>383</v>
      </c>
      <c r="D47" s="2" t="s">
        <v>383</v>
      </c>
    </row>
    <row r="48">
      <c r="A48" s="2" t="s">
        <v>62</v>
      </c>
      <c r="B48" s="18">
        <v>0.02109</v>
      </c>
      <c r="C48" s="2" t="s">
        <v>383</v>
      </c>
      <c r="D48" s="2" t="s">
        <v>383</v>
      </c>
    </row>
    <row r="49">
      <c r="A49" s="2" t="s">
        <v>63</v>
      </c>
      <c r="B49" s="18">
        <v>0.00689</v>
      </c>
      <c r="C49" s="2" t="s">
        <v>383</v>
      </c>
      <c r="D49" s="2" t="s">
        <v>383</v>
      </c>
    </row>
    <row r="50">
      <c r="A50" s="2" t="s">
        <v>154</v>
      </c>
      <c r="B50" s="18">
        <v>0.0</v>
      </c>
      <c r="C50" s="2" t="s">
        <v>383</v>
      </c>
      <c r="D50" s="2" t="s">
        <v>383</v>
      </c>
    </row>
    <row r="51">
      <c r="A51" s="2" t="s">
        <v>64</v>
      </c>
      <c r="B51" s="18">
        <v>0.01463</v>
      </c>
      <c r="C51" s="2" t="s">
        <v>383</v>
      </c>
      <c r="D51" s="2" t="s">
        <v>383</v>
      </c>
    </row>
    <row r="52">
      <c r="A52" s="2" t="s">
        <v>65</v>
      </c>
      <c r="B52" s="18">
        <v>0.00192</v>
      </c>
      <c r="C52" s="2" t="s">
        <v>383</v>
      </c>
      <c r="D52" s="2" t="s">
        <v>383</v>
      </c>
    </row>
    <row r="53">
      <c r="A53" s="2" t="s">
        <v>66</v>
      </c>
      <c r="B53" s="18">
        <v>0.00208</v>
      </c>
      <c r="C53" s="2" t="s">
        <v>383</v>
      </c>
      <c r="D53" s="2" t="s">
        <v>383</v>
      </c>
    </row>
    <row r="54">
      <c r="A54" s="2" t="s">
        <v>67</v>
      </c>
      <c r="B54" s="18">
        <v>0.00716</v>
      </c>
      <c r="C54" s="2" t="s">
        <v>383</v>
      </c>
      <c r="D54" s="2" t="s">
        <v>383</v>
      </c>
    </row>
    <row r="55">
      <c r="A55" s="2" t="s">
        <v>68</v>
      </c>
      <c r="B55" s="18">
        <v>0.00374</v>
      </c>
      <c r="C55" s="2" t="s">
        <v>383</v>
      </c>
      <c r="D55" s="2" t="s">
        <v>383</v>
      </c>
    </row>
    <row r="56">
      <c r="A56" s="2" t="s">
        <v>69</v>
      </c>
      <c r="B56" s="18">
        <v>0.07189</v>
      </c>
      <c r="C56" s="2" t="s">
        <v>383</v>
      </c>
      <c r="D56" s="2" t="s">
        <v>383</v>
      </c>
    </row>
    <row r="57">
      <c r="A57" s="2" t="s">
        <v>70</v>
      </c>
      <c r="B57" s="18">
        <v>0.00625</v>
      </c>
      <c r="C57" s="2" t="s">
        <v>383</v>
      </c>
      <c r="D57" s="2" t="s">
        <v>383</v>
      </c>
    </row>
    <row r="58">
      <c r="A58" s="2" t="s">
        <v>71</v>
      </c>
      <c r="B58" s="18">
        <v>0.00176</v>
      </c>
      <c r="C58" s="2" t="s">
        <v>384</v>
      </c>
      <c r="D58" s="2" t="s">
        <v>384</v>
      </c>
    </row>
    <row r="59">
      <c r="A59" s="2" t="s">
        <v>385</v>
      </c>
      <c r="B59" s="18">
        <v>0.0</v>
      </c>
      <c r="C59" s="2" t="s">
        <v>384</v>
      </c>
      <c r="D59" s="2" t="s">
        <v>384</v>
      </c>
    </row>
    <row r="60">
      <c r="A60" s="2" t="s">
        <v>72</v>
      </c>
      <c r="B60" s="18">
        <v>0.00171</v>
      </c>
      <c r="C60" s="2" t="s">
        <v>384</v>
      </c>
      <c r="D60" s="2" t="s">
        <v>384</v>
      </c>
    </row>
    <row r="61">
      <c r="A61" s="2" t="s">
        <v>73</v>
      </c>
      <c r="B61" s="18">
        <v>0.00838</v>
      </c>
      <c r="C61" s="2" t="s">
        <v>384</v>
      </c>
      <c r="D61" s="2" t="s">
        <v>384</v>
      </c>
    </row>
    <row r="62">
      <c r="A62" s="2" t="s">
        <v>74</v>
      </c>
      <c r="B62" s="18">
        <v>2.1E-4</v>
      </c>
      <c r="C62" s="2" t="s">
        <v>384</v>
      </c>
      <c r="D62" s="2" t="s">
        <v>384</v>
      </c>
    </row>
    <row r="63">
      <c r="A63" s="2" t="s">
        <v>75</v>
      </c>
      <c r="B63" s="18">
        <v>0.00694</v>
      </c>
      <c r="C63" s="2" t="s">
        <v>384</v>
      </c>
      <c r="D63" s="2" t="s">
        <v>384</v>
      </c>
    </row>
    <row r="64">
      <c r="A64" s="2" t="s">
        <v>76</v>
      </c>
      <c r="B64" s="18">
        <v>0.00208</v>
      </c>
      <c r="C64" s="2" t="s">
        <v>384</v>
      </c>
      <c r="D64" s="2" t="s">
        <v>384</v>
      </c>
    </row>
    <row r="65">
      <c r="A65" s="2" t="s">
        <v>77</v>
      </c>
      <c r="B65" s="18">
        <v>0.00368</v>
      </c>
      <c r="C65" s="2" t="s">
        <v>384</v>
      </c>
      <c r="D65" s="2" t="s">
        <v>384</v>
      </c>
    </row>
    <row r="66">
      <c r="A66" s="2" t="s">
        <v>78</v>
      </c>
      <c r="B66" s="18">
        <v>0.01527</v>
      </c>
      <c r="C66" s="2" t="s">
        <v>384</v>
      </c>
      <c r="D66" s="2" t="s">
        <v>384</v>
      </c>
    </row>
    <row r="67">
      <c r="A67" s="2" t="s">
        <v>79</v>
      </c>
      <c r="B67" s="18">
        <v>0.00304</v>
      </c>
      <c r="C67" s="2" t="s">
        <v>384</v>
      </c>
      <c r="D67" s="2" t="s">
        <v>384</v>
      </c>
    </row>
    <row r="68">
      <c r="A68" s="2" t="s">
        <v>80</v>
      </c>
      <c r="B68" s="18">
        <v>0.00342</v>
      </c>
      <c r="C68" s="2" t="s">
        <v>384</v>
      </c>
      <c r="D68" s="2" t="s">
        <v>384</v>
      </c>
    </row>
    <row r="69">
      <c r="A69" s="2" t="s">
        <v>81</v>
      </c>
      <c r="B69" s="18">
        <v>1.6E-4</v>
      </c>
      <c r="C69" s="2" t="s">
        <v>384</v>
      </c>
      <c r="D69" s="2" t="s">
        <v>384</v>
      </c>
    </row>
    <row r="70">
      <c r="A70" s="2" t="s">
        <v>82</v>
      </c>
      <c r="B70" s="18">
        <v>0.00267</v>
      </c>
      <c r="C70" s="2" t="s">
        <v>384</v>
      </c>
      <c r="D70" s="2" t="s">
        <v>384</v>
      </c>
    </row>
    <row r="71">
      <c r="A71" s="2" t="s">
        <v>83</v>
      </c>
      <c r="B71" s="18">
        <v>0.00416</v>
      </c>
      <c r="C71" s="2" t="s">
        <v>384</v>
      </c>
      <c r="D71" s="2" t="s">
        <v>384</v>
      </c>
    </row>
    <row r="72">
      <c r="A72" s="2" t="s">
        <v>84</v>
      </c>
      <c r="B72" s="18">
        <v>0.00534</v>
      </c>
      <c r="C72" s="2" t="s">
        <v>384</v>
      </c>
      <c r="D72" s="2" t="s">
        <v>384</v>
      </c>
    </row>
    <row r="73">
      <c r="A73" s="2" t="s">
        <v>85</v>
      </c>
      <c r="B73" s="18">
        <v>0.01185</v>
      </c>
      <c r="C73" s="2" t="s">
        <v>384</v>
      </c>
      <c r="D73" s="2" t="s">
        <v>384</v>
      </c>
    </row>
    <row r="74">
      <c r="A74" s="2" t="s">
        <v>86</v>
      </c>
      <c r="B74" s="18">
        <v>0.00166</v>
      </c>
      <c r="C74" s="2" t="s">
        <v>386</v>
      </c>
      <c r="D74" s="2" t="s">
        <v>386</v>
      </c>
    </row>
    <row r="75">
      <c r="A75" s="2" t="s">
        <v>87</v>
      </c>
      <c r="B75" s="18">
        <v>0.00427</v>
      </c>
      <c r="C75" s="2" t="s">
        <v>386</v>
      </c>
      <c r="D75" s="2" t="s">
        <v>386</v>
      </c>
    </row>
    <row r="76">
      <c r="A76" s="2" t="s">
        <v>88</v>
      </c>
      <c r="B76" s="18">
        <v>0.01244</v>
      </c>
      <c r="C76" s="2" t="s">
        <v>386</v>
      </c>
      <c r="D76" s="2" t="s">
        <v>386</v>
      </c>
    </row>
    <row r="77">
      <c r="A77" s="2" t="s">
        <v>387</v>
      </c>
      <c r="B77" s="18">
        <v>0.0</v>
      </c>
      <c r="C77" s="2" t="s">
        <v>386</v>
      </c>
      <c r="D77" s="2" t="s">
        <v>386</v>
      </c>
    </row>
    <row r="78">
      <c r="A78" s="2" t="s">
        <v>89</v>
      </c>
      <c r="B78" s="18">
        <v>1.1E-4</v>
      </c>
      <c r="C78" s="2" t="s">
        <v>386</v>
      </c>
      <c r="D78" s="2" t="s">
        <v>386</v>
      </c>
    </row>
    <row r="79">
      <c r="A79" s="2" t="s">
        <v>90</v>
      </c>
      <c r="B79" s="18">
        <v>8.0E-4</v>
      </c>
      <c r="C79" s="2" t="s">
        <v>386</v>
      </c>
      <c r="D79" s="2" t="s">
        <v>386</v>
      </c>
    </row>
    <row r="80">
      <c r="A80" s="2" t="s">
        <v>91</v>
      </c>
      <c r="B80" s="18">
        <v>0.00513</v>
      </c>
      <c r="C80" s="2" t="s">
        <v>386</v>
      </c>
      <c r="D80" s="2" t="s">
        <v>386</v>
      </c>
    </row>
    <row r="81">
      <c r="A81" s="2" t="s">
        <v>92</v>
      </c>
      <c r="B81" s="18">
        <v>0.01127</v>
      </c>
      <c r="C81" s="2" t="s">
        <v>386</v>
      </c>
      <c r="D81" s="2" t="s">
        <v>386</v>
      </c>
    </row>
    <row r="82">
      <c r="A82" s="2" t="s">
        <v>93</v>
      </c>
      <c r="B82" s="18">
        <v>0.00945</v>
      </c>
      <c r="C82" s="2" t="s">
        <v>386</v>
      </c>
      <c r="D82" s="2" t="s">
        <v>386</v>
      </c>
    </row>
    <row r="83">
      <c r="A83" s="2" t="s">
        <v>94</v>
      </c>
      <c r="B83" s="18">
        <v>0.01693</v>
      </c>
      <c r="C83" s="2" t="s">
        <v>386</v>
      </c>
      <c r="D83" s="2" t="s">
        <v>386</v>
      </c>
    </row>
    <row r="84">
      <c r="A84" s="2" t="s">
        <v>95</v>
      </c>
      <c r="B84" s="18">
        <v>0.00192</v>
      </c>
      <c r="C84" s="2" t="s">
        <v>386</v>
      </c>
      <c r="D84" s="2" t="s">
        <v>386</v>
      </c>
    </row>
    <row r="85">
      <c r="A85" s="2" t="s">
        <v>96</v>
      </c>
      <c r="B85" s="18">
        <v>0.01009</v>
      </c>
      <c r="C85" s="2" t="s">
        <v>386</v>
      </c>
      <c r="D85" s="2" t="s">
        <v>386</v>
      </c>
    </row>
    <row r="86">
      <c r="A86" s="2" t="s">
        <v>97</v>
      </c>
      <c r="B86" s="18">
        <v>0.07189</v>
      </c>
      <c r="C86" s="2" t="s">
        <v>386</v>
      </c>
      <c r="D86" s="2" t="s">
        <v>386</v>
      </c>
    </row>
    <row r="87">
      <c r="A87" s="2" t="s">
        <v>98</v>
      </c>
      <c r="B87" s="18">
        <v>4.8E-4</v>
      </c>
      <c r="C87" s="2" t="s">
        <v>386</v>
      </c>
      <c r="D87" s="2" t="s">
        <v>386</v>
      </c>
    </row>
    <row r="88">
      <c r="A88" s="2" t="s">
        <v>99</v>
      </c>
      <c r="B88" s="18">
        <v>0.03252</v>
      </c>
      <c r="C88" s="2" t="s">
        <v>386</v>
      </c>
      <c r="D88" s="2" t="s">
        <v>386</v>
      </c>
    </row>
    <row r="89">
      <c r="A89" s="2" t="s">
        <v>388</v>
      </c>
      <c r="B89" s="18">
        <v>0.0</v>
      </c>
      <c r="C89" s="2" t="s">
        <v>386</v>
      </c>
      <c r="D89" s="2" t="s">
        <v>386</v>
      </c>
    </row>
    <row r="90">
      <c r="A90" s="2" t="s">
        <v>100</v>
      </c>
      <c r="B90" s="18">
        <v>0.03118</v>
      </c>
      <c r="C90" s="2" t="s">
        <v>386</v>
      </c>
      <c r="D90" s="2" t="s">
        <v>386</v>
      </c>
    </row>
    <row r="91">
      <c r="A91" s="2" t="s">
        <v>101</v>
      </c>
      <c r="B91" s="18">
        <v>0.00555</v>
      </c>
      <c r="C91" s="2" t="s">
        <v>386</v>
      </c>
      <c r="D91" s="2" t="s">
        <v>386</v>
      </c>
    </row>
    <row r="92">
      <c r="A92" s="2" t="s">
        <v>102</v>
      </c>
      <c r="B92" s="18">
        <v>6.9E-4</v>
      </c>
      <c r="C92" s="2" t="s">
        <v>386</v>
      </c>
      <c r="D92" s="2" t="s">
        <v>386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</cols>
  <sheetData>
    <row r="1">
      <c r="A1" s="2" t="s">
        <v>389</v>
      </c>
      <c r="B1" s="19">
        <v>45505.0</v>
      </c>
      <c r="C1" s="19">
        <v>45536.0</v>
      </c>
      <c r="D1" s="19">
        <v>45566.0</v>
      </c>
      <c r="E1" s="19">
        <v>45597.0</v>
      </c>
      <c r="F1" s="19">
        <v>45627.0</v>
      </c>
      <c r="G1" s="19">
        <v>45658.0</v>
      </c>
      <c r="H1" s="19">
        <v>45689.0</v>
      </c>
      <c r="I1" s="19">
        <v>45717.0</v>
      </c>
      <c r="J1" s="19">
        <v>45748.0</v>
      </c>
      <c r="K1" s="19">
        <v>45778.0</v>
      </c>
      <c r="L1" s="19">
        <v>45809.0</v>
      </c>
      <c r="M1" s="19">
        <v>45839.0</v>
      </c>
    </row>
    <row r="2">
      <c r="A2" s="20" t="s">
        <v>390</v>
      </c>
      <c r="B2" s="21">
        <v>1.0</v>
      </c>
      <c r="C2" s="21">
        <v>1.0</v>
      </c>
      <c r="D2" s="21">
        <v>1.0</v>
      </c>
      <c r="E2" s="21">
        <v>1.0</v>
      </c>
      <c r="F2" s="21">
        <v>1.0</v>
      </c>
      <c r="G2" s="21">
        <v>1.0</v>
      </c>
      <c r="H2" s="21">
        <v>1.0</v>
      </c>
      <c r="I2" s="21">
        <v>1.0</v>
      </c>
      <c r="J2" s="21">
        <v>1.0</v>
      </c>
      <c r="K2" s="21">
        <v>1.0</v>
      </c>
      <c r="L2" s="21">
        <v>1.0</v>
      </c>
      <c r="M2" s="21">
        <v>1.0</v>
      </c>
    </row>
    <row r="3">
      <c r="A3" s="20" t="s">
        <v>391</v>
      </c>
      <c r="B3" s="22">
        <v>0.1</v>
      </c>
      <c r="C3" s="21">
        <v>0.1</v>
      </c>
      <c r="D3" s="21">
        <v>0.15</v>
      </c>
      <c r="E3" s="21">
        <v>0.15</v>
      </c>
      <c r="F3" s="21">
        <v>0.2</v>
      </c>
      <c r="G3" s="21">
        <v>0.2</v>
      </c>
      <c r="H3" s="21">
        <v>0.2</v>
      </c>
      <c r="I3" s="21">
        <v>0.2</v>
      </c>
      <c r="J3" s="21">
        <v>0.2</v>
      </c>
      <c r="K3" s="21">
        <v>0.2</v>
      </c>
      <c r="L3" s="21">
        <v>0.2</v>
      </c>
      <c r="M3" s="21">
        <v>0.2</v>
      </c>
    </row>
    <row r="4">
      <c r="A4" s="20" t="s">
        <v>392</v>
      </c>
      <c r="B4" s="22">
        <v>16.0</v>
      </c>
      <c r="C4" s="21">
        <v>16.0</v>
      </c>
      <c r="D4" s="21">
        <v>16.0</v>
      </c>
      <c r="E4" s="21">
        <v>16.0</v>
      </c>
      <c r="F4" s="21">
        <v>16.0</v>
      </c>
      <c r="G4" s="21">
        <v>16.0</v>
      </c>
      <c r="H4" s="21">
        <v>16.0</v>
      </c>
      <c r="I4" s="21">
        <v>16.0</v>
      </c>
      <c r="J4" s="21">
        <v>16.0</v>
      </c>
      <c r="K4" s="21">
        <v>16.0</v>
      </c>
      <c r="L4" s="21">
        <v>16.0</v>
      </c>
      <c r="M4" s="21">
        <v>16.0</v>
      </c>
    </row>
    <row r="5">
      <c r="A5" s="20" t="s">
        <v>393</v>
      </c>
      <c r="B5" s="22">
        <v>0.065</v>
      </c>
      <c r="C5" s="21">
        <v>0.065</v>
      </c>
      <c r="D5" s="21">
        <v>0.065</v>
      </c>
      <c r="E5" s="21">
        <v>0.065</v>
      </c>
      <c r="F5" s="21">
        <v>0.065</v>
      </c>
      <c r="G5" s="21">
        <v>0.065</v>
      </c>
      <c r="H5" s="21">
        <v>0.065</v>
      </c>
      <c r="I5" s="21">
        <v>0.065</v>
      </c>
      <c r="J5" s="21">
        <v>0.065</v>
      </c>
      <c r="K5" s="21">
        <v>0.065</v>
      </c>
      <c r="L5" s="21">
        <v>0.065</v>
      </c>
      <c r="M5" s="21">
        <v>0.065</v>
      </c>
    </row>
    <row r="6">
      <c r="A6" s="20"/>
    </row>
    <row r="9">
      <c r="A9" s="20" t="s">
        <v>2</v>
      </c>
      <c r="B9" s="19">
        <v>45505.0</v>
      </c>
      <c r="C9" s="19">
        <v>45536.0</v>
      </c>
      <c r="D9" s="19">
        <v>45566.0</v>
      </c>
      <c r="E9" s="19">
        <v>45597.0</v>
      </c>
      <c r="F9" s="19">
        <v>45627.0</v>
      </c>
      <c r="G9" s="19">
        <v>45658.0</v>
      </c>
      <c r="H9" s="19">
        <v>45689.0</v>
      </c>
      <c r="I9" s="19">
        <v>45717.0</v>
      </c>
      <c r="J9" s="19">
        <v>45748.0</v>
      </c>
      <c r="K9" s="19">
        <v>45778.0</v>
      </c>
      <c r="L9" s="19">
        <v>45809.0</v>
      </c>
      <c r="M9" s="19">
        <v>45839.0</v>
      </c>
    </row>
    <row r="10">
      <c r="A10" s="2" t="s">
        <v>9</v>
      </c>
    </row>
    <row r="11">
      <c r="A11" s="2" t="s">
        <v>11</v>
      </c>
    </row>
    <row r="12">
      <c r="A12" s="2" t="s">
        <v>13</v>
      </c>
    </row>
    <row r="13">
      <c r="A13" s="2" t="s">
        <v>15</v>
      </c>
      <c r="E13" s="23"/>
      <c r="F13" s="23"/>
      <c r="G13" s="23"/>
      <c r="H13" s="23"/>
      <c r="I13" s="23"/>
    </row>
    <row r="14">
      <c r="A14" s="2" t="s">
        <v>17</v>
      </c>
    </row>
    <row r="15">
      <c r="A15" s="2" t="s">
        <v>18</v>
      </c>
    </row>
    <row r="16">
      <c r="A16" s="2" t="s">
        <v>20</v>
      </c>
    </row>
    <row r="17">
      <c r="A17" s="2" t="s">
        <v>22</v>
      </c>
    </row>
    <row r="18">
      <c r="A18" s="2" t="s">
        <v>24</v>
      </c>
      <c r="E18" s="23"/>
      <c r="F18" s="23"/>
      <c r="G18" s="23"/>
      <c r="H18" s="23"/>
      <c r="I18" s="23"/>
    </row>
    <row r="19">
      <c r="A19" s="2" t="s">
        <v>26</v>
      </c>
    </row>
    <row r="20">
      <c r="A20" s="2" t="s">
        <v>27</v>
      </c>
    </row>
    <row r="21">
      <c r="A21" s="2" t="s">
        <v>28</v>
      </c>
    </row>
    <row r="22">
      <c r="A22" s="2" t="s">
        <v>29</v>
      </c>
      <c r="E22" s="23"/>
      <c r="F22" s="23"/>
      <c r="G22" s="23"/>
      <c r="H22" s="23"/>
      <c r="I22" s="23"/>
    </row>
    <row r="23">
      <c r="A23" s="2" t="s">
        <v>30</v>
      </c>
      <c r="E23" s="23"/>
      <c r="F23" s="23"/>
      <c r="G23" s="23"/>
      <c r="H23" s="23"/>
      <c r="I23" s="23"/>
    </row>
    <row r="24">
      <c r="A24" s="2" t="s">
        <v>31</v>
      </c>
      <c r="E24" s="23"/>
      <c r="F24" s="23"/>
      <c r="G24" s="23"/>
      <c r="H24" s="23"/>
      <c r="I24" s="23"/>
    </row>
    <row r="25">
      <c r="A25" s="2" t="s">
        <v>25</v>
      </c>
    </row>
    <row r="26">
      <c r="A26" s="2" t="s">
        <v>32</v>
      </c>
      <c r="E26" s="23"/>
      <c r="F26" s="23"/>
      <c r="G26" s="23"/>
      <c r="H26" s="23"/>
      <c r="I26" s="23"/>
    </row>
    <row r="27">
      <c r="A27" s="2" t="s">
        <v>33</v>
      </c>
    </row>
    <row r="28">
      <c r="A28" s="2" t="s">
        <v>34</v>
      </c>
    </row>
    <row r="29">
      <c r="A29" s="2" t="s">
        <v>35</v>
      </c>
      <c r="E29" s="23"/>
      <c r="F29" s="23"/>
      <c r="G29" s="23"/>
      <c r="H29" s="23"/>
      <c r="I29" s="23"/>
    </row>
    <row r="30">
      <c r="A30" s="2" t="s">
        <v>36</v>
      </c>
      <c r="E30" s="23"/>
      <c r="F30" s="23"/>
      <c r="G30" s="23"/>
      <c r="H30" s="23"/>
      <c r="I30" s="23"/>
    </row>
    <row r="31">
      <c r="A31" s="2" t="s">
        <v>37</v>
      </c>
    </row>
    <row r="32">
      <c r="A32" s="2" t="s">
        <v>38</v>
      </c>
    </row>
    <row r="33">
      <c r="A33" s="2" t="s">
        <v>39</v>
      </c>
    </row>
    <row r="34">
      <c r="A34" s="2" t="s">
        <v>40</v>
      </c>
      <c r="E34" s="23"/>
      <c r="F34" s="23"/>
      <c r="G34" s="23"/>
      <c r="H34" s="23"/>
      <c r="I34" s="23"/>
    </row>
    <row r="35">
      <c r="A35" s="2" t="s">
        <v>41</v>
      </c>
      <c r="E35" s="23"/>
      <c r="F35" s="23"/>
      <c r="G35" s="23"/>
      <c r="H35" s="23"/>
      <c r="I35" s="23"/>
    </row>
    <row r="36">
      <c r="A36" s="2" t="s">
        <v>42</v>
      </c>
    </row>
    <row r="37">
      <c r="A37" s="2" t="s">
        <v>43</v>
      </c>
    </row>
    <row r="38">
      <c r="A38" s="2" t="s">
        <v>44</v>
      </c>
      <c r="E38" s="23"/>
      <c r="F38" s="23"/>
      <c r="G38" s="23"/>
      <c r="H38" s="23"/>
      <c r="I38" s="23"/>
    </row>
    <row r="39">
      <c r="A39" s="2" t="s">
        <v>45</v>
      </c>
      <c r="E39" s="23"/>
      <c r="F39" s="23"/>
      <c r="G39" s="23"/>
      <c r="H39" s="23"/>
      <c r="I39" s="23"/>
    </row>
    <row r="40">
      <c r="A40" s="2" t="s">
        <v>46</v>
      </c>
    </row>
    <row r="41">
      <c r="A41" s="2" t="s">
        <v>47</v>
      </c>
    </row>
    <row r="42">
      <c r="A42" s="2" t="s">
        <v>48</v>
      </c>
    </row>
    <row r="43">
      <c r="A43" s="2" t="s">
        <v>49</v>
      </c>
    </row>
    <row r="44">
      <c r="A44" s="2" t="s">
        <v>50</v>
      </c>
      <c r="E44" s="23"/>
      <c r="F44" s="23"/>
      <c r="G44" s="23"/>
      <c r="H44" s="23"/>
      <c r="I44" s="23"/>
    </row>
    <row r="45">
      <c r="A45" s="2" t="s">
        <v>51</v>
      </c>
    </row>
    <row r="46">
      <c r="A46" s="2" t="s">
        <v>52</v>
      </c>
    </row>
    <row r="47">
      <c r="A47" s="2" t="s">
        <v>53</v>
      </c>
    </row>
    <row r="48">
      <c r="A48" s="2" t="s">
        <v>54</v>
      </c>
    </row>
    <row r="49">
      <c r="A49" s="2" t="s">
        <v>55</v>
      </c>
    </row>
    <row r="50">
      <c r="A50" s="2" t="s">
        <v>56</v>
      </c>
    </row>
    <row r="51">
      <c r="A51" s="2" t="s">
        <v>57</v>
      </c>
    </row>
    <row r="52">
      <c r="A52" s="2" t="s">
        <v>58</v>
      </c>
    </row>
    <row r="53">
      <c r="A53" s="2" t="s">
        <v>59</v>
      </c>
    </row>
    <row r="54">
      <c r="A54" s="2" t="s">
        <v>60</v>
      </c>
    </row>
    <row r="55">
      <c r="A55" s="2" t="s">
        <v>61</v>
      </c>
    </row>
    <row r="56">
      <c r="A56" s="2" t="s">
        <v>62</v>
      </c>
    </row>
    <row r="57">
      <c r="A57" s="2" t="s">
        <v>63</v>
      </c>
      <c r="E57" s="23"/>
      <c r="F57" s="23"/>
      <c r="G57" s="23"/>
      <c r="H57" s="23"/>
      <c r="I57" s="23"/>
    </row>
    <row r="58">
      <c r="A58" s="2" t="s">
        <v>154</v>
      </c>
    </row>
    <row r="59">
      <c r="A59" s="2" t="s">
        <v>64</v>
      </c>
    </row>
    <row r="60">
      <c r="A60" s="2" t="s">
        <v>65</v>
      </c>
    </row>
    <row r="61">
      <c r="A61" s="2" t="s">
        <v>66</v>
      </c>
      <c r="E61" s="23"/>
      <c r="F61" s="23"/>
      <c r="G61" s="23"/>
      <c r="H61" s="23"/>
      <c r="I61" s="23"/>
    </row>
    <row r="62">
      <c r="A62" s="2" t="s">
        <v>67</v>
      </c>
    </row>
    <row r="63">
      <c r="A63" s="2" t="s">
        <v>68</v>
      </c>
      <c r="E63" s="23"/>
      <c r="F63" s="23"/>
      <c r="G63" s="23"/>
      <c r="H63" s="23"/>
      <c r="I63" s="23"/>
    </row>
    <row r="64">
      <c r="A64" s="2" t="s">
        <v>69</v>
      </c>
    </row>
    <row r="65">
      <c r="A65" s="2" t="s">
        <v>70</v>
      </c>
    </row>
    <row r="66">
      <c r="A66" s="2" t="s">
        <v>71</v>
      </c>
    </row>
    <row r="67">
      <c r="A67" s="2" t="s">
        <v>385</v>
      </c>
    </row>
    <row r="68">
      <c r="A68" s="2" t="s">
        <v>72</v>
      </c>
    </row>
    <row r="69">
      <c r="A69" s="2" t="s">
        <v>73</v>
      </c>
    </row>
    <row r="70">
      <c r="A70" s="2" t="s">
        <v>74</v>
      </c>
    </row>
    <row r="71">
      <c r="A71" s="2" t="s">
        <v>75</v>
      </c>
    </row>
    <row r="72">
      <c r="A72" s="2" t="s">
        <v>76</v>
      </c>
    </row>
    <row r="73">
      <c r="A73" s="2" t="s">
        <v>77</v>
      </c>
      <c r="E73" s="23"/>
      <c r="F73" s="23"/>
      <c r="G73" s="23"/>
      <c r="H73" s="23"/>
      <c r="I73" s="23"/>
    </row>
    <row r="74">
      <c r="A74" s="2" t="s">
        <v>78</v>
      </c>
    </row>
    <row r="75">
      <c r="A75" s="2" t="s">
        <v>79</v>
      </c>
    </row>
    <row r="76">
      <c r="A76" s="2" t="s">
        <v>80</v>
      </c>
    </row>
    <row r="77">
      <c r="A77" s="2" t="s">
        <v>81</v>
      </c>
      <c r="E77" s="23"/>
      <c r="F77" s="23"/>
      <c r="G77" s="23"/>
      <c r="H77" s="23"/>
      <c r="I77" s="23"/>
    </row>
    <row r="78">
      <c r="A78" s="2" t="s">
        <v>82</v>
      </c>
    </row>
    <row r="79">
      <c r="A79" s="2" t="s">
        <v>83</v>
      </c>
    </row>
    <row r="80">
      <c r="A80" s="2" t="s">
        <v>84</v>
      </c>
    </row>
    <row r="81">
      <c r="A81" s="2" t="s">
        <v>85</v>
      </c>
    </row>
    <row r="82">
      <c r="A82" s="2" t="s">
        <v>86</v>
      </c>
      <c r="E82" s="23"/>
      <c r="F82" s="23"/>
      <c r="G82" s="23"/>
      <c r="H82" s="23"/>
      <c r="I82" s="23"/>
    </row>
    <row r="83">
      <c r="A83" s="2" t="s">
        <v>87</v>
      </c>
    </row>
    <row r="84">
      <c r="A84" s="2" t="s">
        <v>88</v>
      </c>
    </row>
    <row r="85">
      <c r="A85" s="2" t="s">
        <v>387</v>
      </c>
    </row>
    <row r="86">
      <c r="A86" s="2" t="s">
        <v>89</v>
      </c>
    </row>
    <row r="87">
      <c r="A87" s="2" t="s">
        <v>90</v>
      </c>
    </row>
    <row r="88">
      <c r="A88" s="2" t="s">
        <v>91</v>
      </c>
    </row>
    <row r="89">
      <c r="A89" s="2" t="s">
        <v>92</v>
      </c>
    </row>
    <row r="90">
      <c r="A90" s="2" t="s">
        <v>93</v>
      </c>
    </row>
    <row r="91">
      <c r="A91" s="2" t="s">
        <v>94</v>
      </c>
    </row>
    <row r="92">
      <c r="A92" s="2" t="s">
        <v>95</v>
      </c>
    </row>
    <row r="93">
      <c r="A93" s="2" t="s">
        <v>96</v>
      </c>
    </row>
    <row r="94">
      <c r="A94" s="2" t="s">
        <v>97</v>
      </c>
    </row>
    <row r="95">
      <c r="A95" s="2" t="s">
        <v>98</v>
      </c>
    </row>
    <row r="96">
      <c r="A96" s="2" t="s">
        <v>99</v>
      </c>
    </row>
    <row r="97">
      <c r="A97" s="2" t="s">
        <v>388</v>
      </c>
    </row>
    <row r="98">
      <c r="A98" s="2" t="s">
        <v>100</v>
      </c>
    </row>
    <row r="99">
      <c r="A99" s="2" t="s">
        <v>101</v>
      </c>
    </row>
    <row r="100">
      <c r="A100" s="2" t="s">
        <v>102</v>
      </c>
      <c r="E100" s="23"/>
      <c r="F100" s="23"/>
      <c r="G100" s="23"/>
      <c r="H100" s="23"/>
      <c r="I100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2" t="s">
        <v>389</v>
      </c>
      <c r="B1" s="19">
        <v>45505.0</v>
      </c>
      <c r="C1" s="19">
        <v>45536.0</v>
      </c>
      <c r="D1" s="19">
        <v>45566.0</v>
      </c>
      <c r="E1" s="19">
        <v>45597.0</v>
      </c>
      <c r="F1" s="19">
        <v>45627.0</v>
      </c>
      <c r="G1" s="19">
        <v>45658.0</v>
      </c>
      <c r="H1" s="19">
        <v>45689.0</v>
      </c>
      <c r="I1" s="19">
        <v>45717.0</v>
      </c>
      <c r="J1" s="19">
        <v>45748.0</v>
      </c>
      <c r="K1" s="19">
        <v>45778.0</v>
      </c>
      <c r="L1" s="19">
        <v>45809.0</v>
      </c>
      <c r="M1" s="19">
        <v>45839.0</v>
      </c>
    </row>
    <row r="2">
      <c r="A2" s="24" t="s">
        <v>394</v>
      </c>
      <c r="B2" s="25">
        <v>1000.0</v>
      </c>
      <c r="C2" s="25">
        <v>1000.0</v>
      </c>
      <c r="D2" s="25">
        <v>1000.0</v>
      </c>
      <c r="E2" s="25">
        <v>1000.0</v>
      </c>
      <c r="F2" s="25">
        <v>1000.0</v>
      </c>
      <c r="G2" s="25">
        <v>1000.0</v>
      </c>
      <c r="H2" s="25">
        <v>1000.0</v>
      </c>
      <c r="I2" s="25">
        <v>1000.0</v>
      </c>
      <c r="J2" s="25">
        <v>1000.0</v>
      </c>
      <c r="K2" s="25">
        <v>1000.0</v>
      </c>
      <c r="L2" s="25">
        <v>1000.0</v>
      </c>
      <c r="M2" s="25">
        <v>1000.0</v>
      </c>
    </row>
    <row r="3">
      <c r="A3" s="26" t="s">
        <v>395</v>
      </c>
      <c r="B3" s="25">
        <v>400.0</v>
      </c>
      <c r="C3" s="25">
        <v>400.0</v>
      </c>
      <c r="D3" s="25">
        <v>400.0</v>
      </c>
      <c r="E3" s="25">
        <v>400.0</v>
      </c>
      <c r="F3" s="25">
        <v>400.0</v>
      </c>
      <c r="G3" s="25">
        <v>400.0</v>
      </c>
      <c r="H3" s="25">
        <v>400.0</v>
      </c>
      <c r="I3" s="25">
        <v>400.0</v>
      </c>
      <c r="J3" s="25">
        <v>400.0</v>
      </c>
      <c r="K3" s="25">
        <v>400.0</v>
      </c>
      <c r="L3" s="25">
        <v>400.0</v>
      </c>
      <c r="M3" s="25">
        <v>400.0</v>
      </c>
    </row>
    <row r="4">
      <c r="A4" s="26" t="s">
        <v>396</v>
      </c>
      <c r="B4" s="27">
        <v>0.5</v>
      </c>
      <c r="C4" s="27">
        <v>0.5</v>
      </c>
      <c r="D4" s="27">
        <v>0.5</v>
      </c>
      <c r="E4" s="27">
        <v>0.5</v>
      </c>
      <c r="F4" s="27">
        <v>0.5</v>
      </c>
      <c r="G4" s="27">
        <v>0.5</v>
      </c>
      <c r="H4" s="27">
        <v>0.5</v>
      </c>
      <c r="I4" s="27">
        <v>0.5</v>
      </c>
      <c r="J4" s="27">
        <v>0.5</v>
      </c>
      <c r="K4" s="27">
        <v>0.5</v>
      </c>
      <c r="L4" s="27">
        <v>0.5</v>
      </c>
      <c r="M4" s="27">
        <v>0.5</v>
      </c>
    </row>
    <row r="6">
      <c r="A6" s="28" t="s">
        <v>397</v>
      </c>
    </row>
    <row r="7">
      <c r="A7" s="2" t="s">
        <v>398</v>
      </c>
      <c r="B7" s="2" t="s">
        <v>399</v>
      </c>
      <c r="C7" s="2" t="s">
        <v>400</v>
      </c>
      <c r="D7" s="2" t="s">
        <v>401</v>
      </c>
    </row>
    <row r="8">
      <c r="A8" s="2" t="s">
        <v>402</v>
      </c>
      <c r="B8" s="2" t="s">
        <v>403</v>
      </c>
      <c r="C8" s="2" t="s">
        <v>380</v>
      </c>
      <c r="D8" s="2">
        <v>200.0</v>
      </c>
    </row>
    <row r="9">
      <c r="A9" s="2" t="s">
        <v>402</v>
      </c>
      <c r="B9" s="2" t="s">
        <v>403</v>
      </c>
      <c r="C9" s="2" t="s">
        <v>381</v>
      </c>
      <c r="D9" s="2">
        <v>280.0</v>
      </c>
    </row>
    <row r="10">
      <c r="A10" s="2" t="s">
        <v>402</v>
      </c>
      <c r="B10" s="2" t="s">
        <v>403</v>
      </c>
      <c r="C10" s="2" t="s">
        <v>382</v>
      </c>
      <c r="D10" s="2">
        <v>40.0</v>
      </c>
    </row>
    <row r="11">
      <c r="A11" s="2" t="s">
        <v>402</v>
      </c>
      <c r="B11" s="2" t="s">
        <v>403</v>
      </c>
      <c r="C11" s="2" t="s">
        <v>383</v>
      </c>
      <c r="D11" s="2">
        <v>20.0</v>
      </c>
    </row>
    <row r="12">
      <c r="A12" s="2" t="s">
        <v>402</v>
      </c>
      <c r="B12" s="2" t="s">
        <v>403</v>
      </c>
      <c r="C12" s="2" t="s">
        <v>384</v>
      </c>
      <c r="D12" s="2">
        <v>200.0</v>
      </c>
    </row>
    <row r="13">
      <c r="A13" s="2" t="s">
        <v>402</v>
      </c>
      <c r="B13" s="2" t="s">
        <v>403</v>
      </c>
      <c r="C13" s="2" t="s">
        <v>386</v>
      </c>
      <c r="D13" s="2">
        <v>0.0</v>
      </c>
    </row>
    <row r="14">
      <c r="A14" s="2" t="s">
        <v>402</v>
      </c>
      <c r="B14" s="2" t="s">
        <v>404</v>
      </c>
      <c r="C14" s="2" t="s">
        <v>380</v>
      </c>
      <c r="D14" s="2">
        <v>150.0</v>
      </c>
    </row>
    <row r="15">
      <c r="A15" s="2" t="s">
        <v>402</v>
      </c>
      <c r="B15" s="2" t="s">
        <v>404</v>
      </c>
      <c r="C15" s="2" t="s">
        <v>381</v>
      </c>
      <c r="D15" s="2">
        <v>150.0</v>
      </c>
    </row>
    <row r="16">
      <c r="A16" s="2" t="s">
        <v>402</v>
      </c>
      <c r="B16" s="2" t="s">
        <v>404</v>
      </c>
      <c r="C16" s="2" t="s">
        <v>382</v>
      </c>
      <c r="D16" s="2">
        <v>150.0</v>
      </c>
    </row>
    <row r="17">
      <c r="A17" s="2" t="s">
        <v>402</v>
      </c>
      <c r="B17" s="2" t="s">
        <v>404</v>
      </c>
      <c r="C17" s="2" t="s">
        <v>383</v>
      </c>
      <c r="D17" s="2">
        <v>150.0</v>
      </c>
    </row>
    <row r="18">
      <c r="A18" s="2" t="s">
        <v>402</v>
      </c>
      <c r="B18" s="2" t="s">
        <v>404</v>
      </c>
      <c r="C18" s="2" t="s">
        <v>384</v>
      </c>
      <c r="D18" s="2">
        <v>150.0</v>
      </c>
    </row>
    <row r="19">
      <c r="A19" s="2" t="s">
        <v>402</v>
      </c>
      <c r="B19" s="2" t="s">
        <v>404</v>
      </c>
      <c r="C19" s="2" t="s">
        <v>386</v>
      </c>
      <c r="D19" s="2">
        <v>150.0</v>
      </c>
    </row>
    <row r="23">
      <c r="A23" s="2"/>
      <c r="B23" s="2"/>
      <c r="C23" s="2"/>
    </row>
    <row r="24">
      <c r="A24" s="2"/>
      <c r="B24" s="2"/>
      <c r="C24" s="2"/>
    </row>
    <row r="25">
      <c r="A25" s="20" t="s">
        <v>2</v>
      </c>
      <c r="B25" s="2" t="s">
        <v>405</v>
      </c>
      <c r="C25" s="2" t="s">
        <v>406</v>
      </c>
    </row>
    <row r="26">
      <c r="A26" s="2" t="s">
        <v>9</v>
      </c>
      <c r="B26" s="2" t="s">
        <v>382</v>
      </c>
      <c r="C26" s="2" t="s">
        <v>380</v>
      </c>
    </row>
    <row r="27">
      <c r="A27" s="2" t="s">
        <v>11</v>
      </c>
      <c r="B27" s="2" t="s">
        <v>382</v>
      </c>
      <c r="C27" s="2" t="s">
        <v>380</v>
      </c>
    </row>
    <row r="28">
      <c r="A28" s="2" t="s">
        <v>13</v>
      </c>
      <c r="B28" s="2" t="s">
        <v>380</v>
      </c>
      <c r="C28" s="2" t="s">
        <v>380</v>
      </c>
    </row>
    <row r="29">
      <c r="A29" s="2" t="s">
        <v>15</v>
      </c>
      <c r="B29" s="2" t="s">
        <v>382</v>
      </c>
      <c r="C29" s="2" t="s">
        <v>380</v>
      </c>
    </row>
    <row r="30">
      <c r="A30" s="2" t="s">
        <v>17</v>
      </c>
      <c r="B30" s="2" t="s">
        <v>383</v>
      </c>
      <c r="C30" s="2" t="s">
        <v>380</v>
      </c>
    </row>
    <row r="31">
      <c r="A31" s="2" t="s">
        <v>18</v>
      </c>
      <c r="B31" s="2" t="s">
        <v>380</v>
      </c>
      <c r="C31" s="2" t="s">
        <v>380</v>
      </c>
    </row>
    <row r="32">
      <c r="A32" s="2" t="s">
        <v>20</v>
      </c>
      <c r="B32" s="2" t="s">
        <v>380</v>
      </c>
      <c r="C32" s="2" t="s">
        <v>380</v>
      </c>
    </row>
    <row r="33">
      <c r="A33" s="2" t="s">
        <v>22</v>
      </c>
      <c r="B33" s="2" t="s">
        <v>382</v>
      </c>
      <c r="C33" s="2" t="s">
        <v>380</v>
      </c>
    </row>
    <row r="34">
      <c r="A34" s="2" t="s">
        <v>24</v>
      </c>
      <c r="B34" s="2" t="s">
        <v>381</v>
      </c>
      <c r="C34" s="2" t="s">
        <v>380</v>
      </c>
    </row>
    <row r="35">
      <c r="A35" s="2" t="s">
        <v>26</v>
      </c>
      <c r="C35" s="2" t="s">
        <v>380</v>
      </c>
    </row>
    <row r="36">
      <c r="A36" s="2" t="s">
        <v>27</v>
      </c>
      <c r="B36" s="2" t="s">
        <v>382</v>
      </c>
      <c r="C36" s="2" t="s">
        <v>380</v>
      </c>
    </row>
    <row r="37">
      <c r="A37" s="2" t="s">
        <v>28</v>
      </c>
      <c r="B37" s="2" t="s">
        <v>381</v>
      </c>
      <c r="C37" s="2" t="s">
        <v>380</v>
      </c>
    </row>
    <row r="38">
      <c r="A38" s="2" t="s">
        <v>29</v>
      </c>
      <c r="B38" s="2" t="s">
        <v>380</v>
      </c>
      <c r="C38" s="2" t="s">
        <v>380</v>
      </c>
    </row>
    <row r="39">
      <c r="A39" s="2" t="s">
        <v>30</v>
      </c>
      <c r="B39" s="2" t="s">
        <v>380</v>
      </c>
      <c r="C39" s="2" t="s">
        <v>381</v>
      </c>
    </row>
    <row r="40">
      <c r="A40" s="2" t="s">
        <v>31</v>
      </c>
      <c r="B40" s="2" t="s">
        <v>380</v>
      </c>
      <c r="C40" s="2" t="s">
        <v>381</v>
      </c>
    </row>
    <row r="41">
      <c r="A41" s="2" t="s">
        <v>25</v>
      </c>
      <c r="B41" s="2" t="s">
        <v>380</v>
      </c>
      <c r="C41" s="2" t="s">
        <v>381</v>
      </c>
    </row>
    <row r="42">
      <c r="A42" s="2" t="s">
        <v>32</v>
      </c>
      <c r="B42" s="2" t="s">
        <v>380</v>
      </c>
      <c r="C42" s="2" t="s">
        <v>381</v>
      </c>
    </row>
    <row r="43">
      <c r="A43" s="2" t="s">
        <v>33</v>
      </c>
      <c r="B43" s="2" t="s">
        <v>380</v>
      </c>
      <c r="C43" s="2" t="s">
        <v>381</v>
      </c>
    </row>
    <row r="44">
      <c r="A44" s="2" t="s">
        <v>34</v>
      </c>
      <c r="B44" s="2" t="s">
        <v>380</v>
      </c>
      <c r="C44" s="2" t="s">
        <v>381</v>
      </c>
    </row>
    <row r="45">
      <c r="A45" s="2" t="s">
        <v>35</v>
      </c>
      <c r="C45" s="2" t="s">
        <v>381</v>
      </c>
    </row>
    <row r="46">
      <c r="A46" s="2" t="s">
        <v>36</v>
      </c>
      <c r="B46" s="2" t="s">
        <v>380</v>
      </c>
      <c r="C46" s="2" t="s">
        <v>381</v>
      </c>
    </row>
    <row r="47">
      <c r="A47" s="2" t="s">
        <v>37</v>
      </c>
      <c r="B47" s="2" t="s">
        <v>380</v>
      </c>
      <c r="C47" s="2" t="s">
        <v>381</v>
      </c>
    </row>
    <row r="48">
      <c r="A48" s="2" t="s">
        <v>38</v>
      </c>
      <c r="B48" s="2" t="s">
        <v>381</v>
      </c>
      <c r="C48" s="2" t="s">
        <v>381</v>
      </c>
    </row>
    <row r="49">
      <c r="A49" s="2" t="s">
        <v>39</v>
      </c>
      <c r="C49" s="2" t="s">
        <v>381</v>
      </c>
    </row>
    <row r="50">
      <c r="A50" s="2" t="s">
        <v>40</v>
      </c>
      <c r="B50" s="2" t="s">
        <v>381</v>
      </c>
      <c r="C50" s="2" t="s">
        <v>381</v>
      </c>
    </row>
    <row r="51">
      <c r="A51" s="2" t="s">
        <v>41</v>
      </c>
      <c r="B51" s="2" t="s">
        <v>380</v>
      </c>
      <c r="C51" s="2" t="s">
        <v>382</v>
      </c>
    </row>
    <row r="52">
      <c r="A52" s="2" t="s">
        <v>42</v>
      </c>
      <c r="B52" s="2" t="s">
        <v>380</v>
      </c>
      <c r="C52" s="2" t="s">
        <v>382</v>
      </c>
    </row>
    <row r="53">
      <c r="A53" s="2" t="s">
        <v>43</v>
      </c>
      <c r="B53" s="2" t="s">
        <v>380</v>
      </c>
      <c r="C53" s="2" t="s">
        <v>382</v>
      </c>
    </row>
    <row r="54">
      <c r="A54" s="2" t="s">
        <v>44</v>
      </c>
      <c r="B54" s="2" t="s">
        <v>380</v>
      </c>
      <c r="C54" s="2" t="s">
        <v>382</v>
      </c>
    </row>
    <row r="55">
      <c r="A55" s="2" t="s">
        <v>45</v>
      </c>
      <c r="B55" s="2" t="s">
        <v>380</v>
      </c>
      <c r="C55" s="2" t="s">
        <v>382</v>
      </c>
    </row>
    <row r="56">
      <c r="A56" s="2" t="s">
        <v>46</v>
      </c>
      <c r="B56" s="2" t="s">
        <v>382</v>
      </c>
      <c r="C56" s="2" t="s">
        <v>382</v>
      </c>
    </row>
    <row r="57">
      <c r="A57" s="2" t="s">
        <v>47</v>
      </c>
      <c r="C57" s="2" t="s">
        <v>382</v>
      </c>
    </row>
    <row r="58">
      <c r="A58" s="2" t="s">
        <v>48</v>
      </c>
      <c r="B58" s="2" t="s">
        <v>380</v>
      </c>
      <c r="C58" s="2" t="s">
        <v>382</v>
      </c>
    </row>
    <row r="59">
      <c r="A59" s="2" t="s">
        <v>49</v>
      </c>
      <c r="C59" s="2" t="s">
        <v>382</v>
      </c>
    </row>
    <row r="60">
      <c r="A60" s="2" t="s">
        <v>50</v>
      </c>
      <c r="B60" s="2" t="s">
        <v>381</v>
      </c>
      <c r="C60" s="2" t="s">
        <v>382</v>
      </c>
    </row>
    <row r="61">
      <c r="A61" s="2" t="s">
        <v>51</v>
      </c>
      <c r="C61" s="2" t="s">
        <v>382</v>
      </c>
    </row>
    <row r="62">
      <c r="A62" s="2" t="s">
        <v>52</v>
      </c>
      <c r="B62" s="2" t="s">
        <v>383</v>
      </c>
      <c r="C62" s="2" t="s">
        <v>382</v>
      </c>
    </row>
    <row r="63">
      <c r="A63" s="2" t="s">
        <v>53</v>
      </c>
      <c r="B63" s="2" t="s">
        <v>382</v>
      </c>
      <c r="C63" s="2" t="s">
        <v>382</v>
      </c>
    </row>
    <row r="64">
      <c r="A64" s="2" t="s">
        <v>54</v>
      </c>
      <c r="B64" s="2" t="s">
        <v>383</v>
      </c>
      <c r="C64" s="2" t="s">
        <v>382</v>
      </c>
    </row>
    <row r="65">
      <c r="A65" s="2" t="s">
        <v>55</v>
      </c>
      <c r="B65" s="2" t="s">
        <v>381</v>
      </c>
      <c r="C65" s="2" t="s">
        <v>383</v>
      </c>
    </row>
    <row r="66">
      <c r="A66" s="2" t="s">
        <v>56</v>
      </c>
      <c r="B66" s="2" t="s">
        <v>380</v>
      </c>
      <c r="C66" s="2" t="s">
        <v>383</v>
      </c>
    </row>
    <row r="67">
      <c r="A67" s="2" t="s">
        <v>57</v>
      </c>
      <c r="B67" s="2" t="s">
        <v>382</v>
      </c>
      <c r="C67" s="2" t="s">
        <v>383</v>
      </c>
    </row>
    <row r="68">
      <c r="A68" s="2" t="s">
        <v>58</v>
      </c>
      <c r="B68" s="2" t="s">
        <v>380</v>
      </c>
      <c r="C68" s="2" t="s">
        <v>383</v>
      </c>
    </row>
    <row r="69">
      <c r="A69" s="2" t="s">
        <v>59</v>
      </c>
      <c r="B69" s="2" t="s">
        <v>380</v>
      </c>
      <c r="C69" s="2" t="s">
        <v>383</v>
      </c>
    </row>
    <row r="70">
      <c r="A70" s="2" t="s">
        <v>60</v>
      </c>
      <c r="B70" s="2" t="s">
        <v>383</v>
      </c>
      <c r="C70" s="2" t="s">
        <v>383</v>
      </c>
    </row>
    <row r="71">
      <c r="A71" s="2" t="s">
        <v>61</v>
      </c>
      <c r="B71" s="2" t="s">
        <v>380</v>
      </c>
      <c r="C71" s="2" t="s">
        <v>383</v>
      </c>
    </row>
    <row r="72">
      <c r="A72" s="2" t="s">
        <v>62</v>
      </c>
      <c r="B72" s="2" t="s">
        <v>382</v>
      </c>
      <c r="C72" s="2" t="s">
        <v>383</v>
      </c>
    </row>
    <row r="73">
      <c r="A73" s="2" t="s">
        <v>63</v>
      </c>
      <c r="B73" s="2" t="s">
        <v>381</v>
      </c>
      <c r="C73" s="2" t="s">
        <v>383</v>
      </c>
    </row>
    <row r="74">
      <c r="A74" s="2" t="s">
        <v>154</v>
      </c>
      <c r="C74" s="2" t="s">
        <v>383</v>
      </c>
    </row>
    <row r="75">
      <c r="A75" s="2" t="s">
        <v>64</v>
      </c>
      <c r="B75" s="2" t="s">
        <v>381</v>
      </c>
      <c r="C75" s="2" t="s">
        <v>383</v>
      </c>
    </row>
    <row r="76">
      <c r="A76" s="2" t="s">
        <v>65</v>
      </c>
      <c r="B76" s="2" t="s">
        <v>381</v>
      </c>
      <c r="C76" s="2" t="s">
        <v>383</v>
      </c>
    </row>
    <row r="77">
      <c r="A77" s="2" t="s">
        <v>66</v>
      </c>
      <c r="B77" s="2" t="s">
        <v>383</v>
      </c>
      <c r="C77" s="2" t="s">
        <v>383</v>
      </c>
    </row>
    <row r="78">
      <c r="A78" s="2" t="s">
        <v>67</v>
      </c>
      <c r="B78" s="2" t="s">
        <v>382</v>
      </c>
      <c r="C78" s="2" t="s">
        <v>383</v>
      </c>
    </row>
    <row r="79">
      <c r="A79" s="2" t="s">
        <v>68</v>
      </c>
      <c r="B79" s="2" t="s">
        <v>382</v>
      </c>
      <c r="C79" s="2" t="s">
        <v>383</v>
      </c>
    </row>
    <row r="80">
      <c r="A80" s="2" t="s">
        <v>69</v>
      </c>
      <c r="B80" s="2" t="s">
        <v>380</v>
      </c>
      <c r="C80" s="2" t="s">
        <v>383</v>
      </c>
    </row>
    <row r="81">
      <c r="A81" s="2" t="s">
        <v>70</v>
      </c>
      <c r="B81" s="2" t="s">
        <v>381</v>
      </c>
      <c r="C81" s="2" t="s">
        <v>383</v>
      </c>
    </row>
    <row r="82">
      <c r="A82" s="2" t="s">
        <v>71</v>
      </c>
      <c r="C82" s="2" t="s">
        <v>384</v>
      </c>
    </row>
    <row r="83">
      <c r="A83" s="2" t="s">
        <v>385</v>
      </c>
      <c r="B83" s="2" t="s">
        <v>380</v>
      </c>
      <c r="C83" s="2" t="s">
        <v>384</v>
      </c>
    </row>
    <row r="84">
      <c r="A84" s="2" t="s">
        <v>72</v>
      </c>
      <c r="B84" s="2" t="s">
        <v>380</v>
      </c>
      <c r="C84" s="2" t="s">
        <v>384</v>
      </c>
    </row>
    <row r="85">
      <c r="A85" s="2" t="s">
        <v>73</v>
      </c>
      <c r="B85" s="2" t="s">
        <v>381</v>
      </c>
      <c r="C85" s="2" t="s">
        <v>384</v>
      </c>
    </row>
    <row r="86">
      <c r="A86" s="2" t="s">
        <v>74</v>
      </c>
      <c r="C86" s="2" t="s">
        <v>384</v>
      </c>
    </row>
    <row r="87">
      <c r="A87" s="2" t="s">
        <v>75</v>
      </c>
      <c r="B87" s="2" t="s">
        <v>384</v>
      </c>
      <c r="C87" s="2" t="s">
        <v>384</v>
      </c>
    </row>
    <row r="88">
      <c r="A88" s="2" t="s">
        <v>76</v>
      </c>
      <c r="B88" s="2" t="s">
        <v>380</v>
      </c>
      <c r="C88" s="2" t="s">
        <v>384</v>
      </c>
    </row>
    <row r="89">
      <c r="A89" s="2" t="s">
        <v>77</v>
      </c>
      <c r="B89" s="2" t="s">
        <v>383</v>
      </c>
      <c r="C89" s="2" t="s">
        <v>384</v>
      </c>
    </row>
    <row r="90">
      <c r="A90" s="2" t="s">
        <v>78</v>
      </c>
      <c r="B90" s="2" t="s">
        <v>381</v>
      </c>
      <c r="C90" s="2" t="s">
        <v>384</v>
      </c>
    </row>
    <row r="91">
      <c r="A91" s="2" t="s">
        <v>79</v>
      </c>
      <c r="B91" s="2" t="s">
        <v>381</v>
      </c>
      <c r="C91" s="2" t="s">
        <v>384</v>
      </c>
    </row>
    <row r="92">
      <c r="A92" s="2" t="s">
        <v>80</v>
      </c>
      <c r="B92" s="2" t="s">
        <v>383</v>
      </c>
      <c r="C92" s="2" t="s">
        <v>384</v>
      </c>
    </row>
    <row r="93">
      <c r="A93" s="2" t="s">
        <v>81</v>
      </c>
      <c r="B93" s="2" t="s">
        <v>381</v>
      </c>
      <c r="C93" s="2" t="s">
        <v>384</v>
      </c>
    </row>
    <row r="94">
      <c r="A94" s="2" t="s">
        <v>82</v>
      </c>
      <c r="B94" s="2" t="s">
        <v>381</v>
      </c>
      <c r="C94" s="2" t="s">
        <v>384</v>
      </c>
    </row>
    <row r="95">
      <c r="A95" s="2" t="s">
        <v>83</v>
      </c>
      <c r="B95" s="2" t="s">
        <v>380</v>
      </c>
      <c r="C95" s="2" t="s">
        <v>384</v>
      </c>
    </row>
    <row r="96">
      <c r="A96" s="2" t="s">
        <v>84</v>
      </c>
      <c r="B96" s="2" t="s">
        <v>381</v>
      </c>
      <c r="C96" s="2" t="s">
        <v>384</v>
      </c>
    </row>
    <row r="97">
      <c r="A97" s="2" t="s">
        <v>85</v>
      </c>
      <c r="B97" s="2" t="s">
        <v>380</v>
      </c>
      <c r="C97" s="2" t="s">
        <v>384</v>
      </c>
    </row>
    <row r="98">
      <c r="A98" s="2" t="s">
        <v>86</v>
      </c>
      <c r="B98" s="2" t="s">
        <v>382</v>
      </c>
      <c r="C98" s="2" t="s">
        <v>386</v>
      </c>
    </row>
    <row r="99">
      <c r="A99" s="2" t="s">
        <v>87</v>
      </c>
      <c r="B99" s="2" t="s">
        <v>380</v>
      </c>
      <c r="C99" s="2" t="s">
        <v>386</v>
      </c>
    </row>
    <row r="100">
      <c r="A100" s="2" t="s">
        <v>88</v>
      </c>
      <c r="B100" s="2" t="s">
        <v>384</v>
      </c>
      <c r="C100" s="2" t="s">
        <v>386</v>
      </c>
    </row>
    <row r="101">
      <c r="A101" s="2" t="s">
        <v>387</v>
      </c>
      <c r="B101" s="2" t="s">
        <v>381</v>
      </c>
      <c r="C101" s="2" t="s">
        <v>386</v>
      </c>
    </row>
    <row r="102">
      <c r="A102" s="2" t="s">
        <v>89</v>
      </c>
      <c r="C102" s="2" t="s">
        <v>386</v>
      </c>
    </row>
    <row r="103">
      <c r="A103" s="2" t="s">
        <v>90</v>
      </c>
      <c r="B103" s="2" t="s">
        <v>384</v>
      </c>
      <c r="C103" s="2" t="s">
        <v>386</v>
      </c>
    </row>
    <row r="104">
      <c r="A104" s="2" t="s">
        <v>91</v>
      </c>
      <c r="B104" s="2" t="s">
        <v>380</v>
      </c>
      <c r="C104" s="2" t="s">
        <v>386</v>
      </c>
    </row>
    <row r="105">
      <c r="A105" s="2" t="s">
        <v>92</v>
      </c>
      <c r="B105" s="2" t="s">
        <v>381</v>
      </c>
      <c r="C105" s="2" t="s">
        <v>386</v>
      </c>
    </row>
    <row r="106">
      <c r="A106" s="2" t="s">
        <v>93</v>
      </c>
      <c r="B106" s="2" t="s">
        <v>381</v>
      </c>
      <c r="C106" s="2" t="s">
        <v>386</v>
      </c>
    </row>
    <row r="107">
      <c r="A107" s="2" t="s">
        <v>94</v>
      </c>
      <c r="B107" s="2" t="s">
        <v>381</v>
      </c>
      <c r="C107" s="2" t="s">
        <v>386</v>
      </c>
    </row>
    <row r="108">
      <c r="A108" s="2" t="s">
        <v>95</v>
      </c>
      <c r="B108" s="2" t="s">
        <v>381</v>
      </c>
      <c r="C108" s="2" t="s">
        <v>386</v>
      </c>
    </row>
    <row r="109">
      <c r="A109" s="2" t="s">
        <v>96</v>
      </c>
      <c r="B109" s="2" t="s">
        <v>382</v>
      </c>
      <c r="C109" s="2" t="s">
        <v>386</v>
      </c>
    </row>
    <row r="110">
      <c r="A110" s="2" t="s">
        <v>97</v>
      </c>
      <c r="B110" s="2" t="s">
        <v>382</v>
      </c>
      <c r="C110" s="2" t="s">
        <v>386</v>
      </c>
    </row>
    <row r="111">
      <c r="A111" s="2" t="s">
        <v>98</v>
      </c>
      <c r="B111" s="2" t="s">
        <v>384</v>
      </c>
      <c r="C111" s="2" t="s">
        <v>386</v>
      </c>
    </row>
    <row r="112">
      <c r="A112" s="2" t="s">
        <v>99</v>
      </c>
      <c r="C112" s="2" t="s">
        <v>386</v>
      </c>
    </row>
    <row r="113">
      <c r="A113" s="2" t="s">
        <v>388</v>
      </c>
      <c r="C113" s="2" t="s">
        <v>386</v>
      </c>
    </row>
    <row r="114">
      <c r="A114" s="2" t="s">
        <v>100</v>
      </c>
      <c r="B114" s="2" t="s">
        <v>381</v>
      </c>
      <c r="C114" s="2" t="s">
        <v>386</v>
      </c>
    </row>
    <row r="115">
      <c r="A115" s="2" t="s">
        <v>101</v>
      </c>
      <c r="B115" s="2" t="s">
        <v>381</v>
      </c>
      <c r="C115" s="2" t="s">
        <v>386</v>
      </c>
    </row>
    <row r="116">
      <c r="A116" s="2" t="s">
        <v>102</v>
      </c>
      <c r="C116" s="2" t="s">
        <v>386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407</v>
      </c>
      <c r="B1" s="19">
        <v>45505.0</v>
      </c>
      <c r="C1" s="19">
        <v>45536.0</v>
      </c>
      <c r="D1" s="19">
        <v>45566.0</v>
      </c>
      <c r="E1" s="19">
        <v>45597.0</v>
      </c>
      <c r="F1" s="19">
        <v>45627.0</v>
      </c>
      <c r="G1" s="19">
        <v>45658.0</v>
      </c>
      <c r="H1" s="19">
        <v>45689.0</v>
      </c>
      <c r="I1" s="19">
        <v>45717.0</v>
      </c>
      <c r="J1" s="19">
        <v>45748.0</v>
      </c>
      <c r="K1" s="19">
        <v>45778.0</v>
      </c>
      <c r="L1" s="19">
        <v>45809.0</v>
      </c>
      <c r="M1" s="19">
        <v>45839.0</v>
      </c>
    </row>
    <row r="2">
      <c r="A2" s="1" t="s">
        <v>408</v>
      </c>
      <c r="B2" s="29">
        <f t="shared" ref="B2:M2" si="1">EDATE(B1,$B$10)</f>
        <v>45597</v>
      </c>
      <c r="C2" s="29">
        <f t="shared" si="1"/>
        <v>45627</v>
      </c>
      <c r="D2" s="29">
        <f t="shared" si="1"/>
        <v>45658</v>
      </c>
      <c r="E2" s="29">
        <f t="shared" si="1"/>
        <v>45689</v>
      </c>
      <c r="F2" s="29">
        <f t="shared" si="1"/>
        <v>45717</v>
      </c>
      <c r="G2" s="29">
        <f t="shared" si="1"/>
        <v>45748</v>
      </c>
      <c r="H2" s="29">
        <f t="shared" si="1"/>
        <v>45778</v>
      </c>
      <c r="I2" s="29">
        <f t="shared" si="1"/>
        <v>45809</v>
      </c>
      <c r="J2" s="29">
        <f t="shared" si="1"/>
        <v>45839</v>
      </c>
      <c r="K2" s="29">
        <f t="shared" si="1"/>
        <v>45870</v>
      </c>
      <c r="L2" s="29">
        <f t="shared" si="1"/>
        <v>45901</v>
      </c>
      <c r="M2" s="29">
        <f t="shared" si="1"/>
        <v>45931</v>
      </c>
    </row>
    <row r="3">
      <c r="A3" s="1" t="s">
        <v>409</v>
      </c>
      <c r="B3" s="29">
        <f t="shared" ref="B3:M3" si="2">EDATE(B2,-1)</f>
        <v>45566</v>
      </c>
      <c r="C3" s="29">
        <f t="shared" si="2"/>
        <v>45597</v>
      </c>
      <c r="D3" s="29">
        <f t="shared" si="2"/>
        <v>45627</v>
      </c>
      <c r="E3" s="29">
        <f t="shared" si="2"/>
        <v>45658</v>
      </c>
      <c r="F3" s="29">
        <f t="shared" si="2"/>
        <v>45689</v>
      </c>
      <c r="G3" s="29">
        <f t="shared" si="2"/>
        <v>45717</v>
      </c>
      <c r="H3" s="29">
        <f t="shared" si="2"/>
        <v>45748</v>
      </c>
      <c r="I3" s="29">
        <f t="shared" si="2"/>
        <v>45778</v>
      </c>
      <c r="J3" s="29">
        <f t="shared" si="2"/>
        <v>45809</v>
      </c>
      <c r="K3" s="29">
        <f t="shared" si="2"/>
        <v>45839</v>
      </c>
      <c r="L3" s="29">
        <f t="shared" si="2"/>
        <v>45870</v>
      </c>
      <c r="M3" s="29">
        <f t="shared" si="2"/>
        <v>45901</v>
      </c>
    </row>
    <row r="4">
      <c r="A4" s="30" t="s">
        <v>410</v>
      </c>
      <c r="B4" s="31">
        <v>3183.0</v>
      </c>
      <c r="C4" s="31">
        <v>5093.0</v>
      </c>
      <c r="D4" s="31">
        <v>2926.0</v>
      </c>
      <c r="E4" s="31">
        <v>3887.0</v>
      </c>
      <c r="F4" s="31">
        <v>6158.0</v>
      </c>
      <c r="G4" s="31">
        <v>2510.0</v>
      </c>
      <c r="H4" s="31">
        <v>3288.0</v>
      </c>
      <c r="I4" s="31">
        <v>5088.0</v>
      </c>
      <c r="J4" s="31">
        <v>2397.0</v>
      </c>
      <c r="K4" s="31">
        <v>3035.0</v>
      </c>
      <c r="L4" s="31">
        <v>4935.0</v>
      </c>
      <c r="M4" s="31">
        <v>2801.0</v>
      </c>
    </row>
    <row r="5">
      <c r="A5" s="30" t="s">
        <v>411</v>
      </c>
      <c r="B5" s="31">
        <v>258.0</v>
      </c>
      <c r="C5" s="31">
        <v>413.0</v>
      </c>
      <c r="D5" s="31">
        <v>237.0</v>
      </c>
      <c r="E5" s="31">
        <v>310.0</v>
      </c>
      <c r="F5" s="31">
        <v>490.0</v>
      </c>
      <c r="G5" s="31">
        <v>226.0</v>
      </c>
      <c r="H5" s="31">
        <v>302.0</v>
      </c>
      <c r="I5" s="31">
        <v>467.0</v>
      </c>
      <c r="J5" s="31">
        <v>266.0</v>
      </c>
      <c r="K5" s="31">
        <v>336.0</v>
      </c>
      <c r="L5" s="31">
        <v>541.0</v>
      </c>
      <c r="M5" s="31">
        <v>342.0</v>
      </c>
    </row>
    <row r="6">
      <c r="A6" s="30" t="s">
        <v>412</v>
      </c>
      <c r="B6" s="31">
        <v>253.0</v>
      </c>
      <c r="C6" s="31">
        <v>406.0</v>
      </c>
      <c r="D6" s="31">
        <v>276.0</v>
      </c>
      <c r="E6" s="31">
        <v>362.0</v>
      </c>
      <c r="F6" s="31">
        <v>573.0</v>
      </c>
      <c r="G6" s="31">
        <v>259.0</v>
      </c>
      <c r="H6" s="31">
        <v>349.0</v>
      </c>
      <c r="I6" s="31">
        <v>536.0</v>
      </c>
      <c r="J6" s="31">
        <v>273.0</v>
      </c>
      <c r="K6" s="31">
        <v>345.0</v>
      </c>
      <c r="L6" s="31">
        <v>555.0</v>
      </c>
      <c r="M6" s="31">
        <v>330.0</v>
      </c>
    </row>
    <row r="7">
      <c r="A7" s="32" t="s">
        <v>413</v>
      </c>
      <c r="B7" s="33">
        <v>44.0</v>
      </c>
      <c r="C7" s="33">
        <v>71.0</v>
      </c>
      <c r="D7" s="33">
        <v>45.0</v>
      </c>
      <c r="E7" s="33">
        <v>59.0</v>
      </c>
      <c r="F7" s="33">
        <v>93.0</v>
      </c>
      <c r="G7" s="33">
        <v>52.0</v>
      </c>
      <c r="H7" s="33">
        <v>72.0</v>
      </c>
      <c r="I7" s="33">
        <v>110.0</v>
      </c>
      <c r="J7" s="33">
        <v>57.0</v>
      </c>
      <c r="K7" s="33">
        <v>72.0</v>
      </c>
      <c r="L7" s="33">
        <v>114.0</v>
      </c>
      <c r="M7" s="33">
        <v>69.0</v>
      </c>
    </row>
    <row r="9">
      <c r="A9" s="34" t="s">
        <v>368</v>
      </c>
      <c r="B9" s="35" t="s">
        <v>369</v>
      </c>
    </row>
    <row r="10">
      <c r="A10" s="34" t="s">
        <v>414</v>
      </c>
      <c r="B10" s="35">
        <v>3.0</v>
      </c>
    </row>
    <row r="12">
      <c r="A12" s="2" t="s">
        <v>2</v>
      </c>
      <c r="B12" s="19">
        <v>45505.0</v>
      </c>
      <c r="C12" s="19">
        <v>45536.0</v>
      </c>
      <c r="D12" s="19">
        <v>45566.0</v>
      </c>
      <c r="E12" s="19">
        <v>45597.0</v>
      </c>
      <c r="F12" s="19">
        <v>45627.0</v>
      </c>
      <c r="G12" s="19">
        <v>45658.0</v>
      </c>
      <c r="H12" s="19">
        <v>45689.0</v>
      </c>
      <c r="I12" s="19">
        <v>45717.0</v>
      </c>
      <c r="J12" s="19">
        <v>45748.0</v>
      </c>
      <c r="K12" s="19">
        <v>45778.0</v>
      </c>
      <c r="L12" s="19">
        <v>45809.0</v>
      </c>
      <c r="M12" s="19">
        <v>45839.0</v>
      </c>
    </row>
    <row r="13">
      <c r="A13" s="2" t="s">
        <v>9</v>
      </c>
      <c r="B13" s="36">
        <v>0.003</v>
      </c>
      <c r="C13" s="36">
        <v>0.003</v>
      </c>
      <c r="D13" s="36">
        <v>0.002</v>
      </c>
      <c r="E13" s="36">
        <v>0.0028</v>
      </c>
      <c r="F13" s="36">
        <v>0.003</v>
      </c>
      <c r="G13" s="36">
        <v>0.003</v>
      </c>
      <c r="H13" s="36">
        <v>0.003</v>
      </c>
      <c r="I13" s="36">
        <v>0.003</v>
      </c>
      <c r="J13" s="36">
        <v>0.003</v>
      </c>
      <c r="K13" s="36">
        <v>0.003</v>
      </c>
      <c r="L13" s="36">
        <v>0.003</v>
      </c>
      <c r="M13" s="36">
        <v>0.003</v>
      </c>
    </row>
    <row r="14">
      <c r="A14" s="2" t="s">
        <v>11</v>
      </c>
      <c r="B14" s="36">
        <v>0.006</v>
      </c>
      <c r="C14" s="36">
        <v>0.006</v>
      </c>
      <c r="D14" s="36">
        <v>0.004</v>
      </c>
      <c r="E14" s="36">
        <v>0.0056</v>
      </c>
      <c r="F14" s="36">
        <v>0.006</v>
      </c>
      <c r="G14" s="36">
        <v>0.006</v>
      </c>
      <c r="H14" s="36">
        <v>0.006</v>
      </c>
      <c r="I14" s="36">
        <v>0.006</v>
      </c>
      <c r="J14" s="36">
        <v>0.006</v>
      </c>
      <c r="K14" s="36">
        <v>0.006</v>
      </c>
      <c r="L14" s="36">
        <v>0.006</v>
      </c>
      <c r="M14" s="36">
        <v>0.006</v>
      </c>
    </row>
    <row r="15">
      <c r="A15" s="2" t="s">
        <v>13</v>
      </c>
      <c r="B15" s="36">
        <v>0.013</v>
      </c>
      <c r="C15" s="36">
        <v>0.013</v>
      </c>
      <c r="D15" s="36">
        <v>0.0089</v>
      </c>
      <c r="E15" s="36">
        <v>0.0121</v>
      </c>
      <c r="F15" s="36">
        <v>0.013</v>
      </c>
      <c r="G15" s="36">
        <v>0.013</v>
      </c>
      <c r="H15" s="36">
        <v>0.013</v>
      </c>
      <c r="I15" s="36">
        <v>0.013</v>
      </c>
      <c r="J15" s="36">
        <v>0.013</v>
      </c>
      <c r="K15" s="36">
        <v>0.013</v>
      </c>
      <c r="L15" s="36">
        <v>0.013</v>
      </c>
      <c r="M15" s="36">
        <v>0.013</v>
      </c>
    </row>
    <row r="16">
      <c r="A16" s="2" t="s">
        <v>15</v>
      </c>
      <c r="B16" s="36">
        <v>0.018</v>
      </c>
      <c r="C16" s="36">
        <v>0.018</v>
      </c>
      <c r="D16" s="36">
        <v>0.0123</v>
      </c>
      <c r="E16" s="36">
        <v>0.0169</v>
      </c>
      <c r="F16" s="36">
        <v>0.018</v>
      </c>
      <c r="G16" s="36">
        <v>0.018</v>
      </c>
      <c r="H16" s="36">
        <v>0.018</v>
      </c>
      <c r="I16" s="36">
        <v>0.018</v>
      </c>
      <c r="J16" s="36">
        <v>0.018</v>
      </c>
      <c r="K16" s="36">
        <v>0.018</v>
      </c>
      <c r="L16" s="36">
        <v>0.018</v>
      </c>
      <c r="M16" s="36">
        <v>0.018</v>
      </c>
    </row>
    <row r="17">
      <c r="A17" s="2" t="s">
        <v>17</v>
      </c>
      <c r="B17" s="36">
        <v>0.014</v>
      </c>
      <c r="C17" s="36">
        <v>0.014</v>
      </c>
      <c r="D17" s="36">
        <v>0.0095</v>
      </c>
      <c r="E17" s="36">
        <v>0.013</v>
      </c>
      <c r="F17" s="36">
        <v>0.014</v>
      </c>
      <c r="G17" s="36">
        <v>0.014</v>
      </c>
      <c r="H17" s="36">
        <v>0.014</v>
      </c>
      <c r="I17" s="36">
        <v>0.014</v>
      </c>
      <c r="J17" s="36">
        <v>0.014</v>
      </c>
      <c r="K17" s="36">
        <v>0.014</v>
      </c>
      <c r="L17" s="36">
        <v>0.014</v>
      </c>
      <c r="M17" s="36">
        <v>0.014</v>
      </c>
    </row>
    <row r="18">
      <c r="A18" s="2" t="s">
        <v>18</v>
      </c>
      <c r="B18" s="36">
        <v>0.039</v>
      </c>
      <c r="C18" s="36">
        <v>0.039</v>
      </c>
      <c r="D18" s="36">
        <v>0.0267</v>
      </c>
      <c r="E18" s="36">
        <v>0.0359</v>
      </c>
      <c r="F18" s="36">
        <v>0.039</v>
      </c>
      <c r="G18" s="36">
        <v>0.039</v>
      </c>
      <c r="H18" s="36">
        <v>0.039</v>
      </c>
      <c r="I18" s="36">
        <v>0.039</v>
      </c>
      <c r="J18" s="36">
        <v>0.039</v>
      </c>
      <c r="K18" s="36">
        <v>0.039</v>
      </c>
      <c r="L18" s="36">
        <v>0.039</v>
      </c>
      <c r="M18" s="36">
        <v>0.039</v>
      </c>
    </row>
    <row r="19">
      <c r="A19" s="2" t="s">
        <v>20</v>
      </c>
      <c r="B19" s="36">
        <v>0.006</v>
      </c>
      <c r="C19" s="36">
        <v>0.006</v>
      </c>
      <c r="D19" s="36">
        <v>0.004</v>
      </c>
      <c r="E19" s="36">
        <v>0.0056</v>
      </c>
      <c r="F19" s="36">
        <v>0.006</v>
      </c>
      <c r="G19" s="36">
        <v>0.006</v>
      </c>
      <c r="H19" s="36">
        <v>0.006</v>
      </c>
      <c r="I19" s="36">
        <v>0.006</v>
      </c>
      <c r="J19" s="36">
        <v>0.006</v>
      </c>
      <c r="K19" s="36">
        <v>0.006</v>
      </c>
      <c r="L19" s="36">
        <v>0.006</v>
      </c>
      <c r="M19" s="36">
        <v>0.006</v>
      </c>
    </row>
    <row r="20">
      <c r="A20" s="2" t="s">
        <v>22</v>
      </c>
      <c r="B20" s="36">
        <v>0.005</v>
      </c>
      <c r="C20" s="36">
        <v>0.005</v>
      </c>
      <c r="D20" s="36">
        <v>0.0034</v>
      </c>
      <c r="E20" s="36">
        <v>0.0048</v>
      </c>
      <c r="F20" s="36">
        <v>0.005</v>
      </c>
      <c r="G20" s="36">
        <v>0.005</v>
      </c>
      <c r="H20" s="36">
        <v>0.005</v>
      </c>
      <c r="I20" s="36">
        <v>0.005</v>
      </c>
      <c r="J20" s="36">
        <v>0.005</v>
      </c>
      <c r="K20" s="36">
        <v>0.005</v>
      </c>
      <c r="L20" s="36">
        <v>0.005</v>
      </c>
      <c r="M20" s="36">
        <v>0.005</v>
      </c>
    </row>
    <row r="21">
      <c r="A21" s="2" t="s">
        <v>24</v>
      </c>
      <c r="B21" s="36">
        <v>0.007</v>
      </c>
      <c r="C21" s="36">
        <v>0.007</v>
      </c>
      <c r="D21" s="36">
        <v>0.0049</v>
      </c>
      <c r="E21" s="36">
        <v>0.0065</v>
      </c>
      <c r="F21" s="36">
        <v>0.007</v>
      </c>
      <c r="G21" s="36">
        <v>0.007</v>
      </c>
      <c r="H21" s="36">
        <v>0.007</v>
      </c>
      <c r="I21" s="36">
        <v>0.007</v>
      </c>
      <c r="J21" s="36">
        <v>0.007</v>
      </c>
      <c r="K21" s="36">
        <v>0.007</v>
      </c>
      <c r="L21" s="36">
        <v>0.007</v>
      </c>
      <c r="M21" s="36">
        <v>0.007</v>
      </c>
    </row>
    <row r="22">
      <c r="A22" s="2" t="s">
        <v>26</v>
      </c>
      <c r="B22" s="36">
        <v>0.0</v>
      </c>
      <c r="C22" s="36">
        <v>0.0</v>
      </c>
      <c r="D22" s="36">
        <v>0.0</v>
      </c>
      <c r="E22" s="36">
        <v>0.0</v>
      </c>
      <c r="F22" s="36">
        <v>0.0</v>
      </c>
      <c r="G22" s="36">
        <v>0.0</v>
      </c>
      <c r="H22" s="36">
        <v>0.0</v>
      </c>
      <c r="I22" s="36">
        <v>0.0</v>
      </c>
      <c r="J22" s="36">
        <v>0.0</v>
      </c>
      <c r="K22" s="36">
        <v>0.0</v>
      </c>
      <c r="L22" s="36">
        <v>0.0</v>
      </c>
      <c r="M22" s="36">
        <v>0.0</v>
      </c>
    </row>
    <row r="23">
      <c r="A23" s="2" t="s">
        <v>27</v>
      </c>
      <c r="B23" s="36">
        <v>0.01</v>
      </c>
      <c r="C23" s="36">
        <v>0.01</v>
      </c>
      <c r="D23" s="36">
        <v>0.0069</v>
      </c>
      <c r="E23" s="36">
        <v>0.0093</v>
      </c>
      <c r="F23" s="36">
        <v>0.01</v>
      </c>
      <c r="G23" s="36">
        <v>0.01</v>
      </c>
      <c r="H23" s="36">
        <v>0.01</v>
      </c>
      <c r="I23" s="36">
        <v>0.01</v>
      </c>
      <c r="J23" s="36">
        <v>0.01</v>
      </c>
      <c r="K23" s="36">
        <v>0.01</v>
      </c>
      <c r="L23" s="36">
        <v>0.01</v>
      </c>
      <c r="M23" s="36">
        <v>0.01</v>
      </c>
    </row>
    <row r="24">
      <c r="A24" s="2" t="s">
        <v>28</v>
      </c>
      <c r="B24" s="36">
        <v>0.01</v>
      </c>
      <c r="C24" s="36">
        <v>0.01</v>
      </c>
      <c r="D24" s="36">
        <v>0.0069</v>
      </c>
      <c r="E24" s="36">
        <v>0.0093</v>
      </c>
      <c r="F24" s="36">
        <v>0.01</v>
      </c>
      <c r="G24" s="36">
        <v>0.01</v>
      </c>
      <c r="H24" s="36">
        <v>0.01</v>
      </c>
      <c r="I24" s="36">
        <v>0.01</v>
      </c>
      <c r="J24" s="36">
        <v>0.01</v>
      </c>
      <c r="K24" s="36">
        <v>0.01</v>
      </c>
      <c r="L24" s="36">
        <v>0.01</v>
      </c>
      <c r="M24" s="36">
        <v>0.01</v>
      </c>
    </row>
    <row r="25">
      <c r="A25" s="2" t="s">
        <v>29</v>
      </c>
      <c r="B25" s="36">
        <v>0.037</v>
      </c>
      <c r="C25" s="36">
        <v>0.037</v>
      </c>
      <c r="D25" s="36">
        <v>0.0252</v>
      </c>
      <c r="E25" s="36">
        <v>0.0346</v>
      </c>
      <c r="F25" s="36">
        <v>0.037</v>
      </c>
      <c r="G25" s="36">
        <v>0.037</v>
      </c>
      <c r="H25" s="36">
        <v>0.037</v>
      </c>
      <c r="I25" s="36">
        <v>0.037</v>
      </c>
      <c r="J25" s="36">
        <v>0.037</v>
      </c>
      <c r="K25" s="36">
        <v>0.037</v>
      </c>
      <c r="L25" s="36">
        <v>0.037</v>
      </c>
      <c r="M25" s="36">
        <v>0.037</v>
      </c>
    </row>
    <row r="26">
      <c r="A26" s="2" t="s">
        <v>30</v>
      </c>
      <c r="B26" s="36">
        <v>0.007</v>
      </c>
      <c r="C26" s="36">
        <v>0.007</v>
      </c>
      <c r="D26" s="36">
        <v>0.0049</v>
      </c>
      <c r="E26" s="36">
        <v>0.0065</v>
      </c>
      <c r="F26" s="36">
        <v>0.007</v>
      </c>
      <c r="G26" s="36">
        <v>0.007</v>
      </c>
      <c r="H26" s="36">
        <v>0.007</v>
      </c>
      <c r="I26" s="36">
        <v>0.007</v>
      </c>
      <c r="J26" s="36">
        <v>0.007</v>
      </c>
      <c r="K26" s="36">
        <v>0.007</v>
      </c>
      <c r="L26" s="36">
        <v>0.007</v>
      </c>
      <c r="M26" s="36">
        <v>0.007</v>
      </c>
    </row>
    <row r="27">
      <c r="A27" s="2" t="s">
        <v>31</v>
      </c>
      <c r="B27" s="36">
        <v>0.018</v>
      </c>
      <c r="C27" s="36">
        <v>0.018</v>
      </c>
      <c r="D27" s="36">
        <v>0.0123</v>
      </c>
      <c r="E27" s="36">
        <v>0.0169</v>
      </c>
      <c r="F27" s="36">
        <v>0.018</v>
      </c>
      <c r="G27" s="36">
        <v>0.018</v>
      </c>
      <c r="H27" s="36">
        <v>0.018</v>
      </c>
      <c r="I27" s="36">
        <v>0.018</v>
      </c>
      <c r="J27" s="36">
        <v>0.018</v>
      </c>
      <c r="K27" s="36">
        <v>0.018</v>
      </c>
      <c r="L27" s="36">
        <v>0.018</v>
      </c>
      <c r="M27" s="36">
        <v>0.018</v>
      </c>
    </row>
    <row r="28">
      <c r="A28" s="2" t="s">
        <v>25</v>
      </c>
      <c r="B28" s="36">
        <v>0.004</v>
      </c>
      <c r="C28" s="36">
        <v>0.004</v>
      </c>
      <c r="D28" s="36">
        <v>0.0029</v>
      </c>
      <c r="E28" s="36">
        <v>0.0037</v>
      </c>
      <c r="F28" s="36">
        <v>0.004</v>
      </c>
      <c r="G28" s="36">
        <v>0.004</v>
      </c>
      <c r="H28" s="36">
        <v>0.004</v>
      </c>
      <c r="I28" s="36">
        <v>0.004</v>
      </c>
      <c r="J28" s="36">
        <v>0.004</v>
      </c>
      <c r="K28" s="36">
        <v>0.004</v>
      </c>
      <c r="L28" s="36">
        <v>0.004</v>
      </c>
      <c r="M28" s="36">
        <v>0.004</v>
      </c>
    </row>
    <row r="29">
      <c r="A29" s="2" t="s">
        <v>32</v>
      </c>
      <c r="B29" s="36">
        <v>0.013</v>
      </c>
      <c r="C29" s="36">
        <v>0.013</v>
      </c>
      <c r="D29" s="36">
        <v>0.0089</v>
      </c>
      <c r="E29" s="36">
        <v>0.0121</v>
      </c>
      <c r="F29" s="36">
        <v>0.013</v>
      </c>
      <c r="G29" s="36">
        <v>0.013</v>
      </c>
      <c r="H29" s="36">
        <v>0.013</v>
      </c>
      <c r="I29" s="36">
        <v>0.013</v>
      </c>
      <c r="J29" s="36">
        <v>0.013</v>
      </c>
      <c r="K29" s="36">
        <v>0.013</v>
      </c>
      <c r="L29" s="36">
        <v>0.013</v>
      </c>
      <c r="M29" s="36">
        <v>0.013</v>
      </c>
    </row>
    <row r="30">
      <c r="A30" s="2" t="s">
        <v>33</v>
      </c>
      <c r="B30" s="36">
        <v>0.016</v>
      </c>
      <c r="C30" s="36">
        <v>0.016</v>
      </c>
      <c r="D30" s="36">
        <v>0.0109</v>
      </c>
      <c r="E30" s="36">
        <v>0.0149</v>
      </c>
      <c r="F30" s="36">
        <v>0.016</v>
      </c>
      <c r="G30" s="36">
        <v>0.016</v>
      </c>
      <c r="H30" s="36">
        <v>0.016</v>
      </c>
      <c r="I30" s="36">
        <v>0.016</v>
      </c>
      <c r="J30" s="36">
        <v>0.016</v>
      </c>
      <c r="K30" s="36">
        <v>0.016</v>
      </c>
      <c r="L30" s="36">
        <v>0.016</v>
      </c>
      <c r="M30" s="36">
        <v>0.016</v>
      </c>
    </row>
    <row r="31">
      <c r="A31" s="2" t="s">
        <v>34</v>
      </c>
      <c r="B31" s="36">
        <v>0.03</v>
      </c>
      <c r="C31" s="36">
        <v>0.03</v>
      </c>
      <c r="D31" s="36">
        <v>0.0206</v>
      </c>
      <c r="E31" s="36">
        <v>0.0282</v>
      </c>
      <c r="F31" s="36">
        <v>0.03</v>
      </c>
      <c r="G31" s="36">
        <v>0.03</v>
      </c>
      <c r="H31" s="36">
        <v>0.03</v>
      </c>
      <c r="I31" s="36">
        <v>0.03</v>
      </c>
      <c r="J31" s="36">
        <v>0.03</v>
      </c>
      <c r="K31" s="36">
        <v>0.03</v>
      </c>
      <c r="L31" s="36">
        <v>0.03</v>
      </c>
      <c r="M31" s="36">
        <v>0.03</v>
      </c>
    </row>
    <row r="32">
      <c r="A32" s="2" t="s">
        <v>35</v>
      </c>
      <c r="B32" s="36">
        <v>0.005</v>
      </c>
      <c r="C32" s="36">
        <v>0.005</v>
      </c>
      <c r="D32" s="36">
        <v>0.0034</v>
      </c>
      <c r="E32" s="36">
        <v>0.0048</v>
      </c>
      <c r="F32" s="36">
        <v>0.005</v>
      </c>
      <c r="G32" s="36">
        <v>0.005</v>
      </c>
      <c r="H32" s="36">
        <v>0.005</v>
      </c>
      <c r="I32" s="36">
        <v>0.005</v>
      </c>
      <c r="J32" s="36">
        <v>0.005</v>
      </c>
      <c r="K32" s="36">
        <v>0.005</v>
      </c>
      <c r="L32" s="36">
        <v>0.005</v>
      </c>
      <c r="M32" s="36">
        <v>0.005</v>
      </c>
    </row>
    <row r="33">
      <c r="A33" s="2" t="s">
        <v>36</v>
      </c>
      <c r="B33" s="36">
        <v>0.072</v>
      </c>
      <c r="C33" s="36">
        <v>0.072</v>
      </c>
      <c r="D33" s="36">
        <v>0.0493</v>
      </c>
      <c r="E33" s="36">
        <v>0.1323</v>
      </c>
      <c r="F33" s="36">
        <v>0.072</v>
      </c>
      <c r="G33" s="36">
        <v>0.072</v>
      </c>
      <c r="H33" s="36">
        <v>0.072</v>
      </c>
      <c r="I33" s="36">
        <v>0.072</v>
      </c>
      <c r="J33" s="36">
        <v>0.072</v>
      </c>
      <c r="K33" s="36">
        <v>0.072</v>
      </c>
      <c r="L33" s="36">
        <v>0.072</v>
      </c>
      <c r="M33" s="36">
        <v>0.072</v>
      </c>
    </row>
    <row r="34">
      <c r="A34" s="2" t="s">
        <v>37</v>
      </c>
      <c r="B34" s="36">
        <v>0.0</v>
      </c>
      <c r="C34" s="36">
        <v>0.0</v>
      </c>
      <c r="D34" s="36">
        <v>0.0</v>
      </c>
      <c r="E34" s="36">
        <v>0.0</v>
      </c>
      <c r="F34" s="36">
        <v>0.0</v>
      </c>
      <c r="G34" s="36">
        <v>0.0</v>
      </c>
      <c r="H34" s="36">
        <v>0.0</v>
      </c>
      <c r="I34" s="36">
        <v>0.0</v>
      </c>
      <c r="J34" s="36">
        <v>0.0</v>
      </c>
      <c r="K34" s="36">
        <v>0.0</v>
      </c>
      <c r="L34" s="36">
        <v>0.0</v>
      </c>
      <c r="M34" s="36">
        <v>0.0</v>
      </c>
    </row>
    <row r="35">
      <c r="A35" s="2" t="s">
        <v>38</v>
      </c>
      <c r="B35" s="36">
        <v>0.007</v>
      </c>
      <c r="C35" s="36">
        <v>0.007</v>
      </c>
      <c r="D35" s="36">
        <v>0.0049</v>
      </c>
      <c r="E35" s="36">
        <v>0.0065</v>
      </c>
      <c r="F35" s="36">
        <v>0.007</v>
      </c>
      <c r="G35" s="36">
        <v>0.007</v>
      </c>
      <c r="H35" s="36">
        <v>0.007</v>
      </c>
      <c r="I35" s="36">
        <v>0.007</v>
      </c>
      <c r="J35" s="36">
        <v>0.007</v>
      </c>
      <c r="K35" s="36">
        <v>0.007</v>
      </c>
      <c r="L35" s="36">
        <v>0.007</v>
      </c>
      <c r="M35" s="36">
        <v>0.007</v>
      </c>
    </row>
    <row r="36">
      <c r="A36" s="2" t="s">
        <v>39</v>
      </c>
      <c r="B36" s="36">
        <v>0.006</v>
      </c>
      <c r="C36" s="36">
        <v>0.006</v>
      </c>
      <c r="D36" s="36">
        <v>0.004</v>
      </c>
      <c r="E36" s="36">
        <v>0.0056</v>
      </c>
      <c r="F36" s="36">
        <v>0.006</v>
      </c>
      <c r="G36" s="36">
        <v>0.006</v>
      </c>
      <c r="H36" s="36">
        <v>0.006</v>
      </c>
      <c r="I36" s="36">
        <v>0.006</v>
      </c>
      <c r="J36" s="36">
        <v>0.006</v>
      </c>
      <c r="K36" s="36">
        <v>0.006</v>
      </c>
      <c r="L36" s="36">
        <v>0.006</v>
      </c>
      <c r="M36" s="36">
        <v>0.006</v>
      </c>
    </row>
    <row r="37">
      <c r="A37" s="2" t="s">
        <v>40</v>
      </c>
      <c r="B37" s="36">
        <v>0.007</v>
      </c>
      <c r="C37" s="36">
        <v>0.007</v>
      </c>
      <c r="D37" s="36">
        <v>0.0049</v>
      </c>
      <c r="E37" s="36">
        <v>0.0065</v>
      </c>
      <c r="F37" s="36">
        <v>0.007</v>
      </c>
      <c r="G37" s="36">
        <v>0.007</v>
      </c>
      <c r="H37" s="36">
        <v>0.007</v>
      </c>
      <c r="I37" s="36">
        <v>0.007</v>
      </c>
      <c r="J37" s="36">
        <v>0.007</v>
      </c>
      <c r="K37" s="36">
        <v>0.007</v>
      </c>
      <c r="L37" s="36">
        <v>0.007</v>
      </c>
      <c r="M37" s="36">
        <v>0.007</v>
      </c>
    </row>
    <row r="38">
      <c r="A38" s="2" t="s">
        <v>41</v>
      </c>
      <c r="B38" s="36">
        <v>0.018</v>
      </c>
      <c r="C38" s="36">
        <v>0.018</v>
      </c>
      <c r="D38" s="36">
        <v>0.0123</v>
      </c>
      <c r="E38" s="36">
        <v>0.0169</v>
      </c>
      <c r="F38" s="36">
        <v>0.018</v>
      </c>
      <c r="G38" s="36">
        <v>0.018</v>
      </c>
      <c r="H38" s="36">
        <v>0.018</v>
      </c>
      <c r="I38" s="36">
        <v>0.018</v>
      </c>
      <c r="J38" s="36">
        <v>0.018</v>
      </c>
      <c r="K38" s="36">
        <v>0.018</v>
      </c>
      <c r="L38" s="36">
        <v>0.018</v>
      </c>
      <c r="M38" s="36">
        <v>0.018</v>
      </c>
    </row>
    <row r="39">
      <c r="A39" s="2" t="s">
        <v>42</v>
      </c>
      <c r="B39" s="36">
        <v>0.016</v>
      </c>
      <c r="C39" s="36">
        <v>0.016</v>
      </c>
      <c r="D39" s="36">
        <v>0.0109</v>
      </c>
      <c r="E39" s="36">
        <v>0.0149</v>
      </c>
      <c r="F39" s="36">
        <v>0.016</v>
      </c>
      <c r="G39" s="36">
        <v>0.016</v>
      </c>
      <c r="H39" s="36">
        <v>0.016</v>
      </c>
      <c r="I39" s="36">
        <v>0.016</v>
      </c>
      <c r="J39" s="36">
        <v>0.016</v>
      </c>
      <c r="K39" s="36">
        <v>0.016</v>
      </c>
      <c r="L39" s="36">
        <v>0.016</v>
      </c>
      <c r="M39" s="36">
        <v>0.016</v>
      </c>
    </row>
    <row r="40">
      <c r="A40" s="2" t="s">
        <v>43</v>
      </c>
      <c r="B40" s="36">
        <v>0.011</v>
      </c>
      <c r="C40" s="36">
        <v>0.011</v>
      </c>
      <c r="D40" s="36">
        <v>0.0075</v>
      </c>
      <c r="E40" s="36">
        <v>0.0102</v>
      </c>
      <c r="F40" s="36">
        <v>0.011</v>
      </c>
      <c r="G40" s="36">
        <v>0.011</v>
      </c>
      <c r="H40" s="36">
        <v>0.011</v>
      </c>
      <c r="I40" s="36">
        <v>0.011</v>
      </c>
      <c r="J40" s="36">
        <v>0.011</v>
      </c>
      <c r="K40" s="36">
        <v>0.011</v>
      </c>
      <c r="L40" s="36">
        <v>0.011</v>
      </c>
      <c r="M40" s="36">
        <v>0.011</v>
      </c>
    </row>
    <row r="41">
      <c r="A41" s="2" t="s">
        <v>44</v>
      </c>
      <c r="B41" s="36">
        <v>0.011</v>
      </c>
      <c r="C41" s="36">
        <v>0.011</v>
      </c>
      <c r="D41" s="36">
        <v>0.0075</v>
      </c>
      <c r="E41" s="36">
        <v>0.0102</v>
      </c>
      <c r="F41" s="36">
        <v>0.011</v>
      </c>
      <c r="G41" s="36">
        <v>0.011</v>
      </c>
      <c r="H41" s="36">
        <v>0.011</v>
      </c>
      <c r="I41" s="36">
        <v>0.011</v>
      </c>
      <c r="J41" s="36">
        <v>0.011</v>
      </c>
      <c r="K41" s="36">
        <v>0.011</v>
      </c>
      <c r="L41" s="36">
        <v>0.011</v>
      </c>
      <c r="M41" s="36">
        <v>0.011</v>
      </c>
    </row>
    <row r="42">
      <c r="A42" s="2" t="s">
        <v>45</v>
      </c>
      <c r="B42" s="36">
        <v>0.003</v>
      </c>
      <c r="C42" s="36">
        <v>0.003</v>
      </c>
      <c r="D42" s="36">
        <v>0.002</v>
      </c>
      <c r="E42" s="36">
        <v>0.0028</v>
      </c>
      <c r="F42" s="36">
        <v>0.003</v>
      </c>
      <c r="G42" s="36">
        <v>0.003</v>
      </c>
      <c r="H42" s="36">
        <v>0.003</v>
      </c>
      <c r="I42" s="36">
        <v>0.003</v>
      </c>
      <c r="J42" s="36">
        <v>0.003</v>
      </c>
      <c r="K42" s="36">
        <v>0.003</v>
      </c>
      <c r="L42" s="36">
        <v>0.003</v>
      </c>
      <c r="M42" s="36">
        <v>0.003</v>
      </c>
    </row>
    <row r="43">
      <c r="A43" s="2" t="s">
        <v>46</v>
      </c>
      <c r="B43" s="36">
        <v>0.019</v>
      </c>
      <c r="C43" s="36">
        <v>0.019</v>
      </c>
      <c r="D43" s="36">
        <v>0.0129</v>
      </c>
      <c r="E43" s="36">
        <v>0.0178</v>
      </c>
      <c r="F43" s="36">
        <v>0.019</v>
      </c>
      <c r="G43" s="36">
        <v>0.019</v>
      </c>
      <c r="H43" s="36">
        <v>0.019</v>
      </c>
      <c r="I43" s="36">
        <v>0.019</v>
      </c>
      <c r="J43" s="36">
        <v>0.019</v>
      </c>
      <c r="K43" s="36">
        <v>0.019</v>
      </c>
      <c r="L43" s="36">
        <v>0.019</v>
      </c>
      <c r="M43" s="36">
        <v>0.019</v>
      </c>
    </row>
    <row r="44">
      <c r="A44" s="2" t="s">
        <v>47</v>
      </c>
      <c r="B44" s="36">
        <v>0.005</v>
      </c>
      <c r="C44" s="36">
        <v>0.005</v>
      </c>
      <c r="D44" s="36">
        <v>0.0034</v>
      </c>
      <c r="E44" s="36">
        <v>0.0048</v>
      </c>
      <c r="F44" s="36">
        <v>0.005</v>
      </c>
      <c r="G44" s="36">
        <v>0.005</v>
      </c>
      <c r="H44" s="36">
        <v>0.005</v>
      </c>
      <c r="I44" s="36">
        <v>0.005</v>
      </c>
      <c r="J44" s="36">
        <v>0.005</v>
      </c>
      <c r="K44" s="36">
        <v>0.005</v>
      </c>
      <c r="L44" s="36">
        <v>0.005</v>
      </c>
      <c r="M44" s="36">
        <v>0.005</v>
      </c>
    </row>
    <row r="45">
      <c r="A45" s="2" t="s">
        <v>48</v>
      </c>
      <c r="B45" s="36">
        <v>0.06</v>
      </c>
      <c r="C45" s="36">
        <v>0.06</v>
      </c>
      <c r="D45" s="36">
        <v>0.041</v>
      </c>
      <c r="E45" s="36">
        <v>0.0561</v>
      </c>
      <c r="F45" s="36">
        <v>0.06</v>
      </c>
      <c r="G45" s="36">
        <v>0.06</v>
      </c>
      <c r="H45" s="36">
        <v>0.06</v>
      </c>
      <c r="I45" s="36">
        <v>0.06</v>
      </c>
      <c r="J45" s="36">
        <v>0.06</v>
      </c>
      <c r="K45" s="36">
        <v>0.06</v>
      </c>
      <c r="L45" s="36">
        <v>0.06</v>
      </c>
      <c r="M45" s="36">
        <v>0.06</v>
      </c>
    </row>
    <row r="46">
      <c r="A46" s="2" t="s">
        <v>49</v>
      </c>
      <c r="B46" s="36">
        <v>0.001</v>
      </c>
      <c r="C46" s="36">
        <v>0.001</v>
      </c>
      <c r="D46" s="36">
        <v>6.0E-4</v>
      </c>
      <c r="E46" s="36">
        <v>9.0E-4</v>
      </c>
      <c r="F46" s="36">
        <v>0.001</v>
      </c>
      <c r="G46" s="36">
        <v>0.001</v>
      </c>
      <c r="H46" s="36">
        <v>0.001</v>
      </c>
      <c r="I46" s="36">
        <v>0.001</v>
      </c>
      <c r="J46" s="36">
        <v>0.001</v>
      </c>
      <c r="K46" s="36">
        <v>0.001</v>
      </c>
      <c r="L46" s="36">
        <v>0.001</v>
      </c>
      <c r="M46" s="36">
        <v>0.001</v>
      </c>
    </row>
    <row r="47">
      <c r="A47" s="2" t="s">
        <v>50</v>
      </c>
      <c r="B47" s="36">
        <v>0.008</v>
      </c>
      <c r="C47" s="36">
        <v>0.008</v>
      </c>
      <c r="D47" s="36">
        <v>0.0054</v>
      </c>
      <c r="E47" s="36">
        <v>0.0076</v>
      </c>
      <c r="F47" s="36">
        <v>0.008</v>
      </c>
      <c r="G47" s="36">
        <v>0.008</v>
      </c>
      <c r="H47" s="36">
        <v>0.008</v>
      </c>
      <c r="I47" s="36">
        <v>0.008</v>
      </c>
      <c r="J47" s="36">
        <v>0.008</v>
      </c>
      <c r="K47" s="36">
        <v>0.008</v>
      </c>
      <c r="L47" s="36">
        <v>0.008</v>
      </c>
      <c r="M47" s="36">
        <v>0.008</v>
      </c>
    </row>
    <row r="48">
      <c r="A48" s="2" t="s">
        <v>51</v>
      </c>
      <c r="B48" s="36">
        <v>0.002</v>
      </c>
      <c r="C48" s="36">
        <v>0.002</v>
      </c>
      <c r="D48" s="36">
        <v>0.0014</v>
      </c>
      <c r="E48" s="36">
        <v>0.0019</v>
      </c>
      <c r="F48" s="36">
        <v>0.002</v>
      </c>
      <c r="G48" s="36">
        <v>0.002</v>
      </c>
      <c r="H48" s="36">
        <v>0.002</v>
      </c>
      <c r="I48" s="36">
        <v>0.002</v>
      </c>
      <c r="J48" s="36">
        <v>0.002</v>
      </c>
      <c r="K48" s="36">
        <v>0.002</v>
      </c>
      <c r="L48" s="36">
        <v>0.002</v>
      </c>
      <c r="M48" s="36">
        <v>0.002</v>
      </c>
    </row>
    <row r="49">
      <c r="A49" s="2" t="s">
        <v>52</v>
      </c>
      <c r="B49" s="36">
        <v>0.004</v>
      </c>
      <c r="C49" s="36">
        <v>0.004</v>
      </c>
      <c r="D49" s="36">
        <v>0.0029</v>
      </c>
      <c r="E49" s="36">
        <v>0.0037</v>
      </c>
      <c r="F49" s="36">
        <v>0.004</v>
      </c>
      <c r="G49" s="36">
        <v>0.004</v>
      </c>
      <c r="H49" s="36">
        <v>0.004</v>
      </c>
      <c r="I49" s="36">
        <v>0.004</v>
      </c>
      <c r="J49" s="36">
        <v>0.004</v>
      </c>
      <c r="K49" s="36">
        <v>0.004</v>
      </c>
      <c r="L49" s="36">
        <v>0.004</v>
      </c>
      <c r="M49" s="36">
        <v>0.004</v>
      </c>
    </row>
    <row r="50">
      <c r="A50" s="2" t="s">
        <v>53</v>
      </c>
      <c r="B50" s="36">
        <v>0.013</v>
      </c>
      <c r="C50" s="36">
        <v>0.013</v>
      </c>
      <c r="D50" s="36">
        <v>0.0089</v>
      </c>
      <c r="E50" s="36">
        <v>0.0121</v>
      </c>
      <c r="F50" s="36">
        <v>0.013</v>
      </c>
      <c r="G50" s="36">
        <v>0.013</v>
      </c>
      <c r="H50" s="36">
        <v>0.013</v>
      </c>
      <c r="I50" s="36">
        <v>0.013</v>
      </c>
      <c r="J50" s="36">
        <v>0.013</v>
      </c>
      <c r="K50" s="36">
        <v>0.013</v>
      </c>
      <c r="L50" s="36">
        <v>0.013</v>
      </c>
      <c r="M50" s="36">
        <v>0.013</v>
      </c>
    </row>
    <row r="51">
      <c r="A51" s="2" t="s">
        <v>54</v>
      </c>
      <c r="B51" s="36">
        <v>0.005</v>
      </c>
      <c r="C51" s="36">
        <v>0.005</v>
      </c>
      <c r="D51" s="36">
        <v>0.0034</v>
      </c>
      <c r="E51" s="36">
        <v>0.0048</v>
      </c>
      <c r="F51" s="36">
        <v>0.005</v>
      </c>
      <c r="G51" s="36">
        <v>0.005</v>
      </c>
      <c r="H51" s="36">
        <v>0.005</v>
      </c>
      <c r="I51" s="36">
        <v>0.005</v>
      </c>
      <c r="J51" s="36">
        <v>0.005</v>
      </c>
      <c r="K51" s="36">
        <v>0.005</v>
      </c>
      <c r="L51" s="36">
        <v>0.005</v>
      </c>
      <c r="M51" s="36">
        <v>0.005</v>
      </c>
    </row>
    <row r="52">
      <c r="A52" s="2" t="s">
        <v>55</v>
      </c>
      <c r="B52" s="36">
        <v>0.008</v>
      </c>
      <c r="C52" s="36">
        <v>0.008</v>
      </c>
      <c r="D52" s="36">
        <v>0.0054</v>
      </c>
      <c r="E52" s="36">
        <v>0.0076</v>
      </c>
      <c r="F52" s="36">
        <v>0.008</v>
      </c>
      <c r="G52" s="36">
        <v>0.008</v>
      </c>
      <c r="H52" s="36">
        <v>0.008</v>
      </c>
      <c r="I52" s="36">
        <v>0.008</v>
      </c>
      <c r="J52" s="36">
        <v>0.008</v>
      </c>
      <c r="K52" s="36">
        <v>0.008</v>
      </c>
      <c r="L52" s="36">
        <v>0.008</v>
      </c>
      <c r="M52" s="36">
        <v>0.008</v>
      </c>
    </row>
    <row r="53">
      <c r="A53" s="2" t="s">
        <v>56</v>
      </c>
      <c r="B53" s="36">
        <v>0.001</v>
      </c>
      <c r="C53" s="36">
        <v>0.001</v>
      </c>
      <c r="D53" s="36">
        <v>6.0E-4</v>
      </c>
      <c r="E53" s="36">
        <v>9.0E-4</v>
      </c>
      <c r="F53" s="36">
        <v>0.001</v>
      </c>
      <c r="G53" s="36">
        <v>0.001</v>
      </c>
      <c r="H53" s="36">
        <v>0.001</v>
      </c>
      <c r="I53" s="36">
        <v>0.001</v>
      </c>
      <c r="J53" s="36">
        <v>0.001</v>
      </c>
      <c r="K53" s="36">
        <v>0.001</v>
      </c>
      <c r="L53" s="36">
        <v>0.001</v>
      </c>
      <c r="M53" s="36">
        <v>0.001</v>
      </c>
    </row>
    <row r="54">
      <c r="A54" s="2" t="s">
        <v>57</v>
      </c>
      <c r="B54" s="36">
        <v>0.019</v>
      </c>
      <c r="C54" s="36">
        <v>0.019</v>
      </c>
      <c r="D54" s="36">
        <v>0.0129</v>
      </c>
      <c r="E54" s="36">
        <v>0.0178</v>
      </c>
      <c r="F54" s="36">
        <v>0.019</v>
      </c>
      <c r="G54" s="36">
        <v>0.019</v>
      </c>
      <c r="H54" s="36">
        <v>0.019</v>
      </c>
      <c r="I54" s="36">
        <v>0.019</v>
      </c>
      <c r="J54" s="36">
        <v>0.019</v>
      </c>
      <c r="K54" s="36">
        <v>0.019</v>
      </c>
      <c r="L54" s="36">
        <v>0.019</v>
      </c>
      <c r="M54" s="36">
        <v>0.019</v>
      </c>
    </row>
    <row r="55">
      <c r="A55" s="2" t="s">
        <v>58</v>
      </c>
      <c r="B55" s="36">
        <v>0.002</v>
      </c>
      <c r="C55" s="36">
        <v>0.002</v>
      </c>
      <c r="D55" s="36">
        <v>0.0014</v>
      </c>
      <c r="E55" s="36">
        <v>0.0019</v>
      </c>
      <c r="F55" s="36">
        <v>0.002</v>
      </c>
      <c r="G55" s="36">
        <v>0.002</v>
      </c>
      <c r="H55" s="36">
        <v>0.002</v>
      </c>
      <c r="I55" s="36">
        <v>0.002</v>
      </c>
      <c r="J55" s="36">
        <v>0.002</v>
      </c>
      <c r="K55" s="36">
        <v>0.002</v>
      </c>
      <c r="L55" s="36">
        <v>0.002</v>
      </c>
      <c r="M55" s="36">
        <v>0.002</v>
      </c>
    </row>
    <row r="56">
      <c r="A56" s="2" t="s">
        <v>59</v>
      </c>
      <c r="B56" s="36">
        <v>0.003</v>
      </c>
      <c r="C56" s="36">
        <v>0.003</v>
      </c>
      <c r="D56" s="36">
        <v>0.002</v>
      </c>
      <c r="E56" s="36">
        <v>0.0028</v>
      </c>
      <c r="F56" s="36">
        <v>0.003</v>
      </c>
      <c r="G56" s="36">
        <v>0.003</v>
      </c>
      <c r="H56" s="36">
        <v>0.003</v>
      </c>
      <c r="I56" s="36">
        <v>0.003</v>
      </c>
      <c r="J56" s="36">
        <v>0.003</v>
      </c>
      <c r="K56" s="36">
        <v>0.003</v>
      </c>
      <c r="L56" s="36">
        <v>0.003</v>
      </c>
      <c r="M56" s="36">
        <v>0.003</v>
      </c>
    </row>
    <row r="57">
      <c r="A57" s="2" t="s">
        <v>60</v>
      </c>
      <c r="B57" s="36">
        <v>0.001</v>
      </c>
      <c r="C57" s="36">
        <v>0.001</v>
      </c>
      <c r="D57" s="36">
        <v>6.0E-4</v>
      </c>
      <c r="E57" s="36">
        <v>9.0E-4</v>
      </c>
      <c r="F57" s="36">
        <v>0.001</v>
      </c>
      <c r="G57" s="36">
        <v>0.001</v>
      </c>
      <c r="H57" s="36">
        <v>0.001</v>
      </c>
      <c r="I57" s="36">
        <v>0.001</v>
      </c>
      <c r="J57" s="36">
        <v>0.001</v>
      </c>
      <c r="K57" s="36">
        <v>0.001</v>
      </c>
      <c r="L57" s="36">
        <v>0.001</v>
      </c>
      <c r="M57" s="36">
        <v>0.001</v>
      </c>
    </row>
    <row r="58">
      <c r="A58" s="2" t="s">
        <v>61</v>
      </c>
      <c r="B58" s="36">
        <v>0.015</v>
      </c>
      <c r="C58" s="36">
        <v>0.015</v>
      </c>
      <c r="D58" s="36">
        <v>0.0103</v>
      </c>
      <c r="E58" s="36">
        <v>0.0141</v>
      </c>
      <c r="F58" s="36">
        <v>0.015</v>
      </c>
      <c r="G58" s="36">
        <v>0.015</v>
      </c>
      <c r="H58" s="36">
        <v>0.015</v>
      </c>
      <c r="I58" s="36">
        <v>0.015</v>
      </c>
      <c r="J58" s="36">
        <v>0.015</v>
      </c>
      <c r="K58" s="36">
        <v>0.015</v>
      </c>
      <c r="L58" s="36">
        <v>0.015</v>
      </c>
      <c r="M58" s="36">
        <v>0.015</v>
      </c>
    </row>
    <row r="59">
      <c r="A59" s="2" t="s">
        <v>62</v>
      </c>
      <c r="B59" s="36">
        <v>0.021</v>
      </c>
      <c r="C59" s="36">
        <v>0.021</v>
      </c>
      <c r="D59" s="36">
        <v>0.0143</v>
      </c>
      <c r="E59" s="36">
        <v>0.0197</v>
      </c>
      <c r="F59" s="36">
        <v>0.021</v>
      </c>
      <c r="G59" s="36">
        <v>0.021</v>
      </c>
      <c r="H59" s="36">
        <v>0.021</v>
      </c>
      <c r="I59" s="36">
        <v>0.021</v>
      </c>
      <c r="J59" s="36">
        <v>0.021</v>
      </c>
      <c r="K59" s="36">
        <v>0.021</v>
      </c>
      <c r="L59" s="36">
        <v>0.021</v>
      </c>
      <c r="M59" s="36">
        <v>0.021</v>
      </c>
    </row>
    <row r="60">
      <c r="A60" s="2" t="s">
        <v>63</v>
      </c>
      <c r="B60" s="36">
        <v>0.007</v>
      </c>
      <c r="C60" s="36">
        <v>0.007</v>
      </c>
      <c r="D60" s="36">
        <v>0.0049</v>
      </c>
      <c r="E60" s="36">
        <v>0.0065</v>
      </c>
      <c r="F60" s="36">
        <v>0.007</v>
      </c>
      <c r="G60" s="36">
        <v>0.007</v>
      </c>
      <c r="H60" s="36">
        <v>0.007</v>
      </c>
      <c r="I60" s="36">
        <v>0.007</v>
      </c>
      <c r="J60" s="36">
        <v>0.007</v>
      </c>
      <c r="K60" s="36">
        <v>0.007</v>
      </c>
      <c r="L60" s="36">
        <v>0.007</v>
      </c>
      <c r="M60" s="36">
        <v>0.007</v>
      </c>
    </row>
    <row r="61">
      <c r="A61" s="2" t="s">
        <v>154</v>
      </c>
      <c r="B61" s="36">
        <v>0.0</v>
      </c>
      <c r="C61" s="36">
        <v>0.0</v>
      </c>
      <c r="D61" s="36">
        <v>0.0</v>
      </c>
      <c r="E61" s="36">
        <v>0.0</v>
      </c>
      <c r="F61" s="36">
        <v>0.0</v>
      </c>
      <c r="G61" s="36">
        <v>0.0</v>
      </c>
      <c r="H61" s="36">
        <v>0.0</v>
      </c>
      <c r="I61" s="36">
        <v>0.0</v>
      </c>
      <c r="J61" s="36">
        <v>0.0</v>
      </c>
      <c r="K61" s="36">
        <v>0.0</v>
      </c>
      <c r="L61" s="36">
        <v>0.0</v>
      </c>
      <c r="M61" s="36">
        <v>0.0</v>
      </c>
    </row>
    <row r="62">
      <c r="A62" s="2" t="s">
        <v>64</v>
      </c>
      <c r="B62" s="36">
        <v>0.015</v>
      </c>
      <c r="C62" s="36">
        <v>0.015</v>
      </c>
      <c r="D62" s="36">
        <v>0.0103</v>
      </c>
      <c r="E62" s="36">
        <v>0.0141</v>
      </c>
      <c r="F62" s="36">
        <v>0.015</v>
      </c>
      <c r="G62" s="36">
        <v>0.015</v>
      </c>
      <c r="H62" s="36">
        <v>0.015</v>
      </c>
      <c r="I62" s="36">
        <v>0.015</v>
      </c>
      <c r="J62" s="36">
        <v>0.015</v>
      </c>
      <c r="K62" s="36">
        <v>0.015</v>
      </c>
      <c r="L62" s="36">
        <v>0.015</v>
      </c>
      <c r="M62" s="36">
        <v>0.015</v>
      </c>
    </row>
    <row r="63">
      <c r="A63" s="2" t="s">
        <v>65</v>
      </c>
      <c r="B63" s="36">
        <v>0.002</v>
      </c>
      <c r="C63" s="36">
        <v>0.002</v>
      </c>
      <c r="D63" s="36">
        <v>0.0014</v>
      </c>
      <c r="E63" s="36">
        <v>0.0019</v>
      </c>
      <c r="F63" s="36">
        <v>0.002</v>
      </c>
      <c r="G63" s="36">
        <v>0.002</v>
      </c>
      <c r="H63" s="36">
        <v>0.002</v>
      </c>
      <c r="I63" s="36">
        <v>0.002</v>
      </c>
      <c r="J63" s="36">
        <v>0.002</v>
      </c>
      <c r="K63" s="36">
        <v>0.002</v>
      </c>
      <c r="L63" s="36">
        <v>0.002</v>
      </c>
      <c r="M63" s="36">
        <v>0.002</v>
      </c>
    </row>
    <row r="64">
      <c r="A64" s="2" t="s">
        <v>66</v>
      </c>
      <c r="B64" s="36">
        <v>0.002</v>
      </c>
      <c r="C64" s="36">
        <v>0.002</v>
      </c>
      <c r="D64" s="36">
        <v>0.0014</v>
      </c>
      <c r="E64" s="36">
        <v>0.0019</v>
      </c>
      <c r="F64" s="36">
        <v>0.002</v>
      </c>
      <c r="G64" s="36">
        <v>0.002</v>
      </c>
      <c r="H64" s="36">
        <v>0.002</v>
      </c>
      <c r="I64" s="36">
        <v>0.002</v>
      </c>
      <c r="J64" s="36">
        <v>0.002</v>
      </c>
      <c r="K64" s="36">
        <v>0.002</v>
      </c>
      <c r="L64" s="36">
        <v>0.002</v>
      </c>
      <c r="M64" s="36">
        <v>0.002</v>
      </c>
    </row>
    <row r="65">
      <c r="A65" s="2" t="s">
        <v>67</v>
      </c>
      <c r="B65" s="36">
        <v>0.007</v>
      </c>
      <c r="C65" s="36">
        <v>0.007</v>
      </c>
      <c r="D65" s="36">
        <v>0.0049</v>
      </c>
      <c r="E65" s="36">
        <v>0.0065</v>
      </c>
      <c r="F65" s="36">
        <v>0.007</v>
      </c>
      <c r="G65" s="36">
        <v>0.007</v>
      </c>
      <c r="H65" s="36">
        <v>0.007</v>
      </c>
      <c r="I65" s="36">
        <v>0.007</v>
      </c>
      <c r="J65" s="36">
        <v>0.007</v>
      </c>
      <c r="K65" s="36">
        <v>0.007</v>
      </c>
      <c r="L65" s="36">
        <v>0.007</v>
      </c>
      <c r="M65" s="36">
        <v>0.007</v>
      </c>
    </row>
    <row r="66">
      <c r="A66" s="2" t="s">
        <v>68</v>
      </c>
      <c r="B66" s="36">
        <v>0.004</v>
      </c>
      <c r="C66" s="36">
        <v>0.004</v>
      </c>
      <c r="D66" s="36">
        <v>0.0029</v>
      </c>
      <c r="E66" s="36">
        <v>0.0037</v>
      </c>
      <c r="F66" s="36">
        <v>0.004</v>
      </c>
      <c r="G66" s="36">
        <v>0.004</v>
      </c>
      <c r="H66" s="36">
        <v>0.004</v>
      </c>
      <c r="I66" s="36">
        <v>0.004</v>
      </c>
      <c r="J66" s="36">
        <v>0.004</v>
      </c>
      <c r="K66" s="36">
        <v>0.004</v>
      </c>
      <c r="L66" s="36">
        <v>0.004</v>
      </c>
      <c r="M66" s="36">
        <v>0.004</v>
      </c>
    </row>
    <row r="67">
      <c r="A67" s="2" t="s">
        <v>69</v>
      </c>
      <c r="B67" s="36">
        <v>0.072</v>
      </c>
      <c r="C67" s="36">
        <v>0.072</v>
      </c>
      <c r="D67" s="36">
        <v>0.0493</v>
      </c>
      <c r="E67" s="36">
        <v>0.0673</v>
      </c>
      <c r="F67" s="36">
        <v>0.072</v>
      </c>
      <c r="G67" s="36">
        <v>0.072</v>
      </c>
      <c r="H67" s="36">
        <v>0.072</v>
      </c>
      <c r="I67" s="36">
        <v>0.072</v>
      </c>
      <c r="J67" s="36">
        <v>0.072</v>
      </c>
      <c r="K67" s="36">
        <v>0.072</v>
      </c>
      <c r="L67" s="36">
        <v>0.072</v>
      </c>
      <c r="M67" s="36">
        <v>0.072</v>
      </c>
    </row>
    <row r="68">
      <c r="A68" s="2" t="s">
        <v>70</v>
      </c>
      <c r="B68" s="36">
        <v>0.006</v>
      </c>
      <c r="C68" s="36">
        <v>0.006</v>
      </c>
      <c r="D68" s="36">
        <v>0.004</v>
      </c>
      <c r="E68" s="36">
        <v>0.0056</v>
      </c>
      <c r="F68" s="36">
        <v>0.006</v>
      </c>
      <c r="G68" s="36">
        <v>0.006</v>
      </c>
      <c r="H68" s="36">
        <v>0.006</v>
      </c>
      <c r="I68" s="36">
        <v>0.006</v>
      </c>
      <c r="J68" s="36">
        <v>0.006</v>
      </c>
      <c r="K68" s="36">
        <v>0.006</v>
      </c>
      <c r="L68" s="36">
        <v>0.006</v>
      </c>
      <c r="M68" s="36">
        <v>0.006</v>
      </c>
    </row>
    <row r="69">
      <c r="A69" s="2" t="s">
        <v>71</v>
      </c>
      <c r="B69" s="36">
        <v>0.002</v>
      </c>
      <c r="C69" s="36">
        <v>0.002</v>
      </c>
      <c r="D69" s="36">
        <v>0.0014</v>
      </c>
      <c r="E69" s="36">
        <v>0.0019</v>
      </c>
      <c r="F69" s="36">
        <v>0.002</v>
      </c>
      <c r="G69" s="36">
        <v>0.002</v>
      </c>
      <c r="H69" s="36">
        <v>0.002</v>
      </c>
      <c r="I69" s="36">
        <v>0.002</v>
      </c>
      <c r="J69" s="36">
        <v>0.002</v>
      </c>
      <c r="K69" s="36">
        <v>0.002</v>
      </c>
      <c r="L69" s="36">
        <v>0.002</v>
      </c>
      <c r="M69" s="36">
        <v>0.002</v>
      </c>
    </row>
    <row r="70">
      <c r="A70" s="2" t="s">
        <v>385</v>
      </c>
      <c r="B70" s="36">
        <v>0.0</v>
      </c>
      <c r="C70" s="36">
        <v>0.0</v>
      </c>
      <c r="D70" s="36">
        <v>0.0</v>
      </c>
      <c r="E70" s="36">
        <v>0.0</v>
      </c>
      <c r="F70" s="36">
        <v>0.0</v>
      </c>
      <c r="G70" s="36">
        <v>0.0</v>
      </c>
      <c r="H70" s="36">
        <v>0.0</v>
      </c>
      <c r="I70" s="36">
        <v>0.0</v>
      </c>
      <c r="J70" s="36">
        <v>0.0</v>
      </c>
      <c r="K70" s="36">
        <v>0.0</v>
      </c>
      <c r="L70" s="36">
        <v>0.0</v>
      </c>
      <c r="M70" s="36">
        <v>0.0</v>
      </c>
    </row>
    <row r="71">
      <c r="A71" s="2" t="s">
        <v>72</v>
      </c>
      <c r="B71" s="36">
        <v>0.002</v>
      </c>
      <c r="C71" s="36">
        <v>0.002</v>
      </c>
      <c r="D71" s="36">
        <v>0.0014</v>
      </c>
      <c r="E71" s="36">
        <v>0.0019</v>
      </c>
      <c r="F71" s="36">
        <v>0.002</v>
      </c>
      <c r="G71" s="36">
        <v>0.002</v>
      </c>
      <c r="H71" s="36">
        <v>0.002</v>
      </c>
      <c r="I71" s="36">
        <v>0.002</v>
      </c>
      <c r="J71" s="36">
        <v>0.002</v>
      </c>
      <c r="K71" s="36">
        <v>0.002</v>
      </c>
      <c r="L71" s="36">
        <v>0.002</v>
      </c>
      <c r="M71" s="36">
        <v>0.002</v>
      </c>
    </row>
    <row r="72">
      <c r="A72" s="2" t="s">
        <v>73</v>
      </c>
      <c r="B72" s="36">
        <v>0.008</v>
      </c>
      <c r="C72" s="36">
        <v>0.008</v>
      </c>
      <c r="D72" s="36">
        <v>0.0054</v>
      </c>
      <c r="E72" s="36">
        <v>0.0076</v>
      </c>
      <c r="F72" s="36">
        <v>0.008</v>
      </c>
      <c r="G72" s="36">
        <v>0.008</v>
      </c>
      <c r="H72" s="36">
        <v>0.008</v>
      </c>
      <c r="I72" s="36">
        <v>0.008</v>
      </c>
      <c r="J72" s="36">
        <v>0.008</v>
      </c>
      <c r="K72" s="36">
        <v>0.008</v>
      </c>
      <c r="L72" s="36">
        <v>0.008</v>
      </c>
      <c r="M72" s="36">
        <v>0.008</v>
      </c>
    </row>
    <row r="73">
      <c r="A73" s="2" t="s">
        <v>74</v>
      </c>
      <c r="B73" s="36">
        <v>0.0</v>
      </c>
      <c r="C73" s="36">
        <v>0.0</v>
      </c>
      <c r="D73" s="36">
        <v>0.0</v>
      </c>
      <c r="E73" s="36">
        <v>0.0</v>
      </c>
      <c r="F73" s="36">
        <v>0.0</v>
      </c>
      <c r="G73" s="36">
        <v>0.0</v>
      </c>
      <c r="H73" s="36">
        <v>0.0</v>
      </c>
      <c r="I73" s="36">
        <v>0.0</v>
      </c>
      <c r="J73" s="36">
        <v>0.0</v>
      </c>
      <c r="K73" s="36">
        <v>0.0</v>
      </c>
      <c r="L73" s="36">
        <v>0.0</v>
      </c>
      <c r="M73" s="36">
        <v>0.0</v>
      </c>
    </row>
    <row r="74">
      <c r="A74" s="2" t="s">
        <v>75</v>
      </c>
      <c r="B74" s="36">
        <v>0.007</v>
      </c>
      <c r="C74" s="36">
        <v>0.007</v>
      </c>
      <c r="D74" s="36">
        <v>0.0049</v>
      </c>
      <c r="E74" s="36">
        <v>0.0065</v>
      </c>
      <c r="F74" s="36">
        <v>0.007</v>
      </c>
      <c r="G74" s="36">
        <v>0.007</v>
      </c>
      <c r="H74" s="36">
        <v>0.007</v>
      </c>
      <c r="I74" s="36">
        <v>0.007</v>
      </c>
      <c r="J74" s="36">
        <v>0.007</v>
      </c>
      <c r="K74" s="36">
        <v>0.007</v>
      </c>
      <c r="L74" s="36">
        <v>0.007</v>
      </c>
      <c r="M74" s="36">
        <v>0.007</v>
      </c>
    </row>
    <row r="75">
      <c r="A75" s="2" t="s">
        <v>76</v>
      </c>
      <c r="B75" s="36">
        <v>0.002</v>
      </c>
      <c r="C75" s="36">
        <v>0.002</v>
      </c>
      <c r="D75" s="36">
        <v>0.0014</v>
      </c>
      <c r="E75" s="36">
        <v>0.0019</v>
      </c>
      <c r="F75" s="36">
        <v>0.002</v>
      </c>
      <c r="G75" s="36">
        <v>0.002</v>
      </c>
      <c r="H75" s="36">
        <v>0.002</v>
      </c>
      <c r="I75" s="36">
        <v>0.002</v>
      </c>
      <c r="J75" s="36">
        <v>0.002</v>
      </c>
      <c r="K75" s="36">
        <v>0.002</v>
      </c>
      <c r="L75" s="36">
        <v>0.002</v>
      </c>
      <c r="M75" s="36">
        <v>0.002</v>
      </c>
    </row>
    <row r="76">
      <c r="A76" s="2" t="s">
        <v>77</v>
      </c>
      <c r="B76" s="36">
        <v>0.004</v>
      </c>
      <c r="C76" s="36">
        <v>0.004</v>
      </c>
      <c r="D76" s="36">
        <v>0.0029</v>
      </c>
      <c r="E76" s="36">
        <v>0.0037</v>
      </c>
      <c r="F76" s="36">
        <v>0.004</v>
      </c>
      <c r="G76" s="36">
        <v>0.004</v>
      </c>
      <c r="H76" s="36">
        <v>0.004</v>
      </c>
      <c r="I76" s="36">
        <v>0.004</v>
      </c>
      <c r="J76" s="36">
        <v>0.004</v>
      </c>
      <c r="K76" s="36">
        <v>0.004</v>
      </c>
      <c r="L76" s="36">
        <v>0.004</v>
      </c>
      <c r="M76" s="36">
        <v>0.004</v>
      </c>
    </row>
    <row r="77">
      <c r="A77" s="2" t="s">
        <v>78</v>
      </c>
      <c r="B77" s="36">
        <v>0.015</v>
      </c>
      <c r="C77" s="36">
        <v>0.015</v>
      </c>
      <c r="D77" s="36">
        <v>0.0103</v>
      </c>
      <c r="E77" s="36">
        <v>0.0141</v>
      </c>
      <c r="F77" s="36">
        <v>0.015</v>
      </c>
      <c r="G77" s="36">
        <v>0.015</v>
      </c>
      <c r="H77" s="36">
        <v>0.015</v>
      </c>
      <c r="I77" s="36">
        <v>0.015</v>
      </c>
      <c r="J77" s="36">
        <v>0.015</v>
      </c>
      <c r="K77" s="36">
        <v>0.015</v>
      </c>
      <c r="L77" s="36">
        <v>0.015</v>
      </c>
      <c r="M77" s="36">
        <v>0.015</v>
      </c>
    </row>
    <row r="78">
      <c r="A78" s="2" t="s">
        <v>79</v>
      </c>
      <c r="B78" s="36">
        <v>0.003</v>
      </c>
      <c r="C78" s="36">
        <v>0.003</v>
      </c>
      <c r="D78" s="36">
        <v>0.002</v>
      </c>
      <c r="E78" s="36">
        <v>0.0028</v>
      </c>
      <c r="F78" s="36">
        <v>0.003</v>
      </c>
      <c r="G78" s="36">
        <v>0.003</v>
      </c>
      <c r="H78" s="36">
        <v>0.003</v>
      </c>
      <c r="I78" s="36">
        <v>0.003</v>
      </c>
      <c r="J78" s="36">
        <v>0.003</v>
      </c>
      <c r="K78" s="36">
        <v>0.003</v>
      </c>
      <c r="L78" s="36">
        <v>0.003</v>
      </c>
      <c r="M78" s="36">
        <v>0.003</v>
      </c>
    </row>
    <row r="79">
      <c r="A79" s="2" t="s">
        <v>80</v>
      </c>
      <c r="B79" s="36">
        <v>0.003</v>
      </c>
      <c r="C79" s="36">
        <v>0.003</v>
      </c>
      <c r="D79" s="36">
        <v>0.002</v>
      </c>
      <c r="E79" s="36">
        <v>0.0028</v>
      </c>
      <c r="F79" s="36">
        <v>0.003</v>
      </c>
      <c r="G79" s="36">
        <v>0.003</v>
      </c>
      <c r="H79" s="36">
        <v>0.003</v>
      </c>
      <c r="I79" s="36">
        <v>0.003</v>
      </c>
      <c r="J79" s="36">
        <v>0.003</v>
      </c>
      <c r="K79" s="36">
        <v>0.003</v>
      </c>
      <c r="L79" s="36">
        <v>0.003</v>
      </c>
      <c r="M79" s="36">
        <v>0.003</v>
      </c>
    </row>
    <row r="80">
      <c r="A80" s="2" t="s">
        <v>81</v>
      </c>
      <c r="B80" s="36">
        <v>0.0</v>
      </c>
      <c r="C80" s="36">
        <v>0.0</v>
      </c>
      <c r="D80" s="36">
        <v>0.0</v>
      </c>
      <c r="E80" s="36">
        <v>0.0</v>
      </c>
      <c r="F80" s="36">
        <v>0.0</v>
      </c>
      <c r="G80" s="36">
        <v>0.0</v>
      </c>
      <c r="H80" s="36">
        <v>0.0</v>
      </c>
      <c r="I80" s="36">
        <v>0.0</v>
      </c>
      <c r="J80" s="36">
        <v>0.0</v>
      </c>
      <c r="K80" s="36">
        <v>0.0</v>
      </c>
      <c r="L80" s="36">
        <v>0.0</v>
      </c>
      <c r="M80" s="36">
        <v>0.0</v>
      </c>
    </row>
    <row r="81">
      <c r="A81" s="2" t="s">
        <v>82</v>
      </c>
      <c r="B81" s="36">
        <v>0.003</v>
      </c>
      <c r="C81" s="36">
        <v>0.003</v>
      </c>
      <c r="D81" s="36">
        <v>0.002</v>
      </c>
      <c r="E81" s="36">
        <v>0.0028</v>
      </c>
      <c r="F81" s="36">
        <v>0.003</v>
      </c>
      <c r="G81" s="36">
        <v>0.003</v>
      </c>
      <c r="H81" s="36">
        <v>0.003</v>
      </c>
      <c r="I81" s="36">
        <v>0.003</v>
      </c>
      <c r="J81" s="36">
        <v>0.003</v>
      </c>
      <c r="K81" s="36">
        <v>0.003</v>
      </c>
      <c r="L81" s="36">
        <v>0.003</v>
      </c>
      <c r="M81" s="36">
        <v>0.003</v>
      </c>
    </row>
    <row r="82">
      <c r="A82" s="2" t="s">
        <v>83</v>
      </c>
      <c r="B82" s="36">
        <v>0.004</v>
      </c>
      <c r="C82" s="36">
        <v>0.004</v>
      </c>
      <c r="D82" s="36">
        <v>0.0029</v>
      </c>
      <c r="E82" s="36">
        <v>0.0037</v>
      </c>
      <c r="F82" s="36">
        <v>0.004</v>
      </c>
      <c r="G82" s="36">
        <v>0.004</v>
      </c>
      <c r="H82" s="36">
        <v>0.004</v>
      </c>
      <c r="I82" s="36">
        <v>0.004</v>
      </c>
      <c r="J82" s="36">
        <v>0.004</v>
      </c>
      <c r="K82" s="36">
        <v>0.004</v>
      </c>
      <c r="L82" s="36">
        <v>0.004</v>
      </c>
      <c r="M82" s="36">
        <v>0.004</v>
      </c>
    </row>
    <row r="83">
      <c r="A83" s="2" t="s">
        <v>84</v>
      </c>
      <c r="B83" s="36">
        <v>0.005</v>
      </c>
      <c r="C83" s="36">
        <v>0.005</v>
      </c>
      <c r="D83" s="36">
        <v>0.0034</v>
      </c>
      <c r="E83" s="36">
        <v>0.0048</v>
      </c>
      <c r="F83" s="36">
        <v>0.005</v>
      </c>
      <c r="G83" s="36">
        <v>0.005</v>
      </c>
      <c r="H83" s="36">
        <v>0.005</v>
      </c>
      <c r="I83" s="36">
        <v>0.005</v>
      </c>
      <c r="J83" s="36">
        <v>0.005</v>
      </c>
      <c r="K83" s="36">
        <v>0.005</v>
      </c>
      <c r="L83" s="36">
        <v>0.005</v>
      </c>
      <c r="M83" s="36">
        <v>0.005</v>
      </c>
    </row>
    <row r="84">
      <c r="A84" s="2" t="s">
        <v>85</v>
      </c>
      <c r="B84" s="36">
        <v>0.012</v>
      </c>
      <c r="C84" s="36">
        <v>0.012</v>
      </c>
      <c r="D84" s="36">
        <v>0.0083</v>
      </c>
      <c r="E84" s="36">
        <v>0.0113</v>
      </c>
      <c r="F84" s="36">
        <v>0.012</v>
      </c>
      <c r="G84" s="36">
        <v>0.012</v>
      </c>
      <c r="H84" s="36">
        <v>0.012</v>
      </c>
      <c r="I84" s="36">
        <v>0.012</v>
      </c>
      <c r="J84" s="36">
        <v>0.012</v>
      </c>
      <c r="K84" s="36">
        <v>0.012</v>
      </c>
      <c r="L84" s="36">
        <v>0.012</v>
      </c>
      <c r="M84" s="36">
        <v>0.012</v>
      </c>
    </row>
    <row r="85">
      <c r="A85" s="2" t="s">
        <v>86</v>
      </c>
      <c r="B85" s="36">
        <v>0.002</v>
      </c>
      <c r="C85" s="36">
        <v>0.002</v>
      </c>
      <c r="D85" s="36">
        <v>0.0014</v>
      </c>
      <c r="E85" s="36">
        <v>0.0019</v>
      </c>
      <c r="F85" s="36">
        <v>0.002</v>
      </c>
      <c r="G85" s="36">
        <v>0.002</v>
      </c>
      <c r="H85" s="36">
        <v>0.002</v>
      </c>
      <c r="I85" s="36">
        <v>0.002</v>
      </c>
      <c r="J85" s="36">
        <v>0.002</v>
      </c>
      <c r="K85" s="36">
        <v>0.002</v>
      </c>
      <c r="L85" s="36">
        <v>0.002</v>
      </c>
      <c r="M85" s="36">
        <v>0.002</v>
      </c>
    </row>
    <row r="86">
      <c r="A86" s="2" t="s">
        <v>87</v>
      </c>
      <c r="B86" s="36">
        <v>0.004</v>
      </c>
      <c r="C86" s="36">
        <v>0.004</v>
      </c>
      <c r="D86" s="36">
        <v>0.1175</v>
      </c>
      <c r="E86" s="36">
        <v>0.0037</v>
      </c>
      <c r="F86" s="36">
        <v>0.004</v>
      </c>
      <c r="G86" s="36">
        <v>0.004</v>
      </c>
      <c r="H86" s="36">
        <v>0.004</v>
      </c>
      <c r="I86" s="36">
        <v>0.004</v>
      </c>
      <c r="J86" s="36">
        <v>0.004</v>
      </c>
      <c r="K86" s="36">
        <v>0.004</v>
      </c>
      <c r="L86" s="36">
        <v>0.004</v>
      </c>
      <c r="M86" s="36">
        <v>0.004</v>
      </c>
    </row>
    <row r="87">
      <c r="A87" s="2" t="s">
        <v>88</v>
      </c>
      <c r="B87" s="36">
        <v>0.012</v>
      </c>
      <c r="C87" s="36">
        <v>0.012</v>
      </c>
      <c r="D87" s="36">
        <v>0.0083</v>
      </c>
      <c r="E87" s="36">
        <v>0.0113</v>
      </c>
      <c r="F87" s="36">
        <v>0.012</v>
      </c>
      <c r="G87" s="36">
        <v>0.012</v>
      </c>
      <c r="H87" s="36">
        <v>0.012</v>
      </c>
      <c r="I87" s="36">
        <v>0.012</v>
      </c>
      <c r="J87" s="36">
        <v>0.012</v>
      </c>
      <c r="K87" s="36">
        <v>0.012</v>
      </c>
      <c r="L87" s="36">
        <v>0.012</v>
      </c>
      <c r="M87" s="36">
        <v>0.012</v>
      </c>
    </row>
    <row r="88">
      <c r="A88" s="2" t="s">
        <v>387</v>
      </c>
      <c r="B88" s="36">
        <v>0.0</v>
      </c>
      <c r="C88" s="36">
        <v>0.0</v>
      </c>
      <c r="D88" s="36">
        <v>0.0</v>
      </c>
      <c r="E88" s="36">
        <v>0.0</v>
      </c>
      <c r="F88" s="36">
        <v>0.0</v>
      </c>
      <c r="G88" s="36">
        <v>0.0</v>
      </c>
      <c r="H88" s="36">
        <v>0.0</v>
      </c>
      <c r="I88" s="36">
        <v>0.0</v>
      </c>
      <c r="J88" s="36">
        <v>0.0</v>
      </c>
      <c r="K88" s="36">
        <v>0.0</v>
      </c>
      <c r="L88" s="36">
        <v>0.0</v>
      </c>
      <c r="M88" s="36">
        <v>0.0</v>
      </c>
    </row>
    <row r="89">
      <c r="A89" s="2" t="s">
        <v>89</v>
      </c>
      <c r="B89" s="36">
        <v>0.0</v>
      </c>
      <c r="C89" s="36">
        <v>0.0</v>
      </c>
      <c r="D89" s="36">
        <v>0.0</v>
      </c>
      <c r="E89" s="36">
        <v>0.0</v>
      </c>
      <c r="F89" s="36">
        <v>0.0</v>
      </c>
      <c r="G89" s="36">
        <v>0.0</v>
      </c>
      <c r="H89" s="36">
        <v>0.0</v>
      </c>
      <c r="I89" s="36">
        <v>0.0</v>
      </c>
      <c r="J89" s="36">
        <v>0.0</v>
      </c>
      <c r="K89" s="36">
        <v>0.0</v>
      </c>
      <c r="L89" s="36">
        <v>0.0</v>
      </c>
      <c r="M89" s="36">
        <v>0.0</v>
      </c>
    </row>
    <row r="90">
      <c r="A90" s="2" t="s">
        <v>90</v>
      </c>
      <c r="B90" s="36">
        <v>0.001</v>
      </c>
      <c r="C90" s="36">
        <v>0.001</v>
      </c>
      <c r="D90" s="36">
        <v>6.0E-4</v>
      </c>
      <c r="E90" s="36">
        <v>9.0E-4</v>
      </c>
      <c r="F90" s="36">
        <v>0.001</v>
      </c>
      <c r="G90" s="36">
        <v>0.001</v>
      </c>
      <c r="H90" s="36">
        <v>0.001</v>
      </c>
      <c r="I90" s="36">
        <v>0.001</v>
      </c>
      <c r="J90" s="36">
        <v>0.001</v>
      </c>
      <c r="K90" s="36">
        <v>0.001</v>
      </c>
      <c r="L90" s="36">
        <v>0.001</v>
      </c>
      <c r="M90" s="36">
        <v>0.001</v>
      </c>
    </row>
    <row r="91">
      <c r="A91" s="2" t="s">
        <v>91</v>
      </c>
      <c r="B91" s="36">
        <v>0.005</v>
      </c>
      <c r="C91" s="36">
        <v>0.005</v>
      </c>
      <c r="D91" s="36">
        <v>0.0034</v>
      </c>
      <c r="E91" s="36">
        <v>0.0048</v>
      </c>
      <c r="F91" s="36">
        <v>0.005</v>
      </c>
      <c r="G91" s="36">
        <v>0.005</v>
      </c>
      <c r="H91" s="36">
        <v>0.005</v>
      </c>
      <c r="I91" s="36">
        <v>0.005</v>
      </c>
      <c r="J91" s="36">
        <v>0.005</v>
      </c>
      <c r="K91" s="36">
        <v>0.005</v>
      </c>
      <c r="L91" s="36">
        <v>0.005</v>
      </c>
      <c r="M91" s="36">
        <v>0.005</v>
      </c>
    </row>
    <row r="92">
      <c r="A92" s="2" t="s">
        <v>92</v>
      </c>
      <c r="B92" s="36">
        <v>0.011</v>
      </c>
      <c r="C92" s="36">
        <v>0.011</v>
      </c>
      <c r="D92" s="36">
        <v>0.0075</v>
      </c>
      <c r="E92" s="36">
        <v>0.0102</v>
      </c>
      <c r="F92" s="36">
        <v>0.011</v>
      </c>
      <c r="G92" s="36">
        <v>0.011</v>
      </c>
      <c r="H92" s="36">
        <v>0.011</v>
      </c>
      <c r="I92" s="36">
        <v>0.011</v>
      </c>
      <c r="J92" s="36">
        <v>0.011</v>
      </c>
      <c r="K92" s="36">
        <v>0.011</v>
      </c>
      <c r="L92" s="36">
        <v>0.011</v>
      </c>
      <c r="M92" s="36">
        <v>0.011</v>
      </c>
    </row>
    <row r="93">
      <c r="A93" s="2" t="s">
        <v>93</v>
      </c>
      <c r="B93" s="36">
        <v>0.009</v>
      </c>
      <c r="C93" s="36">
        <v>0.009</v>
      </c>
      <c r="D93" s="36">
        <v>0.006</v>
      </c>
      <c r="E93" s="36">
        <v>0.0084</v>
      </c>
      <c r="F93" s="36">
        <v>0.009</v>
      </c>
      <c r="G93" s="36">
        <v>0.009</v>
      </c>
      <c r="H93" s="36">
        <v>0.009</v>
      </c>
      <c r="I93" s="36">
        <v>0.009</v>
      </c>
      <c r="J93" s="36">
        <v>0.009</v>
      </c>
      <c r="K93" s="36">
        <v>0.009</v>
      </c>
      <c r="L93" s="36">
        <v>0.009</v>
      </c>
      <c r="M93" s="36">
        <v>0.009</v>
      </c>
    </row>
    <row r="94">
      <c r="A94" s="2" t="s">
        <v>94</v>
      </c>
      <c r="B94" s="36">
        <v>0.017</v>
      </c>
      <c r="C94" s="36">
        <v>0.017</v>
      </c>
      <c r="D94" s="36">
        <v>0.0118</v>
      </c>
      <c r="E94" s="36">
        <v>0.0158</v>
      </c>
      <c r="F94" s="36">
        <v>0.017</v>
      </c>
      <c r="G94" s="36">
        <v>0.017</v>
      </c>
      <c r="H94" s="36">
        <v>0.017</v>
      </c>
      <c r="I94" s="36">
        <v>0.017</v>
      </c>
      <c r="J94" s="36">
        <v>0.017</v>
      </c>
      <c r="K94" s="36">
        <v>0.017</v>
      </c>
      <c r="L94" s="36">
        <v>0.017</v>
      </c>
      <c r="M94" s="36">
        <v>0.017</v>
      </c>
    </row>
    <row r="95">
      <c r="A95" s="2" t="s">
        <v>95</v>
      </c>
      <c r="B95" s="36">
        <v>0.002</v>
      </c>
      <c r="C95" s="36">
        <v>0.002</v>
      </c>
      <c r="D95" s="36">
        <v>0.0014</v>
      </c>
      <c r="E95" s="36">
        <v>0.0019</v>
      </c>
      <c r="F95" s="36">
        <v>0.002</v>
      </c>
      <c r="G95" s="36">
        <v>0.002</v>
      </c>
      <c r="H95" s="36">
        <v>0.002</v>
      </c>
      <c r="I95" s="36">
        <v>0.002</v>
      </c>
      <c r="J95" s="36">
        <v>0.002</v>
      </c>
      <c r="K95" s="36">
        <v>0.002</v>
      </c>
      <c r="L95" s="36">
        <v>0.002</v>
      </c>
      <c r="M95" s="36">
        <v>0.002</v>
      </c>
    </row>
    <row r="96">
      <c r="A96" s="2" t="s">
        <v>96</v>
      </c>
      <c r="B96" s="36">
        <v>0.01</v>
      </c>
      <c r="C96" s="36">
        <v>0.01</v>
      </c>
      <c r="D96" s="36">
        <v>0.0069</v>
      </c>
      <c r="E96" s="36">
        <v>0.0093</v>
      </c>
      <c r="F96" s="36">
        <v>0.01</v>
      </c>
      <c r="G96" s="36">
        <v>0.01</v>
      </c>
      <c r="H96" s="36">
        <v>0.01</v>
      </c>
      <c r="I96" s="36">
        <v>0.01</v>
      </c>
      <c r="J96" s="36">
        <v>0.01</v>
      </c>
      <c r="K96" s="36">
        <v>0.01</v>
      </c>
      <c r="L96" s="36">
        <v>0.01</v>
      </c>
      <c r="M96" s="36">
        <v>0.01</v>
      </c>
    </row>
    <row r="97">
      <c r="A97" s="2" t="s">
        <v>97</v>
      </c>
      <c r="B97" s="36">
        <v>0.072</v>
      </c>
      <c r="C97" s="36">
        <v>0.072</v>
      </c>
      <c r="D97" s="36">
        <v>0.0493</v>
      </c>
      <c r="E97" s="36">
        <v>0.0673</v>
      </c>
      <c r="F97" s="36">
        <v>0.072</v>
      </c>
      <c r="G97" s="36">
        <v>0.072</v>
      </c>
      <c r="H97" s="36">
        <v>0.072</v>
      </c>
      <c r="I97" s="36">
        <v>0.072</v>
      </c>
      <c r="J97" s="36">
        <v>0.072</v>
      </c>
      <c r="K97" s="36">
        <v>0.072</v>
      </c>
      <c r="L97" s="36">
        <v>0.072</v>
      </c>
      <c r="M97" s="36">
        <v>0.072</v>
      </c>
    </row>
    <row r="98">
      <c r="A98" s="2" t="s">
        <v>98</v>
      </c>
      <c r="B98" s="36">
        <v>0.0</v>
      </c>
      <c r="C98" s="36">
        <v>0.0</v>
      </c>
      <c r="D98" s="36">
        <v>0.0</v>
      </c>
      <c r="E98" s="36">
        <v>0.0</v>
      </c>
      <c r="F98" s="36">
        <v>0.0</v>
      </c>
      <c r="G98" s="36">
        <v>0.0</v>
      </c>
      <c r="H98" s="36">
        <v>0.0</v>
      </c>
      <c r="I98" s="36">
        <v>0.0</v>
      </c>
      <c r="J98" s="36">
        <v>0.0</v>
      </c>
      <c r="K98" s="36">
        <v>0.0</v>
      </c>
      <c r="L98" s="36">
        <v>0.0</v>
      </c>
      <c r="M98" s="36">
        <v>0.0</v>
      </c>
    </row>
    <row r="99">
      <c r="A99" s="2" t="s">
        <v>99</v>
      </c>
      <c r="B99" s="36">
        <v>0.033</v>
      </c>
      <c r="C99" s="36">
        <v>0.033</v>
      </c>
      <c r="D99" s="36">
        <v>0.1086</v>
      </c>
      <c r="E99" s="36">
        <v>0.0307</v>
      </c>
      <c r="F99" s="36">
        <v>0.033</v>
      </c>
      <c r="G99" s="36">
        <v>0.033</v>
      </c>
      <c r="H99" s="36">
        <v>0.033</v>
      </c>
      <c r="I99" s="36">
        <v>0.033</v>
      </c>
      <c r="J99" s="36">
        <v>0.033</v>
      </c>
      <c r="K99" s="36">
        <v>0.033</v>
      </c>
      <c r="L99" s="36">
        <v>0.033</v>
      </c>
      <c r="M99" s="36">
        <v>0.033</v>
      </c>
    </row>
    <row r="100">
      <c r="A100" s="2" t="s">
        <v>388</v>
      </c>
      <c r="B100" s="36">
        <v>0.0</v>
      </c>
      <c r="C100" s="36">
        <v>0.0</v>
      </c>
      <c r="D100" s="36">
        <v>0.0</v>
      </c>
      <c r="E100" s="36">
        <v>0.0</v>
      </c>
      <c r="F100" s="36">
        <v>0.0</v>
      </c>
      <c r="G100" s="36">
        <v>0.0</v>
      </c>
      <c r="H100" s="36">
        <v>0.0</v>
      </c>
      <c r="I100" s="36">
        <v>0.0</v>
      </c>
      <c r="J100" s="36">
        <v>0.0</v>
      </c>
      <c r="K100" s="36">
        <v>0.0</v>
      </c>
      <c r="L100" s="36">
        <v>0.0</v>
      </c>
      <c r="M100" s="36">
        <v>0.0</v>
      </c>
    </row>
    <row r="101">
      <c r="A101" s="2" t="s">
        <v>100</v>
      </c>
      <c r="B101" s="36">
        <v>0.031</v>
      </c>
      <c r="C101" s="36">
        <v>0.031</v>
      </c>
      <c r="D101" s="36">
        <v>0.0212</v>
      </c>
      <c r="E101" s="36">
        <v>0.029</v>
      </c>
      <c r="F101" s="36">
        <v>0.031</v>
      </c>
      <c r="G101" s="36">
        <v>0.031</v>
      </c>
      <c r="H101" s="36">
        <v>0.031</v>
      </c>
      <c r="I101" s="36">
        <v>0.031</v>
      </c>
      <c r="J101" s="36">
        <v>0.031</v>
      </c>
      <c r="K101" s="36">
        <v>0.031</v>
      </c>
      <c r="L101" s="36">
        <v>0.031</v>
      </c>
      <c r="M101" s="36">
        <v>0.031</v>
      </c>
    </row>
    <row r="102">
      <c r="A102" s="2" t="s">
        <v>101</v>
      </c>
      <c r="B102" s="36">
        <v>0.006</v>
      </c>
      <c r="C102" s="36">
        <v>0.006</v>
      </c>
      <c r="D102" s="36">
        <v>0.1187</v>
      </c>
      <c r="E102" s="36">
        <v>0.0056</v>
      </c>
      <c r="F102" s="36">
        <v>0.006</v>
      </c>
      <c r="G102" s="36">
        <v>0.006</v>
      </c>
      <c r="H102" s="36">
        <v>0.006</v>
      </c>
      <c r="I102" s="36">
        <v>0.006</v>
      </c>
      <c r="J102" s="36">
        <v>0.006</v>
      </c>
      <c r="K102" s="36">
        <v>0.006</v>
      </c>
      <c r="L102" s="36">
        <v>0.006</v>
      </c>
      <c r="M102" s="36">
        <v>0.006</v>
      </c>
    </row>
    <row r="103">
      <c r="A103" s="2" t="s">
        <v>102</v>
      </c>
      <c r="B103" s="36">
        <v>0.001</v>
      </c>
      <c r="C103" s="36">
        <v>0.001</v>
      </c>
      <c r="D103" s="36">
        <v>6.0E-4</v>
      </c>
      <c r="E103" s="36">
        <v>9.0E-4</v>
      </c>
      <c r="F103" s="36">
        <v>0.001</v>
      </c>
      <c r="G103" s="36">
        <v>0.001</v>
      </c>
      <c r="H103" s="36">
        <v>0.001</v>
      </c>
      <c r="I103" s="36">
        <v>0.001</v>
      </c>
      <c r="J103" s="36">
        <v>0.001</v>
      </c>
      <c r="K103" s="36">
        <v>0.001</v>
      </c>
      <c r="L103" s="36">
        <v>0.001</v>
      </c>
      <c r="M103" s="36">
        <v>0.001</v>
      </c>
    </row>
  </sheetData>
  <drawing r:id="rId1"/>
</worksheet>
</file>