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9869403\Downloads\"/>
    </mc:Choice>
  </mc:AlternateContent>
  <bookViews>
    <workbookView xWindow="0" yWindow="900" windowWidth="33600" windowHeight="21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1" l="1"/>
  <c r="C31" i="1"/>
  <c r="C30" i="1"/>
  <c r="C29" i="1"/>
  <c r="C28" i="1"/>
  <c r="C27" i="1"/>
  <c r="C26" i="1"/>
  <c r="C25" i="1"/>
  <c r="C24" i="1"/>
  <c r="C23" i="1"/>
  <c r="C22" i="1"/>
  <c r="C21" i="1"/>
  <c r="C20" i="1"/>
  <c r="G6" i="1"/>
  <c r="I17" i="1"/>
  <c r="G7" i="1" l="1"/>
  <c r="G8" i="1"/>
  <c r="G9" i="1"/>
  <c r="G10" i="1"/>
  <c r="G11" i="1"/>
  <c r="G12" i="1"/>
  <c r="G13" i="1"/>
  <c r="G14" i="1"/>
  <c r="G15" i="1"/>
  <c r="G16" i="1"/>
  <c r="G17" i="1"/>
  <c r="G18" i="1"/>
  <c r="I6" i="1"/>
  <c r="F12" i="1" s="1"/>
  <c r="F11" i="1" s="1"/>
  <c r="F13" i="1"/>
  <c r="F14" i="1" l="1"/>
  <c r="F10" i="1"/>
  <c r="I8" i="1"/>
  <c r="E11" i="1" s="1"/>
  <c r="F15" i="1" l="1"/>
  <c r="F9" i="1"/>
  <c r="D18" i="1"/>
  <c r="E18" i="1"/>
  <c r="D17" i="1"/>
  <c r="E17" i="1"/>
  <c r="D16" i="1"/>
  <c r="E16" i="1"/>
  <c r="D15" i="1"/>
  <c r="E15" i="1"/>
  <c r="D14" i="1"/>
  <c r="E14" i="1"/>
  <c r="D13" i="1"/>
  <c r="E13" i="1"/>
  <c r="D12" i="1"/>
  <c r="E12" i="1"/>
  <c r="D11" i="1"/>
  <c r="D10" i="1"/>
  <c r="E10" i="1"/>
  <c r="C6" i="1"/>
  <c r="D9" i="1"/>
  <c r="E9" i="1"/>
  <c r="D6" i="1"/>
  <c r="I10" i="1" s="1"/>
  <c r="D8" i="1"/>
  <c r="E8" i="1"/>
  <c r="E6" i="1"/>
  <c r="D7" i="1"/>
  <c r="E7" i="1"/>
  <c r="C18" i="1"/>
  <c r="C17" i="1"/>
  <c r="C16" i="1"/>
  <c r="C15" i="1"/>
  <c r="C14" i="1"/>
  <c r="C13" i="1"/>
  <c r="C12" i="1"/>
  <c r="C11" i="1"/>
  <c r="C10" i="1"/>
  <c r="C9" i="1"/>
  <c r="C8" i="1"/>
  <c r="C7" i="1"/>
  <c r="F16" i="1" l="1"/>
  <c r="F8" i="1"/>
  <c r="I11" i="1"/>
  <c r="I9" i="1"/>
  <c r="I12" i="1" s="1"/>
  <c r="F17" i="1" l="1"/>
  <c r="F7" i="1"/>
  <c r="I13" i="1"/>
  <c r="I14" i="1"/>
  <c r="I15" i="1"/>
  <c r="F18" i="1" l="1"/>
  <c r="F6" i="1"/>
</calcChain>
</file>

<file path=xl/sharedStrings.xml><?xml version="1.0" encoding="utf-8"?>
<sst xmlns="http://schemas.openxmlformats.org/spreadsheetml/2006/main" count="46" uniqueCount="33">
  <si>
    <t>Прохождение диспансеризации в течение последних двух лет</t>
  </si>
  <si>
    <t>(в процентах)</t>
  </si>
  <si>
    <t>Возраст</t>
  </si>
  <si>
    <t>Да</t>
  </si>
  <si>
    <t>Всего</t>
  </si>
  <si>
    <t>15-19 лет</t>
  </si>
  <si>
    <t>25-29 лет</t>
  </si>
  <si>
    <t>30-34 лет</t>
  </si>
  <si>
    <t>35-39 лет</t>
  </si>
  <si>
    <t>40-44 лет</t>
  </si>
  <si>
    <t>45-49 лет</t>
  </si>
  <si>
    <t>50-54 лет</t>
  </si>
  <si>
    <t>55-59 лет</t>
  </si>
  <si>
    <t>60-64 лет</t>
  </si>
  <si>
    <t>65-69 лет</t>
  </si>
  <si>
    <t>70-74 лет</t>
  </si>
  <si>
    <t>75-79 лет</t>
  </si>
  <si>
    <t>80 лет и более</t>
  </si>
  <si>
    <t xml:space="preserve">Мат. Ожидание = </t>
  </si>
  <si>
    <t>Дисперсия =</t>
  </si>
  <si>
    <t>x</t>
  </si>
  <si>
    <t xml:space="preserve">Ассиметрия = </t>
  </si>
  <si>
    <t>(X - E(X))^3</t>
  </si>
  <si>
    <t>(X - E(X))^4</t>
  </si>
  <si>
    <t>Эксцесс =</t>
  </si>
  <si>
    <t>Cренеквадратичное отклонение =</t>
  </si>
  <si>
    <t xml:space="preserve">Квантиль 0.05 = </t>
  </si>
  <si>
    <t xml:space="preserve">Квантиль 0.95 = </t>
  </si>
  <si>
    <t>2.5% точка =</t>
  </si>
  <si>
    <r>
      <t>(X - E(X))^</t>
    </r>
    <r>
      <rPr>
        <sz val="12"/>
        <color theme="1"/>
        <rFont val="Calibri"/>
        <family val="2"/>
        <charset val="204"/>
        <scheme val="minor"/>
      </rPr>
      <t>2</t>
    </r>
  </si>
  <si>
    <t>Шаг =</t>
  </si>
  <si>
    <t>Значения для нормального распределения</t>
  </si>
  <si>
    <t>Вспомог. для норм. расп.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</si>
</sst>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000000000000000"/>
  </numFmts>
  <fonts count="8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indexed="0"/>
      <name val="Arial"/>
      <family val="2"/>
    </font>
    <font>
      <sz val="8"/>
      <color rgb="FF000000"/>
      <name val="Arial"/>
      <family val="2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 wrapText="1" indent="1"/>
    </xf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 нормального распределения (Ответ </a:t>
            </a:r>
            <a:r>
              <a:rPr lang="en-US"/>
              <a:t>"</a:t>
            </a:r>
            <a:r>
              <a:rPr lang="ru-RU"/>
              <a:t>Да</a:t>
            </a:r>
            <a:r>
              <a:rPr lang="en-US"/>
              <a:t>"</a:t>
            </a:r>
            <a:r>
              <a:rPr lang="ru-RU"/>
              <a:t>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Sheet1!$A$6:$A$18</c:f>
              <c:strCache>
                <c:ptCount val="13"/>
                <c:pt idx="0">
                  <c:v>15-19 лет</c:v>
                </c:pt>
                <c:pt idx="1">
                  <c:v>25-29 лет</c:v>
                </c:pt>
                <c:pt idx="2">
                  <c:v>30-34 лет</c:v>
                </c:pt>
                <c:pt idx="3">
                  <c:v>35-39 лет</c:v>
                </c:pt>
                <c:pt idx="4">
                  <c:v>40-44 лет</c:v>
                </c:pt>
                <c:pt idx="5">
                  <c:v>45-49 лет</c:v>
                </c:pt>
                <c:pt idx="6">
                  <c:v>50-54 лет</c:v>
                </c:pt>
                <c:pt idx="7">
                  <c:v>55-59 лет</c:v>
                </c:pt>
                <c:pt idx="8">
                  <c:v>60-64 лет</c:v>
                </c:pt>
                <c:pt idx="9">
                  <c:v>65-69 лет</c:v>
                </c:pt>
                <c:pt idx="10">
                  <c:v>70-74 лет</c:v>
                </c:pt>
                <c:pt idx="11">
                  <c:v>75-79 лет</c:v>
                </c:pt>
                <c:pt idx="12">
                  <c:v>80 лет и более</c:v>
                </c:pt>
              </c:strCache>
            </c:strRef>
          </c:cat>
          <c:val>
            <c:numRef>
              <c:f>Sheet1!$B$6:$B$18</c:f>
              <c:numCache>
                <c:formatCode>#\ ##0.0</c:formatCode>
                <c:ptCount val="13"/>
                <c:pt idx="0">
                  <c:v>55.518957768214598</c:v>
                </c:pt>
                <c:pt idx="1">
                  <c:v>43.965150713163176</c:v>
                </c:pt>
                <c:pt idx="2">
                  <c:v>43.526724976787925</c:v>
                </c:pt>
                <c:pt idx="3">
                  <c:v>45.902642439584177</c:v>
                </c:pt>
                <c:pt idx="4">
                  <c:v>47.623925500617489</c:v>
                </c:pt>
                <c:pt idx="5">
                  <c:v>51.260688969721677</c:v>
                </c:pt>
                <c:pt idx="6">
                  <c:v>54.038274706661497</c:v>
                </c:pt>
                <c:pt idx="7">
                  <c:v>55.021715967277707</c:v>
                </c:pt>
                <c:pt idx="8">
                  <c:v>54.975308598193536</c:v>
                </c:pt>
                <c:pt idx="9">
                  <c:v>52.986771719475463</c:v>
                </c:pt>
                <c:pt idx="10">
                  <c:v>52.688088545640468</c:v>
                </c:pt>
                <c:pt idx="11">
                  <c:v>50.034243649381615</c:v>
                </c:pt>
                <c:pt idx="12">
                  <c:v>41.064356949372879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05-FA40-9146-86F9A9496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1456191"/>
        <c:axId val="660993695"/>
      </c:lineChart>
      <c:catAx>
        <c:axId val="661456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0993695"/>
        <c:crosses val="autoZero"/>
        <c:auto val="1"/>
        <c:lblAlgn val="ctr"/>
        <c:lblOffset val="100"/>
        <c:noMultiLvlLbl val="0"/>
      </c:catAx>
      <c:valAx>
        <c:axId val="66099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145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Сравнительная</a:t>
            </a:r>
            <a:r>
              <a:rPr lang="ru-RU" baseline="0"/>
              <a:t> диаграмма найденного распределения и распределения по нормальному закону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Sheet1!$C$20:$C$32</c:f>
              <c:numCache>
                <c:formatCode>General</c:formatCode>
                <c:ptCount val="13"/>
                <c:pt idx="0">
                  <c:v>5.4097415325865601</c:v>
                </c:pt>
                <c:pt idx="1">
                  <c:v>10.010013392513793</c:v>
                </c:pt>
                <c:pt idx="2">
                  <c:v>16.849078896554818</c:v>
                </c:pt>
                <c:pt idx="3">
                  <c:v>25.798890661061733</c:v>
                </c:pt>
                <c:pt idx="4">
                  <c:v>35.934306072923881</c:v>
                </c:pt>
                <c:pt idx="5">
                  <c:v>45.530336071888463</c:v>
                </c:pt>
                <c:pt idx="6">
                  <c:v>52.477823192153693</c:v>
                </c:pt>
                <c:pt idx="7">
                  <c:v>55.021715967277721</c:v>
                </c:pt>
                <c:pt idx="8">
                  <c:v>52.477823192153693</c:v>
                </c:pt>
                <c:pt idx="9">
                  <c:v>45.530336071888463</c:v>
                </c:pt>
                <c:pt idx="10">
                  <c:v>35.934306072923881</c:v>
                </c:pt>
                <c:pt idx="11">
                  <c:v>25.798890661061733</c:v>
                </c:pt>
                <c:pt idx="12">
                  <c:v>16.849078896554818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48-4361-8F27-CB3DA0DCC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824528"/>
        <c:axId val="420817968"/>
      </c:line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Sheet1!$B$20:$B$32</c:f>
              <c:numCache>
                <c:formatCode>#\ ##0.0</c:formatCode>
                <c:ptCount val="13"/>
                <c:pt idx="0">
                  <c:v>55.518957768214598</c:v>
                </c:pt>
                <c:pt idx="1">
                  <c:v>43.965150713163176</c:v>
                </c:pt>
                <c:pt idx="2">
                  <c:v>43.526724976787925</c:v>
                </c:pt>
                <c:pt idx="3">
                  <c:v>45.902642439584177</c:v>
                </c:pt>
                <c:pt idx="4">
                  <c:v>47.623925500617489</c:v>
                </c:pt>
                <c:pt idx="5">
                  <c:v>51.260688969721677</c:v>
                </c:pt>
                <c:pt idx="6">
                  <c:v>54.038274706661497</c:v>
                </c:pt>
                <c:pt idx="7">
                  <c:v>55.021715967277707</c:v>
                </c:pt>
                <c:pt idx="8">
                  <c:v>54.975308598193536</c:v>
                </c:pt>
                <c:pt idx="9">
                  <c:v>52.986771719475463</c:v>
                </c:pt>
                <c:pt idx="10">
                  <c:v>52.688088545640468</c:v>
                </c:pt>
                <c:pt idx="11">
                  <c:v>50.034243649381615</c:v>
                </c:pt>
                <c:pt idx="12">
                  <c:v>41.064356949372879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48-4361-8F27-CB3DA0DCC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1609608"/>
        <c:axId val="421609280"/>
      </c:lineChart>
      <c:catAx>
        <c:axId val="42082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817968"/>
        <c:crosses val="autoZero"/>
        <c:auto val="1"/>
        <c:lblAlgn val="ctr"/>
        <c:lblOffset val="100"/>
        <c:noMultiLvlLbl val="0"/>
      </c:catAx>
      <c:valAx>
        <c:axId val="42081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824528"/>
        <c:crosses val="autoZero"/>
        <c:crossBetween val="between"/>
      </c:valAx>
      <c:valAx>
        <c:axId val="421609280"/>
        <c:scaling>
          <c:orientation val="minMax"/>
        </c:scaling>
        <c:delete val="0"/>
        <c:axPos val="r"/>
        <c:numFmt formatCode="#\ ##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1609608"/>
        <c:crosses val="max"/>
        <c:crossBetween val="between"/>
      </c:valAx>
      <c:catAx>
        <c:axId val="421609608"/>
        <c:scaling>
          <c:orientation val="minMax"/>
        </c:scaling>
        <c:delete val="1"/>
        <c:axPos val="b"/>
        <c:majorTickMark val="out"/>
        <c:minorTickMark val="none"/>
        <c:tickLblPos val="nextTo"/>
        <c:crossAx val="4216092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7566</xdr:colOff>
      <xdr:row>1</xdr:row>
      <xdr:rowOff>27967</xdr:rowOff>
    </xdr:from>
    <xdr:to>
      <xdr:col>16</xdr:col>
      <xdr:colOff>13916</xdr:colOff>
      <xdr:row>24</xdr:row>
      <xdr:rowOff>2567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7ED6E51-8C1E-E40A-3422-8B604694E3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439771</xdr:colOff>
      <xdr:row>18</xdr:row>
      <xdr:rowOff>70931</xdr:rowOff>
    </xdr:from>
    <xdr:to>
      <xdr:col>6</xdr:col>
      <xdr:colOff>2452181</xdr:colOff>
      <xdr:row>32</xdr:row>
      <xdr:rowOff>165776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94" zoomScaleNormal="90" workbookViewId="0">
      <selection activeCell="F13" sqref="F13"/>
    </sheetView>
  </sheetViews>
  <sheetFormatPr defaultColWidth="11" defaultRowHeight="15.75" x14ac:dyDescent="0.25"/>
  <cols>
    <col min="1" max="1" width="12.875" bestFit="1" customWidth="1"/>
    <col min="2" max="2" width="3.875" bestFit="1" customWidth="1"/>
    <col min="3" max="3" width="21.75" bestFit="1" customWidth="1"/>
    <col min="4" max="4" width="23.375" bestFit="1" customWidth="1"/>
    <col min="5" max="5" width="24.25" bestFit="1" customWidth="1"/>
    <col min="6" max="6" width="22.875" bestFit="1" customWidth="1"/>
    <col min="7" max="7" width="39.375" bestFit="1" customWidth="1"/>
    <col min="8" max="8" width="30.75" bestFit="1" customWidth="1"/>
    <col min="9" max="9" width="22.75" bestFit="1" customWidth="1"/>
  </cols>
  <sheetData>
    <row r="1" spans="1:9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9" x14ac:dyDescent="0.25">
      <c r="H2" s="1" t="s">
        <v>1</v>
      </c>
    </row>
    <row r="3" spans="1:9" x14ac:dyDescent="0.25">
      <c r="A3" s="2" t="s">
        <v>2</v>
      </c>
      <c r="B3" s="2" t="s">
        <v>3</v>
      </c>
    </row>
    <row r="4" spans="1:9" x14ac:dyDescent="0.25">
      <c r="A4" s="3"/>
      <c r="B4" s="4" t="s">
        <v>20</v>
      </c>
      <c r="C4" t="s">
        <v>29</v>
      </c>
      <c r="D4" t="s">
        <v>22</v>
      </c>
      <c r="E4" t="s">
        <v>23</v>
      </c>
      <c r="F4" t="s">
        <v>32</v>
      </c>
      <c r="G4" t="s">
        <v>31</v>
      </c>
    </row>
    <row r="5" spans="1:9" x14ac:dyDescent="0.25">
      <c r="A5" s="5" t="s">
        <v>4</v>
      </c>
      <c r="B5" s="6">
        <v>49.866590669763681</v>
      </c>
      <c r="C5" s="8"/>
      <c r="D5" s="8"/>
      <c r="E5" s="8"/>
      <c r="F5" s="8"/>
      <c r="G5" s="8"/>
    </row>
    <row r="6" spans="1:9" x14ac:dyDescent="0.25">
      <c r="A6" s="7" t="s">
        <v>5</v>
      </c>
      <c r="B6" s="6">
        <v>55.518957768214598</v>
      </c>
      <c r="C6" s="8">
        <f>(B6-$I$8)^2</f>
        <v>31.653261294488797</v>
      </c>
      <c r="D6" s="8">
        <f>(B6-$I$8)^3</f>
        <v>178.08514500410334</v>
      </c>
      <c r="E6" s="8">
        <f>(B6-$I$8)^4</f>
        <v>1001.9289505771826</v>
      </c>
      <c r="F6" s="8">
        <f t="shared" ref="F6:F11" si="0">$F7-$I$6</f>
        <v>39.633926183471715</v>
      </c>
      <c r="G6" s="8">
        <f>_xlfn.NORM.DIST($F6, $I$8, $I$12, FALSE)</f>
        <v>8.235044966779001E-3</v>
      </c>
      <c r="H6" s="9" t="s">
        <v>30</v>
      </c>
      <c r="I6" s="12">
        <f>$I$12*4/13</f>
        <v>1.4655583529556016</v>
      </c>
    </row>
    <row r="7" spans="1:9" x14ac:dyDescent="0.25">
      <c r="A7" s="7" t="s">
        <v>6</v>
      </c>
      <c r="B7" s="6">
        <v>43.965150713163176</v>
      </c>
      <c r="C7" s="8">
        <f t="shared" ref="C7:C18" si="1">(B7-$I$8)^2</f>
        <v>35.137436904362815</v>
      </c>
      <c r="D7" s="8">
        <f t="shared" ref="D7:D18" si="2">(B7-$I$8)^3</f>
        <v>-208.28362046581375</v>
      </c>
      <c r="E7" s="8">
        <f t="shared" ref="E7:E18" si="3">(B7-$I$8)^4</f>
        <v>1234.6394722080779</v>
      </c>
      <c r="F7" s="8">
        <f t="shared" si="0"/>
        <v>41.099484536427319</v>
      </c>
      <c r="G7" s="8">
        <f t="shared" ref="G7:G18" si="4">_xlfn.NORM.DIST($F7, $I$8, $I$12, FALSE)</f>
        <v>1.5237864860800015E-2</v>
      </c>
      <c r="H7" s="9"/>
      <c r="I7" s="12"/>
    </row>
    <row r="8" spans="1:9" x14ac:dyDescent="0.25">
      <c r="A8" s="7" t="s">
        <v>7</v>
      </c>
      <c r="B8" s="6">
        <v>43.526724976787925</v>
      </c>
      <c r="C8" s="8">
        <f t="shared" si="1"/>
        <v>40.527352424342389</v>
      </c>
      <c r="D8" s="8">
        <f t="shared" si="2"/>
        <v>-258.00157046691294</v>
      </c>
      <c r="E8" s="8">
        <f t="shared" si="3"/>
        <v>1642.466294526851</v>
      </c>
      <c r="F8" s="8">
        <f t="shared" si="0"/>
        <v>42.565042889382923</v>
      </c>
      <c r="G8" s="8">
        <f t="shared" si="4"/>
        <v>2.5648715659728358E-2</v>
      </c>
      <c r="H8" s="9" t="s">
        <v>18</v>
      </c>
      <c r="I8" s="10">
        <f>AVERAGE(B6:B18)</f>
        <v>49.892834654160943</v>
      </c>
    </row>
    <row r="9" spans="1:9" x14ac:dyDescent="0.25">
      <c r="A9" s="7" t="s">
        <v>8</v>
      </c>
      <c r="B9" s="6">
        <v>45.902642439584177</v>
      </c>
      <c r="C9" s="8">
        <f t="shared" si="1"/>
        <v>15.921633909269033</v>
      </c>
      <c r="D9" s="8">
        <f t="shared" si="2"/>
        <v>-63.530379668106733</v>
      </c>
      <c r="E9" s="8">
        <f t="shared" si="3"/>
        <v>253.49842634078553</v>
      </c>
      <c r="F9" s="8">
        <f t="shared" si="0"/>
        <v>44.030601242338527</v>
      </c>
      <c r="G9" s="8">
        <f t="shared" si="4"/>
        <v>3.9272675673522828E-2</v>
      </c>
      <c r="H9" s="9" t="s">
        <v>19</v>
      </c>
      <c r="I9" s="11">
        <f>AVERAGE(C6:C18)</f>
        <v>22.686784832508195</v>
      </c>
    </row>
    <row r="10" spans="1:9" x14ac:dyDescent="0.25">
      <c r="A10" s="7" t="s">
        <v>9</v>
      </c>
      <c r="B10" s="6">
        <v>47.623925500617489</v>
      </c>
      <c r="C10" s="8">
        <f t="shared" si="1"/>
        <v>5.1479487470332739</v>
      </c>
      <c r="D10" s="8">
        <f t="shared" si="2"/>
        <v>-11.680228034116352</v>
      </c>
      <c r="E10" s="8">
        <f t="shared" si="3"/>
        <v>26.501376302081454</v>
      </c>
      <c r="F10" s="8">
        <f t="shared" si="0"/>
        <v>45.496159595294131</v>
      </c>
      <c r="G10" s="8">
        <f t="shared" si="4"/>
        <v>5.4701435286324908E-2</v>
      </c>
      <c r="H10" s="9" t="s">
        <v>21</v>
      </c>
      <c r="I10" s="11">
        <f>AVERAGE(D6:D18)</f>
        <v>-50.773633639304201</v>
      </c>
    </row>
    <row r="11" spans="1:9" x14ac:dyDescent="0.25">
      <c r="A11" s="7" t="s">
        <v>10</v>
      </c>
      <c r="B11" s="6">
        <v>51.260688969721677</v>
      </c>
      <c r="C11" s="8">
        <f t="shared" si="1"/>
        <v>1.8710254285981249</v>
      </c>
      <c r="D11" s="8">
        <f t="shared" si="2"/>
        <v>2.5592902070318178</v>
      </c>
      <c r="E11" s="8">
        <f t="shared" si="3"/>
        <v>3.5007361544607969</v>
      </c>
      <c r="F11" s="8">
        <f t="shared" si="0"/>
        <v>46.961717948249735</v>
      </c>
      <c r="G11" s="8">
        <f t="shared" si="4"/>
        <v>6.9309108881822915E-2</v>
      </c>
      <c r="H11" s="9" t="s">
        <v>24</v>
      </c>
      <c r="I11" s="11">
        <f>AVERAGE(E6:E18)</f>
        <v>926.51787643667478</v>
      </c>
    </row>
    <row r="12" spans="1:9" x14ac:dyDescent="0.25">
      <c r="A12" s="7" t="s">
        <v>11</v>
      </c>
      <c r="B12" s="6">
        <v>54.038274706661497</v>
      </c>
      <c r="C12" s="8">
        <f t="shared" si="1"/>
        <v>17.184673228875795</v>
      </c>
      <c r="D12" s="8">
        <f t="shared" si="2"/>
        <v>71.238032692115738</v>
      </c>
      <c r="E12" s="8">
        <f t="shared" si="3"/>
        <v>295.31299398324046</v>
      </c>
      <c r="F12" s="8">
        <f>$F13-$I$6</f>
        <v>48.427276301205339</v>
      </c>
      <c r="G12" s="8">
        <f t="shared" si="4"/>
        <v>7.9885005807187992E-2</v>
      </c>
      <c r="H12" s="9" t="s">
        <v>25</v>
      </c>
      <c r="I12" s="12">
        <f>SQRT(I9)</f>
        <v>4.763064647105705</v>
      </c>
    </row>
    <row r="13" spans="1:9" x14ac:dyDescent="0.25">
      <c r="A13" s="7" t="s">
        <v>12</v>
      </c>
      <c r="B13" s="6">
        <v>55.021715967277707</v>
      </c>
      <c r="C13" s="8">
        <f t="shared" si="1"/>
        <v>26.305423524038346</v>
      </c>
      <c r="D13" s="8">
        <f t="shared" si="2"/>
        <v>134.9173951460624</v>
      </c>
      <c r="E13" s="8">
        <f t="shared" si="3"/>
        <v>691.97530677903001</v>
      </c>
      <c r="F13" s="8">
        <f>I8</f>
        <v>49.892834654160943</v>
      </c>
      <c r="G13" s="8">
        <f t="shared" si="4"/>
        <v>8.375747758197058E-2</v>
      </c>
      <c r="H13" s="9" t="s">
        <v>26</v>
      </c>
      <c r="I13" s="12">
        <f>_xlfn.NORM.INV(0.05, I8, I12)</f>
        <v>42.05829049396479</v>
      </c>
    </row>
    <row r="14" spans="1:9" x14ac:dyDescent="0.25">
      <c r="A14" s="7" t="s">
        <v>13</v>
      </c>
      <c r="B14" s="6">
        <v>54.975308598193536</v>
      </c>
      <c r="C14" s="8">
        <f t="shared" si="1"/>
        <v>25.831541391770219</v>
      </c>
      <c r="D14" s="8">
        <f t="shared" si="2"/>
        <v>131.28813605787155</v>
      </c>
      <c r="E14" s="8">
        <f t="shared" si="3"/>
        <v>667.26853067473814</v>
      </c>
      <c r="F14" s="8">
        <f>$F13+$I$6</f>
        <v>51.358393007116547</v>
      </c>
      <c r="G14" s="8">
        <f t="shared" si="4"/>
        <v>7.9885005807187992E-2</v>
      </c>
      <c r="H14" s="9" t="s">
        <v>27</v>
      </c>
      <c r="I14" s="12">
        <f>_xlfn.NORM.INV(0.95, I8, I12)</f>
        <v>57.727378814357095</v>
      </c>
    </row>
    <row r="15" spans="1:9" x14ac:dyDescent="0.25">
      <c r="A15" s="7" t="s">
        <v>14</v>
      </c>
      <c r="B15" s="6">
        <v>52.986771719475463</v>
      </c>
      <c r="C15" s="8">
        <f t="shared" si="1"/>
        <v>9.5724465641270271</v>
      </c>
      <c r="D15" s="8">
        <f t="shared" si="2"/>
        <v>29.61654723049524</v>
      </c>
      <c r="E15" s="8">
        <f t="shared" si="3"/>
        <v>91.631733223067329</v>
      </c>
      <c r="F15" s="8">
        <f t="shared" ref="F15:F18" si="5">$F14+$I$6</f>
        <v>52.823951360072151</v>
      </c>
      <c r="G15" s="8">
        <f t="shared" si="4"/>
        <v>6.9309108881822915E-2</v>
      </c>
      <c r="H15" s="9" t="s">
        <v>28</v>
      </c>
      <c r="I15" s="12">
        <f>_xlfn.NORM.INV(0.975, I8, I12)</f>
        <v>59.228269818524105</v>
      </c>
    </row>
    <row r="16" spans="1:9" x14ac:dyDescent="0.25">
      <c r="A16" s="7" t="s">
        <v>15</v>
      </c>
      <c r="B16" s="6">
        <v>52.688088545640468</v>
      </c>
      <c r="C16" s="8">
        <f t="shared" si="1"/>
        <v>7.813444317831431</v>
      </c>
      <c r="D16" s="8">
        <f t="shared" si="2"/>
        <v>21.840560635276894</v>
      </c>
      <c r="E16" s="8">
        <f t="shared" si="3"/>
        <v>61.049912107852279</v>
      </c>
      <c r="F16" s="8">
        <f t="shared" si="5"/>
        <v>54.289509713027755</v>
      </c>
      <c r="G16" s="8">
        <f t="shared" si="4"/>
        <v>5.4701435286324908E-2</v>
      </c>
    </row>
    <row r="17" spans="1:9" x14ac:dyDescent="0.25">
      <c r="A17" s="7" t="s">
        <v>16</v>
      </c>
      <c r="B17" s="6">
        <v>50.034243649381615</v>
      </c>
      <c r="C17" s="8">
        <f t="shared" si="1"/>
        <v>1.999650392932012E-2</v>
      </c>
      <c r="D17" s="8">
        <f t="shared" si="2"/>
        <v>2.8276855285713836E-3</v>
      </c>
      <c r="E17" s="8">
        <f t="shared" si="3"/>
        <v>3.9986016939531498E-4</v>
      </c>
      <c r="F17" s="8">
        <f t="shared" si="5"/>
        <v>55.755068065983359</v>
      </c>
      <c r="G17" s="8">
        <f t="shared" si="4"/>
        <v>3.9272675673522828E-2</v>
      </c>
      <c r="I17" s="12">
        <f>B13/G13</f>
        <v>656.91706049086588</v>
      </c>
    </row>
    <row r="18" spans="1:9" x14ac:dyDescent="0.25">
      <c r="A18" s="7" t="s">
        <v>17</v>
      </c>
      <c r="B18" s="6">
        <v>41.064356949372879</v>
      </c>
      <c r="C18" s="8">
        <f t="shared" si="1"/>
        <v>77.942018583939912</v>
      </c>
      <c r="D18" s="8">
        <f t="shared" si="2"/>
        <v>-688.10937333449044</v>
      </c>
      <c r="E18" s="8">
        <f t="shared" si="3"/>
        <v>6074.9582609392346</v>
      </c>
      <c r="F18" s="8">
        <f t="shared" si="5"/>
        <v>57.220626418938963</v>
      </c>
      <c r="G18" s="8">
        <f t="shared" si="4"/>
        <v>2.5648715659728358E-2</v>
      </c>
    </row>
    <row r="20" spans="1:9" x14ac:dyDescent="0.25">
      <c r="A20" s="7" t="s">
        <v>5</v>
      </c>
      <c r="B20" s="6">
        <v>55.518957768214598</v>
      </c>
      <c r="C20">
        <f>0.008235044966779*$I$17</f>
        <v>5.4097415325865601</v>
      </c>
    </row>
    <row r="21" spans="1:9" x14ac:dyDescent="0.25">
      <c r="A21" s="7" t="s">
        <v>6</v>
      </c>
      <c r="B21" s="6">
        <v>43.965150713163176</v>
      </c>
      <c r="C21">
        <f>0.0152378648608*$I$17</f>
        <v>10.010013392513793</v>
      </c>
    </row>
    <row r="22" spans="1:9" x14ac:dyDescent="0.25">
      <c r="A22" s="7" t="s">
        <v>7</v>
      </c>
      <c r="B22" s="6">
        <v>43.526724976787925</v>
      </c>
      <c r="C22">
        <f>0.0256487156597284*$I$17</f>
        <v>16.849078896554818</v>
      </c>
    </row>
    <row r="23" spans="1:9" x14ac:dyDescent="0.25">
      <c r="A23" s="7" t="s">
        <v>8</v>
      </c>
      <c r="B23" s="6">
        <v>45.902642439584177</v>
      </c>
      <c r="C23">
        <f>0.0392726756735228*$I$17</f>
        <v>25.798890661061733</v>
      </c>
    </row>
    <row r="24" spans="1:9" x14ac:dyDescent="0.25">
      <c r="A24" s="7" t="s">
        <v>9</v>
      </c>
      <c r="B24" s="6">
        <v>47.623925500617489</v>
      </c>
      <c r="C24">
        <f>0.0547014352863249*$I$17</f>
        <v>35.934306072923881</v>
      </c>
    </row>
    <row r="25" spans="1:9" x14ac:dyDescent="0.25">
      <c r="A25" s="7" t="s">
        <v>10</v>
      </c>
      <c r="B25" s="6">
        <v>51.260688969721677</v>
      </c>
      <c r="C25">
        <f>0.0693091088818229*$I$17</f>
        <v>45.530336071888463</v>
      </c>
    </row>
    <row r="26" spans="1:9" x14ac:dyDescent="0.25">
      <c r="A26" s="7" t="s">
        <v>11</v>
      </c>
      <c r="B26" s="6">
        <v>54.038274706661497</v>
      </c>
      <c r="C26">
        <f>0.079885005807188*$I$17</f>
        <v>52.477823192153693</v>
      </c>
    </row>
    <row r="27" spans="1:9" x14ac:dyDescent="0.25">
      <c r="A27" s="7" t="s">
        <v>12</v>
      </c>
      <c r="B27" s="6">
        <v>55.021715967277707</v>
      </c>
      <c r="C27">
        <f>0.0837574775819706*$I$17</f>
        <v>55.021715967277721</v>
      </c>
    </row>
    <row r="28" spans="1:9" x14ac:dyDescent="0.25">
      <c r="A28" s="7" t="s">
        <v>13</v>
      </c>
      <c r="B28" s="6">
        <v>54.975308598193536</v>
      </c>
      <c r="C28">
        <f>0.079885005807188*$I$17</f>
        <v>52.477823192153693</v>
      </c>
    </row>
    <row r="29" spans="1:9" x14ac:dyDescent="0.25">
      <c r="A29" s="7" t="s">
        <v>14</v>
      </c>
      <c r="B29" s="6">
        <v>52.986771719475463</v>
      </c>
      <c r="C29">
        <f>0.0693091088818229*$I$17</f>
        <v>45.530336071888463</v>
      </c>
    </row>
    <row r="30" spans="1:9" x14ac:dyDescent="0.25">
      <c r="A30" s="7" t="s">
        <v>15</v>
      </c>
      <c r="B30" s="6">
        <v>52.688088545640468</v>
      </c>
      <c r="C30">
        <f>0.0547014352863249*$I$17</f>
        <v>35.934306072923881</v>
      </c>
    </row>
    <row r="31" spans="1:9" x14ac:dyDescent="0.25">
      <c r="A31" s="7" t="s">
        <v>16</v>
      </c>
      <c r="B31" s="6">
        <v>50.034243649381615</v>
      </c>
      <c r="C31">
        <f>0.0392726756735228*$I$17</f>
        <v>25.798890661061733</v>
      </c>
    </row>
    <row r="32" spans="1:9" x14ac:dyDescent="0.25">
      <c r="A32" s="7" t="s">
        <v>17</v>
      </c>
      <c r="B32" s="6">
        <v>41.064356949372879</v>
      </c>
      <c r="C32">
        <f>0.0256487156597284*$I$17</f>
        <v>16.849078896554818</v>
      </c>
    </row>
  </sheetData>
  <mergeCells count="1">
    <mergeCell ref="A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Kvapel</dc:creator>
  <cp:lastModifiedBy>Квапель Александр Дмитриевич</cp:lastModifiedBy>
  <dcterms:created xsi:type="dcterms:W3CDTF">2023-10-24T14:10:48Z</dcterms:created>
  <dcterms:modified xsi:type="dcterms:W3CDTF">2023-11-08T20:26:05Z</dcterms:modified>
</cp:coreProperties>
</file>