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KSdata" sheetId="1" state="visible" r:id="rId2"/>
    <sheet name="CGSdata" sheetId="2" state="visible" r:id="rId3"/>
    <sheet name="MKSparameters" sheetId="3" state="visible" r:id="rId4"/>
    <sheet name="CGSparameter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<sst xmlns="http://schemas.openxmlformats.org/spreadsheetml/2006/main" count="85" uniqueCount="37">
  <si>
    <t xml:space="preserve">Parameter
Exp.
Number</t>
  </si>
  <si>
    <r>
      <rPr>
        <sz val="11"/>
        <color rgb="FF000000"/>
        <rFont val="Calibri"/>
        <family val="2"/>
        <charset val="1"/>
      </rPr>
      <t xml:space="preserve">ρ</t>
    </r>
    <r>
      <rPr>
        <vertAlign val="subscript"/>
        <sz val="11"/>
        <color rgb="FF000000"/>
        <rFont val="Calibri"/>
        <family val="2"/>
        <charset val="1"/>
      </rPr>
      <t xml:space="preserve">a0</t>
    </r>
    <r>
      <rPr>
        <sz val="11"/>
        <color rgb="FF000000"/>
        <rFont val="Calibri"/>
        <family val="2"/>
        <charset val="1"/>
      </rPr>
      <t xml:space="preserve">  (kg.m</t>
    </r>
    <r>
      <rPr>
        <vertAlign val="superscript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</si>
  <si>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N (s</t>
    </r>
    <r>
      <rPr>
        <vertAlign val="superscript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</si>
  <si>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ρ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(kg.m</t>
    </r>
    <r>
      <rPr>
        <vertAlign val="superscript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</si>
  <si>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U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(m.s</t>
    </r>
    <r>
      <rPr>
        <vertAlign val="superscript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</si>
  <si>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W (m.s</t>
    </r>
    <r>
      <rPr>
        <vertAlign val="superscript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)</t>
    </r>
  </si>
  <si>
    <t xml:space="preserve">g' (m/s^2)</t>
  </si>
  <si>
    <t xml:space="preserve">Q0 (m^3/s)</t>
  </si>
  <si>
    <t xml:space="preserve">M0 (m^4/s^2)</t>
  </si>
  <si>
    <t xml:space="preserve">F0 (cm^4/s^3)</t>
  </si>
  <si>
    <t xml:space="preserve">Ri_0 (-)</t>
  </si>
  <si>
    <t xml:space="preserve">W* (-)</t>
  </si>
  <si>
    <t xml:space="preserve">Estimate</t>
  </si>
  <si>
    <t xml:space="preserve">2σ</t>
  </si>
  <si>
    <r>
      <rPr>
        <sz val="11"/>
        <color rgb="FF000000"/>
        <rFont val="Calibri"/>
        <family val="2"/>
        <charset val="1"/>
      </rPr>
      <t xml:space="preserve">ρ</t>
    </r>
    <r>
      <rPr>
        <vertAlign val="subscript"/>
        <sz val="11"/>
        <color rgb="FF000000"/>
        <rFont val="Calibri"/>
        <family val="2"/>
        <charset val="1"/>
      </rPr>
      <t xml:space="preserve">a0</t>
    </r>
    <r>
      <rPr>
        <sz val="11"/>
        <color rgb="FF000000"/>
        <rFont val="Calibri"/>
        <family val="2"/>
        <charset val="1"/>
      </rPr>
      <t xml:space="preserve">  (g.cm</t>
    </r>
    <r>
      <rPr>
        <vertAlign val="superscript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</si>
  <si>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ρ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(g.cm</t>
    </r>
    <r>
      <rPr>
        <vertAlign val="superscript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</si>
  <si>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U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(cm.s</t>
    </r>
    <r>
      <rPr>
        <vertAlign val="superscript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</si>
  <si>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W (cm.s</t>
    </r>
    <r>
      <rPr>
        <vertAlign val="superscript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)</t>
    </r>
  </si>
  <si>
    <t xml:space="preserve">g' (cm/s^2)</t>
  </si>
  <si>
    <t xml:space="preserve">Q0 (cm^3/s)</t>
  </si>
  <si>
    <t xml:space="preserve">M0 (cm^4/s^2)</t>
  </si>
  <si>
    <t xml:space="preserve">F0 (cm^4/cm^3)</t>
  </si>
  <si>
    <t xml:space="preserve">property</t>
  </si>
  <si>
    <t xml:space="preserve">symbol</t>
  </si>
  <si>
    <t xml:space="preserve">value</t>
  </si>
  <si>
    <t xml:space="preserve">units</t>
  </si>
  <si>
    <t xml:space="preserve">viscosity</t>
  </si>
  <si>
    <t xml:space="preserve">nu</t>
  </si>
  <si>
    <t xml:space="preserve">nozzleSize</t>
  </si>
  <si>
    <t xml:space="preserve">m</t>
  </si>
  <si>
    <t xml:space="preserve">sigma_b0</t>
  </si>
  <si>
    <t xml:space="preserve">sigma_{b0}</t>
  </si>
  <si>
    <t xml:space="preserve">gravity</t>
  </si>
  <si>
    <t xml:space="preserve">g</t>
  </si>
  <si>
    <t xml:space="preserve">m/s^2</t>
  </si>
  <si>
    <t xml:space="preserve">cm</t>
  </si>
  <si>
    <t xml:space="preserve">cm/s^2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</si>
</sst>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E+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true">
      <left/>
      <right/>
      <top/>
      <bottom/>
      <diagonal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0" activeCellId="0" sqref="Q30"/>
    </sheetView>
  </sheetViews>
  <sheetFormatPr defaultRowHeight="15"/>
  <cols>
    <col collapsed="false" hidden="false" max="1" min="1" style="0" width="3.37244897959184"/>
    <col collapsed="false" hidden="false" max="2" min="2" style="0" width="8.10204081632653"/>
    <col collapsed="false" hidden="false" max="3" min="3" style="0" width="3.64285714285714"/>
    <col collapsed="false" hidden="false" max="4" min="4" style="0" width="8.10204081632653"/>
    <col collapsed="false" hidden="false" max="5" min="5" style="0" width="6.0765306122449"/>
    <col collapsed="false" hidden="false" max="6" min="6" style="0" width="8.10204081632653"/>
    <col collapsed="false" hidden="false" max="7" min="7" style="0" width="3.64285714285714"/>
    <col collapsed="false" hidden="false" max="8" min="8" style="0" width="8.10204081632653"/>
    <col collapsed="false" hidden="false" max="9" min="9" style="0" width="7.4234693877551"/>
    <col collapsed="false" hidden="false" max="10" min="10" style="0" width="8.10204081632653"/>
    <col collapsed="false" hidden="false" max="11" min="11" style="0" width="6.88265306122449"/>
    <col collapsed="false" hidden="false" max="1025" min="12" style="0" width="8.50510204081633"/>
  </cols>
  <sheetData>
    <row r="1" customFormat="false" ht="27.75" hidden="false" customHeight="true" outlineLevel="0" collapsed="false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3" t="s">
        <v>6</v>
      </c>
      <c r="M1" s="3"/>
      <c r="N1" s="3" t="s">
        <v>7</v>
      </c>
      <c r="O1" s="3"/>
      <c r="P1" s="3" t="s">
        <v>8</v>
      </c>
      <c r="Q1" s="3"/>
      <c r="R1" s="3" t="s">
        <v>9</v>
      </c>
      <c r="S1" s="3"/>
      <c r="T1" s="3" t="s">
        <v>10</v>
      </c>
      <c r="U1" s="3"/>
      <c r="V1" s="3" t="s">
        <v>11</v>
      </c>
      <c r="W1" s="3"/>
    </row>
    <row r="2" customFormat="false" ht="23.25" hidden="false" customHeight="true" outlineLevel="0" collapsed="false">
      <c r="A2" s="1"/>
      <c r="B2" s="0" t="s">
        <v>12</v>
      </c>
      <c r="C2" s="0" t="s">
        <v>13</v>
      </c>
      <c r="D2" s="0" t="s">
        <v>12</v>
      </c>
      <c r="E2" s="0" t="s">
        <v>13</v>
      </c>
      <c r="F2" s="0" t="s">
        <v>12</v>
      </c>
      <c r="G2" s="0" t="s">
        <v>13</v>
      </c>
      <c r="H2" s="0" t="s">
        <v>12</v>
      </c>
      <c r="I2" s="0" t="s">
        <v>13</v>
      </c>
      <c r="J2" s="0" t="s">
        <v>12</v>
      </c>
      <c r="K2" s="0" t="s">
        <v>13</v>
      </c>
      <c r="L2" s="0" t="s">
        <v>12</v>
      </c>
      <c r="M2" s="0" t="s">
        <v>13</v>
      </c>
      <c r="N2" s="0" t="s">
        <v>12</v>
      </c>
      <c r="O2" s="0" t="s">
        <v>13</v>
      </c>
      <c r="P2" s="0" t="s">
        <v>12</v>
      </c>
      <c r="Q2" s="0" t="s">
        <v>13</v>
      </c>
      <c r="R2" s="0" t="s">
        <v>12</v>
      </c>
      <c r="S2" s="0" t="s">
        <v>13</v>
      </c>
      <c r="T2" s="0" t="s">
        <v>12</v>
      </c>
      <c r="U2" s="0" t="s">
        <v>13</v>
      </c>
      <c r="V2" s="0" t="s">
        <v>12</v>
      </c>
      <c r="W2" s="0" t="s">
        <v>13</v>
      </c>
    </row>
    <row r="3" customFormat="false" ht="13.8" hidden="false" customHeight="false" outlineLevel="0" collapsed="false">
      <c r="A3" s="0" t="n">
        <v>1</v>
      </c>
      <c r="B3" s="0" t="n">
        <v>998.5</v>
      </c>
      <c r="C3" s="0" t="n">
        <v>0.6</v>
      </c>
      <c r="D3" s="4" t="n">
        <v>0.313390044481266</v>
      </c>
      <c r="E3" s="4" t="n">
        <v>0.0886401902635027</v>
      </c>
      <c r="F3" s="0" t="n">
        <v>1000.2</v>
      </c>
      <c r="G3" s="0" t="n">
        <v>0.1</v>
      </c>
      <c r="H3" s="5" t="n">
        <v>0.271842906368972</v>
      </c>
      <c r="I3" s="5" t="n">
        <v>0.0360327832340673</v>
      </c>
      <c r="J3" s="5" t="n">
        <v>0.012</v>
      </c>
      <c r="K3" s="5" t="n">
        <v>0.0001</v>
      </c>
      <c r="L3" s="6" t="n">
        <f aca="false">IF(B3 = "", "", MKSparameters!$C$5 * (F3 - B3) / B3)</f>
        <v>0.0167020530796199</v>
      </c>
      <c r="M3" s="6" t="n">
        <f aca="false">2 * MKSparameters!$C$5 / $B3 * SQRT(G3^2 + (F3/B3 * C3)^2)</f>
        <v>0.0119721084656518</v>
      </c>
      <c r="N3" s="6" t="n">
        <f aca="false">IF(H3="", "", MKSparameters!$C$3^2 * H3)</f>
        <v>8.22324791766141E-006</v>
      </c>
      <c r="O3" s="6" t="n">
        <f aca="false">2 * N3 * SQRT((2 * MKSparameters!$C$4 / MKSparameters!$C$3)^2 + (I3/H3)^2)</f>
        <v>2.26053016346941E-006</v>
      </c>
      <c r="P3" s="6" t="n">
        <f aca="false">MKSparameters!$C$3^2 * H3^2</f>
        <v>2.23543161372967E-006</v>
      </c>
      <c r="Q3" s="7" t="n">
        <f aca="false"> 2 * 2 * P3 * SQRT((MKSparameters!$C$4 / MKSparameters!$C$3)^2 + ($I3/$H3)^2)</f>
        <v>1.19632436798444E-006</v>
      </c>
      <c r="R3" s="6" t="n">
        <f aca="false">L3 * N3</f>
        <v>1.37345123207654E-007</v>
      </c>
      <c r="S3" s="6" t="n">
        <f aca="false">SQRT((M3 * N3)^2 + (L3 * O3)^2)</f>
        <v>1.05440999039801E-007</v>
      </c>
      <c r="T3" s="6" t="n">
        <f aca="false">MKSparameters!$C$3 * L3 / H3^2</f>
        <v>0.00124307273103537</v>
      </c>
      <c r="U3" s="7" t="n">
        <f aca="false">T3 * SQRT((2 * MKSparameters!$C$4 / MKSparameters!$C$3)^2 + (2 * I3/H3)^2 + (M3/L3)^2)</f>
        <v>0.000951100268280068</v>
      </c>
      <c r="V3" s="4" t="n">
        <f aca="false">IF(H3 = "", "", J3 / H3)</f>
        <v>0.0441431419354839</v>
      </c>
      <c r="W3" s="4" t="n">
        <f aca="false">V3 * SQRT((I3 / H3)^2 + (K3 / J3)^2)</f>
        <v>0.00586272657694943</v>
      </c>
    </row>
    <row r="4" customFormat="false" ht="13.8" hidden="false" customHeight="false" outlineLevel="0" collapsed="false">
      <c r="A4" s="0" t="n">
        <v>3</v>
      </c>
      <c r="B4" s="0" t="n">
        <v>998.5</v>
      </c>
      <c r="C4" s="0" t="n">
        <v>0.6</v>
      </c>
      <c r="D4" s="4" t="n">
        <v>0.313390044481266</v>
      </c>
      <c r="E4" s="4" t="n">
        <v>0.0221604226370394</v>
      </c>
      <c r="F4" s="0" t="n">
        <v>1000.2</v>
      </c>
      <c r="G4" s="0" t="n">
        <v>0.1</v>
      </c>
      <c r="H4" s="5" t="n">
        <v>0.26307378035707</v>
      </c>
      <c r="I4" s="5" t="n">
        <v>0.0349403545984418</v>
      </c>
      <c r="J4" s="5" t="n">
        <v>0.048</v>
      </c>
      <c r="K4" s="5" t="n">
        <v>0.0004</v>
      </c>
      <c r="L4" s="6" t="n">
        <f aca="false">IF(B4 = "", "", MKSparameters!$C$5 * (F4 - B4) / B4)</f>
        <v>0.0167020530796199</v>
      </c>
      <c r="M4" s="6" t="n">
        <f aca="false">2 * MKSparameters!$C$5 / $B4 * SQRT(G4^2 + (F4/B4 * C4)^2)</f>
        <v>0.0119721084656518</v>
      </c>
      <c r="N4" s="6" t="n">
        <f aca="false">IF(H4="", "", MKSparameters!$C$3^2 * H4)</f>
        <v>7.95798185580137E-006</v>
      </c>
      <c r="O4" s="6" t="n">
        <f aca="false">2 * N4 * SQRT((2 * MKSparameters!$C$4 / MKSparameters!$C$3)^2 + (I4/H4)^2)</f>
        <v>2.19168950703954E-006</v>
      </c>
      <c r="P4" s="6" t="n">
        <f aca="false">MKSparameters!$C$3^2 * H4^2</f>
        <v>2.09353637081864E-006</v>
      </c>
      <c r="Q4" s="7" t="n">
        <f aca="false"> 2 * 2 * P4 * SQRT((MKSparameters!$C$4 / MKSparameters!$C$3)^2 + ($I4/$H4)^2)</f>
        <v>1.12259208162206E-006</v>
      </c>
      <c r="R4" s="6" t="n">
        <f aca="false">L4 * N4</f>
        <v>1.32914635362246E-007</v>
      </c>
      <c r="S4" s="6" t="n">
        <f aca="false">SQRT((M4 * N4)^2 + (L4 * O4)^2)</f>
        <v>1.02064094963457E-007</v>
      </c>
      <c r="T4" s="6" t="n">
        <f aca="false">MKSparameters!$C$3 * L4 / H4^2</f>
        <v>0.0013273254383611</v>
      </c>
      <c r="U4" s="7" t="n">
        <f aca="false">T4 * SQRT((2 * MKSparameters!$C$4 / MKSparameters!$C$3)^2 + (2 * I4/H4)^2 + (M4/L4)^2)</f>
        <v>0.00101580840572577</v>
      </c>
      <c r="V4" s="4" t="n">
        <f aca="false">IF(H4 = "", "", J4 / H4)</f>
        <v>0.18245832</v>
      </c>
      <c r="W4" s="4" t="n">
        <f aca="false">V4 * SQRT((I4 / H4)^2 + (K4 / J4)^2)</f>
        <v>0.0242810012207926</v>
      </c>
    </row>
    <row r="5" customFormat="false" ht="13.8" hidden="false" customHeight="false" outlineLevel="0" collapsed="false">
      <c r="A5" s="0" t="n">
        <v>4</v>
      </c>
      <c r="B5" s="0" t="n">
        <v>998.5</v>
      </c>
      <c r="C5" s="0" t="n">
        <v>0.6</v>
      </c>
      <c r="D5" s="4" t="n">
        <v>0.313390044481266</v>
      </c>
      <c r="E5" s="4" t="n">
        <v>0.0443202451612325</v>
      </c>
      <c r="F5" s="0" t="n">
        <v>1000.2</v>
      </c>
      <c r="G5" s="0" t="n">
        <v>0.1</v>
      </c>
      <c r="H5" s="5" t="n">
        <v>0.26307378035707</v>
      </c>
      <c r="I5" s="5" t="n">
        <v>0.0380988332170779</v>
      </c>
      <c r="J5" s="5" t="n">
        <v>0.024</v>
      </c>
      <c r="K5" s="5" t="n">
        <v>0.0002</v>
      </c>
      <c r="L5" s="6" t="n">
        <f aca="false">IF(B5 = "", "", MKSparameters!$C$5 * (F5 - B5) / B5)</f>
        <v>0.0167020530796199</v>
      </c>
      <c r="M5" s="6" t="n">
        <f aca="false">2 * MKSparameters!$C$5 / $B5 * SQRT(G5^2 + (F5/B5 * C5)^2)</f>
        <v>0.0119721084656518</v>
      </c>
      <c r="N5" s="6" t="n">
        <f aca="false">IF(H5="", "", MKSparameters!$C$3^2 * H5)</f>
        <v>7.95798185580137E-006</v>
      </c>
      <c r="O5" s="6" t="n">
        <f aca="false">2 * N5 * SQRT((2 * MKSparameters!$C$4 / MKSparameters!$C$3)^2 + (I5/H5)^2)</f>
        <v>2.3765302224386E-006</v>
      </c>
      <c r="P5" s="6" t="n">
        <f aca="false">MKSparameters!$C$3^2 * H5^2</f>
        <v>2.09353637081864E-006</v>
      </c>
      <c r="Q5" s="7" t="n">
        <f aca="false"> 2 * 2 * P5 * SQRT((MKSparameters!$C$4 / MKSparameters!$C$3)^2 + ($I5/$H5)^2)</f>
        <v>1.22227957398081E-006</v>
      </c>
      <c r="R5" s="6" t="n">
        <f aca="false">L5 * N5</f>
        <v>1.32914635362246E-007</v>
      </c>
      <c r="S5" s="6" t="n">
        <f aca="false">SQRT((M5 * N5)^2 + (L5 * O5)^2)</f>
        <v>1.03211579540715E-007</v>
      </c>
      <c r="T5" s="6" t="n">
        <f aca="false">MKSparameters!$C$3 * L5 / H5^2</f>
        <v>0.0013273254383611</v>
      </c>
      <c r="U5" s="7" t="n">
        <f aca="false">T5 * SQRT((2 * MKSparameters!$C$4 / MKSparameters!$C$3)^2 + (2 * I5/H5)^2 + (M5/L5)^2)</f>
        <v>0.00102730583959569</v>
      </c>
      <c r="V5" s="4" t="n">
        <f aca="false">IF(H5 = "", "", J5 / H5)</f>
        <v>0.09122916</v>
      </c>
      <c r="W5" s="4" t="n">
        <f aca="false">V5 * SQRT((I5 / H5)^2 + (K5 / J5)^2)</f>
        <v>0.0132338311605289</v>
      </c>
    </row>
    <row r="6" customFormat="false" ht="13.8" hidden="false" customHeight="false" outlineLevel="0" collapsed="false">
      <c r="A6" s="0" t="n">
        <v>6</v>
      </c>
      <c r="B6" s="0" t="n">
        <v>998.5</v>
      </c>
      <c r="C6" s="0" t="n">
        <v>0.6</v>
      </c>
      <c r="D6" s="4" t="n">
        <v>0.314953096793427</v>
      </c>
      <c r="E6" s="4" t="n">
        <v>0.0176405448797906</v>
      </c>
      <c r="F6" s="0" t="n">
        <v>1000.2</v>
      </c>
      <c r="G6" s="0" t="n">
        <v>0.1</v>
      </c>
      <c r="H6" s="5" t="n">
        <v>0.52614756071414</v>
      </c>
      <c r="I6" s="5" t="n">
        <v>0.0698807091968836</v>
      </c>
      <c r="J6" s="5" t="n">
        <v>0.048</v>
      </c>
      <c r="K6" s="5" t="n">
        <v>0.0004</v>
      </c>
      <c r="L6" s="6" t="n">
        <f aca="false">IF(B6 = "", "", MKSparameters!$C$5 * (F6 - B6) / B6)</f>
        <v>0.0167020530796199</v>
      </c>
      <c r="M6" s="6" t="n">
        <f aca="false">2 * MKSparameters!$C$5 / $B6 * SQRT(G6^2 + (F6/B6 * C6)^2)</f>
        <v>0.0119721084656518</v>
      </c>
      <c r="N6" s="6" t="n">
        <f aca="false">IF(H6="", "", MKSparameters!$C$3^2 * H6)</f>
        <v>1.59159637116027E-005</v>
      </c>
      <c r="O6" s="6" t="n">
        <f aca="false">2 * N6 * SQRT((2 * MKSparameters!$C$4 / MKSparameters!$C$3)^2 + (I6/H6)^2)</f>
        <v>4.38337901407908E-006</v>
      </c>
      <c r="P6" s="6" t="n">
        <f aca="false">MKSparameters!$C$3^2 * H6^2</f>
        <v>8.37414548327455E-006</v>
      </c>
      <c r="Q6" s="7" t="n">
        <f aca="false"> 2 * 2 * P6 * SQRT((MKSparameters!$C$4 / MKSparameters!$C$3)^2 + ($I6/$H6)^2)</f>
        <v>4.49036832648825E-006</v>
      </c>
      <c r="R6" s="6" t="n">
        <f aca="false">L6 * N6</f>
        <v>2.65829270724493E-007</v>
      </c>
      <c r="S6" s="6" t="n">
        <f aca="false">SQRT((M6 * N6)^2 + (L6 * O6)^2)</f>
        <v>2.04128189926914E-007</v>
      </c>
      <c r="T6" s="6" t="n">
        <f aca="false">MKSparameters!$C$3 * L6 / H6^2</f>
        <v>0.000331831359590275</v>
      </c>
      <c r="U6" s="7" t="n">
        <f aca="false">T6 * SQRT((2 * MKSparameters!$C$4 / MKSparameters!$C$3)^2 + (2 * I6/H6)^2 + (M6/L6)^2)</f>
        <v>0.000253952101431443</v>
      </c>
      <c r="V6" s="4" t="n">
        <f aca="false">IF(H6 = "", "", J6 / H6)</f>
        <v>0.09122916</v>
      </c>
      <c r="W6" s="4" t="n">
        <f aca="false">V6 * SQRT((I6 / H6)^2 + (K6 / J6)^2)</f>
        <v>0.0121405006103963</v>
      </c>
    </row>
    <row r="7" customFormat="false" ht="13.8" hidden="false" customHeight="false" outlineLevel="0" collapsed="false">
      <c r="A7" s="0" t="n">
        <v>8</v>
      </c>
      <c r="B7" s="0" t="n">
        <v>998.6</v>
      </c>
      <c r="C7" s="0" t="n">
        <v>0.5</v>
      </c>
      <c r="D7" s="4" t="n">
        <v>0.542780300523601</v>
      </c>
      <c r="E7" s="4" t="n">
        <v>0.127934688061692</v>
      </c>
      <c r="F7" s="0" t="n">
        <v>1003.1</v>
      </c>
      <c r="G7" s="0" t="n">
        <v>0.2</v>
      </c>
      <c r="H7" s="5" t="n">
        <v>0.26307378035707</v>
      </c>
      <c r="I7" s="5" t="n">
        <v>0.0380988332170779</v>
      </c>
      <c r="J7" s="5" t="n">
        <v>0.012</v>
      </c>
      <c r="K7" s="5" t="n">
        <v>0.0001</v>
      </c>
      <c r="L7" s="6" t="n">
        <f aca="false">IF(B7 = "", "", MKSparameters!$C$5 * (F7 - B7) / B7)</f>
        <v>0.0442068896455037</v>
      </c>
      <c r="M7" s="6" t="n">
        <f aca="false">2 * MKSparameters!$C$5 / $B7 * SQRT(G7^2 + (F7/B7 * C7)^2)</f>
        <v>0.0106216213947758</v>
      </c>
      <c r="N7" s="6" t="n">
        <f aca="false">IF(H7="", "", MKSparameters!$C$3^2 * H7)</f>
        <v>7.95798185580137E-006</v>
      </c>
      <c r="O7" s="6" t="n">
        <f aca="false">2 * N7 * SQRT((2 * MKSparameters!$C$4 / MKSparameters!$C$3)^2 + (I7/H7)^2)</f>
        <v>2.3765302224386E-006</v>
      </c>
      <c r="P7" s="6" t="n">
        <f aca="false">MKSparameters!$C$3^2 * H7^2</f>
        <v>2.09353637081864E-006</v>
      </c>
      <c r="Q7" s="7" t="n">
        <f aca="false"> 2 * 2 * P7 * SQRT((MKSparameters!$C$4 / MKSparameters!$C$3)^2 + ($I7/$H7)^2)</f>
        <v>1.22227957398081E-006</v>
      </c>
      <c r="R7" s="6" t="n">
        <f aca="false">L7 * N7</f>
        <v>3.51797625700332E-007</v>
      </c>
      <c r="S7" s="6" t="n">
        <f aca="false">SQRT((M7 * N7)^2 + (L7 * O7)^2)</f>
        <v>1.34841215620438E-007</v>
      </c>
      <c r="T7" s="6" t="n">
        <f aca="false">MKSparameters!$C$3 * L7 / H7^2</f>
        <v>0.00351315666987657</v>
      </c>
      <c r="U7" s="7" t="n">
        <f aca="false">T7 * SQRT((2 * MKSparameters!$C$4 / MKSparameters!$C$3)^2 + (2 * I7/H7)^2 + (M7/L7)^2)</f>
        <v>0.00132826044772296</v>
      </c>
      <c r="V7" s="4" t="n">
        <f aca="false">IF(H7 = "", "", J7 / H7)</f>
        <v>0.04561458</v>
      </c>
      <c r="W7" s="4" t="n">
        <f aca="false">V7 * SQRT((I7 / H7)^2 + (K7 / J7)^2)</f>
        <v>0.00661691558026444</v>
      </c>
    </row>
    <row r="8" customFormat="false" ht="13.8" hidden="false" customHeight="false" outlineLevel="0" collapsed="false">
      <c r="A8" s="0" t="n">
        <v>9</v>
      </c>
      <c r="B8" s="0" t="n">
        <v>998.6</v>
      </c>
      <c r="C8" s="0" t="n">
        <v>0.5</v>
      </c>
      <c r="D8" s="4" t="n">
        <v>0.495488357277016</v>
      </c>
      <c r="E8" s="4" t="n">
        <v>0.0280296031675174</v>
      </c>
      <c r="F8" s="0" t="n">
        <v>1003.1</v>
      </c>
      <c r="G8" s="0" t="n">
        <v>0.2</v>
      </c>
      <c r="H8" s="5" t="n">
        <v>0.254304654345168</v>
      </c>
      <c r="I8" s="5" t="n">
        <v>0.0338502194941133</v>
      </c>
      <c r="J8" s="5" t="n">
        <v>0.012</v>
      </c>
      <c r="K8" s="5" t="n">
        <v>0.0001</v>
      </c>
      <c r="L8" s="6" t="n">
        <f aca="false">IF(B8 = "", "", MKSparameters!$C$5 * (F8 - B8) / B8)</f>
        <v>0.0442068896455037</v>
      </c>
      <c r="M8" s="6" t="n">
        <f aca="false">2 * MKSparameters!$C$5 / $B8 * SQRT(G8^2 + (F8/B8 * C8)^2)</f>
        <v>0.0106216213947758</v>
      </c>
      <c r="N8" s="6" t="n">
        <f aca="false">IF(H8="", "", MKSparameters!$C$3^2 * H8)</f>
        <v>7.69271579394134E-006</v>
      </c>
      <c r="O8" s="6" t="n">
        <f aca="false">2 * N8 * SQRT((2 * MKSparameters!$C$4 / MKSparameters!$C$3)^2 + (I8/H8)^2)</f>
        <v>2.12298331250137E-006</v>
      </c>
      <c r="P8" s="6" t="n">
        <f aca="false">MKSparameters!$C$3^2 * H8^2</f>
        <v>1.95629343095387E-006</v>
      </c>
      <c r="Q8" s="7" t="n">
        <f aca="false"> 2 * 2 * P8 * SQRT((MKSparameters!$C$4 / MKSparameters!$C$3)^2 + ($I8/$H8)^2)</f>
        <v>1.05127254889738E-006</v>
      </c>
      <c r="R8" s="6" t="n">
        <f aca="false">L8 * N8</f>
        <v>3.40071038176988E-007</v>
      </c>
      <c r="S8" s="6" t="n">
        <f aca="false">SQRT((M8 * N8)^2 + (L8 * O8)^2)</f>
        <v>1.24435902001852E-007</v>
      </c>
      <c r="T8" s="6" t="n">
        <f aca="false">MKSparameters!$C$3 * L8 / H8^2</f>
        <v>0.00375962069309025</v>
      </c>
      <c r="U8" s="7" t="n">
        <f aca="false">T8 * SQRT((2 * MKSparameters!$C$4 / MKSparameters!$C$3)^2 + (2 * I8/H8)^2 + (M8/L8)^2)</f>
        <v>0.00135515568331064</v>
      </c>
      <c r="V8" s="4" t="n">
        <f aca="false">IF(H8 = "", "", J8 / H8)</f>
        <v>0.0471874965517241</v>
      </c>
      <c r="W8" s="4" t="n">
        <f aca="false">V8 * SQRT((I8 / H8)^2 + (K8 / J8)^2)</f>
        <v>0.00629337409084778</v>
      </c>
    </row>
    <row r="9" customFormat="false" ht="13.8" hidden="false" customHeight="false" outlineLevel="0" collapsed="false">
      <c r="A9" s="0" t="n">
        <v>10</v>
      </c>
      <c r="B9" s="0" t="n">
        <v>998.6</v>
      </c>
      <c r="C9" s="0" t="n">
        <v>0.5</v>
      </c>
      <c r="D9" s="4" t="n">
        <v>0.505300960502708</v>
      </c>
      <c r="E9" s="4" t="n">
        <v>0.0549697889232365</v>
      </c>
      <c r="F9" s="0" t="n">
        <v>1003.1</v>
      </c>
      <c r="G9" s="0" t="n">
        <v>0.2</v>
      </c>
      <c r="H9" s="5" t="n">
        <v>0.26307378035707</v>
      </c>
      <c r="I9" s="5" t="n">
        <v>0.0349403545984418</v>
      </c>
      <c r="J9" s="5" t="n">
        <v>0.024</v>
      </c>
      <c r="K9" s="5" t="n">
        <v>0.0002</v>
      </c>
      <c r="L9" s="6" t="n">
        <f aca="false">IF(B9 = "", "", MKSparameters!$C$5 * (F9 - B9) / B9)</f>
        <v>0.0442068896455037</v>
      </c>
      <c r="M9" s="6" t="n">
        <f aca="false">2 * MKSparameters!$C$5 / $B9 * SQRT(G9^2 + (F9/B9 * C9)^2)</f>
        <v>0.0106216213947758</v>
      </c>
      <c r="N9" s="6" t="n">
        <f aca="false">IF(H9="", "", MKSparameters!$C$3^2 * H9)</f>
        <v>7.95798185580137E-006</v>
      </c>
      <c r="O9" s="6" t="n">
        <f aca="false">2 * N9 * SQRT((2 * MKSparameters!$C$4 / MKSparameters!$C$3)^2 + (I9/H9)^2)</f>
        <v>2.19168950703954E-006</v>
      </c>
      <c r="P9" s="6" t="n">
        <f aca="false">MKSparameters!$C$3^2 * H9^2</f>
        <v>2.09353637081864E-006</v>
      </c>
      <c r="Q9" s="7" t="n">
        <f aca="false"> 2 * 2 * P9 * SQRT((MKSparameters!$C$4 / MKSparameters!$C$3)^2 + ($I9/$H9)^2)</f>
        <v>1.12259208162206E-006</v>
      </c>
      <c r="R9" s="6" t="n">
        <f aca="false">L9 * N9</f>
        <v>3.51797625700332E-007</v>
      </c>
      <c r="S9" s="6" t="n">
        <f aca="false">SQRT((M9 * N9)^2 + (L9 * O9)^2)</f>
        <v>1.28576822058588E-007</v>
      </c>
      <c r="T9" s="6" t="n">
        <f aca="false">MKSparameters!$C$3 * L9 / H9^2</f>
        <v>0.00351315666987657</v>
      </c>
      <c r="U9" s="7" t="n">
        <f aca="false">T9 * SQRT((2 * MKSparameters!$C$4 / MKSparameters!$C$3)^2 + (2 * I9/H9)^2 + (M9/L9)^2)</f>
        <v>0.00126479730384907</v>
      </c>
      <c r="V9" s="4" t="n">
        <f aca="false">IF(H9 = "", "", J9 / H9)</f>
        <v>0.09122916</v>
      </c>
      <c r="W9" s="4" t="n">
        <f aca="false">V9 * SQRT((I9 / H9)^2 + (K9 / J9)^2)</f>
        <v>0.0121405006103963</v>
      </c>
    </row>
    <row r="10" customFormat="false" ht="13.8" hidden="false" customHeight="false" outlineLevel="0" collapsed="false">
      <c r="A10" s="0" t="n">
        <v>11</v>
      </c>
      <c r="B10" s="0" t="n">
        <v>998.6</v>
      </c>
      <c r="C10" s="0" t="n">
        <v>0.5</v>
      </c>
      <c r="D10" s="4" t="n">
        <v>0.505300960502708</v>
      </c>
      <c r="E10" s="4" t="n">
        <v>0.0412275115124802</v>
      </c>
      <c r="F10" s="0" t="n">
        <v>1003.1</v>
      </c>
      <c r="G10" s="0" t="n">
        <v>0.2</v>
      </c>
      <c r="H10" s="5" t="n">
        <v>0.245535528333265</v>
      </c>
      <c r="I10" s="5" t="n">
        <v>0.0361120633810302</v>
      </c>
      <c r="J10" s="5" t="n">
        <v>0.048</v>
      </c>
      <c r="K10" s="5" t="n">
        <v>0.0004</v>
      </c>
      <c r="L10" s="6" t="n">
        <f aca="false">IF(B10 = "", "", MKSparameters!$C$5 * (F10 - B10) / B10)</f>
        <v>0.0442068896455037</v>
      </c>
      <c r="M10" s="6" t="n">
        <f aca="false">2 * MKSparameters!$C$5 / $B10 * SQRT(G10^2 + (F10/B10 * C10)^2)</f>
        <v>0.0106216213947758</v>
      </c>
      <c r="N10" s="6" t="n">
        <f aca="false">IF(H10="", "", MKSparameters!$C$3^2 * H10)</f>
        <v>7.42744973208127E-006</v>
      </c>
      <c r="O10" s="6" t="n">
        <f aca="false">2 * N10 * SQRT((2 * MKSparameters!$C$4 / MKSparameters!$C$3)^2 + (I10/H10)^2)</f>
        <v>2.25056778892087E-006</v>
      </c>
      <c r="P10" s="6" t="n">
        <f aca="false">MKSparameters!$C$3^2 * H10^2</f>
        <v>1.82370279413534E-006</v>
      </c>
      <c r="Q10" s="7" t="n">
        <f aca="false"> 2 * 2 * P10 * SQRT((MKSparameters!$C$4 / MKSparameters!$C$3)^2 + ($I10/$H10)^2)</f>
        <v>1.08104929801395E-006</v>
      </c>
      <c r="R10" s="6" t="n">
        <f aca="false">L10 * N10</f>
        <v>3.28344450653643E-007</v>
      </c>
      <c r="S10" s="6" t="n">
        <f aca="false">SQRT((M10 * N10)^2 + (L10 * O10)^2)</f>
        <v>1.26973453690533E-007</v>
      </c>
      <c r="T10" s="6" t="n">
        <f aca="false">MKSparameters!$C$3 * L10 / H10^2</f>
        <v>0.00403296046286852</v>
      </c>
      <c r="U10" s="7" t="n">
        <f aca="false">T10 * SQRT((2 * MKSparameters!$C$4 / MKSparameters!$C$3)^2 + (2 * I10/H10)^2 + (M10/L10)^2)</f>
        <v>0.0015387538583592</v>
      </c>
      <c r="V10" s="4" t="n">
        <f aca="false">IF(H10 = "", "", J10 / H10)</f>
        <v>0.195491057142857</v>
      </c>
      <c r="W10" s="4" t="n">
        <f aca="false">V10 * SQRT((I10 / H10)^2 + (K10 / J10)^2)</f>
        <v>0.0287979036007528</v>
      </c>
    </row>
    <row r="11" customFormat="false" ht="13.8" hidden="false" customHeight="false" outlineLevel="0" collapsed="false">
      <c r="A11" s="0" t="n">
        <v>12</v>
      </c>
      <c r="B11" s="0" t="n">
        <v>998.6</v>
      </c>
      <c r="C11" s="0" t="n">
        <v>0.5</v>
      </c>
      <c r="D11" s="4" t="n">
        <v>0.505300960502708</v>
      </c>
      <c r="E11" s="4" t="n">
        <v>0.0824544407839227</v>
      </c>
      <c r="F11" s="0" t="n">
        <v>1003.1</v>
      </c>
      <c r="G11" s="0" t="n">
        <v>0.2</v>
      </c>
      <c r="H11" s="5" t="n">
        <v>0.52614756071414</v>
      </c>
      <c r="I11" s="5" t="n">
        <v>0.0698807091968836</v>
      </c>
      <c r="J11" s="5" t="n">
        <v>0.048</v>
      </c>
      <c r="K11" s="5" t="n">
        <v>0.0004</v>
      </c>
      <c r="L11" s="6" t="n">
        <f aca="false">IF(B11 = "", "", MKSparameters!$C$5 * (F11 - B11) / B11)</f>
        <v>0.0442068896455037</v>
      </c>
      <c r="M11" s="6" t="n">
        <f aca="false">2 * MKSparameters!$C$5 / $B11 * SQRT(G11^2 + (F11/B11 * C11)^2)</f>
        <v>0.0106216213947758</v>
      </c>
      <c r="N11" s="6" t="n">
        <f aca="false">IF(H11="", "", MKSparameters!$C$3^2 * H11)</f>
        <v>1.59159637116027E-005</v>
      </c>
      <c r="O11" s="6" t="n">
        <f aca="false">2 * N11 * SQRT((2 * MKSparameters!$C$4 / MKSparameters!$C$3)^2 + (I11/H11)^2)</f>
        <v>4.38337901407908E-006</v>
      </c>
      <c r="P11" s="6" t="n">
        <f aca="false">MKSparameters!$C$3^2 * H11^2</f>
        <v>8.37414548327455E-006</v>
      </c>
      <c r="Q11" s="7" t="n">
        <f aca="false"> 2 * 2 * P11 * SQRT((MKSparameters!$C$4 / MKSparameters!$C$3)^2 + ($I11/$H11)^2)</f>
        <v>4.49036832648825E-006</v>
      </c>
      <c r="R11" s="6" t="n">
        <f aca="false">L11 * N11</f>
        <v>7.03595251400664E-007</v>
      </c>
      <c r="S11" s="6" t="n">
        <f aca="false">SQRT((M11 * N11)^2 + (L11 * O11)^2)</f>
        <v>2.57153644117175E-007</v>
      </c>
      <c r="T11" s="6" t="n">
        <f aca="false">MKSparameters!$C$3 * L11 / H11^2</f>
        <v>0.000878289167469142</v>
      </c>
      <c r="U11" s="7" t="n">
        <f aca="false">T11 * SQRT((2 * MKSparameters!$C$4 / MKSparameters!$C$3)^2 + (2 * I11/H11)^2 + (M11/L11)^2)</f>
        <v>0.000316199325962268</v>
      </c>
      <c r="V11" s="4" t="n">
        <f aca="false">IF(H11 = "", "", J11 / H11)</f>
        <v>0.09122916</v>
      </c>
      <c r="W11" s="4" t="n">
        <f aca="false">V11 * SQRT((I11 / H11)^2 + (K11 / J11)^2)</f>
        <v>0.0121405006103963</v>
      </c>
    </row>
    <row r="12" customFormat="false" ht="13.8" hidden="false" customHeight="false" outlineLevel="0" collapsed="false">
      <c r="A12" s="0" t="n">
        <v>13</v>
      </c>
      <c r="B12" s="0" t="n">
        <v>998.6</v>
      </c>
      <c r="C12" s="0" t="n">
        <v>0.5</v>
      </c>
      <c r="D12" s="4" t="n">
        <v>0.505300960502708</v>
      </c>
      <c r="E12" s="4" t="n">
        <v>0.0412275115124802</v>
      </c>
      <c r="F12" s="0" t="n">
        <v>1003.1</v>
      </c>
      <c r="G12" s="0" t="n">
        <v>0.2</v>
      </c>
      <c r="H12" s="5" t="n">
        <v>0.534916686726042</v>
      </c>
      <c r="I12" s="5" t="n">
        <v>0.0693283199482491</v>
      </c>
      <c r="J12" s="5" t="n">
        <v>0.024</v>
      </c>
      <c r="K12" s="5" t="n">
        <v>0.0002</v>
      </c>
      <c r="L12" s="6" t="n">
        <f aca="false">IF(B12 = "", "", MKSparameters!$C$5 * (F12 - B12) / B12)</f>
        <v>0.0442068896455037</v>
      </c>
      <c r="M12" s="6" t="n">
        <f aca="false">2 * MKSparameters!$C$5 / $B12 * SQRT(G12^2 + (F12/B12 * C12)^2)</f>
        <v>0.0106216213947758</v>
      </c>
      <c r="N12" s="6" t="n">
        <f aca="false">IF(H12="", "", MKSparameters!$C$3^2 * H12)</f>
        <v>1.61812297734628E-005</v>
      </c>
      <c r="O12" s="6" t="n">
        <f aca="false">2 * N12 * SQRT((2 * MKSparameters!$C$4 / MKSparameters!$C$3)^2 + (I12/H12)^2)</f>
        <v>4.35632661083369E-006</v>
      </c>
      <c r="P12" s="6" t="n">
        <f aca="false">MKSparameters!$C$3^2 * H12^2</f>
        <v>8.65560981757349E-006</v>
      </c>
      <c r="Q12" s="7" t="n">
        <f aca="false"> 2 * 2 * P12 * SQRT((MKSparameters!$C$4 / MKSparameters!$C$3)^2 + ($I12/$H12)^2)</f>
        <v>4.53120955279797E-006</v>
      </c>
      <c r="R12" s="6" t="n">
        <f aca="false">L12 * N12</f>
        <v>7.15321838924008E-007</v>
      </c>
      <c r="S12" s="6" t="n">
        <f aca="false">SQRT((M12 * N12)^2 + (L12 * O12)^2)</f>
        <v>2.58121146963868E-007</v>
      </c>
      <c r="T12" s="6" t="n">
        <f aca="false">MKSparameters!$C$3 * L12 / H12^2</f>
        <v>0.0008497288371107</v>
      </c>
      <c r="U12" s="7" t="n">
        <f aca="false">T12 * SQRT((2 * MKSparameters!$C$4 / MKSparameters!$C$3)^2 + (2 * I12/H12)^2 + (M12/L12)^2)</f>
        <v>0.000301914547829341</v>
      </c>
      <c r="V12" s="4" t="n">
        <f aca="false">IF(H12 = "", "", J12 / H12)</f>
        <v>0.0448668</v>
      </c>
      <c r="W12" s="4" t="n">
        <f aca="false">V12 * SQRT((I12 / H12)^2 + (K12 / J12)^2)</f>
        <v>0.00582700645372344</v>
      </c>
    </row>
    <row r="13" customFormat="false" ht="13.8" hidden="false" customHeight="false" outlineLevel="0" collapsed="false">
      <c r="A13" s="0" t="n">
        <v>15</v>
      </c>
      <c r="B13" s="0" t="n">
        <v>998.9</v>
      </c>
      <c r="C13" s="0" t="n">
        <v>0.5</v>
      </c>
      <c r="D13" s="4" t="n">
        <v>0.700621122256993</v>
      </c>
      <c r="E13" s="4" t="n">
        <v>0.0990830996336402</v>
      </c>
      <c r="F13" s="0" t="n">
        <v>1007.3</v>
      </c>
      <c r="G13" s="0" t="n">
        <v>0.3</v>
      </c>
      <c r="H13" s="5" t="n">
        <v>0.26307378035707</v>
      </c>
      <c r="I13" s="5" t="n">
        <v>0.0380988332170779</v>
      </c>
      <c r="J13" s="5" t="n">
        <v>0.012</v>
      </c>
      <c r="K13" s="5" t="n">
        <v>0.0001</v>
      </c>
      <c r="L13" s="6" t="n">
        <f aca="false">IF(B13 = "", "", MKSparameters!$C$5 * (F13 - B13) / B13)</f>
        <v>0.0824947442186403</v>
      </c>
      <c r="M13" s="6" t="n">
        <f aca="false">2 * MKSparameters!$C$5 / $B13 * SQRT(G13^2 + (F13/B13 * C13)^2)</f>
        <v>0.0115238207273203</v>
      </c>
      <c r="N13" s="6" t="n">
        <f aca="false">IF(H13="", "", MKSparameters!$C$3^2 * H13)</f>
        <v>7.95798185580137E-006</v>
      </c>
      <c r="O13" s="6" t="n">
        <f aca="false">2 * N13 * SQRT((2 * MKSparameters!$C$4 / MKSparameters!$C$3)^2 + (I13/H13)^2)</f>
        <v>2.3765302224386E-006</v>
      </c>
      <c r="P13" s="6" t="n">
        <f aca="false">MKSparameters!$C$3^2 * H13^2</f>
        <v>2.09353637081864E-006</v>
      </c>
      <c r="Q13" s="7" t="n">
        <f aca="false"> 2 * 2 * P13 * SQRT((MKSparameters!$C$4 / MKSparameters!$C$3)^2 + ($I13/$H13)^2)</f>
        <v>1.22227957398081E-006</v>
      </c>
      <c r="R13" s="6" t="n">
        <f aca="false">L13 * N13</f>
        <v>6.56491677690915E-007</v>
      </c>
      <c r="S13" s="6" t="n">
        <f aca="false">SQRT((M13 * N13)^2 + (L13 * O13)^2)</f>
        <v>2.16439713346319E-007</v>
      </c>
      <c r="T13" s="6" t="n">
        <f aca="false">MKSparameters!$C$3 * L13 / H13^2</f>
        <v>0.00655592291621347</v>
      </c>
      <c r="U13" s="7" t="n">
        <f aca="false">T13 * SQRT((2 * MKSparameters!$C$4 / MKSparameters!$C$3)^2 + (2 * I13/H13)^2 + (M13/L13)^2)</f>
        <v>0.002121623985462</v>
      </c>
      <c r="V13" s="4" t="n">
        <f aca="false">IF(H13 = "", "", J13 / H13)</f>
        <v>0.04561458</v>
      </c>
      <c r="W13" s="4" t="n">
        <f aca="false">V13 * SQRT((I13 / H13)^2 + (K13 / J13)^2)</f>
        <v>0.00661691558026444</v>
      </c>
    </row>
    <row r="14" customFormat="false" ht="13.8" hidden="false" customHeight="false" outlineLevel="0" collapsed="false">
      <c r="A14" s="0" t="n">
        <v>16</v>
      </c>
      <c r="B14" s="0" t="n">
        <v>998.9</v>
      </c>
      <c r="C14" s="0" t="n">
        <v>0.5</v>
      </c>
      <c r="D14" s="4" t="n">
        <v>0.626654582335531</v>
      </c>
      <c r="E14" s="4" t="n">
        <v>0.110778148201627</v>
      </c>
      <c r="F14" s="0" t="n">
        <v>1007.3</v>
      </c>
      <c r="G14" s="0" t="n">
        <v>0.3</v>
      </c>
      <c r="H14" s="5" t="n">
        <v>0.26307378035707</v>
      </c>
      <c r="I14" s="5" t="n">
        <v>0.0380988332170779</v>
      </c>
      <c r="J14" s="5" t="n">
        <v>0.024</v>
      </c>
      <c r="K14" s="5" t="n">
        <v>0.0002</v>
      </c>
      <c r="L14" s="6" t="n">
        <f aca="false">IF(B14 = "", "", MKSparameters!$C$5 * (F14 - B14) / B14)</f>
        <v>0.0824947442186403</v>
      </c>
      <c r="M14" s="6" t="n">
        <f aca="false">2 * MKSparameters!$C$5 / $B14 * SQRT(G14^2 + (F14/B14 * C14)^2)</f>
        <v>0.0115238207273203</v>
      </c>
      <c r="N14" s="6" t="n">
        <f aca="false">IF(H14="", "", MKSparameters!$C$3^2 * H14)</f>
        <v>7.95798185580137E-006</v>
      </c>
      <c r="O14" s="6" t="n">
        <f aca="false">2 * N14 * SQRT((2 * MKSparameters!$C$4 / MKSparameters!$C$3)^2 + (I14/H14)^2)</f>
        <v>2.3765302224386E-006</v>
      </c>
      <c r="P14" s="6" t="n">
        <f aca="false">MKSparameters!$C$3^2 * H14^2</f>
        <v>2.09353637081864E-006</v>
      </c>
      <c r="Q14" s="7" t="n">
        <f aca="false"> 2 * 2 * P14 * SQRT((MKSparameters!$C$4 / MKSparameters!$C$3)^2 + ($I14/$H14)^2)</f>
        <v>1.22227957398081E-006</v>
      </c>
      <c r="R14" s="6" t="n">
        <f aca="false">L14 * N14</f>
        <v>6.56491677690915E-007</v>
      </c>
      <c r="S14" s="6" t="n">
        <f aca="false">SQRT((M14 * N14)^2 + (L14 * O14)^2)</f>
        <v>2.16439713346319E-007</v>
      </c>
      <c r="T14" s="6" t="n">
        <f aca="false">MKSparameters!$C$3 * L14 / H14^2</f>
        <v>0.00655592291621347</v>
      </c>
      <c r="U14" s="7" t="n">
        <f aca="false">T14 * SQRT((2 * MKSparameters!$C$4 / MKSparameters!$C$3)^2 + (2 * I14/H14)^2 + (M14/L14)^2)</f>
        <v>0.002121623985462</v>
      </c>
      <c r="V14" s="4" t="n">
        <f aca="false">IF(H14 = "", "", J14 / H14)</f>
        <v>0.09122916</v>
      </c>
      <c r="W14" s="4" t="n">
        <f aca="false">V14 * SQRT((I14 / H14)^2 + (K14 / J14)^2)</f>
        <v>0.0132338311605289</v>
      </c>
    </row>
    <row r="15" customFormat="false" ht="13.8" hidden="false" customHeight="false" outlineLevel="0" collapsed="false">
      <c r="A15" s="0" t="n">
        <v>17</v>
      </c>
      <c r="B15" s="0" t="n">
        <v>998.9</v>
      </c>
      <c r="C15" s="0" t="n">
        <v>0.5</v>
      </c>
      <c r="D15" s="4" t="n">
        <v>0.657240870699875</v>
      </c>
      <c r="E15" s="4" t="n">
        <v>0.0844984068563784</v>
      </c>
      <c r="F15" s="0" t="n">
        <v>1007.3</v>
      </c>
      <c r="G15" s="0" t="n">
        <v>0.3</v>
      </c>
      <c r="H15" s="5" t="n">
        <v>0.26307378035707</v>
      </c>
      <c r="I15" s="5" t="n">
        <v>0.0380988332170779</v>
      </c>
      <c r="J15" s="5" t="n">
        <v>0.048</v>
      </c>
      <c r="K15" s="5" t="n">
        <v>0.0004</v>
      </c>
      <c r="L15" s="6" t="n">
        <f aca="false">IF(B15 = "", "", MKSparameters!$C$5 * (F15 - B15) / B15)</f>
        <v>0.0824947442186403</v>
      </c>
      <c r="M15" s="6" t="n">
        <f aca="false">2 * MKSparameters!$C$5 / $B15 * SQRT(G15^2 + (F15/B15 * C15)^2)</f>
        <v>0.0115238207273203</v>
      </c>
      <c r="N15" s="6" t="n">
        <f aca="false">IF(H15="", "", MKSparameters!$C$3^2 * H15)</f>
        <v>7.95798185580137E-006</v>
      </c>
      <c r="O15" s="6" t="n">
        <f aca="false">2 * N15 * SQRT((2 * MKSparameters!$C$4 / MKSparameters!$C$3)^2 + (I15/H15)^2)</f>
        <v>2.3765302224386E-006</v>
      </c>
      <c r="P15" s="6" t="n">
        <f aca="false">MKSparameters!$C$3^2 * H15^2</f>
        <v>2.09353637081864E-006</v>
      </c>
      <c r="Q15" s="7" t="n">
        <f aca="false"> 2 * 2 * P15 * SQRT((MKSparameters!$C$4 / MKSparameters!$C$3)^2 + ($I15/$H15)^2)</f>
        <v>1.22227957398081E-006</v>
      </c>
      <c r="R15" s="6" t="n">
        <f aca="false">L15 * N15</f>
        <v>6.56491677690915E-007</v>
      </c>
      <c r="S15" s="6" t="n">
        <f aca="false">SQRT((M15 * N15)^2 + (L15 * O15)^2)</f>
        <v>2.16439713346319E-007</v>
      </c>
      <c r="T15" s="6" t="n">
        <f aca="false">MKSparameters!$C$3 * L15 / H15^2</f>
        <v>0.00655592291621347</v>
      </c>
      <c r="U15" s="7" t="n">
        <f aca="false">T15 * SQRT((2 * MKSparameters!$C$4 / MKSparameters!$C$3)^2 + (2 * I15/H15)^2 + (M15/L15)^2)</f>
        <v>0.002121623985462</v>
      </c>
      <c r="V15" s="4" t="n">
        <f aca="false">IF(H15 = "", "", J15 / H15)</f>
        <v>0.18245832</v>
      </c>
      <c r="W15" s="4" t="n">
        <f aca="false">V15 * SQRT((I15 / H15)^2 + (K15 / J15)^2)</f>
        <v>0.0264676623210577</v>
      </c>
    </row>
    <row r="16" customFormat="false" ht="13.8" hidden="false" customHeight="false" outlineLevel="0" collapsed="false">
      <c r="A16" s="0" t="n">
        <v>18</v>
      </c>
      <c r="B16" s="0" t="n">
        <v>998.9</v>
      </c>
      <c r="C16" s="0" t="n">
        <v>0.5</v>
      </c>
      <c r="D16" s="4" t="n">
        <v>0.693579525226628</v>
      </c>
      <c r="E16" s="4" t="n">
        <v>0.0800713617164887</v>
      </c>
      <c r="F16" s="0" t="n">
        <v>1007.3</v>
      </c>
      <c r="G16" s="0" t="n">
        <v>0.3</v>
      </c>
      <c r="H16" s="5" t="n">
        <v>0.534916686726042</v>
      </c>
      <c r="I16" s="5" t="n">
        <v>0.0693283199482491</v>
      </c>
      <c r="J16" s="5" t="n">
        <v>0.048</v>
      </c>
      <c r="K16" s="5" t="n">
        <v>0.0004</v>
      </c>
      <c r="L16" s="6" t="n">
        <f aca="false">IF(B16 = "", "", MKSparameters!$C$5 * (F16 - B16) / B16)</f>
        <v>0.0824947442186403</v>
      </c>
      <c r="M16" s="6" t="n">
        <f aca="false">2 * MKSparameters!$C$5 / $B16 * SQRT(G16^2 + (F16/B16 * C16)^2)</f>
        <v>0.0115238207273203</v>
      </c>
      <c r="N16" s="6" t="n">
        <f aca="false">IF(H16="", "", MKSparameters!$C$3^2 * H16)</f>
        <v>1.61812297734628E-005</v>
      </c>
      <c r="O16" s="6" t="n">
        <f aca="false">2 * N16 * SQRT((2 * MKSparameters!$C$4 / MKSparameters!$C$3)^2 + (I16/H16)^2)</f>
        <v>4.35632661083369E-006</v>
      </c>
      <c r="P16" s="6" t="n">
        <f aca="false">MKSparameters!$C$3^2 * H16^2</f>
        <v>8.65560981757349E-006</v>
      </c>
      <c r="Q16" s="7" t="n">
        <f aca="false"> 2 * 2 * P16 * SQRT((MKSparameters!$C$4 / MKSparameters!$C$3)^2 + ($I16/$H16)^2)</f>
        <v>4.53120955279797E-006</v>
      </c>
      <c r="R16" s="6" t="n">
        <f aca="false">L16 * N16</f>
        <v>1.33486641130486E-006</v>
      </c>
      <c r="S16" s="6" t="n">
        <f aca="false">SQRT((M16 * N16)^2 + (L16 * O16)^2)</f>
        <v>4.04871110155277E-007</v>
      </c>
      <c r="T16" s="6" t="n">
        <f aca="false">MKSparameters!$C$3 * L16 / H16^2</f>
        <v>0.00158568412378181</v>
      </c>
      <c r="U16" s="7" t="n">
        <f aca="false">T16 * SQRT((2 * MKSparameters!$C$4 / MKSparameters!$C$3)^2 + (2 * I16/H16)^2 + (M16/L16)^2)</f>
        <v>0.000470461369518973</v>
      </c>
      <c r="V16" s="4" t="n">
        <f aca="false">IF(H16 = "", "", J16 / H16)</f>
        <v>0.0897336000000001</v>
      </c>
      <c r="W16" s="4" t="n">
        <f aca="false">V16 * SQRT((I16 / H16)^2 + (K16 / J16)^2)</f>
        <v>0.0116540129074469</v>
      </c>
    </row>
    <row r="17" customFormat="false" ht="13.8" hidden="false" customHeight="false" outlineLevel="0" collapsed="false">
      <c r="A17" s="0" t="n">
        <v>19</v>
      </c>
      <c r="B17" s="0" t="n">
        <v>998.9</v>
      </c>
      <c r="C17" s="0" t="n">
        <v>0.5</v>
      </c>
      <c r="D17" s="4" t="n">
        <v>0.686465701018297</v>
      </c>
      <c r="E17" s="4" t="n">
        <v>0.0404511090582298</v>
      </c>
      <c r="F17" s="0" t="n">
        <v>1007.3</v>
      </c>
      <c r="G17" s="0" t="n">
        <v>0.3</v>
      </c>
      <c r="H17" s="5" t="n">
        <v>0.543685812737945</v>
      </c>
      <c r="I17" s="5" t="n">
        <v>0.0704468108386409</v>
      </c>
      <c r="J17" s="5" t="n">
        <v>0.024</v>
      </c>
      <c r="K17" s="5" t="n">
        <v>0.0002</v>
      </c>
      <c r="L17" s="6" t="n">
        <f aca="false">IF(B17 = "", "", MKSparameters!$C$5 * (F17 - B17) / B17)</f>
        <v>0.0824947442186403</v>
      </c>
      <c r="M17" s="6" t="n">
        <f aca="false">2 * MKSparameters!$C$5 / $B17 * SQRT(G17^2 + (F17/B17 * C17)^2)</f>
        <v>0.0115238207273203</v>
      </c>
      <c r="N17" s="6" t="n">
        <f aca="false">IF(H17="", "", MKSparameters!$C$3^2 * H17)</f>
        <v>1.64464958353228E-005</v>
      </c>
      <c r="O17" s="6" t="n">
        <f aca="false">2 * N17 * SQRT((2 * MKSparameters!$C$4 / MKSparameters!$C$3)^2 + (I17/H17)^2)</f>
        <v>4.42669103020793E-006</v>
      </c>
      <c r="P17" s="6" t="n">
        <f aca="false">MKSparameters!$C$3^2 * H17^2</f>
        <v>8.94172645491873E-006</v>
      </c>
      <c r="Q17" s="7" t="n">
        <f aca="false"> 2 * 2 * P17 * SQRT((MKSparameters!$C$4 / MKSparameters!$C$3)^2 + ($I17/$H17)^2)</f>
        <v>4.67981634100444E-006</v>
      </c>
      <c r="R17" s="6" t="n">
        <f aca="false">L17 * N17</f>
        <v>1.35674946722789E-006</v>
      </c>
      <c r="S17" s="6" t="n">
        <f aca="false">SQRT((M17 * N17)^2 + (L17 * O17)^2)</f>
        <v>4.11431401264726E-007</v>
      </c>
      <c r="T17" s="6" t="n">
        <f aca="false">MKSparameters!$C$3 * L17 / H17^2</f>
        <v>0.00153494553189181</v>
      </c>
      <c r="U17" s="7" t="n">
        <f aca="false">T17 * SQRT((2 * MKSparameters!$C$4 / MKSparameters!$C$3)^2 + (2 * I17/H17)^2 + (M17/L17)^2)</f>
        <v>0.000455318599113049</v>
      </c>
      <c r="V17" s="4" t="n">
        <f aca="false">IF(H17 = "", "", J17 / H17)</f>
        <v>0.0441431419354838</v>
      </c>
      <c r="W17" s="4" t="n">
        <f aca="false">V17 * SQRT((I17 / H17)^2 + (K17 / J17)^2)</f>
        <v>0.00573156087282578</v>
      </c>
    </row>
    <row r="18" customFormat="false" ht="13.8" hidden="false" customHeight="false" outlineLevel="0" collapsed="false">
      <c r="A18" s="0" t="n">
        <v>20</v>
      </c>
      <c r="B18" s="0" t="n">
        <v>998.9</v>
      </c>
      <c r="C18" s="0" t="n">
        <v>0.5</v>
      </c>
      <c r="D18" s="4" t="n">
        <v>0.686465701018297</v>
      </c>
      <c r="E18" s="4" t="n">
        <v>0.0606760555025086</v>
      </c>
      <c r="F18" s="0" t="n">
        <v>1007.3</v>
      </c>
      <c r="G18" s="0" t="n">
        <v>0.3</v>
      </c>
      <c r="H18" s="5" t="n">
        <v>0.534916686726042</v>
      </c>
      <c r="I18" s="5" t="n">
        <v>0.0693283199482491</v>
      </c>
      <c r="J18" s="5" t="n">
        <v>0.012</v>
      </c>
      <c r="K18" s="5" t="n">
        <v>0.0001</v>
      </c>
      <c r="L18" s="6" t="n">
        <f aca="false">IF(B18 = "", "", MKSparameters!$C$5 * (F18 - B18) / B18)</f>
        <v>0.0824947442186403</v>
      </c>
      <c r="M18" s="6" t="n">
        <f aca="false">2 * MKSparameters!$C$5 / $B18 * SQRT(G18^2 + (F18/B18 * C18)^2)</f>
        <v>0.0115238207273203</v>
      </c>
      <c r="N18" s="6" t="n">
        <f aca="false">IF(H18="", "", MKSparameters!$C$3^2 * H18)</f>
        <v>1.61812297734628E-005</v>
      </c>
      <c r="O18" s="6" t="n">
        <f aca="false">2 * N18 * SQRT((2 * MKSparameters!$C$4 / MKSparameters!$C$3)^2 + (I18/H18)^2)</f>
        <v>4.35632661083369E-006</v>
      </c>
      <c r="P18" s="6" t="n">
        <f aca="false">MKSparameters!$C$3^2 * H18^2</f>
        <v>8.65560981757349E-006</v>
      </c>
      <c r="Q18" s="7" t="n">
        <f aca="false"> 2 * 2 * P18 * SQRT((MKSparameters!$C$4 / MKSparameters!$C$3)^2 + ($I18/$H18)^2)</f>
        <v>4.53120955279797E-006</v>
      </c>
      <c r="R18" s="6" t="n">
        <f aca="false">L18 * N18</f>
        <v>1.33486641130486E-006</v>
      </c>
      <c r="S18" s="6" t="n">
        <f aca="false">SQRT((M18 * N18)^2 + (L18 * O18)^2)</f>
        <v>4.04871110155277E-007</v>
      </c>
      <c r="T18" s="6" t="n">
        <f aca="false">MKSparameters!$C$3 * L18 / H18^2</f>
        <v>0.00158568412378181</v>
      </c>
      <c r="U18" s="7" t="n">
        <f aca="false">T18 * SQRT((2 * MKSparameters!$C$4 / MKSparameters!$C$3)^2 + (2 * I18/H18)^2 + (M18/L18)^2)</f>
        <v>0.000470461369518973</v>
      </c>
      <c r="V18" s="4" t="n">
        <f aca="false">IF(H18 = "", "", J18 / H18)</f>
        <v>0.0224334</v>
      </c>
      <c r="W18" s="4" t="n">
        <f aca="false">V18 * SQRT((I18 / H18)^2 + (K18 / J18)^2)</f>
        <v>0.00291350322686172</v>
      </c>
    </row>
    <row r="19" customFormat="false" ht="13.8" hidden="false" customHeight="false" outlineLevel="0" collapsed="false">
      <c r="A19" s="0" t="n">
        <v>22</v>
      </c>
      <c r="B19" s="0" t="n">
        <v>999</v>
      </c>
      <c r="C19" s="0" t="n">
        <v>0.8</v>
      </c>
      <c r="D19" s="4" t="n">
        <v>0.886179052626112</v>
      </c>
      <c r="E19" s="4" t="n">
        <v>0.0783295095342486</v>
      </c>
      <c r="F19" s="0" t="n">
        <v>1007.7</v>
      </c>
      <c r="G19" s="0" t="n">
        <v>0.3</v>
      </c>
      <c r="H19" s="5" t="n">
        <v>0.14907514220234</v>
      </c>
      <c r="I19" s="5" t="n">
        <v>0.0210766805723517</v>
      </c>
      <c r="J19" s="5" t="n">
        <v>0.06</v>
      </c>
      <c r="K19" s="5" t="n">
        <v>0.0005</v>
      </c>
      <c r="L19" s="6" t="n">
        <f aca="false">IF(B19 = "", "", MKSparameters!$C$5 * (F19 - B19) / B19)</f>
        <v>0.0854324324324329</v>
      </c>
      <c r="M19" s="6" t="n">
        <f aca="false">2 * MKSparameters!$C$5 / $B19 * SQRT(G19^2 + (F19/B19 * C19)^2)</f>
        <v>0.0169083004438872</v>
      </c>
      <c r="N19" s="6" t="n">
        <f aca="false">IF(H19="", "", MKSparameters!$C$3^2 * H19)</f>
        <v>4.50952305162079E-006</v>
      </c>
      <c r="O19" s="6" t="n">
        <f aca="false">2 * N19 * SQRT((2 * MKSparameters!$C$4 / MKSparameters!$C$3)^2 + (I19/H19)^2)</f>
        <v>1.31664010310288E-006</v>
      </c>
      <c r="P19" s="6" t="n">
        <f aca="false">MKSparameters!$C$3^2 * H19^2</f>
        <v>6.72257790185099E-007</v>
      </c>
      <c r="Q19" s="7" t="n">
        <f aca="false"> 2 * 2 * P19 * SQRT((MKSparameters!$C$4 / MKSparameters!$C$3)^2 + ($I19/$H19)^2)</f>
        <v>3.83313933575745E-007</v>
      </c>
      <c r="R19" s="6" t="n">
        <f aca="false">L19 * N19</f>
        <v>3.85259523410091E-007</v>
      </c>
      <c r="S19" s="6" t="n">
        <f aca="false">SQRT((M19 * N19)^2 + (L19 * O19)^2)</f>
        <v>1.35891176241944E-007</v>
      </c>
      <c r="T19" s="6" t="n">
        <f aca="false">MKSparameters!$C$3 * L19 / H19^2</f>
        <v>0.0211434083077452</v>
      </c>
      <c r="U19" s="7" t="n">
        <f aca="false">T19 * SQRT((2 * MKSparameters!$C$4 / MKSparameters!$C$3)^2 + (2 * I19/H19)^2 + (M19/L19)^2)</f>
        <v>0.0073379787512132</v>
      </c>
      <c r="V19" s="4" t="n">
        <f aca="false">IF(H19 = "", "", J19 / H19)</f>
        <v>0.402481588235293</v>
      </c>
      <c r="W19" s="4" t="n">
        <f aca="false">V19 * SQRT((I19 / H19)^2 + (K19 / J19)^2)</f>
        <v>0.0570027864136684</v>
      </c>
    </row>
    <row r="20" customFormat="false" ht="13.8" hidden="false" customHeight="false" outlineLevel="0" collapsed="false">
      <c r="A20" s="0" t="n">
        <v>23</v>
      </c>
      <c r="B20" s="0" t="n">
        <v>999</v>
      </c>
      <c r="C20" s="0" t="n">
        <v>0.8</v>
      </c>
      <c r="D20" s="4" t="n">
        <v>0.886179052626112</v>
      </c>
      <c r="E20" s="4" t="n">
        <v>0.0783295095342486</v>
      </c>
      <c r="F20" s="0" t="n">
        <v>1013.7</v>
      </c>
      <c r="G20" s="0" t="n">
        <v>0.3</v>
      </c>
      <c r="H20" s="5" t="n">
        <v>0.140306016190437</v>
      </c>
      <c r="I20" s="5" t="n">
        <v>0.0251589953564042</v>
      </c>
      <c r="J20" s="5" t="n">
        <v>0.06</v>
      </c>
      <c r="K20" s="5" t="n">
        <v>0.0005</v>
      </c>
      <c r="L20" s="6" t="n">
        <f aca="false">IF(B20 = "", "", MKSparameters!$C$5 * (F20 - B20) / B20)</f>
        <v>0.144351351351352</v>
      </c>
      <c r="M20" s="6" t="n">
        <f aca="false">2 * MKSparameters!$C$5 / $B20 * SQRT(G20^2 + (F20/B20 * C20)^2)</f>
        <v>0.0169967824028088</v>
      </c>
      <c r="N20" s="6" t="n">
        <f aca="false">IF(H20="", "", MKSparameters!$C$3^2 * H20)</f>
        <v>4.24425698976072E-006</v>
      </c>
      <c r="O20" s="6" t="n">
        <f aca="false">2 * N20 * SQRT((2 * MKSparameters!$C$4 / MKSparameters!$C$3)^2 + (I20/H20)^2)</f>
        <v>1.55310208403272E-006</v>
      </c>
      <c r="P20" s="6" t="n">
        <f aca="false">MKSparameters!$C$3^2 * H20^2</f>
        <v>5.95494789921743E-007</v>
      </c>
      <c r="Q20" s="7" t="n">
        <f aca="false"> 2 * 2 * P20 * SQRT((MKSparameters!$C$4 / MKSparameters!$C$3)^2 + ($I20/$H20)^2)</f>
        <v>4.29315015426773E-007</v>
      </c>
      <c r="R20" s="6" t="n">
        <f aca="false">L20 * N20</f>
        <v>6.1266423195438E-007</v>
      </c>
      <c r="S20" s="6" t="n">
        <f aca="false">SQRT((M20 * N20)^2 + (L20 * O20)^2)</f>
        <v>2.35512673042621E-007</v>
      </c>
      <c r="T20" s="6" t="n">
        <f aca="false">MKSparameters!$C$3 * L20 / H20^2</f>
        <v>0.0403302539124436</v>
      </c>
      <c r="U20" s="7" t="n">
        <f aca="false">T20 * SQRT((2 * MKSparameters!$C$4 / MKSparameters!$C$3)^2 + (2 * I20/H20)^2 + (M20/L20)^2)</f>
        <v>0.0152937362850277</v>
      </c>
      <c r="V20" s="4" t="n">
        <f aca="false">IF(H20 = "", "", J20 / H20)</f>
        <v>0.427636687500001</v>
      </c>
      <c r="W20" s="4" t="n">
        <f aca="false">V20 * SQRT((I20 / H20)^2 + (K20 / J20)^2)</f>
        <v>0.0767645019011081</v>
      </c>
    </row>
    <row r="21" customFormat="false" ht="13.8" hidden="false" customHeight="false" outlineLevel="0" collapsed="false">
      <c r="A21" s="0" t="n">
        <v>24</v>
      </c>
      <c r="B21" s="0" t="n">
        <v>999</v>
      </c>
      <c r="C21" s="0" t="n">
        <v>0.8</v>
      </c>
      <c r="D21" s="4" t="n">
        <v>0.886179052626112</v>
      </c>
      <c r="E21" s="4" t="n">
        <v>0.0783295095342486</v>
      </c>
      <c r="F21" s="0" t="n">
        <v>1048</v>
      </c>
      <c r="G21" s="0" t="n">
        <v>1</v>
      </c>
      <c r="H21" s="5" t="n">
        <v>0.14907514220234</v>
      </c>
      <c r="I21" s="5" t="n">
        <v>0.0210766805723517</v>
      </c>
      <c r="J21" s="5" t="n">
        <v>0.06</v>
      </c>
      <c r="K21" s="5" t="n">
        <v>0.0005</v>
      </c>
      <c r="L21" s="6" t="n">
        <f aca="false">IF(B21 = "", "", MKSparameters!$C$5 * (F21 - B21) / B21)</f>
        <v>0.481171171171171</v>
      </c>
      <c r="M21" s="6" t="n">
        <f aca="false">2 * MKSparameters!$C$5 / $B21 * SQRT(G21^2 + (F21/B21 * C21)^2)</f>
        <v>0.025639491259987</v>
      </c>
      <c r="N21" s="6" t="n">
        <f aca="false">IF(H21="", "", MKSparameters!$C$3^2 * H21)</f>
        <v>4.50952305162079E-006</v>
      </c>
      <c r="O21" s="6" t="n">
        <f aca="false">2 * N21 * SQRT((2 * MKSparameters!$C$4 / MKSparameters!$C$3)^2 + (I21/H21)^2)</f>
        <v>1.31664010310288E-006</v>
      </c>
      <c r="P21" s="6" t="n">
        <f aca="false">MKSparameters!$C$3^2 * H21^2</f>
        <v>6.72257790185099E-007</v>
      </c>
      <c r="Q21" s="7" t="n">
        <f aca="false"> 2 * 2 * P21 * SQRT((MKSparameters!$C$4 / MKSparameters!$C$3)^2 + ($I21/$H21)^2)</f>
        <v>3.83313933575745E-007</v>
      </c>
      <c r="R21" s="6" t="n">
        <f aca="false">L21 * N21</f>
        <v>2.16985248817177E-006</v>
      </c>
      <c r="S21" s="6" t="n">
        <f aca="false">SQRT((M21 * N21)^2 + (L21 * O21)^2)</f>
        <v>6.43993588648332E-007</v>
      </c>
      <c r="T21" s="6" t="n">
        <f aca="false">MKSparameters!$C$3 * L21 / H21^2</f>
        <v>0.119083564032127</v>
      </c>
      <c r="U21" s="7" t="n">
        <f aca="false">T21 * SQRT((2 * MKSparameters!$C$4 / MKSparameters!$C$3)^2 + (2 * I21/H21)^2 + (M21/L21)^2)</f>
        <v>0.0345379704178855</v>
      </c>
      <c r="V21" s="4" t="n">
        <f aca="false">IF(H21 = "", "", J21 / H21)</f>
        <v>0.402481588235293</v>
      </c>
      <c r="W21" s="4" t="n">
        <f aca="false">V21 * SQRT((I21 / H21)^2 + (K21 / J21)^2)</f>
        <v>0.0570027864136684</v>
      </c>
    </row>
    <row r="22" customFormat="false" ht="13.8" hidden="false" customHeight="false" outlineLevel="0" collapsed="false">
      <c r="A22" s="0" t="n">
        <v>25</v>
      </c>
      <c r="B22" s="0" t="n">
        <v>999</v>
      </c>
      <c r="C22" s="0" t="n">
        <v>0.8</v>
      </c>
      <c r="D22" s="4" t="n">
        <v>0.886179052626112</v>
      </c>
      <c r="E22" s="4" t="n">
        <v>0.0783295095342486</v>
      </c>
      <c r="F22" s="0" t="n">
        <v>1046</v>
      </c>
      <c r="G22" s="0" t="n">
        <v>1</v>
      </c>
      <c r="H22" s="5" t="n">
        <v>0.157844268214242</v>
      </c>
      <c r="I22" s="5" t="n">
        <v>0.0221068464973054</v>
      </c>
      <c r="J22" s="5" t="n">
        <v>0.012</v>
      </c>
      <c r="K22" s="5" t="n">
        <v>0.0001</v>
      </c>
      <c r="L22" s="6" t="n">
        <f aca="false">IF(B22 = "", "", MKSparameters!$C$5 * (F22 - B22) / B22)</f>
        <v>0.461531531531532</v>
      </c>
      <c r="M22" s="6" t="n">
        <f aca="false">2 * MKSparameters!$C$5 / $B22 * SQRT(G22^2 + (F22/B22 * C22)^2)</f>
        <v>0.025619281810028</v>
      </c>
      <c r="N22" s="6" t="n">
        <f aca="false">IF(H22="", "", MKSparameters!$C$3^2 * H22)</f>
        <v>4.77478911348082E-006</v>
      </c>
      <c r="O22" s="6" t="n">
        <f aca="false">2 * N22 * SQRT((2 * MKSparameters!$C$4 / MKSparameters!$C$3)^2 + (I22/H22)^2)</f>
        <v>1.38180976123616E-006</v>
      </c>
      <c r="P22" s="6" t="n">
        <f aca="false">MKSparameters!$C$3^2 * H22^2</f>
        <v>7.5367309349471E-007</v>
      </c>
      <c r="Q22" s="7" t="n">
        <f aca="false"> 2 * 2 * P22 * SQRT((MKSparameters!$C$4 / MKSparameters!$C$3)^2 + ($I22/$H22)^2)</f>
        <v>4.25765121223187E-007</v>
      </c>
      <c r="R22" s="6" t="n">
        <f aca="false">L22 * N22</f>
        <v>2.20371573228489E-006</v>
      </c>
      <c r="S22" s="6" t="n">
        <f aca="false">SQRT((M22 * N22)^2 + (L22 * O22)^2)</f>
        <v>6.49374556157408E-007</v>
      </c>
      <c r="T22" s="6" t="n">
        <f aca="false">MKSparameters!$C$3 * L22 / H22^2</f>
        <v>0.101884104953917</v>
      </c>
      <c r="U22" s="7" t="n">
        <f aca="false">T22 * SQRT((2 * MKSparameters!$C$4 / MKSparameters!$C$3)^2 + (2 * I22/H22)^2 + (M22/L22)^2)</f>
        <v>0.0293286408596591</v>
      </c>
      <c r="V22" s="4" t="n">
        <f aca="false">IF(H22 = "", "", J22 / H22)</f>
        <v>0.0760243</v>
      </c>
      <c r="W22" s="4" t="n">
        <f aca="false">V22 * SQRT((I22 / H22)^2 + (K22 / J22)^2)</f>
        <v>0.0106663988931806</v>
      </c>
    </row>
    <row r="23" customFormat="false" ht="13.8" hidden="false" customHeight="false" outlineLevel="0" collapsed="false">
      <c r="A23" s="0" t="n">
        <v>26</v>
      </c>
      <c r="B23" s="0" t="n">
        <v>999</v>
      </c>
      <c r="C23" s="0" t="n">
        <v>0.8</v>
      </c>
      <c r="D23" s="4" t="n">
        <v>0.897187910164948</v>
      </c>
      <c r="E23" s="4" t="n">
        <v>0.0541591338935437</v>
      </c>
      <c r="F23" s="0" t="n">
        <v>1046</v>
      </c>
      <c r="G23" s="0" t="n">
        <v>1</v>
      </c>
      <c r="H23" s="5" t="n">
        <v>0.166613394226144</v>
      </c>
      <c r="I23" s="5" t="n">
        <v>0.0231460780398133</v>
      </c>
      <c r="J23" s="5" t="n">
        <v>0.003</v>
      </c>
      <c r="K23" s="5" t="n">
        <v>2.5E-005</v>
      </c>
      <c r="L23" s="6" t="n">
        <f aca="false">IF(B23 = "", "", MKSparameters!$C$5 * (F23 - B23) / B23)</f>
        <v>0.461531531531532</v>
      </c>
      <c r="M23" s="6" t="n">
        <f aca="false">2 * MKSparameters!$C$5 / $B23 * SQRT(G23^2 + (F23/B23 * C23)^2)</f>
        <v>0.025619281810028</v>
      </c>
      <c r="N23" s="6" t="n">
        <f aca="false">IF(H23="", "", MKSparameters!$C$3^2 * H23)</f>
        <v>5.04005517534086E-006</v>
      </c>
      <c r="O23" s="6" t="n">
        <f aca="false">2 * N23 * SQRT((2 * MKSparameters!$C$4 / MKSparameters!$C$3)^2 + (I23/H23)^2)</f>
        <v>1.44751657882603E-006</v>
      </c>
      <c r="P23" s="6" t="n">
        <f aca="false">MKSparameters!$C$3^2 * H23^2</f>
        <v>8.39740699850584E-007</v>
      </c>
      <c r="Q23" s="7" t="n">
        <f aca="false"> 2 * 2 * P23 * SQRT((MKSparameters!$C$4 / MKSparameters!$C$3)^2 + ($I23/$H23)^2)</f>
        <v>4.70609595285277E-007</v>
      </c>
      <c r="R23" s="6" t="n">
        <f aca="false">L23 * N23</f>
        <v>2.32614438407849E-006</v>
      </c>
      <c r="S23" s="6" t="n">
        <f aca="false">SQRT((M23 * N23)^2 + (L23 * O23)^2)</f>
        <v>6.80438270513239E-007</v>
      </c>
      <c r="T23" s="6" t="n">
        <f aca="false">MKSparameters!$C$3 * L23 / H23^2</f>
        <v>0.0914416897647351</v>
      </c>
      <c r="U23" s="7" t="n">
        <f aca="false">T23 * SQRT((2 * MKSparameters!$C$4 / MKSparameters!$C$3)^2 + (2 * I23/H23)^2 + (M23/L23)^2)</f>
        <v>0.0261209119036417</v>
      </c>
      <c r="V23" s="4" t="n">
        <f aca="false">IF(H23 = "", "", J23 / H23)</f>
        <v>0.0180057552631579</v>
      </c>
      <c r="W23" s="4" t="n">
        <f aca="false">V23 * SQRT((I23 / H23)^2 + (K23 / J23)^2)</f>
        <v>0.00250587158633364</v>
      </c>
    </row>
    <row r="24" customFormat="false" ht="13.8" hidden="false" customHeight="false" outlineLevel="0" collapsed="false">
      <c r="A24" s="0" t="n">
        <v>27</v>
      </c>
      <c r="B24" s="0" t="n">
        <v>999</v>
      </c>
      <c r="C24" s="0" t="n">
        <v>0.8</v>
      </c>
      <c r="D24" s="4" t="n">
        <v>0.902641990250045</v>
      </c>
      <c r="E24" s="4" t="n">
        <v>0.0692112662588488</v>
      </c>
      <c r="F24" s="0" t="n">
        <v>1046</v>
      </c>
      <c r="G24" s="0" t="n">
        <v>1</v>
      </c>
      <c r="H24" s="5" t="n">
        <v>0.166613394226144</v>
      </c>
      <c r="I24" s="5" t="n">
        <v>0.0231460780398133</v>
      </c>
      <c r="J24" s="5" t="n">
        <v>0.006</v>
      </c>
      <c r="K24" s="5" t="n">
        <v>5E-005</v>
      </c>
      <c r="L24" s="6" t="n">
        <f aca="false">IF(B24 = "", "", MKSparameters!$C$5 * (F24 - B24) / B24)</f>
        <v>0.461531531531532</v>
      </c>
      <c r="M24" s="6" t="n">
        <f aca="false">2 * MKSparameters!$C$5 / $B24 * SQRT(G24^2 + (F24/B24 * C24)^2)</f>
        <v>0.025619281810028</v>
      </c>
      <c r="N24" s="6" t="n">
        <f aca="false">IF(H24="", "", MKSparameters!$C$3^2 * H24)</f>
        <v>5.04005517534086E-006</v>
      </c>
      <c r="O24" s="6" t="n">
        <f aca="false">2 * N24 * SQRT((2 * MKSparameters!$C$4 / MKSparameters!$C$3)^2 + (I24/H24)^2)</f>
        <v>1.44751657882603E-006</v>
      </c>
      <c r="P24" s="6" t="n">
        <f aca="false">MKSparameters!$C$3^2 * H24^2</f>
        <v>8.39740699850584E-007</v>
      </c>
      <c r="Q24" s="7" t="n">
        <f aca="false"> 2 * 2 * P24 * SQRT((MKSparameters!$C$4 / MKSparameters!$C$3)^2 + ($I24/$H24)^2)</f>
        <v>4.70609595285277E-007</v>
      </c>
      <c r="R24" s="6" t="n">
        <f aca="false">L24 * N24</f>
        <v>2.32614438407849E-006</v>
      </c>
      <c r="S24" s="6" t="n">
        <f aca="false">SQRT((M24 * N24)^2 + (L24 * O24)^2)</f>
        <v>6.80438270513239E-007</v>
      </c>
      <c r="T24" s="6" t="n">
        <f aca="false">MKSparameters!$C$3 * L24 / H24^2</f>
        <v>0.0914416897647351</v>
      </c>
      <c r="U24" s="7" t="n">
        <f aca="false">T24 * SQRT((2 * MKSparameters!$C$4 / MKSparameters!$C$3)^2 + (2 * I24/H24)^2 + (M24/L24)^2)</f>
        <v>0.0261209119036417</v>
      </c>
      <c r="V24" s="4" t="n">
        <f aca="false">IF(H24 = "", "", J24 / H24)</f>
        <v>0.0360115105263159</v>
      </c>
      <c r="W24" s="4" t="n">
        <f aca="false">V24 * SQRT((I24 / H24)^2 + (K24 / J24)^2)</f>
        <v>0.00501174317266728</v>
      </c>
    </row>
    <row r="25" customFormat="false" ht="13.8" hidden="false" customHeight="false" outlineLevel="0" collapsed="false">
      <c r="A25" s="0" t="n">
        <v>28</v>
      </c>
      <c r="B25" s="0" t="n">
        <v>999</v>
      </c>
      <c r="C25" s="0" t="n">
        <v>0.8</v>
      </c>
      <c r="D25" s="4" t="n">
        <v>0.886179052626112</v>
      </c>
      <c r="E25" s="4" t="n">
        <v>0.0783295095342486</v>
      </c>
      <c r="F25" s="0" t="n">
        <v>1046</v>
      </c>
      <c r="G25" s="0" t="n">
        <v>1</v>
      </c>
      <c r="H25" s="5" t="n">
        <v>0.157844268214242</v>
      </c>
      <c r="I25" s="5" t="n">
        <v>0.0221068464973054</v>
      </c>
      <c r="J25" s="5" t="n">
        <v>0.027</v>
      </c>
      <c r="K25" s="5" t="n">
        <v>0.000225</v>
      </c>
      <c r="L25" s="6" t="n">
        <f aca="false">IF(B25 = "", "", MKSparameters!$C$5 * (F25 - B25) / B25)</f>
        <v>0.461531531531532</v>
      </c>
      <c r="M25" s="6" t="n">
        <f aca="false">2 * MKSparameters!$C$5 / $B25 * SQRT(G25^2 + (F25/B25 * C25)^2)</f>
        <v>0.025619281810028</v>
      </c>
      <c r="N25" s="6" t="n">
        <f aca="false">IF(H25="", "", MKSparameters!$C$3^2 * H25)</f>
        <v>4.77478911348082E-006</v>
      </c>
      <c r="O25" s="6" t="n">
        <f aca="false">2 * N25 * SQRT((2 * MKSparameters!$C$4 / MKSparameters!$C$3)^2 + (I25/H25)^2)</f>
        <v>1.38180976123616E-006</v>
      </c>
      <c r="P25" s="6" t="n">
        <f aca="false">MKSparameters!$C$3^2 * H25^2</f>
        <v>7.5367309349471E-007</v>
      </c>
      <c r="Q25" s="7" t="n">
        <f aca="false"> 2 * 2 * P25 * SQRT((MKSparameters!$C$4 / MKSparameters!$C$3)^2 + ($I25/$H25)^2)</f>
        <v>4.25765121223187E-007</v>
      </c>
      <c r="R25" s="6" t="n">
        <f aca="false">L25 * N25</f>
        <v>2.20371573228489E-006</v>
      </c>
      <c r="S25" s="6" t="n">
        <f aca="false">SQRT((M25 * N25)^2 + (L25 * O25)^2)</f>
        <v>6.49374556157408E-007</v>
      </c>
      <c r="T25" s="6" t="n">
        <f aca="false">MKSparameters!$C$3 * L25 / H25^2</f>
        <v>0.101884104953917</v>
      </c>
      <c r="U25" s="7" t="n">
        <f aca="false">T25 * SQRT((2 * MKSparameters!$C$4 / MKSparameters!$C$3)^2 + (2 * I25/H25)^2 + (M25/L25)^2)</f>
        <v>0.0293286408596591</v>
      </c>
      <c r="V25" s="4" t="n">
        <f aca="false">IF(H25 = "", "", J25 / H25)</f>
        <v>0.171054675</v>
      </c>
      <c r="W25" s="4" t="n">
        <f aca="false">V25 * SQRT((I25 / H25)^2 + (K25 / J25)^2)</f>
        <v>0.0239993975096563</v>
      </c>
    </row>
    <row r="26" customFormat="false" ht="13.8" hidden="false" customHeight="false" outlineLevel="0" collapsed="false">
      <c r="A26" s="0" t="n">
        <v>29</v>
      </c>
      <c r="B26" s="0" t="n">
        <v>998.8</v>
      </c>
      <c r="C26" s="0" t="n">
        <v>0.5</v>
      </c>
      <c r="D26" s="4" t="n">
        <v>0.88626777255952</v>
      </c>
      <c r="E26" s="4" t="n">
        <v>0.0783363721806827</v>
      </c>
      <c r="F26" s="0" t="n">
        <v>1022</v>
      </c>
      <c r="G26" s="0" t="n">
        <v>1</v>
      </c>
      <c r="H26" s="5" t="n">
        <v>0.210459024285656</v>
      </c>
      <c r="I26" s="5" t="n">
        <v>0.0284431589037162</v>
      </c>
      <c r="J26" s="5" t="n">
        <v>0.0048</v>
      </c>
      <c r="K26" s="5" t="n">
        <v>4E-005</v>
      </c>
      <c r="L26" s="6" t="n">
        <f aca="false">IF(B26 = "", "", MKSparameters!$C$5 * (F26 - B26) / B26)</f>
        <v>0.227865438526232</v>
      </c>
      <c r="M26" s="6" t="n">
        <f aca="false">2 * MKSparameters!$C$5 / $B26 * SQRT(G26^2 + (F26/B26 * C26)^2)</f>
        <v>0.0220651519755452</v>
      </c>
      <c r="N26" s="6" t="n">
        <f aca="false">IF(H26="", "", MKSparameters!$C$3^2 * H26)</f>
        <v>6.3663854846411E-006</v>
      </c>
      <c r="O26" s="6" t="n">
        <f aca="false">2 * N26 * SQRT((2 * MKSparameters!$C$4 / MKSparameters!$C$3)^2 + (I26/H26)^2)</f>
        <v>1.78201262995486E-006</v>
      </c>
      <c r="P26" s="6" t="n">
        <f aca="false">MKSparameters!$C$3^2 * H26^2</f>
        <v>1.33986327732393E-006</v>
      </c>
      <c r="Q26" s="7" t="n">
        <f aca="false"> 2 * 2 * P26 * SQRT((MKSparameters!$C$4 / MKSparameters!$C$3)^2 + ($I26/$H26)^2)</f>
        <v>7.30845793127354E-007</v>
      </c>
      <c r="R26" s="6" t="n">
        <f aca="false">L26 * N26</f>
        <v>1.45067922028478E-006</v>
      </c>
      <c r="S26" s="6" t="n">
        <f aca="false">SQRT((M26 * N26)^2 + (L26 * O26)^2)</f>
        <v>4.29671134307931E-007</v>
      </c>
      <c r="T26" s="6" t="n">
        <f aca="false">MKSparameters!$C$3 * L26 / H26^2</f>
        <v>0.0282947618435522</v>
      </c>
      <c r="U26" s="7" t="n">
        <f aca="false">T26 * SQRT((2 * MKSparameters!$C$4 / MKSparameters!$C$3)^2 + (2 * I26/H26)^2 + (M26/L26)^2)</f>
        <v>0.00818884382824464</v>
      </c>
      <c r="V26" s="4" t="n">
        <f aca="false">IF(H26 = "", "", J26 / H26)</f>
        <v>0.02280729</v>
      </c>
      <c r="W26" s="4" t="n">
        <f aca="false">V26 * SQRT((I26 / H26)^2 + (K26 / J26)^2)</f>
        <v>0.00308821833589444</v>
      </c>
    </row>
    <row r="27" customFormat="false" ht="13.8" hidden="false" customHeight="false" outlineLevel="0" collapsed="false">
      <c r="A27" s="0" t="n">
        <v>30</v>
      </c>
      <c r="B27" s="0" t="n">
        <v>998.8</v>
      </c>
      <c r="C27" s="0" t="n">
        <v>0.5</v>
      </c>
      <c r="D27" s="4" t="n">
        <v>0.88626777255952</v>
      </c>
      <c r="E27" s="4" t="n">
        <v>0.0783363721806827</v>
      </c>
      <c r="F27" s="0" t="n">
        <v>1022</v>
      </c>
      <c r="G27" s="0" t="n">
        <v>1</v>
      </c>
      <c r="H27" s="5" t="n">
        <v>0.210459024285656</v>
      </c>
      <c r="I27" s="5" t="n">
        <v>0.0284431589037162</v>
      </c>
      <c r="J27" s="5" t="n">
        <v>0.0012</v>
      </c>
      <c r="K27" s="5" t="n">
        <v>1E-005</v>
      </c>
      <c r="L27" s="6" t="n">
        <f aca="false">IF(B27 = "", "", MKSparameters!$C$5 * (F27 - B27) / B27)</f>
        <v>0.227865438526232</v>
      </c>
      <c r="M27" s="6" t="n">
        <f aca="false">2 * MKSparameters!$C$5 / $B27 * SQRT(G27^2 + (F27/B27 * C27)^2)</f>
        <v>0.0220651519755452</v>
      </c>
      <c r="N27" s="6" t="n">
        <f aca="false">IF(H27="", "", MKSparameters!$C$3^2 * H27)</f>
        <v>6.3663854846411E-006</v>
      </c>
      <c r="O27" s="6" t="n">
        <f aca="false">2 * N27 * SQRT((2 * MKSparameters!$C$4 / MKSparameters!$C$3)^2 + (I27/H27)^2)</f>
        <v>1.78201262995486E-006</v>
      </c>
      <c r="P27" s="6" t="n">
        <f aca="false">MKSparameters!$C$3^2 * H27^2</f>
        <v>1.33986327732393E-006</v>
      </c>
      <c r="Q27" s="7" t="n">
        <f aca="false"> 2 * 2 * P27 * SQRT((MKSparameters!$C$4 / MKSparameters!$C$3)^2 + ($I27/$H27)^2)</f>
        <v>7.30845793127354E-007</v>
      </c>
      <c r="R27" s="6" t="n">
        <f aca="false">L27 * N27</f>
        <v>1.45067922028478E-006</v>
      </c>
      <c r="S27" s="6" t="n">
        <f aca="false">SQRT((M27 * N27)^2 + (L27 * O27)^2)</f>
        <v>4.29671134307931E-007</v>
      </c>
      <c r="T27" s="6" t="n">
        <f aca="false">MKSparameters!$C$3 * L27 / H27^2</f>
        <v>0.0282947618435522</v>
      </c>
      <c r="U27" s="7" t="n">
        <f aca="false">T27 * SQRT((2 * MKSparameters!$C$4 / MKSparameters!$C$3)^2 + (2 * I27/H27)^2 + (M27/L27)^2)</f>
        <v>0.00818884382824464</v>
      </c>
      <c r="V27" s="4" t="n">
        <f aca="false">IF(H27 = "", "", J27 / H27)</f>
        <v>0.0057018225</v>
      </c>
      <c r="W27" s="4" t="n">
        <f aca="false">V27 * SQRT((I27 / H27)^2 + (K27 / J27)^2)</f>
        <v>0.00077205458397361</v>
      </c>
    </row>
    <row r="28" customFormat="false" ht="13.8" hidden="false" customHeight="false" outlineLevel="0" collapsed="false">
      <c r="A28" s="0" t="n">
        <v>31</v>
      </c>
      <c r="B28" s="0" t="n">
        <v>998.8</v>
      </c>
      <c r="C28" s="0" t="n">
        <v>0.5</v>
      </c>
      <c r="D28" s="4" t="n">
        <v>0.88626777255952</v>
      </c>
      <c r="E28" s="4" t="n">
        <v>0.0783363721806827</v>
      </c>
      <c r="F28" s="0" t="n">
        <v>1022</v>
      </c>
      <c r="G28" s="0" t="n">
        <v>1</v>
      </c>
      <c r="H28" s="5" t="n">
        <v>0.210459024285656</v>
      </c>
      <c r="I28" s="5" t="n">
        <v>0.0284431589037162</v>
      </c>
      <c r="J28" s="5" t="n">
        <v>0.036</v>
      </c>
      <c r="K28" s="5" t="n">
        <v>0.0003</v>
      </c>
      <c r="L28" s="6" t="n">
        <f aca="false">IF(B28 = "", "", MKSparameters!$C$5 * (F28 - B28) / B28)</f>
        <v>0.227865438526232</v>
      </c>
      <c r="M28" s="6" t="n">
        <f aca="false">2 * MKSparameters!$C$5 / $B28 * SQRT(G28^2 + (F28/B28 * C28)^2)</f>
        <v>0.0220651519755452</v>
      </c>
      <c r="N28" s="6" t="n">
        <f aca="false">IF(H28="", "", MKSparameters!$C$3^2 * H28)</f>
        <v>6.3663854846411E-006</v>
      </c>
      <c r="O28" s="6" t="n">
        <f aca="false">2 * N28 * SQRT((2 * MKSparameters!$C$4 / MKSparameters!$C$3)^2 + (I28/H28)^2)</f>
        <v>1.78201262995486E-006</v>
      </c>
      <c r="P28" s="6" t="n">
        <f aca="false">MKSparameters!$C$3^2 * H28^2</f>
        <v>1.33986327732393E-006</v>
      </c>
      <c r="Q28" s="7" t="n">
        <f aca="false"> 2 * 2 * P28 * SQRT((MKSparameters!$C$4 / MKSparameters!$C$3)^2 + ($I28/$H28)^2)</f>
        <v>7.30845793127354E-007</v>
      </c>
      <c r="R28" s="6" t="n">
        <f aca="false">L28 * N28</f>
        <v>1.45067922028478E-006</v>
      </c>
      <c r="S28" s="6" t="n">
        <f aca="false">SQRT((M28 * N28)^2 + (L28 * O28)^2)</f>
        <v>4.29671134307931E-007</v>
      </c>
      <c r="T28" s="6" t="n">
        <f aca="false">MKSparameters!$C$3 * L28 / H28^2</f>
        <v>0.0282947618435522</v>
      </c>
      <c r="U28" s="7" t="n">
        <f aca="false">T28 * SQRT((2 * MKSparameters!$C$4 / MKSparameters!$C$3)^2 + (2 * I28/H28)^2 + (M28/L28)^2)</f>
        <v>0.00818884382824464</v>
      </c>
      <c r="V28" s="4" t="n">
        <f aca="false">IF(H28 = "", "", J28 / H28)</f>
        <v>0.171054675</v>
      </c>
      <c r="W28" s="4" t="n">
        <f aca="false">V28 * SQRT((I28 / H28)^2 + (K28 / J28)^2)</f>
        <v>0.0231616375192083</v>
      </c>
    </row>
    <row r="29" customFormat="false" ht="13.8" hidden="false" customHeight="false" outlineLevel="0" collapsed="false">
      <c r="A29" s="0" t="n">
        <v>32</v>
      </c>
      <c r="B29" s="0" t="n">
        <v>998.8</v>
      </c>
      <c r="C29" s="0" t="n">
        <v>0.5</v>
      </c>
      <c r="D29" s="4" t="n">
        <v>0.88626777255952</v>
      </c>
      <c r="E29" s="4" t="n">
        <v>0.0783363721806827</v>
      </c>
      <c r="F29" s="0" t="n">
        <v>1022</v>
      </c>
      <c r="G29" s="0" t="n">
        <v>1</v>
      </c>
      <c r="H29" s="5" t="n">
        <v>0.210459024285656</v>
      </c>
      <c r="I29" s="5" t="n">
        <v>0.0284431589037162</v>
      </c>
      <c r="J29" s="5" t="n">
        <v>0.012</v>
      </c>
      <c r="K29" s="5" t="n">
        <v>0.0001</v>
      </c>
      <c r="L29" s="6" t="n">
        <f aca="false">IF(B29 = "", "", MKSparameters!$C$5 * (F29 - B29) / B29)</f>
        <v>0.227865438526232</v>
      </c>
      <c r="M29" s="6" t="n">
        <f aca="false">2 * MKSparameters!$C$5 / $B29 * SQRT(G29^2 + (F29/B29 * C29)^2)</f>
        <v>0.0220651519755452</v>
      </c>
      <c r="N29" s="6" t="n">
        <f aca="false">IF(H29="", "", MKSparameters!$C$3^2 * H29)</f>
        <v>6.3663854846411E-006</v>
      </c>
      <c r="O29" s="6" t="n">
        <f aca="false">2 * N29 * SQRT((2 * MKSparameters!$C$4 / MKSparameters!$C$3)^2 + (I29/H29)^2)</f>
        <v>1.78201262995486E-006</v>
      </c>
      <c r="P29" s="6" t="n">
        <f aca="false">MKSparameters!$C$3^2 * H29^2</f>
        <v>1.33986327732393E-006</v>
      </c>
      <c r="Q29" s="7" t="n">
        <f aca="false"> 2 * 2 * P29 * SQRT((MKSparameters!$C$4 / MKSparameters!$C$3)^2 + ($I29/$H29)^2)</f>
        <v>7.30845793127354E-007</v>
      </c>
      <c r="R29" s="6" t="n">
        <f aca="false">L29 * N29</f>
        <v>1.45067922028478E-006</v>
      </c>
      <c r="S29" s="6" t="n">
        <f aca="false">SQRT((M29 * N29)^2 + (L29 * O29)^2)</f>
        <v>4.29671134307931E-007</v>
      </c>
      <c r="T29" s="6" t="n">
        <f aca="false">MKSparameters!$C$3 * L29 / H29^2</f>
        <v>0.0282947618435522</v>
      </c>
      <c r="U29" s="7" t="n">
        <f aca="false">T29 * SQRT((2 * MKSparameters!$C$4 / MKSparameters!$C$3)^2 + (2 * I29/H29)^2 + (M29/L29)^2)</f>
        <v>0.00818884382824464</v>
      </c>
      <c r="V29" s="4" t="n">
        <f aca="false">IF(H29 = "", "", J29 / H29)</f>
        <v>0.057018225</v>
      </c>
      <c r="W29" s="4" t="n">
        <f aca="false">V29 * SQRT((I29 / H29)^2 + (K29 / J29)^2)</f>
        <v>0.0077205458397361</v>
      </c>
    </row>
  </sheetData>
  <mergeCells count="12"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3.8"/>
  <cols>
    <col collapsed="false" hidden="false" max="14" min="1" style="0" width="8.50510204081633"/>
    <col collapsed="false" hidden="false" max="15" min="15" style="0" width="11.015306122449"/>
    <col collapsed="false" hidden="false" max="16" min="16" style="0" width="9.71938775510204"/>
    <col collapsed="false" hidden="false" max="1025" min="17" style="0" width="8.50510204081633"/>
  </cols>
  <sheetData>
    <row r="1" customFormat="false" ht="35.05" hidden="false" customHeight="false" outlineLevel="0" collapsed="false">
      <c r="A1" s="0" t="str">
        <f aca="false">IF(MKSdata!A1 = "", "", MKSdata!A1)</f>
        <v>Parameter
Exp.
Number</v>
      </c>
      <c r="B1" s="2" t="s">
        <v>14</v>
      </c>
      <c r="C1" s="2"/>
      <c r="D1" s="2" t="s">
        <v>2</v>
      </c>
      <c r="E1" s="2"/>
      <c r="F1" s="2" t="s">
        <v>15</v>
      </c>
      <c r="G1" s="2"/>
      <c r="H1" s="2" t="s">
        <v>16</v>
      </c>
      <c r="I1" s="2"/>
      <c r="J1" s="2" t="s">
        <v>17</v>
      </c>
      <c r="K1" s="2"/>
      <c r="L1" s="3" t="s">
        <v>18</v>
      </c>
      <c r="M1" s="3"/>
      <c r="N1" s="3" t="s">
        <v>19</v>
      </c>
      <c r="O1" s="3"/>
      <c r="P1" s="3" t="s">
        <v>20</v>
      </c>
      <c r="Q1" s="3"/>
      <c r="R1" s="3" t="s">
        <v>21</v>
      </c>
      <c r="S1" s="3"/>
      <c r="T1" s="3" t="s">
        <v>10</v>
      </c>
      <c r="U1" s="3"/>
      <c r="V1" s="3" t="s">
        <v>11</v>
      </c>
      <c r="W1" s="3"/>
    </row>
    <row r="2" customFormat="false" ht="13.8" hidden="false" customHeight="false" outlineLevel="0" collapsed="false">
      <c r="A2" s="0" t="str">
        <f aca="false">IF(MKSdata!A2 = "", "", MKSdata!A2)</f>
        <v/>
      </c>
      <c r="B2" s="0" t="str">
        <f aca="false">IF(MKSdata!B2 = "", "", MKSdata!B2)</f>
        <v>Estimate</v>
      </c>
      <c r="C2" s="0" t="str">
        <f aca="false">IF(MKSdata!C2 = "", "", MKSdata!C2)</f>
        <v>2σ</v>
      </c>
      <c r="D2" s="0" t="str">
        <f aca="false">IF(MKSdata!D2 = "", "", MKSdata!D2)</f>
        <v>Estimate</v>
      </c>
      <c r="E2" s="0" t="str">
        <f aca="false">IF(MKSdata!E2 = "", "", MKSdata!E2)</f>
        <v>2σ</v>
      </c>
      <c r="F2" s="0" t="str">
        <f aca="false">IF(MKSdata!F2 = "", "", MKSdata!F2)</f>
        <v>Estimate</v>
      </c>
      <c r="G2" s="0" t="str">
        <f aca="false">IF(MKSdata!G2 = "", "", MKSdata!G2)</f>
        <v>2σ</v>
      </c>
      <c r="H2" s="0" t="str">
        <f aca="false">IF(MKSdata!H2 = "", "", MKSdata!H2)</f>
        <v>Estimate</v>
      </c>
      <c r="I2" s="0" t="str">
        <f aca="false">IF(MKSdata!I2 = "", "", MKSdata!I2)</f>
        <v>2σ</v>
      </c>
      <c r="J2" s="0" t="str">
        <f aca="false">IF(MKSdata!J2 = "", "", MKSdata!J2)</f>
        <v>Estimate</v>
      </c>
      <c r="K2" s="0" t="str">
        <f aca="false">IF(MKSdata!K2 = "", "", MKSdata!K2)</f>
        <v>2σ</v>
      </c>
      <c r="L2" s="0" t="s">
        <v>12</v>
      </c>
      <c r="M2" s="0" t="s">
        <v>13</v>
      </c>
      <c r="N2" s="0" t="s">
        <v>12</v>
      </c>
      <c r="O2" s="0" t="s">
        <v>13</v>
      </c>
      <c r="P2" s="0" t="s">
        <v>12</v>
      </c>
      <c r="Q2" s="0" t="s">
        <v>13</v>
      </c>
      <c r="R2" s="0" t="s">
        <v>12</v>
      </c>
      <c r="S2" s="0" t="s">
        <v>13</v>
      </c>
      <c r="T2" s="0" t="s">
        <v>12</v>
      </c>
      <c r="U2" s="0" t="s">
        <v>13</v>
      </c>
      <c r="V2" s="0" t="s">
        <v>12</v>
      </c>
      <c r="W2" s="0" t="s">
        <v>13</v>
      </c>
    </row>
    <row r="3" customFormat="false" ht="13.8" hidden="false" customHeight="false" outlineLevel="0" collapsed="false">
      <c r="A3" s="0" t="n">
        <f aca="false">IF(MKSdata!A3 = "", "", MKSdata!A3)</f>
        <v>1</v>
      </c>
      <c r="B3" s="5" t="n">
        <f aca="false">IF(MKSdata!B3 = "", "", MKSdata!B3 / 1000)</f>
        <v>0.9985</v>
      </c>
      <c r="C3" s="5" t="n">
        <f aca="false">IF(MKSdata!C3 = "", "", MKSdata!C3 / 1000)</f>
        <v>0.0006</v>
      </c>
      <c r="D3" s="5" t="n">
        <f aca="false">IF(MKSdata!D3 = "", "", MKSdata!D3)</f>
        <v>0.313390044481266</v>
      </c>
      <c r="E3" s="5" t="n">
        <f aca="false">IF(MKSdata!E3 = "", "", MKSdata!E3)</f>
        <v>0.0886401902635027</v>
      </c>
      <c r="F3" s="5" t="n">
        <f aca="false">IF(MKSdata!F3 = "", "", MKSdata!F3 / 1000)</f>
        <v>1.0002</v>
      </c>
      <c r="G3" s="5" t="n">
        <f aca="false">IF(MKSdata!G3 = "", "", MKSdata!G3 / 1000)</f>
        <v>0.0001</v>
      </c>
      <c r="H3" s="4" t="n">
        <f aca="false">IF(MKSdata!H3 = "", "", MKSdata!H3 * 100)</f>
        <v>27.1842906368972</v>
      </c>
      <c r="I3" s="4" t="n">
        <f aca="false">IF(MKSdata!I3 = "", "", MKSdata!I3 * 100)</f>
        <v>3.60327832340673</v>
      </c>
      <c r="J3" s="4" t="n">
        <f aca="false">IF(MKSdata!J3 = "", "", MKSdata!J3 * 100)</f>
        <v>1.2</v>
      </c>
      <c r="K3" s="4" t="n">
        <f aca="false">IF(MKSdata!K3 = "", "", MKSdata!K3 * 100)</f>
        <v>0.01</v>
      </c>
      <c r="L3" s="4" t="n">
        <f aca="false">IF(B3 = "", "", CGSparameters!$C$5 * (F3 - B3) / B3)</f>
        <v>1.67020530796187</v>
      </c>
      <c r="M3" s="4" t="n">
        <f aca="false">2 * CGSparameters!$C$5 / $B3 * SQRT(G3^2 + (F3/B3 * C3)^2)</f>
        <v>1.19721084656518</v>
      </c>
      <c r="N3" s="4" t="n">
        <f aca="false">IF(H3="", "", CGSparameters!$C$3^2 * H3)</f>
        <v>8.22324791766141</v>
      </c>
      <c r="O3" s="4" t="n">
        <f aca="false">2 * N3 * SQRT((2 * CGSparameters!$C$4 / CGSparameters!$C$3)^2 + (I3/H3)^2)</f>
        <v>2.26053016346941</v>
      </c>
      <c r="P3" s="4" t="n">
        <f aca="false">CGSparameters!$C$3^2 * H3^2</f>
        <v>223.543161372967</v>
      </c>
      <c r="Q3" s="8" t="n">
        <f aca="false"> 2 * 2 * P3 * SQRT((CGSparameters!$C$4 / CGSparameters!$C$3)^2 + ($I3/$H3)^2)</f>
        <v>119.632436798444</v>
      </c>
      <c r="R3" s="4" t="n">
        <f aca="false">L3 * N3</f>
        <v>13.7345123207645</v>
      </c>
      <c r="S3" s="4" t="n">
        <f aca="false">SQRT((M3 * N3)^2 + (L3 * O3)^2)</f>
        <v>10.54409990398</v>
      </c>
      <c r="T3" s="6" t="n">
        <f aca="false">CGSparameters!$C$3 * L3 / H3^2</f>
        <v>0.00124307273103528</v>
      </c>
      <c r="U3" s="7" t="n">
        <f aca="false">T3 * SQRT((2 * CGSparameters!$C$4 / CGSparameters!$C$3)^2 + (2 * I3/H3)^2 + (M3/L3)^2)</f>
        <v>0.000951100268280059</v>
      </c>
      <c r="V3" s="4" t="n">
        <f aca="false">IF(H3 = "", "", J3 / H3)</f>
        <v>0.0441431419354839</v>
      </c>
      <c r="W3" s="4" t="n">
        <f aca="false">V3 * SQRT((I3 / H3)^2 + (K3 / J3)^2)</f>
        <v>0.00586272657694943</v>
      </c>
    </row>
    <row r="4" customFormat="false" ht="13.8" hidden="false" customHeight="false" outlineLevel="0" collapsed="false">
      <c r="A4" s="0" t="n">
        <f aca="false">IF(MKSdata!A4 = "", "", MKSdata!A4)</f>
        <v>3</v>
      </c>
      <c r="B4" s="5" t="n">
        <f aca="false">IF(MKSdata!B4 = "", "", MKSdata!B4 / 1000)</f>
        <v>0.9985</v>
      </c>
      <c r="C4" s="5" t="n">
        <f aca="false">IF(MKSdata!C4 = "", "", MKSdata!C4 / 1000)</f>
        <v>0.0006</v>
      </c>
      <c r="D4" s="5" t="n">
        <f aca="false">IF(MKSdata!D4 = "", "", MKSdata!D4)</f>
        <v>0.313390044481266</v>
      </c>
      <c r="E4" s="5" t="n">
        <f aca="false">IF(MKSdata!E4 = "", "", MKSdata!E4)</f>
        <v>0.0221604226370394</v>
      </c>
      <c r="F4" s="5" t="n">
        <f aca="false">IF(MKSdata!F4 = "", "", MKSdata!F4 / 1000)</f>
        <v>1.0002</v>
      </c>
      <c r="G4" s="5" t="n">
        <f aca="false">IF(MKSdata!G4 = "", "", MKSdata!G4 / 1000)</f>
        <v>0.0001</v>
      </c>
      <c r="H4" s="4" t="n">
        <f aca="false">IF(MKSdata!H4 = "", "", MKSdata!H4 * 100)</f>
        <v>26.307378035707</v>
      </c>
      <c r="I4" s="4" t="n">
        <f aca="false">IF(MKSdata!I4 = "", "", MKSdata!I4 * 100)</f>
        <v>3.49403545984418</v>
      </c>
      <c r="J4" s="4" t="n">
        <f aca="false">IF(MKSdata!J4 = "", "", MKSdata!J4 * 100)</f>
        <v>4.8</v>
      </c>
      <c r="K4" s="4" t="n">
        <f aca="false">IF(MKSdata!K4 = "", "", MKSdata!K4)</f>
        <v>0.0004</v>
      </c>
      <c r="L4" s="4" t="n">
        <f aca="false">IF(B4 = "", "", CGSparameters!$C$5 * (F4 - B4) / B4)</f>
        <v>1.67020530796187</v>
      </c>
      <c r="M4" s="4" t="n">
        <f aca="false">2 * CGSparameters!$C$5 / $B4 * SQRT(G4^2 + (F4/B4 * C4)^2)</f>
        <v>1.19721084656518</v>
      </c>
      <c r="N4" s="4" t="n">
        <f aca="false">IF(H4="", "", CGSparameters!$C$3^2 * H4)</f>
        <v>7.95798185580137</v>
      </c>
      <c r="O4" s="4" t="n">
        <f aca="false">2 * N4 * SQRT((2 * CGSparameters!$C$4 / CGSparameters!$C$3)^2 + (I4/H4)^2)</f>
        <v>2.19168950703954</v>
      </c>
      <c r="P4" s="4" t="n">
        <f aca="false">CGSparameters!$C$3^2 * H4^2</f>
        <v>209.353637081864</v>
      </c>
      <c r="Q4" s="8" t="n">
        <f aca="false"> 2 * P4 * SQRT((CGSparameters!$C$4 / CGSparameters!$C$3)^2 + ($I4/$H4)^2)</f>
        <v>56.1296040811031</v>
      </c>
      <c r="R4" s="4" t="n">
        <f aca="false">L4 * N4</f>
        <v>13.2914635362237</v>
      </c>
      <c r="S4" s="4" t="n">
        <f aca="false">SQRT((M4 * N4)^2 + (L4 * O4)^2)</f>
        <v>10.2064094963456</v>
      </c>
      <c r="T4" s="6" t="n">
        <f aca="false">CGSparameters!$C$3 * L4 / H4^2</f>
        <v>0.00132732543836101</v>
      </c>
      <c r="U4" s="7" t="n">
        <f aca="false">T4 * SQRT((2 * CGSparameters!$C$4 / CGSparameters!$C$3)^2 + (2 * I4/H4)^2 + (M4/L4)^2)</f>
        <v>0.00101580840572576</v>
      </c>
      <c r="V4" s="4" t="n">
        <f aca="false">IF(H4 = "", "", J4 / H4)</f>
        <v>0.18245832</v>
      </c>
      <c r="W4" s="4" t="n">
        <f aca="false">V4 * SQRT((I4 / H4)^2 + (K4 / J4)^2)</f>
        <v>0.0242333525083861</v>
      </c>
    </row>
    <row r="5" customFormat="false" ht="13.8" hidden="false" customHeight="false" outlineLevel="0" collapsed="false">
      <c r="A5" s="0" t="n">
        <f aca="false">IF(MKSdata!A5 = "", "", MKSdata!A5)</f>
        <v>4</v>
      </c>
      <c r="B5" s="5" t="n">
        <f aca="false">IF(MKSdata!B5 = "", "", MKSdata!B5 / 1000)</f>
        <v>0.9985</v>
      </c>
      <c r="C5" s="5" t="n">
        <f aca="false">IF(MKSdata!C5 = "", "", MKSdata!C5 / 1000)</f>
        <v>0.0006</v>
      </c>
      <c r="D5" s="5" t="n">
        <f aca="false">IF(MKSdata!D5 = "", "", MKSdata!D5)</f>
        <v>0.313390044481266</v>
      </c>
      <c r="E5" s="5" t="n">
        <f aca="false">IF(MKSdata!E5 = "", "", MKSdata!E5)</f>
        <v>0.0443202451612325</v>
      </c>
      <c r="F5" s="5" t="n">
        <f aca="false">IF(MKSdata!F5 = "", "", MKSdata!F5 / 1000)</f>
        <v>1.0002</v>
      </c>
      <c r="G5" s="5" t="n">
        <f aca="false">IF(MKSdata!G5 = "", "", MKSdata!G5 / 1000)</f>
        <v>0.0001</v>
      </c>
      <c r="H5" s="4" t="n">
        <f aca="false">IF(MKSdata!H5 = "", "", MKSdata!H5 * 100)</f>
        <v>26.307378035707</v>
      </c>
      <c r="I5" s="4" t="n">
        <f aca="false">IF(MKSdata!I5 = "", "", MKSdata!I5 * 100)</f>
        <v>3.80988332170779</v>
      </c>
      <c r="J5" s="4" t="n">
        <f aca="false">IF(MKSdata!J5 = "", "", MKSdata!J5 * 100)</f>
        <v>2.4</v>
      </c>
      <c r="K5" s="4" t="n">
        <f aca="false">IF(MKSdata!K5 = "", "", MKSdata!K5)</f>
        <v>0.0002</v>
      </c>
      <c r="L5" s="4" t="n">
        <f aca="false">IF(B5 = "", "", CGSparameters!$C$5 * (F5 - B5) / B5)</f>
        <v>1.67020530796187</v>
      </c>
      <c r="M5" s="4" t="n">
        <f aca="false">2 * CGSparameters!$C$5 / $B5 * SQRT(G5^2 + (F5/B5 * C5)^2)</f>
        <v>1.19721084656518</v>
      </c>
      <c r="N5" s="4" t="n">
        <f aca="false">IF(H5="", "", CGSparameters!$C$3^2 * H5)</f>
        <v>7.95798185580137</v>
      </c>
      <c r="O5" s="4" t="n">
        <f aca="false">2 * N5 * SQRT((2 * CGSparameters!$C$4 / CGSparameters!$C$3)^2 + (I5/H5)^2)</f>
        <v>2.3765302224386</v>
      </c>
      <c r="P5" s="4" t="n">
        <f aca="false">CGSparameters!$C$3^2 * H5^2</f>
        <v>209.353637081864</v>
      </c>
      <c r="Q5" s="8" t="n">
        <f aca="false"> 2 * P5 * SQRT((CGSparameters!$C$4 / CGSparameters!$C$3)^2 + ($I5/$H5)^2)</f>
        <v>61.1139786990405</v>
      </c>
      <c r="R5" s="4" t="n">
        <f aca="false">L5 * N5</f>
        <v>13.2914635362237</v>
      </c>
      <c r="S5" s="4" t="n">
        <f aca="false">SQRT((M5 * N5)^2 + (L5 * O5)^2)</f>
        <v>10.3211579540714</v>
      </c>
      <c r="T5" s="6" t="n">
        <f aca="false">CGSparameters!$C$3 * L5 / H5^2</f>
        <v>0.00132732543836101</v>
      </c>
      <c r="U5" s="7" t="n">
        <f aca="false">T5 * SQRT((2 * CGSparameters!$C$4 / CGSparameters!$C$3)^2 + (2 * I5/H5)^2 + (M5/L5)^2)</f>
        <v>0.00102730583959568</v>
      </c>
      <c r="V5" s="4" t="n">
        <f aca="false">IF(H5 = "", "", J5 / H5)</f>
        <v>0.09122916</v>
      </c>
      <c r="W5" s="4" t="n">
        <f aca="false">V5 * SQRT((I5 / H5)^2 + (K5 / J5)^2)</f>
        <v>0.013211978487845</v>
      </c>
    </row>
    <row r="6" customFormat="false" ht="13.8" hidden="false" customHeight="false" outlineLevel="0" collapsed="false">
      <c r="A6" s="0" t="n">
        <f aca="false">IF(MKSdata!A6 = "", "", MKSdata!A6)</f>
        <v>6</v>
      </c>
      <c r="B6" s="5" t="n">
        <f aca="false">IF(MKSdata!B6 = "", "", MKSdata!B6 / 1000)</f>
        <v>0.9985</v>
      </c>
      <c r="C6" s="5" t="n">
        <f aca="false">IF(MKSdata!C6 = "", "", MKSdata!C6 / 1000)</f>
        <v>0.0006</v>
      </c>
      <c r="D6" s="5" t="n">
        <f aca="false">IF(MKSdata!D6 = "", "", MKSdata!D6)</f>
        <v>0.314953096793427</v>
      </c>
      <c r="E6" s="5" t="n">
        <f aca="false">IF(MKSdata!E6 = "", "", MKSdata!E6)</f>
        <v>0.0176405448797906</v>
      </c>
      <c r="F6" s="5" t="n">
        <f aca="false">IF(MKSdata!F6 = "", "", MKSdata!F6 / 1000)</f>
        <v>1.0002</v>
      </c>
      <c r="G6" s="5" t="n">
        <f aca="false">IF(MKSdata!G6 = "", "", MKSdata!G6 / 1000)</f>
        <v>0.0001</v>
      </c>
      <c r="H6" s="4" t="n">
        <f aca="false">IF(MKSdata!H6 = "", "", MKSdata!H6 * 100)</f>
        <v>52.614756071414</v>
      </c>
      <c r="I6" s="4" t="n">
        <f aca="false">IF(MKSdata!I6 = "", "", MKSdata!I6 * 100)</f>
        <v>6.98807091968836</v>
      </c>
      <c r="J6" s="4" t="n">
        <f aca="false">IF(MKSdata!J6 = "", "", MKSdata!J6 * 100)</f>
        <v>4.8</v>
      </c>
      <c r="K6" s="4" t="n">
        <f aca="false">IF(MKSdata!K6 = "", "", MKSdata!K6)</f>
        <v>0.0004</v>
      </c>
      <c r="L6" s="4" t="n">
        <f aca="false">IF(B6 = "", "", CGSparameters!$C$5 * (F6 - B6) / B6)</f>
        <v>1.67020530796187</v>
      </c>
      <c r="M6" s="4" t="n">
        <f aca="false">2 * CGSparameters!$C$5 / $B6 * SQRT(G6^2 + (F6/B6 * C6)^2)</f>
        <v>1.19721084656518</v>
      </c>
      <c r="N6" s="4" t="n">
        <f aca="false">IF(H6="", "", CGSparameters!$C$3^2 * H6)</f>
        <v>15.9159637116027</v>
      </c>
      <c r="O6" s="4" t="n">
        <f aca="false">2 * N6 * SQRT((2 * CGSparameters!$C$4 / CGSparameters!$C$3)^2 + (I6/H6)^2)</f>
        <v>4.38337901407908</v>
      </c>
      <c r="P6" s="4" t="n">
        <f aca="false">CGSparameters!$C$3^2 * H6^2</f>
        <v>837.414548327455</v>
      </c>
      <c r="Q6" s="8" t="n">
        <f aca="false"> 2 * P6 * SQRT((CGSparameters!$C$4 / CGSparameters!$C$3)^2 + ($I6/$H6)^2)</f>
        <v>224.518416324412</v>
      </c>
      <c r="R6" s="4" t="n">
        <f aca="false">L6 * N6</f>
        <v>26.5829270724474</v>
      </c>
      <c r="S6" s="4" t="n">
        <f aca="false">SQRT((M6 * N6)^2 + (L6 * O6)^2)</f>
        <v>20.4128189926912</v>
      </c>
      <c r="T6" s="6" t="n">
        <f aca="false">CGSparameters!$C$3 * L6 / H6^2</f>
        <v>0.000331831359590252</v>
      </c>
      <c r="U6" s="7" t="n">
        <f aca="false">T6 * SQRT((2 * CGSparameters!$C$4 / CGSparameters!$C$3)^2 + (2 * I6/H6)^2 + (M6/L6)^2)</f>
        <v>0.000253952101431441</v>
      </c>
      <c r="V6" s="4" t="n">
        <f aca="false">IF(H6 = "", "", J6 / H6)</f>
        <v>0.09122916</v>
      </c>
      <c r="W6" s="4" t="n">
        <f aca="false">V6 * SQRT((I6 / H6)^2 + (K6 / J6)^2)</f>
        <v>0.0121166762541931</v>
      </c>
    </row>
    <row r="7" customFormat="false" ht="13.8" hidden="false" customHeight="false" outlineLevel="0" collapsed="false">
      <c r="A7" s="0" t="n">
        <f aca="false">IF(MKSdata!A7 = "", "", MKSdata!A7)</f>
        <v>8</v>
      </c>
      <c r="B7" s="5" t="n">
        <f aca="false">IF(MKSdata!B7 = "", "", MKSdata!B7 / 1000)</f>
        <v>0.9986</v>
      </c>
      <c r="C7" s="5" t="n">
        <f aca="false">IF(MKSdata!C7 = "", "", MKSdata!C7 / 1000)</f>
        <v>0.0005</v>
      </c>
      <c r="D7" s="5" t="n">
        <f aca="false">IF(MKSdata!D7 = "", "", MKSdata!D7)</f>
        <v>0.542780300523601</v>
      </c>
      <c r="E7" s="5" t="n">
        <f aca="false">IF(MKSdata!E7 = "", "", MKSdata!E7)</f>
        <v>0.127934688061692</v>
      </c>
      <c r="F7" s="5" t="n">
        <f aca="false">IF(MKSdata!F7 = "", "", MKSdata!F7 / 1000)</f>
        <v>1.0031</v>
      </c>
      <c r="G7" s="5" t="n">
        <f aca="false">IF(MKSdata!G7 = "", "", MKSdata!G7 / 1000)</f>
        <v>0.0002</v>
      </c>
      <c r="H7" s="4" t="n">
        <f aca="false">IF(MKSdata!H7 = "", "", MKSdata!H7 * 100)</f>
        <v>26.307378035707</v>
      </c>
      <c r="I7" s="4" t="n">
        <f aca="false">IF(MKSdata!I7 = "", "", MKSdata!I7 * 100)</f>
        <v>3.80988332170779</v>
      </c>
      <c r="J7" s="4" t="n">
        <f aca="false">IF(MKSdata!J7 = "", "", MKSdata!J7 * 100)</f>
        <v>1.2</v>
      </c>
      <c r="K7" s="4" t="n">
        <f aca="false">IF(MKSdata!K7 = "", "", MKSdata!K7)</f>
        <v>0.0001</v>
      </c>
      <c r="L7" s="4" t="n">
        <f aca="false">IF(B7 = "", "", CGSparameters!$C$5 * (F7 - B7) / B7)</f>
        <v>4.42068896455043</v>
      </c>
      <c r="M7" s="4" t="n">
        <f aca="false">2 * CGSparameters!$C$5 / $B7 * SQRT(G7^2 + (F7/B7 * C7)^2)</f>
        <v>1.06216213947758</v>
      </c>
      <c r="N7" s="4" t="n">
        <f aca="false">IF(H7="", "", CGSparameters!$C$3^2 * H7)</f>
        <v>7.95798185580137</v>
      </c>
      <c r="O7" s="4" t="n">
        <f aca="false">2 * N7 * SQRT((2 * CGSparameters!$C$4 / CGSparameters!$C$3)^2 + (I7/H7)^2)</f>
        <v>2.3765302224386</v>
      </c>
      <c r="P7" s="4" t="n">
        <f aca="false">CGSparameters!$C$3^2 * H7^2</f>
        <v>209.353637081864</v>
      </c>
      <c r="Q7" s="8" t="n">
        <f aca="false"> 2 * P7 * SQRT((CGSparameters!$C$4 / CGSparameters!$C$3)^2 + ($I7/$H7)^2)</f>
        <v>61.1139786990405</v>
      </c>
      <c r="R7" s="4" t="n">
        <f aca="false">L7 * N7</f>
        <v>35.1797625700337</v>
      </c>
      <c r="S7" s="4" t="n">
        <f aca="false">SQRT((M7 * N7)^2 + (L7 * O7)^2)</f>
        <v>13.4841215620439</v>
      </c>
      <c r="T7" s="6" t="n">
        <f aca="false">CGSparameters!$C$3 * L7 / H7^2</f>
        <v>0.00351315666987661</v>
      </c>
      <c r="U7" s="7" t="n">
        <f aca="false">T7 * SQRT((2 * CGSparameters!$C$4 / CGSparameters!$C$3)^2 + (2 * I7/H7)^2 + (M7/L7)^2)</f>
        <v>0.00132826044772297</v>
      </c>
      <c r="V7" s="4" t="n">
        <f aca="false">IF(H7 = "", "", J7 / H7)</f>
        <v>0.04561458</v>
      </c>
      <c r="W7" s="4" t="n">
        <f aca="false">V7 * SQRT((I7 / H7)^2 + (K7 / J7)^2)</f>
        <v>0.00660598924392248</v>
      </c>
    </row>
    <row r="8" customFormat="false" ht="13.8" hidden="false" customHeight="false" outlineLevel="0" collapsed="false">
      <c r="A8" s="0" t="n">
        <f aca="false">IF(MKSdata!A8 = "", "", MKSdata!A8)</f>
        <v>9</v>
      </c>
      <c r="B8" s="5" t="n">
        <f aca="false">IF(MKSdata!B8 = "", "", MKSdata!B8 / 1000)</f>
        <v>0.9986</v>
      </c>
      <c r="C8" s="5" t="n">
        <f aca="false">IF(MKSdata!C8 = "", "", MKSdata!C8 / 1000)</f>
        <v>0.0005</v>
      </c>
      <c r="D8" s="5" t="n">
        <f aca="false">IF(MKSdata!D8 = "", "", MKSdata!D8)</f>
        <v>0.495488357277016</v>
      </c>
      <c r="E8" s="5" t="n">
        <f aca="false">IF(MKSdata!E8 = "", "", MKSdata!E8)</f>
        <v>0.0280296031675174</v>
      </c>
      <c r="F8" s="5" t="n">
        <f aca="false">IF(MKSdata!F8 = "", "", MKSdata!F8 / 1000)</f>
        <v>1.0031</v>
      </c>
      <c r="G8" s="5" t="n">
        <f aca="false">IF(MKSdata!G8 = "", "", MKSdata!G8 / 1000)</f>
        <v>0.0002</v>
      </c>
      <c r="H8" s="4" t="n">
        <f aca="false">IF(MKSdata!H8 = "", "", MKSdata!H8 * 100)</f>
        <v>25.4304654345168</v>
      </c>
      <c r="I8" s="4" t="n">
        <f aca="false">IF(MKSdata!I8 = "", "", MKSdata!I8 * 100)</f>
        <v>3.38502194941133</v>
      </c>
      <c r="J8" s="4" t="n">
        <f aca="false">IF(MKSdata!J8 = "", "", MKSdata!J8 * 100)</f>
        <v>1.2</v>
      </c>
      <c r="K8" s="4" t="n">
        <f aca="false">IF(MKSdata!K8 = "", "", MKSdata!K8)</f>
        <v>0.0001</v>
      </c>
      <c r="L8" s="4" t="n">
        <f aca="false">IF(B8 = "", "", CGSparameters!$C$5 * (F8 - B8) / B8)</f>
        <v>4.42068896455043</v>
      </c>
      <c r="M8" s="4" t="n">
        <f aca="false">2 * CGSparameters!$C$5 / $B8 * SQRT(G8^2 + (F8/B8 * C8)^2)</f>
        <v>1.06216213947758</v>
      </c>
      <c r="N8" s="4" t="n">
        <f aca="false">IF(H8="", "", CGSparameters!$C$3^2 * H8)</f>
        <v>7.69271579394133</v>
      </c>
      <c r="O8" s="4" t="n">
        <f aca="false">2 * N8 * SQRT((2 * CGSparameters!$C$4 / CGSparameters!$C$3)^2 + (I8/H8)^2)</f>
        <v>2.12298331250137</v>
      </c>
      <c r="P8" s="4" t="n">
        <f aca="false">CGSparameters!$C$3^2 * H8^2</f>
        <v>195.629343095387</v>
      </c>
      <c r="Q8" s="8" t="n">
        <f aca="false"> 2 * P8 * SQRT((CGSparameters!$C$4 / CGSparameters!$C$3)^2 + ($I8/$H8)^2)</f>
        <v>52.563627444869</v>
      </c>
      <c r="R8" s="4" t="n">
        <f aca="false">L8 * N8</f>
        <v>34.0071038176992</v>
      </c>
      <c r="S8" s="4" t="n">
        <f aca="false">SQRT((M8 * N8)^2 + (L8 * O8)^2)</f>
        <v>12.4435902001853</v>
      </c>
      <c r="T8" s="6" t="n">
        <f aca="false">CGSparameters!$C$3 * L8 / H8^2</f>
        <v>0.0037596206930903</v>
      </c>
      <c r="U8" s="7" t="n">
        <f aca="false">T8 * SQRT((2 * CGSparameters!$C$4 / CGSparameters!$C$3)^2 + (2 * I8/H8)^2 + (M8/L8)^2)</f>
        <v>0.00135515568331065</v>
      </c>
      <c r="V8" s="4" t="n">
        <f aca="false">IF(H8 = "", "", J8 / H8)</f>
        <v>0.0471874965517241</v>
      </c>
      <c r="W8" s="4" t="n">
        <f aca="false">V8 * SQRT((I8 / H8)^2 + (K8 / J8)^2)</f>
        <v>0.00628107823190824</v>
      </c>
    </row>
    <row r="9" customFormat="false" ht="13.8" hidden="false" customHeight="false" outlineLevel="0" collapsed="false">
      <c r="A9" s="0" t="n">
        <f aca="false">IF(MKSdata!A9 = "", "", MKSdata!A9)</f>
        <v>10</v>
      </c>
      <c r="B9" s="5" t="n">
        <f aca="false">IF(MKSdata!B9 = "", "", MKSdata!B9 / 1000)</f>
        <v>0.9986</v>
      </c>
      <c r="C9" s="5" t="n">
        <f aca="false">IF(MKSdata!C9 = "", "", MKSdata!C9 / 1000)</f>
        <v>0.0005</v>
      </c>
      <c r="D9" s="5" t="n">
        <f aca="false">IF(MKSdata!D9 = "", "", MKSdata!D9)</f>
        <v>0.505300960502708</v>
      </c>
      <c r="E9" s="5" t="n">
        <f aca="false">IF(MKSdata!E9 = "", "", MKSdata!E9)</f>
        <v>0.0549697889232365</v>
      </c>
      <c r="F9" s="5" t="n">
        <f aca="false">IF(MKSdata!F9 = "", "", MKSdata!F9 / 1000)</f>
        <v>1.0031</v>
      </c>
      <c r="G9" s="5" t="n">
        <f aca="false">IF(MKSdata!G9 = "", "", MKSdata!G9 / 1000)</f>
        <v>0.0002</v>
      </c>
      <c r="H9" s="4" t="n">
        <f aca="false">IF(MKSdata!H9 = "", "", MKSdata!H9 * 100)</f>
        <v>26.307378035707</v>
      </c>
      <c r="I9" s="4" t="n">
        <f aca="false">IF(MKSdata!I9 = "", "", MKSdata!I9 * 100)</f>
        <v>3.49403545984418</v>
      </c>
      <c r="J9" s="4" t="n">
        <f aca="false">IF(MKSdata!J9 = "", "", MKSdata!J9 * 100)</f>
        <v>2.4</v>
      </c>
      <c r="K9" s="4" t="n">
        <f aca="false">IF(MKSdata!K9 = "", "", MKSdata!K9)</f>
        <v>0.0002</v>
      </c>
      <c r="L9" s="4" t="n">
        <f aca="false">IF(B9 = "", "", CGSparameters!$C$5 * (F9 - B9) / B9)</f>
        <v>4.42068896455043</v>
      </c>
      <c r="M9" s="4" t="n">
        <f aca="false">2 * CGSparameters!$C$5 / $B9 * SQRT(G9^2 + (F9/B9 * C9)^2)</f>
        <v>1.06216213947758</v>
      </c>
      <c r="N9" s="4" t="n">
        <f aca="false">IF(H9="", "", CGSparameters!$C$3^2 * H9)</f>
        <v>7.95798185580137</v>
      </c>
      <c r="O9" s="4" t="n">
        <f aca="false">2 * N9 * SQRT((2 * CGSparameters!$C$4 / CGSparameters!$C$3)^2 + (I9/H9)^2)</f>
        <v>2.19168950703954</v>
      </c>
      <c r="P9" s="4" t="n">
        <f aca="false">CGSparameters!$C$3^2 * H9^2</f>
        <v>209.353637081864</v>
      </c>
      <c r="Q9" s="8" t="n">
        <f aca="false"> 2 * P9 * SQRT((CGSparameters!$C$4 / CGSparameters!$C$3)^2 + ($I9/$H9)^2)</f>
        <v>56.1296040811031</v>
      </c>
      <c r="R9" s="4" t="n">
        <f aca="false">L9 * N9</f>
        <v>35.1797625700337</v>
      </c>
      <c r="S9" s="4" t="n">
        <f aca="false">SQRT((M9 * N9)^2 + (L9 * O9)^2)</f>
        <v>12.8576822058589</v>
      </c>
      <c r="T9" s="6" t="n">
        <f aca="false">CGSparameters!$C$3 * L9 / H9^2</f>
        <v>0.00351315666987661</v>
      </c>
      <c r="U9" s="7" t="n">
        <f aca="false">T9 * SQRT((2 * CGSparameters!$C$4 / CGSparameters!$C$3)^2 + (2 * I9/H9)^2 + (M9/L9)^2)</f>
        <v>0.00126479730384908</v>
      </c>
      <c r="V9" s="4" t="n">
        <f aca="false">IF(H9 = "", "", J9 / H9)</f>
        <v>0.09122916</v>
      </c>
      <c r="W9" s="4" t="n">
        <f aca="false">V9 * SQRT((I9 / H9)^2 + (K9 / J9)^2)</f>
        <v>0.0121166762541931</v>
      </c>
    </row>
    <row r="10" customFormat="false" ht="13.8" hidden="false" customHeight="false" outlineLevel="0" collapsed="false">
      <c r="A10" s="0" t="n">
        <f aca="false">IF(MKSdata!A10 = "", "", MKSdata!A10)</f>
        <v>11</v>
      </c>
      <c r="B10" s="5" t="n">
        <f aca="false">IF(MKSdata!B10 = "", "", MKSdata!B10 / 1000)</f>
        <v>0.9986</v>
      </c>
      <c r="C10" s="5" t="n">
        <f aca="false">IF(MKSdata!C10 = "", "", MKSdata!C10 / 1000)</f>
        <v>0.0005</v>
      </c>
      <c r="D10" s="5" t="n">
        <f aca="false">IF(MKSdata!D10 = "", "", MKSdata!D10)</f>
        <v>0.505300960502708</v>
      </c>
      <c r="E10" s="5" t="n">
        <f aca="false">IF(MKSdata!E10 = "", "", MKSdata!E10)</f>
        <v>0.0412275115124802</v>
      </c>
      <c r="F10" s="5" t="n">
        <f aca="false">IF(MKSdata!F10 = "", "", MKSdata!F10 / 1000)</f>
        <v>1.0031</v>
      </c>
      <c r="G10" s="5" t="n">
        <f aca="false">IF(MKSdata!G10 = "", "", MKSdata!G10 / 1000)</f>
        <v>0.0002</v>
      </c>
      <c r="H10" s="4" t="n">
        <f aca="false">IF(MKSdata!H10 = "", "", MKSdata!H10 * 100)</f>
        <v>24.5535528333265</v>
      </c>
      <c r="I10" s="4" t="n">
        <f aca="false">IF(MKSdata!I10 = "", "", MKSdata!I10 * 100)</f>
        <v>3.61120633810302</v>
      </c>
      <c r="J10" s="4" t="n">
        <f aca="false">IF(MKSdata!J10 = "", "", MKSdata!J10 * 100)</f>
        <v>4.8</v>
      </c>
      <c r="K10" s="4" t="n">
        <f aca="false">IF(MKSdata!K10 = "", "", MKSdata!K10)</f>
        <v>0.0004</v>
      </c>
      <c r="L10" s="4" t="n">
        <f aca="false">IF(B10 = "", "", CGSparameters!$C$5 * (F10 - B10) / B10)</f>
        <v>4.42068896455043</v>
      </c>
      <c r="M10" s="4" t="n">
        <f aca="false">2 * CGSparameters!$C$5 / $B10 * SQRT(G10^2 + (F10/B10 * C10)^2)</f>
        <v>1.06216213947758</v>
      </c>
      <c r="N10" s="4" t="n">
        <f aca="false">IF(H10="", "", CGSparameters!$C$3^2 * H10)</f>
        <v>7.42744973208127</v>
      </c>
      <c r="O10" s="4" t="n">
        <f aca="false">2 * N10 * SQRT((2 * CGSparameters!$C$4 / CGSparameters!$C$3)^2 + (I10/H10)^2)</f>
        <v>2.25056778892086</v>
      </c>
      <c r="P10" s="4" t="n">
        <f aca="false">CGSparameters!$C$3^2 * H10^2</f>
        <v>182.370279413534</v>
      </c>
      <c r="Q10" s="8" t="n">
        <f aca="false"> 2 * P10 * SQRT((CGSparameters!$C$4 / CGSparameters!$C$3)^2 + ($I10/$H10)^2)</f>
        <v>54.0524649006973</v>
      </c>
      <c r="R10" s="4" t="n">
        <f aca="false">L10 * N10</f>
        <v>32.8344450653647</v>
      </c>
      <c r="S10" s="4" t="n">
        <f aca="false">SQRT((M10 * N10)^2 + (L10 * O10)^2)</f>
        <v>12.6973453690534</v>
      </c>
      <c r="T10" s="6" t="n">
        <f aca="false">CGSparameters!$C$3 * L10 / H10^2</f>
        <v>0.00403296046286857</v>
      </c>
      <c r="U10" s="7" t="n">
        <f aca="false">T10 * SQRT((2 * CGSparameters!$C$4 / CGSparameters!$C$3)^2 + (2 * I10/H10)^2 + (M10/L10)^2)</f>
        <v>0.00153875385835922</v>
      </c>
      <c r="V10" s="4" t="n">
        <f aca="false">IF(H10 = "", "", J10 / H10)</f>
        <v>0.195491057142857</v>
      </c>
      <c r="W10" s="4" t="n">
        <f aca="false">V10 * SQRT((I10 / H10)^2 + (K10 / J10)^2)</f>
        <v>0.0287517925698982</v>
      </c>
    </row>
    <row r="11" customFormat="false" ht="13.8" hidden="false" customHeight="false" outlineLevel="0" collapsed="false">
      <c r="A11" s="0" t="n">
        <f aca="false">IF(MKSdata!A11 = "", "", MKSdata!A11)</f>
        <v>12</v>
      </c>
      <c r="B11" s="5" t="n">
        <f aca="false">IF(MKSdata!B11 = "", "", MKSdata!B11 / 1000)</f>
        <v>0.9986</v>
      </c>
      <c r="C11" s="5" t="n">
        <f aca="false">IF(MKSdata!C11 = "", "", MKSdata!C11 / 1000)</f>
        <v>0.0005</v>
      </c>
      <c r="D11" s="5" t="n">
        <f aca="false">IF(MKSdata!D11 = "", "", MKSdata!D11)</f>
        <v>0.505300960502708</v>
      </c>
      <c r="E11" s="5" t="n">
        <f aca="false">IF(MKSdata!E11 = "", "", MKSdata!E11)</f>
        <v>0.0824544407839227</v>
      </c>
      <c r="F11" s="5" t="n">
        <f aca="false">IF(MKSdata!F11 = "", "", MKSdata!F11 / 1000)</f>
        <v>1.0031</v>
      </c>
      <c r="G11" s="5" t="n">
        <f aca="false">IF(MKSdata!G11 = "", "", MKSdata!G11 / 1000)</f>
        <v>0.0002</v>
      </c>
      <c r="H11" s="4" t="n">
        <f aca="false">IF(MKSdata!H11 = "", "", MKSdata!H11 * 100)</f>
        <v>52.614756071414</v>
      </c>
      <c r="I11" s="4" t="n">
        <f aca="false">IF(MKSdata!I11 = "", "", MKSdata!I11 * 100)</f>
        <v>6.98807091968836</v>
      </c>
      <c r="J11" s="4" t="n">
        <f aca="false">IF(MKSdata!J11 = "", "", MKSdata!J11 * 100)</f>
        <v>4.8</v>
      </c>
      <c r="K11" s="4" t="n">
        <f aca="false">IF(MKSdata!K11 = "", "", MKSdata!K11)</f>
        <v>0.0004</v>
      </c>
      <c r="L11" s="4" t="n">
        <f aca="false">IF(B11 = "", "", CGSparameters!$C$5 * (F11 - B11) / B11)</f>
        <v>4.42068896455043</v>
      </c>
      <c r="M11" s="4" t="n">
        <f aca="false">2 * CGSparameters!$C$5 / $B11 * SQRT(G11^2 + (F11/B11 * C11)^2)</f>
        <v>1.06216213947758</v>
      </c>
      <c r="N11" s="4" t="n">
        <f aca="false">IF(H11="", "", CGSparameters!$C$3^2 * H11)</f>
        <v>15.9159637116027</v>
      </c>
      <c r="O11" s="4" t="n">
        <f aca="false">2 * N11 * SQRT((2 * CGSparameters!$C$4 / CGSparameters!$C$3)^2 + (I11/H11)^2)</f>
        <v>4.38337901407908</v>
      </c>
      <c r="P11" s="4" t="n">
        <f aca="false">CGSparameters!$C$3^2 * H11^2</f>
        <v>837.414548327455</v>
      </c>
      <c r="Q11" s="8" t="n">
        <f aca="false"> 2 * P11 * SQRT((CGSparameters!$C$4 / CGSparameters!$C$3)^2 + ($I11/$H11)^2)</f>
        <v>224.518416324412</v>
      </c>
      <c r="R11" s="4" t="n">
        <f aca="false">L11 * N11</f>
        <v>70.3595251400673</v>
      </c>
      <c r="S11" s="4" t="n">
        <f aca="false">SQRT((M11 * N11)^2 + (L11 * O11)^2)</f>
        <v>25.7153644117177</v>
      </c>
      <c r="T11" s="6" t="n">
        <f aca="false">CGSparameters!$C$3 * L11 / H11^2</f>
        <v>0.000878289167469153</v>
      </c>
      <c r="U11" s="7" t="n">
        <f aca="false">T11 * SQRT((2 * CGSparameters!$C$4 / CGSparameters!$C$3)^2 + (2 * I11/H11)^2 + (M11/L11)^2)</f>
        <v>0.00031619932596227</v>
      </c>
      <c r="V11" s="4" t="n">
        <f aca="false">IF(H11 = "", "", J11 / H11)</f>
        <v>0.09122916</v>
      </c>
      <c r="W11" s="4" t="n">
        <f aca="false">V11 * SQRT((I11 / H11)^2 + (K11 / J11)^2)</f>
        <v>0.0121166762541931</v>
      </c>
    </row>
    <row r="12" customFormat="false" ht="13.8" hidden="false" customHeight="false" outlineLevel="0" collapsed="false">
      <c r="A12" s="0" t="n">
        <f aca="false">IF(MKSdata!A12 = "", "", MKSdata!A12)</f>
        <v>13</v>
      </c>
      <c r="B12" s="5" t="n">
        <f aca="false">IF(MKSdata!B12 = "", "", MKSdata!B12 / 1000)</f>
        <v>0.9986</v>
      </c>
      <c r="C12" s="5" t="n">
        <f aca="false">IF(MKSdata!C12 = "", "", MKSdata!C12 / 1000)</f>
        <v>0.0005</v>
      </c>
      <c r="D12" s="5" t="n">
        <f aca="false">IF(MKSdata!D12 = "", "", MKSdata!D12)</f>
        <v>0.505300960502708</v>
      </c>
      <c r="E12" s="5" t="n">
        <f aca="false">IF(MKSdata!E12 = "", "", MKSdata!E12)</f>
        <v>0.0412275115124802</v>
      </c>
      <c r="F12" s="5" t="n">
        <f aca="false">IF(MKSdata!F12 = "", "", MKSdata!F12 / 1000)</f>
        <v>1.0031</v>
      </c>
      <c r="G12" s="5" t="n">
        <f aca="false">IF(MKSdata!G12 = "", "", MKSdata!G12 / 1000)</f>
        <v>0.0002</v>
      </c>
      <c r="H12" s="4" t="n">
        <f aca="false">IF(MKSdata!H12 = "", "", MKSdata!H12 * 100)</f>
        <v>53.4916686726042</v>
      </c>
      <c r="I12" s="4" t="n">
        <f aca="false">IF(MKSdata!I12 = "", "", MKSdata!I12 * 100)</f>
        <v>6.93283199482491</v>
      </c>
      <c r="J12" s="4" t="n">
        <f aca="false">IF(MKSdata!J12 = "", "", MKSdata!J12 * 100)</f>
        <v>2.4</v>
      </c>
      <c r="K12" s="4" t="n">
        <f aca="false">IF(MKSdata!K12 = "", "", MKSdata!K12)</f>
        <v>0.0002</v>
      </c>
      <c r="L12" s="4" t="n">
        <f aca="false">IF(B12 = "", "", CGSparameters!$C$5 * (F12 - B12) / B12)</f>
        <v>4.42068896455043</v>
      </c>
      <c r="M12" s="4" t="n">
        <f aca="false">2 * CGSparameters!$C$5 / $B12 * SQRT(G12^2 + (F12/B12 * C12)^2)</f>
        <v>1.06216213947758</v>
      </c>
      <c r="N12" s="4" t="n">
        <f aca="false">IF(H12="", "", CGSparameters!$C$3^2 * H12)</f>
        <v>16.1812297734628</v>
      </c>
      <c r="O12" s="4" t="n">
        <f aca="false">2 * N12 * SQRT((2 * CGSparameters!$C$4 / CGSparameters!$C$3)^2 + (I12/H12)^2)</f>
        <v>4.35632661083369</v>
      </c>
      <c r="P12" s="4" t="n">
        <f aca="false">CGSparameters!$C$3^2 * H12^2</f>
        <v>865.560981757349</v>
      </c>
      <c r="Q12" s="8" t="n">
        <f aca="false"> 2 * P12 * SQRT((CGSparameters!$C$4 / CGSparameters!$C$3)^2 + ($I12/$H12)^2)</f>
        <v>226.560477639899</v>
      </c>
      <c r="R12" s="4" t="n">
        <f aca="false">L12 * N12</f>
        <v>71.5321838924017</v>
      </c>
      <c r="S12" s="4" t="n">
        <f aca="false">SQRT((M12 * N12)^2 + (L12 * O12)^2)</f>
        <v>25.812114696387</v>
      </c>
      <c r="T12" s="6" t="n">
        <f aca="false">CGSparameters!$C$3 * L12 / H12^2</f>
        <v>0.000849728837110711</v>
      </c>
      <c r="U12" s="7" t="n">
        <f aca="false">T12 * SQRT((2 * CGSparameters!$C$4 / CGSparameters!$C$3)^2 + (2 * I12/H12)^2 + (M12/L12)^2)</f>
        <v>0.000301914547829343</v>
      </c>
      <c r="V12" s="4" t="n">
        <f aca="false">IF(H12 = "", "", J12 / H12)</f>
        <v>0.0448668</v>
      </c>
      <c r="W12" s="4" t="n">
        <f aca="false">V12 * SQRT((I12 / H12)^2 + (K12 / J12)^2)</f>
        <v>0.00581499995348305</v>
      </c>
    </row>
    <row r="13" customFormat="false" ht="13.8" hidden="false" customHeight="false" outlineLevel="0" collapsed="false">
      <c r="A13" s="0" t="n">
        <f aca="false">IF(MKSdata!A13 = "", "", MKSdata!A13)</f>
        <v>15</v>
      </c>
      <c r="B13" s="5" t="n">
        <f aca="false">IF(MKSdata!B13 = "", "", MKSdata!B13 / 1000)</f>
        <v>0.9989</v>
      </c>
      <c r="C13" s="5" t="n">
        <f aca="false">IF(MKSdata!C13 = "", "", MKSdata!C13 / 1000)</f>
        <v>0.0005</v>
      </c>
      <c r="D13" s="5" t="n">
        <f aca="false">IF(MKSdata!D13 = "", "", MKSdata!D13)</f>
        <v>0.700621122256993</v>
      </c>
      <c r="E13" s="5" t="n">
        <f aca="false">IF(MKSdata!E13 = "", "", MKSdata!E13)</f>
        <v>0.0990830996336402</v>
      </c>
      <c r="F13" s="5" t="n">
        <f aca="false">IF(MKSdata!F13 = "", "", MKSdata!F13 / 1000)</f>
        <v>1.0073</v>
      </c>
      <c r="G13" s="5" t="n">
        <f aca="false">IF(MKSdata!G13 = "", "", MKSdata!G13 / 1000)</f>
        <v>0.0003</v>
      </c>
      <c r="H13" s="4" t="n">
        <f aca="false">IF(MKSdata!H13 = "", "", MKSdata!H13 * 100)</f>
        <v>26.307378035707</v>
      </c>
      <c r="I13" s="4" t="n">
        <f aca="false">IF(MKSdata!I13 = "", "", MKSdata!I13 * 100)</f>
        <v>3.80988332170779</v>
      </c>
      <c r="J13" s="4" t="n">
        <f aca="false">IF(MKSdata!J13 = "", "", MKSdata!J13 * 100)</f>
        <v>1.2</v>
      </c>
      <c r="K13" s="4" t="n">
        <f aca="false">IF(MKSdata!K13 = "", "", MKSdata!K13)</f>
        <v>0.0001</v>
      </c>
      <c r="L13" s="4" t="n">
        <f aca="false">IF(B13 = "", "", CGSparameters!$C$5 * (F13 - B13) / B13)</f>
        <v>8.24947442186391</v>
      </c>
      <c r="M13" s="4" t="n">
        <f aca="false">2 * CGSparameters!$C$5 / $B13 * SQRT(G13^2 + (F13/B13 * C13)^2)</f>
        <v>1.15238207273203</v>
      </c>
      <c r="N13" s="4" t="n">
        <f aca="false">IF(H13="", "", CGSparameters!$C$3^2 * H13)</f>
        <v>7.95798185580137</v>
      </c>
      <c r="O13" s="4" t="n">
        <f aca="false">2 * N13 * SQRT((2 * CGSparameters!$C$4 / CGSparameters!$C$3)^2 + (I13/H13)^2)</f>
        <v>2.3765302224386</v>
      </c>
      <c r="P13" s="4" t="n">
        <f aca="false">CGSparameters!$C$3^2 * H13^2</f>
        <v>209.353637081864</v>
      </c>
      <c r="Q13" s="8" t="n">
        <f aca="false"> 2 * P13 * SQRT((CGSparameters!$C$4 / CGSparameters!$C$3)^2 + ($I13/$H13)^2)</f>
        <v>61.1139786990405</v>
      </c>
      <c r="R13" s="4" t="n">
        <f aca="false">L13 * N13</f>
        <v>65.6491677690905</v>
      </c>
      <c r="S13" s="4" t="n">
        <f aca="false">SQRT((M13 * N13)^2 + (L13 * O13)^2)</f>
        <v>21.6439713346316</v>
      </c>
      <c r="T13" s="6" t="n">
        <f aca="false">CGSparameters!$C$3 * L13 / H13^2</f>
        <v>0.00655592291621337</v>
      </c>
      <c r="U13" s="7" t="n">
        <f aca="false">T13 * SQRT((2 * CGSparameters!$C$4 / CGSparameters!$C$3)^2 + (2 * I13/H13)^2 + (M13/L13)^2)</f>
        <v>0.00212162398546197</v>
      </c>
      <c r="V13" s="4" t="n">
        <f aca="false">IF(H13 = "", "", J13 / H13)</f>
        <v>0.04561458</v>
      </c>
      <c r="W13" s="4" t="n">
        <f aca="false">V13 * SQRT((I13 / H13)^2 + (K13 / J13)^2)</f>
        <v>0.00660598924392248</v>
      </c>
    </row>
    <row r="14" customFormat="false" ht="13.8" hidden="false" customHeight="false" outlineLevel="0" collapsed="false">
      <c r="A14" s="0" t="n">
        <f aca="false">IF(MKSdata!A14 = "", "", MKSdata!A14)</f>
        <v>16</v>
      </c>
      <c r="B14" s="5" t="n">
        <f aca="false">IF(MKSdata!B14 = "", "", MKSdata!B14 / 1000)</f>
        <v>0.9989</v>
      </c>
      <c r="C14" s="5" t="n">
        <f aca="false">IF(MKSdata!C14 = "", "", MKSdata!C14 / 1000)</f>
        <v>0.0005</v>
      </c>
      <c r="D14" s="5" t="n">
        <f aca="false">IF(MKSdata!D14 = "", "", MKSdata!D14)</f>
        <v>0.626654582335531</v>
      </c>
      <c r="E14" s="5" t="n">
        <f aca="false">IF(MKSdata!E14 = "", "", MKSdata!E14)</f>
        <v>0.110778148201627</v>
      </c>
      <c r="F14" s="5" t="n">
        <f aca="false">IF(MKSdata!F14 = "", "", MKSdata!F14 / 1000)</f>
        <v>1.0073</v>
      </c>
      <c r="G14" s="5" t="n">
        <f aca="false">IF(MKSdata!G14 = "", "", MKSdata!G14 / 1000)</f>
        <v>0.0003</v>
      </c>
      <c r="H14" s="4" t="n">
        <f aca="false">IF(MKSdata!H14 = "", "", MKSdata!H14 * 100)</f>
        <v>26.307378035707</v>
      </c>
      <c r="I14" s="4" t="n">
        <f aca="false">IF(MKSdata!I14 = "", "", MKSdata!I14 * 100)</f>
        <v>3.80988332170779</v>
      </c>
      <c r="J14" s="4" t="n">
        <f aca="false">IF(MKSdata!J14 = "", "", MKSdata!J14 * 100)</f>
        <v>2.4</v>
      </c>
      <c r="K14" s="4" t="n">
        <f aca="false">IF(MKSdata!K14 = "", "", MKSdata!K14)</f>
        <v>0.0002</v>
      </c>
      <c r="L14" s="4" t="n">
        <f aca="false">IF(B14 = "", "", CGSparameters!$C$5 * (F14 - B14) / B14)</f>
        <v>8.24947442186391</v>
      </c>
      <c r="M14" s="4" t="n">
        <f aca="false">2 * CGSparameters!$C$5 / $B14 * SQRT(G14^2 + (F14/B14 * C14)^2)</f>
        <v>1.15238207273203</v>
      </c>
      <c r="N14" s="4" t="n">
        <f aca="false">IF(H14="", "", CGSparameters!$C$3^2 * H14)</f>
        <v>7.95798185580137</v>
      </c>
      <c r="O14" s="4" t="n">
        <f aca="false">2 * N14 * SQRT((2 * CGSparameters!$C$4 / CGSparameters!$C$3)^2 + (I14/H14)^2)</f>
        <v>2.3765302224386</v>
      </c>
      <c r="P14" s="4" t="n">
        <f aca="false">CGSparameters!$C$3^2 * H14^2</f>
        <v>209.353637081864</v>
      </c>
      <c r="Q14" s="8" t="n">
        <f aca="false"> 2 * P14 * SQRT((CGSparameters!$C$4 / CGSparameters!$C$3)^2 + ($I14/$H14)^2)</f>
        <v>61.1139786990405</v>
      </c>
      <c r="R14" s="4" t="n">
        <f aca="false">L14 * N14</f>
        <v>65.6491677690905</v>
      </c>
      <c r="S14" s="4" t="n">
        <f aca="false">SQRT((M14 * N14)^2 + (L14 * O14)^2)</f>
        <v>21.6439713346316</v>
      </c>
      <c r="T14" s="6" t="n">
        <f aca="false">CGSparameters!$C$3 * L14 / H14^2</f>
        <v>0.00655592291621337</v>
      </c>
      <c r="U14" s="7" t="n">
        <f aca="false">T14 * SQRT((2 * CGSparameters!$C$4 / CGSparameters!$C$3)^2 + (2 * I14/H14)^2 + (M14/L14)^2)</f>
        <v>0.00212162398546197</v>
      </c>
      <c r="V14" s="4" t="n">
        <f aca="false">IF(H14 = "", "", J14 / H14)</f>
        <v>0.09122916</v>
      </c>
      <c r="W14" s="4" t="n">
        <f aca="false">V14 * SQRT((I14 / H14)^2 + (K14 / J14)^2)</f>
        <v>0.013211978487845</v>
      </c>
    </row>
    <row r="15" customFormat="false" ht="13.8" hidden="false" customHeight="false" outlineLevel="0" collapsed="false">
      <c r="A15" s="0" t="n">
        <f aca="false">IF(MKSdata!A15 = "", "", MKSdata!A15)</f>
        <v>17</v>
      </c>
      <c r="B15" s="5" t="n">
        <f aca="false">IF(MKSdata!B15 = "", "", MKSdata!B15 / 1000)</f>
        <v>0.9989</v>
      </c>
      <c r="C15" s="5" t="n">
        <f aca="false">IF(MKSdata!C15 = "", "", MKSdata!C15 / 1000)</f>
        <v>0.0005</v>
      </c>
      <c r="D15" s="5" t="n">
        <f aca="false">IF(MKSdata!D15 = "", "", MKSdata!D15)</f>
        <v>0.657240870699875</v>
      </c>
      <c r="E15" s="5" t="n">
        <f aca="false">IF(MKSdata!E15 = "", "", MKSdata!E15)</f>
        <v>0.0844984068563784</v>
      </c>
      <c r="F15" s="5" t="n">
        <f aca="false">IF(MKSdata!F15 = "", "", MKSdata!F15 / 1000)</f>
        <v>1.0073</v>
      </c>
      <c r="G15" s="5" t="n">
        <f aca="false">IF(MKSdata!G15 = "", "", MKSdata!G15 / 1000)</f>
        <v>0.0003</v>
      </c>
      <c r="H15" s="4" t="n">
        <f aca="false">IF(MKSdata!H15 = "", "", MKSdata!H15 * 100)</f>
        <v>26.307378035707</v>
      </c>
      <c r="I15" s="4" t="n">
        <f aca="false">IF(MKSdata!I15 = "", "", MKSdata!I15 * 100)</f>
        <v>3.80988332170779</v>
      </c>
      <c r="J15" s="4" t="n">
        <f aca="false">IF(MKSdata!J15 = "", "", MKSdata!J15 * 100)</f>
        <v>4.8</v>
      </c>
      <c r="K15" s="4" t="n">
        <f aca="false">IF(MKSdata!K15 = "", "", MKSdata!K15)</f>
        <v>0.0004</v>
      </c>
      <c r="L15" s="4" t="n">
        <f aca="false">IF(B15 = "", "", CGSparameters!$C$5 * (F15 - B15) / B15)</f>
        <v>8.24947442186391</v>
      </c>
      <c r="M15" s="4" t="n">
        <f aca="false">2 * CGSparameters!$C$5 / $B15 * SQRT(G15^2 + (F15/B15 * C15)^2)</f>
        <v>1.15238207273203</v>
      </c>
      <c r="N15" s="4" t="n">
        <f aca="false">IF(H15="", "", CGSparameters!$C$3^2 * H15)</f>
        <v>7.95798185580137</v>
      </c>
      <c r="O15" s="4" t="n">
        <f aca="false">2 * N15 * SQRT((2 * CGSparameters!$C$4 / CGSparameters!$C$3)^2 + (I15/H15)^2)</f>
        <v>2.3765302224386</v>
      </c>
      <c r="P15" s="4" t="n">
        <f aca="false">CGSparameters!$C$3^2 * H15^2</f>
        <v>209.353637081864</v>
      </c>
      <c r="Q15" s="8" t="n">
        <f aca="false"> 2 * P15 * SQRT((CGSparameters!$C$4 / CGSparameters!$C$3)^2 + ($I15/$H15)^2)</f>
        <v>61.1139786990405</v>
      </c>
      <c r="R15" s="4" t="n">
        <f aca="false">L15 * N15</f>
        <v>65.6491677690905</v>
      </c>
      <c r="S15" s="4" t="n">
        <f aca="false">SQRT((M15 * N15)^2 + (L15 * O15)^2)</f>
        <v>21.6439713346316</v>
      </c>
      <c r="T15" s="6" t="n">
        <f aca="false">CGSparameters!$C$3 * L15 / H15^2</f>
        <v>0.00655592291621337</v>
      </c>
      <c r="U15" s="7" t="n">
        <f aca="false">T15 * SQRT((2 * CGSparameters!$C$4 / CGSparameters!$C$3)^2 + (2 * I15/H15)^2 + (M15/L15)^2)</f>
        <v>0.00212162398546197</v>
      </c>
      <c r="V15" s="4" t="n">
        <f aca="false">IF(H15 = "", "", J15 / H15)</f>
        <v>0.18245832</v>
      </c>
      <c r="W15" s="4" t="n">
        <f aca="false">V15 * SQRT((I15 / H15)^2 + (K15 / J15)^2)</f>
        <v>0.0264239569756899</v>
      </c>
    </row>
    <row r="16" customFormat="false" ht="13.8" hidden="false" customHeight="false" outlineLevel="0" collapsed="false">
      <c r="A16" s="0" t="n">
        <f aca="false">IF(MKSdata!A16 = "", "", MKSdata!A16)</f>
        <v>18</v>
      </c>
      <c r="B16" s="5" t="n">
        <f aca="false">IF(MKSdata!B16 = "", "", MKSdata!B16 / 1000)</f>
        <v>0.9989</v>
      </c>
      <c r="C16" s="5" t="n">
        <f aca="false">IF(MKSdata!C16 = "", "", MKSdata!C16 / 1000)</f>
        <v>0.0005</v>
      </c>
      <c r="D16" s="5" t="n">
        <f aca="false">IF(MKSdata!D16 = "", "", MKSdata!D16)</f>
        <v>0.693579525226628</v>
      </c>
      <c r="E16" s="5" t="n">
        <f aca="false">IF(MKSdata!E16 = "", "", MKSdata!E16)</f>
        <v>0.0800713617164887</v>
      </c>
      <c r="F16" s="5" t="n">
        <f aca="false">IF(MKSdata!F16 = "", "", MKSdata!F16 / 1000)</f>
        <v>1.0073</v>
      </c>
      <c r="G16" s="5" t="n">
        <f aca="false">IF(MKSdata!G16 = "", "", MKSdata!G16 / 1000)</f>
        <v>0.0003</v>
      </c>
      <c r="H16" s="4" t="n">
        <f aca="false">IF(MKSdata!H16 = "", "", MKSdata!H16 * 100)</f>
        <v>53.4916686726042</v>
      </c>
      <c r="I16" s="4" t="n">
        <f aca="false">IF(MKSdata!I16 = "", "", MKSdata!I16 * 100)</f>
        <v>6.93283199482491</v>
      </c>
      <c r="J16" s="4" t="n">
        <f aca="false">IF(MKSdata!J16 = "", "", MKSdata!J16 * 100)</f>
        <v>4.8</v>
      </c>
      <c r="K16" s="4" t="n">
        <f aca="false">IF(MKSdata!K16 = "", "", MKSdata!K16)</f>
        <v>0.0004</v>
      </c>
      <c r="L16" s="4" t="n">
        <f aca="false">IF(B16 = "", "", CGSparameters!$C$5 * (F16 - B16) / B16)</f>
        <v>8.24947442186391</v>
      </c>
      <c r="M16" s="4" t="n">
        <f aca="false">2 * CGSparameters!$C$5 / $B16 * SQRT(G16^2 + (F16/B16 * C16)^2)</f>
        <v>1.15238207273203</v>
      </c>
      <c r="N16" s="4" t="n">
        <f aca="false">IF(H16="", "", CGSparameters!$C$3^2 * H16)</f>
        <v>16.1812297734628</v>
      </c>
      <c r="O16" s="4" t="n">
        <f aca="false">2 * N16 * SQRT((2 * CGSparameters!$C$4 / CGSparameters!$C$3)^2 + (I16/H16)^2)</f>
        <v>4.35632661083369</v>
      </c>
      <c r="P16" s="4" t="n">
        <f aca="false">CGSparameters!$C$3^2 * H16^2</f>
        <v>865.560981757349</v>
      </c>
      <c r="Q16" s="8" t="n">
        <f aca="false"> 2 * P16 * SQRT((CGSparameters!$C$4 / CGSparameters!$C$3)^2 + ($I16/$H16)^2)</f>
        <v>226.560477639899</v>
      </c>
      <c r="R16" s="4" t="n">
        <f aca="false">L16 * N16</f>
        <v>133.486641130484</v>
      </c>
      <c r="S16" s="4" t="n">
        <f aca="false">SQRT((M16 * N16)^2 + (L16 * O16)^2)</f>
        <v>40.4871110155272</v>
      </c>
      <c r="T16" s="6" t="n">
        <f aca="false">CGSparameters!$C$3 * L16 / H16^2</f>
        <v>0.00158568412378179</v>
      </c>
      <c r="U16" s="7" t="n">
        <f aca="false">T16 * SQRT((2 * CGSparameters!$C$4 / CGSparameters!$C$3)^2 + (2 * I16/H16)^2 + (M16/L16)^2)</f>
        <v>0.000470461369518968</v>
      </c>
      <c r="V16" s="4" t="n">
        <f aca="false">IF(H16 = "", "", J16 / H16)</f>
        <v>0.0897336000000001</v>
      </c>
      <c r="W16" s="4" t="n">
        <f aca="false">V16 * SQRT((I16 / H16)^2 + (K16 / J16)^2)</f>
        <v>0.0116299999069661</v>
      </c>
    </row>
    <row r="17" customFormat="false" ht="13.8" hidden="false" customHeight="false" outlineLevel="0" collapsed="false">
      <c r="A17" s="0" t="n">
        <f aca="false">IF(MKSdata!A17 = "", "", MKSdata!A17)</f>
        <v>19</v>
      </c>
      <c r="B17" s="5" t="n">
        <f aca="false">IF(MKSdata!B17 = "", "", MKSdata!B17 / 1000)</f>
        <v>0.9989</v>
      </c>
      <c r="C17" s="5" t="n">
        <f aca="false">IF(MKSdata!C17 = "", "", MKSdata!C17 / 1000)</f>
        <v>0.0005</v>
      </c>
      <c r="D17" s="5" t="n">
        <f aca="false">IF(MKSdata!D17 = "", "", MKSdata!D17)</f>
        <v>0.686465701018297</v>
      </c>
      <c r="E17" s="5" t="n">
        <f aca="false">IF(MKSdata!E17 = "", "", MKSdata!E17)</f>
        <v>0.0404511090582298</v>
      </c>
      <c r="F17" s="5" t="n">
        <f aca="false">IF(MKSdata!F17 = "", "", MKSdata!F17 / 1000)</f>
        <v>1.0073</v>
      </c>
      <c r="G17" s="5" t="n">
        <f aca="false">IF(MKSdata!G17 = "", "", MKSdata!G17 / 1000)</f>
        <v>0.0003</v>
      </c>
      <c r="H17" s="4" t="n">
        <f aca="false">IF(MKSdata!H17 = "", "", MKSdata!H17 * 100)</f>
        <v>54.3685812737945</v>
      </c>
      <c r="I17" s="4" t="n">
        <f aca="false">IF(MKSdata!I17 = "", "", MKSdata!I17 * 100)</f>
        <v>7.04468108386409</v>
      </c>
      <c r="J17" s="4" t="n">
        <f aca="false">IF(MKSdata!J17 = "", "", MKSdata!J17 * 100)</f>
        <v>2.4</v>
      </c>
      <c r="K17" s="4" t="n">
        <f aca="false">IF(MKSdata!K17 = "", "", MKSdata!K17)</f>
        <v>0.0002</v>
      </c>
      <c r="L17" s="4" t="n">
        <f aca="false">IF(B17 = "", "", CGSparameters!$C$5 * (F17 - B17) / B17)</f>
        <v>8.24947442186391</v>
      </c>
      <c r="M17" s="4" t="n">
        <f aca="false">2 * CGSparameters!$C$5 / $B17 * SQRT(G17^2 + (F17/B17 * C17)^2)</f>
        <v>1.15238207273203</v>
      </c>
      <c r="N17" s="4" t="n">
        <f aca="false">IF(H17="", "", CGSparameters!$C$3^2 * H17)</f>
        <v>16.4464958353228</v>
      </c>
      <c r="O17" s="4" t="n">
        <f aca="false">2 * N17 * SQRT((2 * CGSparameters!$C$4 / CGSparameters!$C$3)^2 + (I17/H17)^2)</f>
        <v>4.42669103020793</v>
      </c>
      <c r="P17" s="4" t="n">
        <f aca="false">CGSparameters!$C$3^2 * H17^2</f>
        <v>894.172645491873</v>
      </c>
      <c r="Q17" s="8" t="n">
        <f aca="false"> 2 * P17 * SQRT((CGSparameters!$C$4 / CGSparameters!$C$3)^2 + ($I17/$H17)^2)</f>
        <v>233.990817050222</v>
      </c>
      <c r="R17" s="4" t="n">
        <f aca="false">L17 * N17</f>
        <v>135.674946722787</v>
      </c>
      <c r="S17" s="4" t="n">
        <f aca="false">SQRT((M17 * N17)^2 + (L17 * O17)^2)</f>
        <v>41.1431401264721</v>
      </c>
      <c r="T17" s="6" t="n">
        <f aca="false">CGSparameters!$C$3 * L17 / H17^2</f>
        <v>0.00153494553189179</v>
      </c>
      <c r="U17" s="7" t="n">
        <f aca="false">T17 * SQRT((2 * CGSparameters!$C$4 / CGSparameters!$C$3)^2 + (2 * I17/H17)^2 + (M17/L17)^2)</f>
        <v>0.000455318599113043</v>
      </c>
      <c r="V17" s="4" t="n">
        <f aca="false">IF(H17 = "", "", J17 / H17)</f>
        <v>0.0441431419354838</v>
      </c>
      <c r="W17" s="4" t="n">
        <f aca="false">V17 * SQRT((I17 / H17)^2 + (K17 / J17)^2)</f>
        <v>0.0057197450071977</v>
      </c>
    </row>
    <row r="18" customFormat="false" ht="13.8" hidden="false" customHeight="false" outlineLevel="0" collapsed="false">
      <c r="A18" s="0" t="n">
        <f aca="false">IF(MKSdata!A18 = "", "", MKSdata!A18)</f>
        <v>20</v>
      </c>
      <c r="B18" s="5" t="n">
        <f aca="false">IF(MKSdata!B18 = "", "", MKSdata!B18 / 1000)</f>
        <v>0.9989</v>
      </c>
      <c r="C18" s="5" t="n">
        <f aca="false">IF(MKSdata!C18 = "", "", MKSdata!C18 / 1000)</f>
        <v>0.0005</v>
      </c>
      <c r="D18" s="5" t="n">
        <f aca="false">IF(MKSdata!D18 = "", "", MKSdata!D18)</f>
        <v>0.686465701018297</v>
      </c>
      <c r="E18" s="5" t="n">
        <f aca="false">IF(MKSdata!E18 = "", "", MKSdata!E18)</f>
        <v>0.0606760555025086</v>
      </c>
      <c r="F18" s="5" t="n">
        <f aca="false">IF(MKSdata!F18 = "", "", MKSdata!F18 / 1000)</f>
        <v>1.0073</v>
      </c>
      <c r="G18" s="5" t="n">
        <f aca="false">IF(MKSdata!G18 = "", "", MKSdata!G18 / 1000)</f>
        <v>0.0003</v>
      </c>
      <c r="H18" s="4" t="n">
        <f aca="false">IF(MKSdata!H18 = "", "", MKSdata!H18 * 100)</f>
        <v>53.4916686726042</v>
      </c>
      <c r="I18" s="4" t="n">
        <f aca="false">IF(MKSdata!I18 = "", "", MKSdata!I18 * 100)</f>
        <v>6.93283199482491</v>
      </c>
      <c r="J18" s="4" t="n">
        <f aca="false">IF(MKSdata!J18 = "", "", MKSdata!J18 * 100)</f>
        <v>1.2</v>
      </c>
      <c r="K18" s="4" t="n">
        <f aca="false">IF(MKSdata!K18 = "", "", MKSdata!K18)</f>
        <v>0.0001</v>
      </c>
      <c r="L18" s="4" t="n">
        <f aca="false">IF(B18 = "", "", CGSparameters!$C$5 * (F18 - B18) / B18)</f>
        <v>8.24947442186391</v>
      </c>
      <c r="M18" s="4" t="n">
        <f aca="false">2 * CGSparameters!$C$5 / $B18 * SQRT(G18^2 + (F18/B18 * C18)^2)</f>
        <v>1.15238207273203</v>
      </c>
      <c r="N18" s="4" t="n">
        <f aca="false">IF(H18="", "", CGSparameters!$C$3^2 * H18)</f>
        <v>16.1812297734628</v>
      </c>
      <c r="O18" s="4" t="n">
        <f aca="false">2 * N18 * SQRT((2 * CGSparameters!$C$4 / CGSparameters!$C$3)^2 + (I18/H18)^2)</f>
        <v>4.35632661083369</v>
      </c>
      <c r="P18" s="4" t="n">
        <f aca="false">CGSparameters!$C$3^2 * H18^2</f>
        <v>865.560981757349</v>
      </c>
      <c r="Q18" s="8" t="n">
        <f aca="false"> 2 * P18 * SQRT((CGSparameters!$C$4 / CGSparameters!$C$3)^2 + ($I18/$H18)^2)</f>
        <v>226.560477639899</v>
      </c>
      <c r="R18" s="4" t="n">
        <f aca="false">L18 * N18</f>
        <v>133.486641130484</v>
      </c>
      <c r="S18" s="4" t="n">
        <f aca="false">SQRT((M18 * N18)^2 + (L18 * O18)^2)</f>
        <v>40.4871110155272</v>
      </c>
      <c r="T18" s="6" t="n">
        <f aca="false">CGSparameters!$C$3 * L18 / H18^2</f>
        <v>0.00158568412378179</v>
      </c>
      <c r="U18" s="7" t="n">
        <f aca="false">T18 * SQRT((2 * CGSparameters!$C$4 / CGSparameters!$C$3)^2 + (2 * I18/H18)^2 + (M18/L18)^2)</f>
        <v>0.000470461369518968</v>
      </c>
      <c r="V18" s="4" t="n">
        <f aca="false">IF(H18 = "", "", J18 / H18)</f>
        <v>0.0224334</v>
      </c>
      <c r="W18" s="4" t="n">
        <f aca="false">V18 * SQRT((I18 / H18)^2 + (K18 / J18)^2)</f>
        <v>0.00290749997674152</v>
      </c>
    </row>
    <row r="19" customFormat="false" ht="13.8" hidden="false" customHeight="false" outlineLevel="0" collapsed="false">
      <c r="A19" s="0" t="n">
        <f aca="false">IF(MKSdata!A19 = "", "", MKSdata!A19)</f>
        <v>22</v>
      </c>
      <c r="B19" s="5" t="n">
        <f aca="false">IF(MKSdata!B19 = "", "", MKSdata!B19 / 1000)</f>
        <v>0.999</v>
      </c>
      <c r="C19" s="5" t="n">
        <f aca="false">IF(MKSdata!C19 = "", "", MKSdata!C19 / 1000)</f>
        <v>0.0008</v>
      </c>
      <c r="D19" s="5" t="n">
        <f aca="false">IF(MKSdata!D19 = "", "", MKSdata!D19)</f>
        <v>0.886179052626112</v>
      </c>
      <c r="E19" s="5" t="n">
        <f aca="false">IF(MKSdata!E19 = "", "", MKSdata!E19)</f>
        <v>0.0783295095342486</v>
      </c>
      <c r="F19" s="5" t="n">
        <f aca="false">IF(MKSdata!F19 = "", "", MKSdata!F19 / 1000)</f>
        <v>1.0077</v>
      </c>
      <c r="G19" s="5" t="n">
        <f aca="false">IF(MKSdata!G19 = "", "", MKSdata!G19 / 1000)</f>
        <v>0.0003</v>
      </c>
      <c r="H19" s="4" t="n">
        <f aca="false">IF(MKSdata!H19 = "", "", MKSdata!H19 * 100)</f>
        <v>14.907514220234</v>
      </c>
      <c r="I19" s="4" t="n">
        <f aca="false">IF(MKSdata!I19 = "", "", MKSdata!I19 * 100)</f>
        <v>2.10766805723517</v>
      </c>
      <c r="J19" s="4" t="n">
        <f aca="false">IF(MKSdata!J19 = "", "", MKSdata!J19 * 100)</f>
        <v>6</v>
      </c>
      <c r="K19" s="4" t="n">
        <f aca="false">IF(MKSdata!K19 = "", "", MKSdata!K19)</f>
        <v>0.0005</v>
      </c>
      <c r="L19" s="4" t="n">
        <f aca="false">IF(B19 = "", "", CGSparameters!$C$5 * (F19 - B19) / B19)</f>
        <v>8.54324324324328</v>
      </c>
      <c r="M19" s="4" t="n">
        <f aca="false">2 * CGSparameters!$C$5 / $B19 * SQRT(G19^2 + (F19/B19 * C19)^2)</f>
        <v>1.69083004438872</v>
      </c>
      <c r="N19" s="4" t="n">
        <f aca="false">IF(H19="", "", CGSparameters!$C$3^2 * H19)</f>
        <v>4.50952305162079</v>
      </c>
      <c r="O19" s="4" t="n">
        <f aca="false">2 * N19 * SQRT((2 * CGSparameters!$C$4 / CGSparameters!$C$3)^2 + (I19/H19)^2)</f>
        <v>1.31664010310288</v>
      </c>
      <c r="P19" s="4" t="n">
        <f aca="false">CGSparameters!$C$3^2 * H19^2</f>
        <v>67.2257790185099</v>
      </c>
      <c r="Q19" s="8" t="n">
        <f aca="false"> 2 * P19 * SQRT((CGSparameters!$C$4 / CGSparameters!$C$3)^2 + ($I19/$H19)^2)</f>
        <v>19.1656966787872</v>
      </c>
      <c r="R19" s="4" t="n">
        <f aca="false">L19 * N19</f>
        <v>38.5259523410091</v>
      </c>
      <c r="S19" s="4" t="n">
        <f aca="false">SQRT((M19 * N19)^2 + (L19 * O19)^2)</f>
        <v>13.5891176241944</v>
      </c>
      <c r="T19" s="6" t="n">
        <f aca="false">CGSparameters!$C$3 * L19 / H19^2</f>
        <v>0.0211434083077452</v>
      </c>
      <c r="U19" s="7" t="n">
        <f aca="false">T19 * SQRT((2 * CGSparameters!$C$4 / CGSparameters!$C$3)^2 + (2 * I19/H19)^2 + (M19/L19)^2)</f>
        <v>0.0073379787512132</v>
      </c>
      <c r="V19" s="4" t="n">
        <f aca="false">IF(H19 = "", "", J19 / H19)</f>
        <v>0.402481588235293</v>
      </c>
      <c r="W19" s="4" t="n">
        <f aca="false">V19 * SQRT((I19 / H19)^2 + (K19 / J19)^2)</f>
        <v>0.0569040365798442</v>
      </c>
    </row>
    <row r="20" customFormat="false" ht="13.8" hidden="false" customHeight="false" outlineLevel="0" collapsed="false">
      <c r="A20" s="0" t="n">
        <f aca="false">IF(MKSdata!A20 = "", "", MKSdata!A20)</f>
        <v>23</v>
      </c>
      <c r="B20" s="5" t="n">
        <f aca="false">IF(MKSdata!B20 = "", "", MKSdata!B20 / 1000)</f>
        <v>0.999</v>
      </c>
      <c r="C20" s="5" t="n">
        <f aca="false">IF(MKSdata!C20 = "", "", MKSdata!C20 / 1000)</f>
        <v>0.0008</v>
      </c>
      <c r="D20" s="5" t="n">
        <f aca="false">IF(MKSdata!D20 = "", "", MKSdata!D20)</f>
        <v>0.886179052626112</v>
      </c>
      <c r="E20" s="5" t="n">
        <f aca="false">IF(MKSdata!E20 = "", "", MKSdata!E20)</f>
        <v>0.0783295095342486</v>
      </c>
      <c r="F20" s="5" t="n">
        <f aca="false">IF(MKSdata!F20 = "", "", MKSdata!F20 / 1000)</f>
        <v>1.0137</v>
      </c>
      <c r="G20" s="5" t="n">
        <f aca="false">IF(MKSdata!G20 = "", "", MKSdata!G20 / 1000)</f>
        <v>0.0003</v>
      </c>
      <c r="H20" s="4" t="n">
        <f aca="false">IF(MKSdata!H20 = "", "", MKSdata!H20 * 100)</f>
        <v>14.0306016190437</v>
      </c>
      <c r="I20" s="4" t="n">
        <f aca="false">IF(MKSdata!I20 = "", "", MKSdata!I20 * 100)</f>
        <v>2.51589953564042</v>
      </c>
      <c r="J20" s="4" t="n">
        <f aca="false">IF(MKSdata!J20 = "", "", MKSdata!J20 * 100)</f>
        <v>6</v>
      </c>
      <c r="K20" s="4" t="n">
        <f aca="false">IF(MKSdata!K20 = "", "", MKSdata!K20)</f>
        <v>0.0005</v>
      </c>
      <c r="L20" s="4" t="n">
        <f aca="false">IF(B20 = "", "", CGSparameters!$C$5 * (F20 - B20) / B20)</f>
        <v>14.4351351351352</v>
      </c>
      <c r="M20" s="4" t="n">
        <f aca="false">2 * CGSparameters!$C$5 / $B20 * SQRT(G20^2 + (F20/B20 * C20)^2)</f>
        <v>1.69967824028088</v>
      </c>
      <c r="N20" s="4" t="n">
        <f aca="false">IF(H20="", "", CGSparameters!$C$3^2 * H20)</f>
        <v>4.24425698976072</v>
      </c>
      <c r="O20" s="4" t="n">
        <f aca="false">2 * N20 * SQRT((2 * CGSparameters!$C$4 / CGSparameters!$C$3)^2 + (I20/H20)^2)</f>
        <v>1.55310208403272</v>
      </c>
      <c r="P20" s="4" t="n">
        <f aca="false">CGSparameters!$C$3^2 * H20^2</f>
        <v>59.5494789921743</v>
      </c>
      <c r="Q20" s="8" t="n">
        <f aca="false"> 2 * P20 * SQRT((CGSparameters!$C$4 / CGSparameters!$C$3)^2 + ($I20/$H20)^2)</f>
        <v>21.4657507713387</v>
      </c>
      <c r="R20" s="4" t="n">
        <f aca="false">L20 * N20</f>
        <v>61.2664231954381</v>
      </c>
      <c r="S20" s="4" t="n">
        <f aca="false">SQRT((M20 * N20)^2 + (L20 * O20)^2)</f>
        <v>23.5512673042621</v>
      </c>
      <c r="T20" s="6" t="n">
        <f aca="false">CGSparameters!$C$3 * L20 / H20^2</f>
        <v>0.0403302539124436</v>
      </c>
      <c r="U20" s="7" t="n">
        <f aca="false">T20 * SQRT((2 * CGSparameters!$C$4 / CGSparameters!$C$3)^2 + (2 * I20/H20)^2 + (M20/L20)^2)</f>
        <v>0.0152937362850277</v>
      </c>
      <c r="V20" s="4" t="n">
        <f aca="false">IF(H20 = "", "", J20 / H20)</f>
        <v>0.427636687500001</v>
      </c>
      <c r="W20" s="4" t="n">
        <f aca="false">V20 * SQRT((I20 / H20)^2 + (K20 / J20)^2)</f>
        <v>0.0766817481458905</v>
      </c>
    </row>
    <row r="21" customFormat="false" ht="13.8" hidden="false" customHeight="false" outlineLevel="0" collapsed="false">
      <c r="A21" s="0" t="n">
        <f aca="false">IF(MKSdata!A21 = "", "", MKSdata!A21)</f>
        <v>24</v>
      </c>
      <c r="B21" s="5" t="n">
        <f aca="false">IF(MKSdata!B21 = "", "", MKSdata!B21 / 1000)</f>
        <v>0.999</v>
      </c>
      <c r="C21" s="5" t="n">
        <f aca="false">IF(MKSdata!C21 = "", "", MKSdata!C21 / 1000)</f>
        <v>0.0008</v>
      </c>
      <c r="D21" s="5" t="n">
        <f aca="false">IF(MKSdata!D21 = "", "", MKSdata!D21)</f>
        <v>0.886179052626112</v>
      </c>
      <c r="E21" s="5" t="n">
        <f aca="false">IF(MKSdata!E21 = "", "", MKSdata!E21)</f>
        <v>0.0783295095342486</v>
      </c>
      <c r="F21" s="5" t="n">
        <f aca="false">IF(MKSdata!F21 = "", "", MKSdata!F21 / 1000)</f>
        <v>1.048</v>
      </c>
      <c r="G21" s="5" t="n">
        <f aca="false">IF(MKSdata!G21 = "", "", MKSdata!G21 / 1000)</f>
        <v>0.001</v>
      </c>
      <c r="H21" s="4" t="n">
        <f aca="false">IF(MKSdata!H21 = "", "", MKSdata!H21 * 100)</f>
        <v>14.907514220234</v>
      </c>
      <c r="I21" s="4" t="n">
        <f aca="false">IF(MKSdata!I21 = "", "", MKSdata!I21 * 100)</f>
        <v>2.10766805723517</v>
      </c>
      <c r="J21" s="4" t="n">
        <f aca="false">IF(MKSdata!J21 = "", "", MKSdata!J21 * 100)</f>
        <v>6</v>
      </c>
      <c r="K21" s="4" t="n">
        <f aca="false">IF(MKSdata!K21 = "", "", MKSdata!K21)</f>
        <v>0.0005</v>
      </c>
      <c r="L21" s="4" t="n">
        <f aca="false">IF(B21 = "", "", CGSparameters!$C$5 * (F21 - B21) / B21)</f>
        <v>48.1171171171172</v>
      </c>
      <c r="M21" s="4" t="n">
        <f aca="false">2 * CGSparameters!$C$5 / $B21 * SQRT(G21^2 + (F21/B21 * C21)^2)</f>
        <v>2.5639491259987</v>
      </c>
      <c r="N21" s="4" t="n">
        <f aca="false">IF(H21="", "", CGSparameters!$C$3^2 * H21)</f>
        <v>4.50952305162079</v>
      </c>
      <c r="O21" s="4" t="n">
        <f aca="false">2 * N21 * SQRT((2 * CGSparameters!$C$4 / CGSparameters!$C$3)^2 + (I21/H21)^2)</f>
        <v>1.31664010310288</v>
      </c>
      <c r="P21" s="4" t="n">
        <f aca="false">CGSparameters!$C$3^2 * H21^2</f>
        <v>67.2257790185099</v>
      </c>
      <c r="Q21" s="8" t="n">
        <f aca="false"> 2 * P21 * SQRT((CGSparameters!$C$4 / CGSparameters!$C$3)^2 + ($I21/$H21)^2)</f>
        <v>19.1656966787872</v>
      </c>
      <c r="R21" s="4" t="n">
        <f aca="false">L21 * N21</f>
        <v>216.985248817177</v>
      </c>
      <c r="S21" s="4" t="n">
        <f aca="false">SQRT((M21 * N21)^2 + (L21 * O21)^2)</f>
        <v>64.3993588648332</v>
      </c>
      <c r="T21" s="6" t="n">
        <f aca="false">CGSparameters!$C$3 * L21 / H21^2</f>
        <v>0.119083564032127</v>
      </c>
      <c r="U21" s="7" t="n">
        <f aca="false">T21 * SQRT((2 * CGSparameters!$C$4 / CGSparameters!$C$3)^2 + (2 * I21/H21)^2 + (M21/L21)^2)</f>
        <v>0.0345379704178856</v>
      </c>
      <c r="V21" s="4" t="n">
        <f aca="false">IF(H21 = "", "", J21 / H21)</f>
        <v>0.402481588235293</v>
      </c>
      <c r="W21" s="4" t="n">
        <f aca="false">V21 * SQRT((I21 / H21)^2 + (K21 / J21)^2)</f>
        <v>0.0569040365798442</v>
      </c>
    </row>
    <row r="22" customFormat="false" ht="13.8" hidden="false" customHeight="false" outlineLevel="0" collapsed="false">
      <c r="A22" s="0" t="n">
        <f aca="false">IF(MKSdata!A22 = "", "", MKSdata!A22)</f>
        <v>25</v>
      </c>
      <c r="B22" s="5" t="n">
        <f aca="false">IF(MKSdata!B22 = "", "", MKSdata!B22 / 1000)</f>
        <v>0.999</v>
      </c>
      <c r="C22" s="5" t="n">
        <f aca="false">IF(MKSdata!C22 = "", "", MKSdata!C22 / 1000)</f>
        <v>0.0008</v>
      </c>
      <c r="D22" s="5" t="n">
        <f aca="false">IF(MKSdata!D22 = "", "", MKSdata!D22)</f>
        <v>0.886179052626112</v>
      </c>
      <c r="E22" s="5" t="n">
        <f aca="false">IF(MKSdata!E22 = "", "", MKSdata!E22)</f>
        <v>0.0783295095342486</v>
      </c>
      <c r="F22" s="5" t="n">
        <f aca="false">IF(MKSdata!F22 = "", "", MKSdata!F22 / 1000)</f>
        <v>1.046</v>
      </c>
      <c r="G22" s="5" t="n">
        <f aca="false">IF(MKSdata!G22 = "", "", MKSdata!G22 / 1000)</f>
        <v>0.001</v>
      </c>
      <c r="H22" s="4" t="n">
        <f aca="false">IF(MKSdata!H22 = "", "", MKSdata!H22 * 100)</f>
        <v>15.7844268214242</v>
      </c>
      <c r="I22" s="4" t="n">
        <f aca="false">IF(MKSdata!I22 = "", "", MKSdata!I22 * 100)</f>
        <v>2.21068464973054</v>
      </c>
      <c r="J22" s="4" t="n">
        <f aca="false">IF(MKSdata!J22 = "", "", MKSdata!J22 * 100)</f>
        <v>1.2</v>
      </c>
      <c r="K22" s="4" t="n">
        <f aca="false">IF(MKSdata!K22 = "", "", MKSdata!K22)</f>
        <v>0.0001</v>
      </c>
      <c r="L22" s="4" t="n">
        <f aca="false">IF(B22 = "", "", CGSparameters!$C$5 * (F22 - B22) / B22)</f>
        <v>46.1531531531532</v>
      </c>
      <c r="M22" s="4" t="n">
        <f aca="false">2 * CGSparameters!$C$5 / $B22 * SQRT(G22^2 + (F22/B22 * C22)^2)</f>
        <v>2.5619281810028</v>
      </c>
      <c r="N22" s="4" t="n">
        <f aca="false">IF(H22="", "", CGSparameters!$C$3^2 * H22)</f>
        <v>4.77478911348082</v>
      </c>
      <c r="O22" s="4" t="n">
        <f aca="false">2 * N22 * SQRT((2 * CGSparameters!$C$4 / CGSparameters!$C$3)^2 + (I22/H22)^2)</f>
        <v>1.38180976123616</v>
      </c>
      <c r="P22" s="4" t="n">
        <f aca="false">CGSparameters!$C$3^2 * H22^2</f>
        <v>75.367309349471</v>
      </c>
      <c r="Q22" s="8" t="n">
        <f aca="false"> 2 * P22 * SQRT((CGSparameters!$C$4 / CGSparameters!$C$3)^2 + ($I22/$H22)^2)</f>
        <v>21.2882560611594</v>
      </c>
      <c r="R22" s="4" t="n">
        <f aca="false">L22 * N22</f>
        <v>220.371573228489</v>
      </c>
      <c r="S22" s="4" t="n">
        <f aca="false">SQRT((M22 * N22)^2 + (L22 * O22)^2)</f>
        <v>64.9374556157408</v>
      </c>
      <c r="T22" s="6" t="n">
        <f aca="false">CGSparameters!$C$3 * L22 / H22^2</f>
        <v>0.101884104953917</v>
      </c>
      <c r="U22" s="7" t="n">
        <f aca="false">T22 * SQRT((2 * CGSparameters!$C$4 / CGSparameters!$C$3)^2 + (2 * I22/H22)^2 + (M22/L22)^2)</f>
        <v>0.0293286408596591</v>
      </c>
      <c r="V22" s="4" t="n">
        <f aca="false">IF(H22 = "", "", J22 / H22)</f>
        <v>0.0760243</v>
      </c>
      <c r="W22" s="4" t="n">
        <f aca="false">V22 * SQRT((I22 / H22)^2 + (K22 / J22)^2)</f>
        <v>0.0106475695739963</v>
      </c>
    </row>
    <row r="23" customFormat="false" ht="13.8" hidden="false" customHeight="false" outlineLevel="0" collapsed="false">
      <c r="A23" s="0" t="n">
        <f aca="false">IF(MKSdata!A23 = "", "", MKSdata!A23)</f>
        <v>26</v>
      </c>
      <c r="B23" s="5" t="n">
        <f aca="false">IF(MKSdata!B23 = "", "", MKSdata!B23 / 1000)</f>
        <v>0.999</v>
      </c>
      <c r="C23" s="5" t="n">
        <f aca="false">IF(MKSdata!C23 = "", "", MKSdata!C23 / 1000)</f>
        <v>0.0008</v>
      </c>
      <c r="D23" s="5" t="n">
        <f aca="false">IF(MKSdata!D23 = "", "", MKSdata!D23)</f>
        <v>0.897187910164948</v>
      </c>
      <c r="E23" s="5" t="n">
        <f aca="false">IF(MKSdata!E23 = "", "", MKSdata!E23)</f>
        <v>0.0541591338935437</v>
      </c>
      <c r="F23" s="5" t="n">
        <f aca="false">IF(MKSdata!F23 = "", "", MKSdata!F23 / 1000)</f>
        <v>1.046</v>
      </c>
      <c r="G23" s="5" t="n">
        <f aca="false">IF(MKSdata!G23 = "", "", MKSdata!G23 / 1000)</f>
        <v>0.001</v>
      </c>
      <c r="H23" s="4" t="n">
        <f aca="false">IF(MKSdata!H23 = "", "", MKSdata!H23 * 100)</f>
        <v>16.6613394226144</v>
      </c>
      <c r="I23" s="4" t="n">
        <f aca="false">IF(MKSdata!I23 = "", "", MKSdata!I23 * 100)</f>
        <v>2.31460780398133</v>
      </c>
      <c r="J23" s="4" t="n">
        <f aca="false">IF(MKSdata!J23 = "", "", MKSdata!J23 * 100)</f>
        <v>0.3</v>
      </c>
      <c r="K23" s="4" t="n">
        <f aca="false">IF(MKSdata!K23 = "", "", MKSdata!K23)</f>
        <v>2.5E-005</v>
      </c>
      <c r="L23" s="4" t="n">
        <f aca="false">IF(B23 = "", "", CGSparameters!$C$5 * (F23 - B23) / B23)</f>
        <v>46.1531531531532</v>
      </c>
      <c r="M23" s="4" t="n">
        <f aca="false">2 * CGSparameters!$C$5 / $B23 * SQRT(G23^2 + (F23/B23 * C23)^2)</f>
        <v>2.5619281810028</v>
      </c>
      <c r="N23" s="4" t="n">
        <f aca="false">IF(H23="", "", CGSparameters!$C$3^2 * H23)</f>
        <v>5.04005517534086</v>
      </c>
      <c r="O23" s="4" t="n">
        <f aca="false">2 * N23 * SQRT((2 * CGSparameters!$C$4 / CGSparameters!$C$3)^2 + (I23/H23)^2)</f>
        <v>1.44751657882603</v>
      </c>
      <c r="P23" s="4" t="n">
        <f aca="false">CGSparameters!$C$3^2 * H23^2</f>
        <v>83.9740699850583</v>
      </c>
      <c r="Q23" s="8" t="n">
        <f aca="false"> 2 * P23 * SQRT((CGSparameters!$C$4 / CGSparameters!$C$3)^2 + ($I23/$H23)^2)</f>
        <v>23.5304797642638</v>
      </c>
      <c r="R23" s="4" t="n">
        <f aca="false">L23 * N23</f>
        <v>232.614438407849</v>
      </c>
      <c r="S23" s="4" t="n">
        <f aca="false">SQRT((M23 * N23)^2 + (L23 * O23)^2)</f>
        <v>68.043827051324</v>
      </c>
      <c r="T23" s="6" t="n">
        <f aca="false">CGSparameters!$C$3 * L23 / H23^2</f>
        <v>0.0914416897647352</v>
      </c>
      <c r="U23" s="7" t="n">
        <f aca="false">T23 * SQRT((2 * CGSparameters!$C$4 / CGSparameters!$C$3)^2 + (2 * I23/H23)^2 + (M23/L23)^2)</f>
        <v>0.0261209119036417</v>
      </c>
      <c r="V23" s="4" t="n">
        <f aca="false">IF(H23 = "", "", J23 / H23)</f>
        <v>0.0180057552631579</v>
      </c>
      <c r="W23" s="4" t="n">
        <f aca="false">V23 * SQRT((I23 / H23)^2 + (K23 / J23)^2)</f>
        <v>0.00250137567513862</v>
      </c>
    </row>
    <row r="24" customFormat="false" ht="13.8" hidden="false" customHeight="false" outlineLevel="0" collapsed="false">
      <c r="A24" s="0" t="n">
        <f aca="false">IF(MKSdata!A24 = "", "", MKSdata!A24)</f>
        <v>27</v>
      </c>
      <c r="B24" s="5" t="n">
        <f aca="false">IF(MKSdata!B24 = "", "", MKSdata!B24 / 1000)</f>
        <v>0.999</v>
      </c>
      <c r="C24" s="5" t="n">
        <f aca="false">IF(MKSdata!C24 = "", "", MKSdata!C24 / 1000)</f>
        <v>0.0008</v>
      </c>
      <c r="D24" s="5" t="n">
        <f aca="false">IF(MKSdata!D24 = "", "", MKSdata!D24)</f>
        <v>0.902641990250045</v>
      </c>
      <c r="E24" s="5" t="n">
        <f aca="false">IF(MKSdata!E24 = "", "", MKSdata!E24)</f>
        <v>0.0692112662588488</v>
      </c>
      <c r="F24" s="5" t="n">
        <f aca="false">IF(MKSdata!F24 = "", "", MKSdata!F24 / 1000)</f>
        <v>1.046</v>
      </c>
      <c r="G24" s="5" t="n">
        <f aca="false">IF(MKSdata!G24 = "", "", MKSdata!G24 / 1000)</f>
        <v>0.001</v>
      </c>
      <c r="H24" s="4" t="n">
        <f aca="false">IF(MKSdata!H24 = "", "", MKSdata!H24 * 100)</f>
        <v>16.6613394226144</v>
      </c>
      <c r="I24" s="4" t="n">
        <f aca="false">IF(MKSdata!I24 = "", "", MKSdata!I24 * 100)</f>
        <v>2.31460780398133</v>
      </c>
      <c r="J24" s="4" t="n">
        <f aca="false">IF(MKSdata!J24 = "", "", MKSdata!J24 * 100)</f>
        <v>0.6</v>
      </c>
      <c r="K24" s="4" t="n">
        <f aca="false">IF(MKSdata!K24 = "", "", MKSdata!K24)</f>
        <v>5E-005</v>
      </c>
      <c r="L24" s="4" t="n">
        <f aca="false">IF(B24 = "", "", CGSparameters!$C$5 * (F24 - B24) / B24)</f>
        <v>46.1531531531532</v>
      </c>
      <c r="M24" s="4" t="n">
        <f aca="false">2 * CGSparameters!$C$5 / $B24 * SQRT(G24^2 + (F24/B24 * C24)^2)</f>
        <v>2.5619281810028</v>
      </c>
      <c r="N24" s="4" t="n">
        <f aca="false">IF(H24="", "", CGSparameters!$C$3^2 * H24)</f>
        <v>5.04005517534086</v>
      </c>
      <c r="O24" s="4" t="n">
        <f aca="false">2 * N24 * SQRT((2 * CGSparameters!$C$4 / CGSparameters!$C$3)^2 + (I24/H24)^2)</f>
        <v>1.44751657882603</v>
      </c>
      <c r="P24" s="4" t="n">
        <f aca="false">CGSparameters!$C$3^2 * H24^2</f>
        <v>83.9740699850583</v>
      </c>
      <c r="Q24" s="8" t="n">
        <f aca="false"> 2 * P24 * SQRT((CGSparameters!$C$4 / CGSparameters!$C$3)^2 + ($I24/$H24)^2)</f>
        <v>23.5304797642638</v>
      </c>
      <c r="R24" s="4" t="n">
        <f aca="false">L24 * N24</f>
        <v>232.614438407849</v>
      </c>
      <c r="S24" s="4" t="n">
        <f aca="false">SQRT((M24 * N24)^2 + (L24 * O24)^2)</f>
        <v>68.043827051324</v>
      </c>
      <c r="T24" s="6" t="n">
        <f aca="false">CGSparameters!$C$3 * L24 / H24^2</f>
        <v>0.0914416897647352</v>
      </c>
      <c r="U24" s="7" t="n">
        <f aca="false">T24 * SQRT((2 * CGSparameters!$C$4 / CGSparameters!$C$3)^2 + (2 * I24/H24)^2 + (M24/L24)^2)</f>
        <v>0.0261209119036417</v>
      </c>
      <c r="V24" s="4" t="n">
        <f aca="false">IF(H24 = "", "", J24 / H24)</f>
        <v>0.0360115105263159</v>
      </c>
      <c r="W24" s="4" t="n">
        <f aca="false">V24 * SQRT((I24 / H24)^2 + (K24 / J24)^2)</f>
        <v>0.00500275135027725</v>
      </c>
    </row>
    <row r="25" customFormat="false" ht="13.8" hidden="false" customHeight="false" outlineLevel="0" collapsed="false">
      <c r="A25" s="0" t="n">
        <f aca="false">IF(MKSdata!A25 = "", "", MKSdata!A25)</f>
        <v>28</v>
      </c>
      <c r="B25" s="5" t="n">
        <f aca="false">IF(MKSdata!B25 = "", "", MKSdata!B25 / 1000)</f>
        <v>0.999</v>
      </c>
      <c r="C25" s="5" t="n">
        <f aca="false">IF(MKSdata!C25 = "", "", MKSdata!C25 / 1000)</f>
        <v>0.0008</v>
      </c>
      <c r="D25" s="5" t="n">
        <f aca="false">IF(MKSdata!D25 = "", "", MKSdata!D25)</f>
        <v>0.886179052626112</v>
      </c>
      <c r="E25" s="5" t="n">
        <f aca="false">IF(MKSdata!E25 = "", "", MKSdata!E25)</f>
        <v>0.0783295095342486</v>
      </c>
      <c r="F25" s="5" t="n">
        <f aca="false">IF(MKSdata!F25 = "", "", MKSdata!F25 / 1000)</f>
        <v>1.046</v>
      </c>
      <c r="G25" s="5" t="n">
        <f aca="false">IF(MKSdata!G25 = "", "", MKSdata!G25 / 1000)</f>
        <v>0.001</v>
      </c>
      <c r="H25" s="4" t="n">
        <f aca="false">IF(MKSdata!H25 = "", "", MKSdata!H25 * 100)</f>
        <v>15.7844268214242</v>
      </c>
      <c r="I25" s="4" t="n">
        <f aca="false">IF(MKSdata!I25 = "", "", MKSdata!I25 * 100)</f>
        <v>2.21068464973054</v>
      </c>
      <c r="J25" s="4" t="n">
        <f aca="false">IF(MKSdata!J25 = "", "", MKSdata!J25 * 100)</f>
        <v>2.7</v>
      </c>
      <c r="K25" s="4" t="n">
        <f aca="false">IF(MKSdata!K25 = "", "", MKSdata!K25)</f>
        <v>0.000225</v>
      </c>
      <c r="L25" s="4" t="n">
        <f aca="false">IF(B25 = "", "", CGSparameters!$C$5 * (F25 - B25) / B25)</f>
        <v>46.1531531531532</v>
      </c>
      <c r="M25" s="4" t="n">
        <f aca="false">2 * CGSparameters!$C$5 / $B25 * SQRT(G25^2 + (F25/B25 * C25)^2)</f>
        <v>2.5619281810028</v>
      </c>
      <c r="N25" s="4" t="n">
        <f aca="false">IF(H25="", "", CGSparameters!$C$3^2 * H25)</f>
        <v>4.77478911348082</v>
      </c>
      <c r="O25" s="4" t="n">
        <f aca="false">2 * N25 * SQRT((2 * CGSparameters!$C$4 / CGSparameters!$C$3)^2 + (I25/H25)^2)</f>
        <v>1.38180976123616</v>
      </c>
      <c r="P25" s="4" t="n">
        <f aca="false">CGSparameters!$C$3^2 * H25^2</f>
        <v>75.367309349471</v>
      </c>
      <c r="Q25" s="8" t="n">
        <f aca="false"> 2 * P25 * SQRT((CGSparameters!$C$4 / CGSparameters!$C$3)^2 + ($I25/$H25)^2)</f>
        <v>21.2882560611594</v>
      </c>
      <c r="R25" s="4" t="n">
        <f aca="false">L25 * N25</f>
        <v>220.371573228489</v>
      </c>
      <c r="S25" s="4" t="n">
        <f aca="false">SQRT((M25 * N25)^2 + (L25 * O25)^2)</f>
        <v>64.9374556157408</v>
      </c>
      <c r="T25" s="6" t="n">
        <f aca="false">CGSparameters!$C$3 * L25 / H25^2</f>
        <v>0.101884104953917</v>
      </c>
      <c r="U25" s="7" t="n">
        <f aca="false">T25 * SQRT((2 * CGSparameters!$C$4 / CGSparameters!$C$3)^2 + (2 * I25/H25)^2 + (M25/L25)^2)</f>
        <v>0.0293286408596591</v>
      </c>
      <c r="V25" s="4" t="n">
        <f aca="false">IF(H25 = "", "", J25 / H25)</f>
        <v>0.171054675</v>
      </c>
      <c r="W25" s="4" t="n">
        <f aca="false">V25 * SQRT((I25 / H25)^2 + (K25 / J25)^2)</f>
        <v>0.0239570315414917</v>
      </c>
    </row>
    <row r="26" customFormat="false" ht="13.8" hidden="false" customHeight="false" outlineLevel="0" collapsed="false">
      <c r="A26" s="0" t="n">
        <f aca="false">IF(MKSdata!A26 = "", "", MKSdata!A26)</f>
        <v>29</v>
      </c>
      <c r="B26" s="5" t="n">
        <f aca="false">IF(MKSdata!B26 = "", "", MKSdata!B26 / 1000)</f>
        <v>0.9988</v>
      </c>
      <c r="C26" s="5" t="n">
        <f aca="false">IF(MKSdata!C26 = "", "", MKSdata!C26 / 1000)</f>
        <v>0.0005</v>
      </c>
      <c r="D26" s="5" t="n">
        <f aca="false">IF(MKSdata!D26 = "", "", MKSdata!D26)</f>
        <v>0.88626777255952</v>
      </c>
      <c r="E26" s="5" t="n">
        <f aca="false">IF(MKSdata!E26 = "", "", MKSdata!E26)</f>
        <v>0.0783363721806827</v>
      </c>
      <c r="F26" s="5" t="n">
        <f aca="false">IF(MKSdata!F26 = "", "", MKSdata!F26 / 1000)</f>
        <v>1.022</v>
      </c>
      <c r="G26" s="5" t="n">
        <f aca="false">IF(MKSdata!G26 = "", "", MKSdata!G26 / 1000)</f>
        <v>0.001</v>
      </c>
      <c r="H26" s="4" t="n">
        <f aca="false">IF(MKSdata!H26 = "", "", MKSdata!H26 * 100)</f>
        <v>21.0459024285656</v>
      </c>
      <c r="I26" s="4" t="n">
        <f aca="false">IF(MKSdata!I26 = "", "", MKSdata!I26 * 100)</f>
        <v>2.84431589037162</v>
      </c>
      <c r="J26" s="4" t="n">
        <f aca="false">IF(MKSdata!J26 = "", "", MKSdata!J26 * 100)</f>
        <v>0.48</v>
      </c>
      <c r="K26" s="4" t="n">
        <f aca="false">IF(MKSdata!K26 = "", "", MKSdata!K26)</f>
        <v>4E-005</v>
      </c>
      <c r="L26" s="4" t="n">
        <f aca="false">IF(B26 = "", "", CGSparameters!$C$5 * (F26 - B26) / B26)</f>
        <v>22.7865438526233</v>
      </c>
      <c r="M26" s="4" t="n">
        <f aca="false">2 * CGSparameters!$C$5 / $B26 * SQRT(G26^2 + (F26/B26 * C26)^2)</f>
        <v>2.20651519755452</v>
      </c>
      <c r="N26" s="4" t="n">
        <f aca="false">IF(H26="", "", CGSparameters!$C$3^2 * H26)</f>
        <v>6.3663854846411</v>
      </c>
      <c r="O26" s="4" t="n">
        <f aca="false">2 * N26 * SQRT((2 * CGSparameters!$C$4 / CGSparameters!$C$3)^2 + (I26/H26)^2)</f>
        <v>1.78201262995486</v>
      </c>
      <c r="P26" s="4" t="n">
        <f aca="false">CGSparameters!$C$3^2 * H26^2</f>
        <v>133.986327732393</v>
      </c>
      <c r="Q26" s="8" t="n">
        <f aca="false"> 2 * P26 * SQRT((CGSparameters!$C$4 / CGSparameters!$C$3)^2 + ($I26/$H26)^2)</f>
        <v>36.5422896563677</v>
      </c>
      <c r="R26" s="4" t="n">
        <f aca="false">L26 * N26</f>
        <v>145.067922028478</v>
      </c>
      <c r="S26" s="4" t="n">
        <f aca="false">SQRT((M26 * N26)^2 + (L26 * O26)^2)</f>
        <v>42.9671134307933</v>
      </c>
      <c r="T26" s="6" t="n">
        <f aca="false">CGSparameters!$C$3 * L26 / H26^2</f>
        <v>0.0282947618435523</v>
      </c>
      <c r="U26" s="7" t="n">
        <f aca="false">T26 * SQRT((2 * CGSparameters!$C$4 / CGSparameters!$C$3)^2 + (2 * I26/H26)^2 + (M26/L26)^2)</f>
        <v>0.00818884382824467</v>
      </c>
      <c r="V26" s="4" t="n">
        <f aca="false">IF(H26 = "", "", J26 / H26)</f>
        <v>0.02280729</v>
      </c>
      <c r="W26" s="4" t="n">
        <f aca="false">V26 * SQRT((I26 / H26)^2 + (K26 / J26)^2)</f>
        <v>0.00308236484112004</v>
      </c>
    </row>
    <row r="27" customFormat="false" ht="13.8" hidden="false" customHeight="false" outlineLevel="0" collapsed="false">
      <c r="A27" s="0" t="n">
        <f aca="false">IF(MKSdata!A27 = "", "", MKSdata!A27)</f>
        <v>30</v>
      </c>
      <c r="B27" s="5" t="n">
        <f aca="false">IF(MKSdata!B27 = "", "", MKSdata!B27 / 1000)</f>
        <v>0.9988</v>
      </c>
      <c r="C27" s="5" t="n">
        <f aca="false">IF(MKSdata!C27 = "", "", MKSdata!C27 / 1000)</f>
        <v>0.0005</v>
      </c>
      <c r="D27" s="5" t="n">
        <f aca="false">IF(MKSdata!D27 = "", "", MKSdata!D27)</f>
        <v>0.88626777255952</v>
      </c>
      <c r="E27" s="5" t="n">
        <f aca="false">IF(MKSdata!E27 = "", "", MKSdata!E27)</f>
        <v>0.0783363721806827</v>
      </c>
      <c r="F27" s="5" t="n">
        <f aca="false">IF(MKSdata!F27 = "", "", MKSdata!F27 / 1000)</f>
        <v>1.022</v>
      </c>
      <c r="G27" s="5" t="n">
        <f aca="false">IF(MKSdata!G27 = "", "", MKSdata!G27 / 1000)</f>
        <v>0.001</v>
      </c>
      <c r="H27" s="4" t="n">
        <f aca="false">IF(MKSdata!H27 = "", "", MKSdata!H27 * 100)</f>
        <v>21.0459024285656</v>
      </c>
      <c r="I27" s="4" t="n">
        <f aca="false">IF(MKSdata!I27 = "", "", MKSdata!I27 * 100)</f>
        <v>2.84431589037162</v>
      </c>
      <c r="J27" s="4" t="n">
        <f aca="false">IF(MKSdata!J27 = "", "", MKSdata!J27 * 100)</f>
        <v>0.12</v>
      </c>
      <c r="K27" s="4" t="n">
        <f aca="false">IF(MKSdata!K27 = "", "", MKSdata!K27)</f>
        <v>1E-005</v>
      </c>
      <c r="L27" s="4" t="n">
        <f aca="false">IF(B27 = "", "", CGSparameters!$C$5 * (F27 - B27) / B27)</f>
        <v>22.7865438526233</v>
      </c>
      <c r="M27" s="4" t="n">
        <f aca="false">2 * CGSparameters!$C$5 / $B27 * SQRT(G27^2 + (F27/B27 * C27)^2)</f>
        <v>2.20651519755452</v>
      </c>
      <c r="N27" s="4" t="n">
        <f aca="false">IF(H27="", "", CGSparameters!$C$3^2 * H27)</f>
        <v>6.3663854846411</v>
      </c>
      <c r="O27" s="4" t="n">
        <f aca="false">2 * N27 * SQRT((2 * CGSparameters!$C$4 / CGSparameters!$C$3)^2 + (I27/H27)^2)</f>
        <v>1.78201262995486</v>
      </c>
      <c r="P27" s="4" t="n">
        <f aca="false">CGSparameters!$C$3^2 * H27^2</f>
        <v>133.986327732393</v>
      </c>
      <c r="Q27" s="8" t="n">
        <f aca="false"> 2 * P27 * SQRT((CGSparameters!$C$4 / CGSparameters!$C$3)^2 + ($I27/$H27)^2)</f>
        <v>36.5422896563677</v>
      </c>
      <c r="R27" s="4" t="n">
        <f aca="false">L27 * N27</f>
        <v>145.067922028478</v>
      </c>
      <c r="S27" s="4" t="n">
        <f aca="false">SQRT((M27 * N27)^2 + (L27 * O27)^2)</f>
        <v>42.9671134307933</v>
      </c>
      <c r="T27" s="6" t="n">
        <f aca="false">CGSparameters!$C$3 * L27 / H27^2</f>
        <v>0.0282947618435523</v>
      </c>
      <c r="U27" s="7" t="n">
        <f aca="false">T27 * SQRT((2 * CGSparameters!$C$4 / CGSparameters!$C$3)^2 + (2 * I27/H27)^2 + (M27/L27)^2)</f>
        <v>0.00818884382824467</v>
      </c>
      <c r="V27" s="4" t="n">
        <f aca="false">IF(H27 = "", "", J27 / H27)</f>
        <v>0.0057018225</v>
      </c>
      <c r="W27" s="4" t="n">
        <f aca="false">V27 * SQRT((I27 / H27)^2 + (K27 / J27)^2)</f>
        <v>0.000770591210280009</v>
      </c>
    </row>
    <row r="28" customFormat="false" ht="13.8" hidden="false" customHeight="false" outlineLevel="0" collapsed="false">
      <c r="A28" s="0" t="n">
        <f aca="false">IF(MKSdata!A28 = "", "", MKSdata!A28)</f>
        <v>31</v>
      </c>
      <c r="B28" s="5" t="n">
        <f aca="false">IF(MKSdata!B28 = "", "", MKSdata!B28 / 1000)</f>
        <v>0.9988</v>
      </c>
      <c r="C28" s="5" t="n">
        <f aca="false">IF(MKSdata!C28 = "", "", MKSdata!C28 / 1000)</f>
        <v>0.0005</v>
      </c>
      <c r="D28" s="5" t="n">
        <f aca="false">IF(MKSdata!D28 = "", "", MKSdata!D28)</f>
        <v>0.88626777255952</v>
      </c>
      <c r="E28" s="5" t="n">
        <f aca="false">IF(MKSdata!E28 = "", "", MKSdata!E28)</f>
        <v>0.0783363721806827</v>
      </c>
      <c r="F28" s="5" t="n">
        <f aca="false">IF(MKSdata!F28 = "", "", MKSdata!F28 / 1000)</f>
        <v>1.022</v>
      </c>
      <c r="G28" s="5" t="n">
        <f aca="false">IF(MKSdata!G28 = "", "", MKSdata!G28 / 1000)</f>
        <v>0.001</v>
      </c>
      <c r="H28" s="4" t="n">
        <f aca="false">IF(MKSdata!H28 = "", "", MKSdata!H28 * 100)</f>
        <v>21.0459024285656</v>
      </c>
      <c r="I28" s="4" t="n">
        <f aca="false">IF(MKSdata!I28 = "", "", MKSdata!I28 * 100)</f>
        <v>2.84431589037162</v>
      </c>
      <c r="J28" s="4" t="n">
        <f aca="false">IF(MKSdata!J28 = "", "", MKSdata!J28 * 100)</f>
        <v>3.6</v>
      </c>
      <c r="K28" s="4" t="n">
        <f aca="false">IF(MKSdata!K28 = "", "", MKSdata!K28)</f>
        <v>0.0003</v>
      </c>
      <c r="L28" s="4" t="n">
        <f aca="false">IF(B28 = "", "", CGSparameters!$C$5 * (F28 - B28) / B28)</f>
        <v>22.7865438526233</v>
      </c>
      <c r="M28" s="4" t="n">
        <f aca="false">2 * CGSparameters!$C$5 / $B28 * SQRT(G28^2 + (F28/B28 * C28)^2)</f>
        <v>2.20651519755452</v>
      </c>
      <c r="N28" s="4" t="n">
        <f aca="false">IF(H28="", "", CGSparameters!$C$3^2 * H28)</f>
        <v>6.3663854846411</v>
      </c>
      <c r="O28" s="4" t="n">
        <f aca="false">2 * N28 * SQRT((2 * CGSparameters!$C$4 / CGSparameters!$C$3)^2 + (I28/H28)^2)</f>
        <v>1.78201262995486</v>
      </c>
      <c r="P28" s="4" t="n">
        <f aca="false">CGSparameters!$C$3^2 * H28^2</f>
        <v>133.986327732393</v>
      </c>
      <c r="Q28" s="8" t="n">
        <f aca="false"> 2 * P28 * SQRT((CGSparameters!$C$4 / CGSparameters!$C$3)^2 + ($I28/$H28)^2)</f>
        <v>36.5422896563677</v>
      </c>
      <c r="R28" s="4" t="n">
        <f aca="false">L28 * N28</f>
        <v>145.067922028478</v>
      </c>
      <c r="S28" s="4" t="n">
        <f aca="false">SQRT((M28 * N28)^2 + (L28 * O28)^2)</f>
        <v>42.9671134307933</v>
      </c>
      <c r="T28" s="6" t="n">
        <f aca="false">CGSparameters!$C$3 * L28 / H28^2</f>
        <v>0.0282947618435523</v>
      </c>
      <c r="U28" s="7" t="n">
        <f aca="false">T28 * SQRT((2 * CGSparameters!$C$4 / CGSparameters!$C$3)^2 + (2 * I28/H28)^2 + (M28/L28)^2)</f>
        <v>0.00818884382824467</v>
      </c>
      <c r="V28" s="4" t="n">
        <f aca="false">IF(H28 = "", "", J28 / H28)</f>
        <v>0.171054675</v>
      </c>
      <c r="W28" s="4" t="n">
        <f aca="false">V28 * SQRT((I28 / H28)^2 + (K28 / J28)^2)</f>
        <v>0.0231177363084003</v>
      </c>
    </row>
    <row r="29" customFormat="false" ht="13.8" hidden="false" customHeight="false" outlineLevel="0" collapsed="false">
      <c r="A29" s="0" t="n">
        <f aca="false">IF(MKSdata!A29 = "", "", MKSdata!A29)</f>
        <v>32</v>
      </c>
      <c r="B29" s="5" t="n">
        <f aca="false">IF(MKSdata!B29 = "", "", MKSdata!B29 / 1000)</f>
        <v>0.9988</v>
      </c>
      <c r="C29" s="5" t="n">
        <f aca="false">IF(MKSdata!C29 = "", "", MKSdata!C29 / 1000)</f>
        <v>0.0005</v>
      </c>
      <c r="D29" s="5" t="n">
        <f aca="false">IF(MKSdata!D29 = "", "", MKSdata!D29)</f>
        <v>0.88626777255952</v>
      </c>
      <c r="E29" s="5" t="n">
        <f aca="false">IF(MKSdata!E29 = "", "", MKSdata!E29)</f>
        <v>0.0783363721806827</v>
      </c>
      <c r="F29" s="5" t="n">
        <f aca="false">IF(MKSdata!F29 = "", "", MKSdata!F29 / 1000)</f>
        <v>1.022</v>
      </c>
      <c r="G29" s="5" t="n">
        <f aca="false">IF(MKSdata!G29 = "", "", MKSdata!G29 / 1000)</f>
        <v>0.001</v>
      </c>
      <c r="H29" s="4" t="n">
        <f aca="false">IF(MKSdata!H29 = "", "", MKSdata!H29 * 100)</f>
        <v>21.0459024285656</v>
      </c>
      <c r="I29" s="4" t="n">
        <f aca="false">IF(MKSdata!I29 = "", "", MKSdata!I29 * 100)</f>
        <v>2.84431589037162</v>
      </c>
      <c r="J29" s="4" t="n">
        <f aca="false">IF(MKSdata!J29 = "", "", MKSdata!J29 * 100)</f>
        <v>1.2</v>
      </c>
      <c r="K29" s="4" t="n">
        <f aca="false">IF(MKSdata!K29 = "", "", MKSdata!K29)</f>
        <v>0.0001</v>
      </c>
      <c r="L29" s="4" t="n">
        <f aca="false">IF(B29 = "", "", CGSparameters!$C$5 * (F29 - B29) / B29)</f>
        <v>22.7865438526233</v>
      </c>
      <c r="M29" s="4" t="n">
        <f aca="false">2 * CGSparameters!$C$5 / $B29 * SQRT(G29^2 + (F29/B29 * C29)^2)</f>
        <v>2.20651519755452</v>
      </c>
      <c r="N29" s="4" t="n">
        <f aca="false">IF(H29="", "", CGSparameters!$C$3^2 * H29)</f>
        <v>6.3663854846411</v>
      </c>
      <c r="O29" s="4" t="n">
        <f aca="false">2 * N29 * SQRT((2 * CGSparameters!$C$4 / CGSparameters!$C$3)^2 + (I29/H29)^2)</f>
        <v>1.78201262995486</v>
      </c>
      <c r="P29" s="4" t="n">
        <f aca="false">CGSparameters!$C$3^2 * H29^2</f>
        <v>133.986327732393</v>
      </c>
      <c r="Q29" s="8" t="n">
        <f aca="false"> 2 * P29 * SQRT((CGSparameters!$C$4 / CGSparameters!$C$3)^2 + ($I29/$H29)^2)</f>
        <v>36.5422896563677</v>
      </c>
      <c r="R29" s="4" t="n">
        <f aca="false">L29 * N29</f>
        <v>145.067922028478</v>
      </c>
      <c r="S29" s="4" t="n">
        <f aca="false">SQRT((M29 * N29)^2 + (L29 * O29)^2)</f>
        <v>42.9671134307933</v>
      </c>
      <c r="T29" s="6" t="n">
        <f aca="false">CGSparameters!$C$3 * L29 / H29^2</f>
        <v>0.0282947618435523</v>
      </c>
      <c r="U29" s="7" t="n">
        <f aca="false">T29 * SQRT((2 * CGSparameters!$C$4 / CGSparameters!$C$3)^2 + (2 * I29/H29)^2 + (M29/L29)^2)</f>
        <v>0.00818884382824467</v>
      </c>
      <c r="V29" s="4" t="n">
        <f aca="false">IF(H29 = "", "", J29 / H29)</f>
        <v>0.057018225</v>
      </c>
      <c r="W29" s="4" t="n">
        <f aca="false">V29 * SQRT((I29 / H29)^2 + (K29 / J29)^2)</f>
        <v>0.00770591210280009</v>
      </c>
    </row>
  </sheetData>
  <mergeCells count="1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025" min="1" style="0" width="11.0714285714286"/>
  </cols>
  <sheetData>
    <row r="1" customFormat="false" ht="13.8" hidden="false" customHeight="false" outlineLevel="0" collapsed="false">
      <c r="A1" s="9" t="s">
        <v>22</v>
      </c>
      <c r="B1" s="9" t="s">
        <v>23</v>
      </c>
      <c r="C1" s="9" t="s">
        <v>24</v>
      </c>
      <c r="D1" s="9" t="s">
        <v>25</v>
      </c>
    </row>
    <row r="2" customFormat="false" ht="13.8" hidden="false" customHeight="false" outlineLevel="0" collapsed="false">
      <c r="A2" s="0" t="s">
        <v>26</v>
      </c>
      <c r="B2" s="0" t="s">
        <v>27</v>
      </c>
      <c r="C2" s="0" t="n">
        <v>1.00371535487221E-006</v>
      </c>
      <c r="D2" s="0" t="str">
        <f aca="false">"m^2/s"</f>
        <v>m^2/s</v>
      </c>
    </row>
    <row r="3" customFormat="false" ht="13.8" hidden="false" customHeight="false" outlineLevel="0" collapsed="false">
      <c r="A3" s="0" t="s">
        <v>28</v>
      </c>
      <c r="B3" s="0" t="str">
        <f aca="false">"b0"</f>
        <v>b0</v>
      </c>
      <c r="C3" s="0" t="n">
        <v>0.0055</v>
      </c>
      <c r="D3" s="0" t="s">
        <v>29</v>
      </c>
    </row>
    <row r="4" customFormat="false" ht="13.8" hidden="false" customHeight="false" outlineLevel="0" collapsed="false">
      <c r="A4" s="0" t="s">
        <v>30</v>
      </c>
      <c r="B4" s="0" t="s">
        <v>31</v>
      </c>
      <c r="C4" s="0" t="n">
        <v>0.0001</v>
      </c>
      <c r="D4" s="0" t="s">
        <v>29</v>
      </c>
    </row>
    <row r="5" customFormat="false" ht="13.8" hidden="false" customHeight="false" outlineLevel="0" collapsed="false">
      <c r="A5" s="0" t="s">
        <v>32</v>
      </c>
      <c r="B5" s="0" t="s">
        <v>33</v>
      </c>
      <c r="C5" s="0" t="n">
        <v>9.81</v>
      </c>
      <c r="D5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9.85204081632653"/>
    <col collapsed="false" hidden="false" max="1025" min="2" style="0" width="8.50510204081633"/>
  </cols>
  <sheetData>
    <row r="1" s="9" customFormat="true" ht="13.8" hidden="false" customHeight="false" outlineLevel="0" collapsed="false">
      <c r="A1" s="9" t="s">
        <v>22</v>
      </c>
      <c r="B1" s="9" t="s">
        <v>23</v>
      </c>
      <c r="C1" s="9" t="s">
        <v>24</v>
      </c>
      <c r="D1" s="9" t="s">
        <v>25</v>
      </c>
    </row>
    <row r="2" customFormat="false" ht="13.8" hidden="false" customHeight="false" outlineLevel="0" collapsed="false">
      <c r="A2" s="0" t="s">
        <v>26</v>
      </c>
      <c r="B2" s="0" t="s">
        <v>27</v>
      </c>
      <c r="C2" s="0" t="n">
        <v>0.0100371535487221</v>
      </c>
      <c r="D2" s="0" t="str">
        <f aca="false">"cm^2/s"</f>
        <v>cm^2/s</v>
      </c>
    </row>
    <row r="3" customFormat="false" ht="13.8" hidden="false" customHeight="false" outlineLevel="0" collapsed="false">
      <c r="A3" s="0" t="s">
        <v>28</v>
      </c>
      <c r="B3" s="0" t="str">
        <f aca="false">"b0"</f>
        <v>b0</v>
      </c>
      <c r="C3" s="0" t="n">
        <v>0.55</v>
      </c>
      <c r="D3" s="0" t="s">
        <v>35</v>
      </c>
    </row>
    <row r="4" customFormat="false" ht="13.8" hidden="false" customHeight="false" outlineLevel="0" collapsed="false">
      <c r="A4" s="0" t="s">
        <v>30</v>
      </c>
      <c r="B4" s="0" t="s">
        <v>31</v>
      </c>
      <c r="C4" s="0" t="n">
        <v>0.01</v>
      </c>
      <c r="D4" s="0" t="s">
        <v>35</v>
      </c>
    </row>
    <row r="5" customFormat="false" ht="13.8" hidden="false" customHeight="false" outlineLevel="0" collapsed="false">
      <c r="A5" s="0" t="s">
        <v>32</v>
      </c>
      <c r="B5" s="0" t="s">
        <v>33</v>
      </c>
      <c r="C5" s="0" t="n">
        <v>981</v>
      </c>
      <c r="D5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2017-01-13T23:03:18Z</dcterms:created>
  <dc:creator>Thomas</dc:creator>
  <dc:description/>
  <dc:language>en-GB</dc:language>
  <cp:lastModifiedBy>David Jessop</cp:lastModifiedBy>
  <dcterms:modified xsi:type="dcterms:W3CDTF">2019-04-12T13:18:36Z</dcterms:modified>
  <cp:revision>7</cp:revision>
  <dc:subject/>
  <dc:title/>
</cp:coreProperties>
</file>