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defaultThemeVersion="166925"/>
  <mc:AlternateContent xmlns:mc="http://schemas.openxmlformats.org/markup-compatibility/2006">
    <mc:Choice Requires="x15">
      <x15ac:absPath xmlns:x15ac="http://schemas.microsoft.com/office/spreadsheetml/2010/11/ac" url="https://d.docs.live.net/1e7f3229424e984f/Documents/ENGR0012/"/>
    </mc:Choice>
  </mc:AlternateContent>
  <bookViews>
    <workbookView xWindow="0" yWindow="0" windowWidth="17330" windowHeight="10550" activeTab="1"/>
  </bookViews>
  <sheets>
    <sheet name="Vidicville" sheetId="1" r:id="rId1"/>
    <sheet name="Bursictown"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2" l="1"/>
  <c r="C7" i="2"/>
  <c r="C5" i="2"/>
  <c r="C4" i="2"/>
  <c r="C3" i="2"/>
  <c r="G2" i="2"/>
  <c r="C2" i="2"/>
  <c r="C6" i="2" l="1"/>
  <c r="G3" i="2"/>
  <c r="C8" i="1"/>
  <c r="C7" i="1"/>
  <c r="C3" i="1"/>
  <c r="C2" i="1"/>
  <c r="G3" i="1"/>
  <c r="G2" i="1"/>
  <c r="G4" i="2" l="1"/>
  <c r="G4" i="1"/>
  <c r="G5" i="2" l="1"/>
  <c r="G6" i="2" s="1"/>
  <c r="G7" i="2" s="1"/>
  <c r="G8" i="2" s="1"/>
  <c r="G9" i="2" s="1"/>
  <c r="G5" i="1"/>
  <c r="G10" i="2" l="1"/>
  <c r="G11" i="2" s="1"/>
  <c r="G6" i="1"/>
  <c r="G12" i="2" l="1"/>
  <c r="G13" i="2" s="1"/>
  <c r="G16" i="2" s="1"/>
  <c r="G7" i="1"/>
  <c r="G8" i="1" l="1"/>
  <c r="G9" i="1" l="1"/>
  <c r="G10" i="1" s="1"/>
  <c r="G11" i="1" s="1"/>
  <c r="G12" i="1" s="1"/>
  <c r="C4" i="1" l="1"/>
  <c r="C5" i="1"/>
  <c r="C6" i="1" l="1"/>
  <c r="G13" i="1"/>
</calcChain>
</file>

<file path=xl/sharedStrings.xml><?xml version="1.0" encoding="utf-8"?>
<sst xmlns="http://schemas.openxmlformats.org/spreadsheetml/2006/main" count="55" uniqueCount="41">
  <si>
    <t>Vidicville Data</t>
  </si>
  <si>
    <t>Bins</t>
  </si>
  <si>
    <t>Bin Range</t>
  </si>
  <si>
    <t>MAX</t>
  </si>
  <si>
    <t>MIN</t>
  </si>
  <si>
    <t>RANGE</t>
  </si>
  <si>
    <t>42-43</t>
  </si>
  <si>
    <t>43-44</t>
  </si>
  <si>
    <t>44-45</t>
  </si>
  <si>
    <t>45-46</t>
  </si>
  <si>
    <t>46-47</t>
  </si>
  <si>
    <t>47-48</t>
  </si>
  <si>
    <t>48-49</t>
  </si>
  <si>
    <t>49-50</t>
  </si>
  <si>
    <t>50-51</t>
  </si>
  <si>
    <t>51-52</t>
  </si>
  <si>
    <t>52-53</t>
  </si>
  <si>
    <t>53-54</t>
  </si>
  <si>
    <t>Number of Values</t>
  </si>
  <si>
    <t>Bin</t>
  </si>
  <si>
    <t>More</t>
  </si>
  <si>
    <t>Frequency</t>
  </si>
  <si>
    <t>MEAN</t>
  </si>
  <si>
    <t>MEDIAN</t>
  </si>
  <si>
    <t>STD DEV</t>
  </si>
  <si>
    <t>VAR</t>
  </si>
  <si>
    <t>Bursictown</t>
  </si>
  <si>
    <t>number of values</t>
  </si>
  <si>
    <t>36-37.583</t>
  </si>
  <si>
    <t>37.583-39.166</t>
  </si>
  <si>
    <t>39.166-40.749</t>
  </si>
  <si>
    <t>40.749-42.332</t>
  </si>
  <si>
    <t>42.332-43.915</t>
  </si>
  <si>
    <t>43.915-45.498</t>
  </si>
  <si>
    <t>45.498-47.081</t>
  </si>
  <si>
    <t>47.081-48.664</t>
  </si>
  <si>
    <t>48.664-50.247</t>
  </si>
  <si>
    <t>50.247-51.83</t>
  </si>
  <si>
    <t>51.83-53.413</t>
  </si>
  <si>
    <t>53.413-55</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</si>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</sst>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0.0"/>
  </numFmts>
  <fonts count="4" x14ac:knownFonts="1">
    <font>
      <sz val="11"/>
      <color theme="1"/>
      <name val="Calibri"/>
      <family val="2"/>
      <scheme val="minor"/>
    </font>
    <font>
      <i/>
      <sz val="11"/>
      <color theme="1"/>
      <name val="Calibri"/>
      <family val="2"/>
      <scheme val="minor"/>
    </font>
    <font>
      <sz val="12"/>
      <color theme="1"/>
      <name val="Calibri"/>
      <family val="2"/>
      <scheme val="minor"/>
    </font>
    <font>
      <sz val="10.5"/>
      <color theme="1"/>
      <name val="Courie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0" fontId="2" fillId="0" borderId="0"/>
  </cellStyleXfs>
  <cellXfs count="9">
    <xf numFmtId="0" fontId="0" fillId="0" borderId="0" xfId="0"/>
    <xf numFmtId="0" fontId="0" fillId="0" borderId="0" xfId="0" applyNumberFormat="1" applyFill="1" applyBorder="1" applyAlignment="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2" fontId="0" fillId="0" borderId="0" xfId="0" applyNumberFormat="1"/>
    <xf numFmtId="2" fontId="3" fillId="0" borderId="0" xfId="0" applyNumberFormat="1" applyFont="1" applyAlignment="1">
      <alignment vertical="center"/>
    </xf>
    <xf numFmtId="2" fontId="2" fillId="0" borderId="0" xfId="1" applyNumberFormat="1"/>
    <xf numFmtId="166" fontId="0" fillId="0" borderId="0" xfId="0" applyNumberFormat="1" applyFill="1" applyBorder="1" applyAlignme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Commute Times</a:t>
            </a:r>
            <a:r>
              <a:rPr lang="en-US" baseline="0"/>
              <a:t> in Vidicville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580927384076991E-2"/>
          <c:y val="0.16708333333333336"/>
          <c:w val="0.90286351706036749"/>
          <c:h val="0.72088764946048411"/>
        </c:manualLayout>
      </c:layout>
      <c:barChart>
        <c:barDir val="col"/>
        <c:grouping val="clustered"/>
        <c:varyColors val="0"/>
        <c:ser>
          <c:idx val="0"/>
          <c:order val="0"/>
          <c:tx>
            <c:v>Frequency</c:v>
          </c:tx>
          <c:spPr>
            <a:solidFill>
              <a:schemeClr val="accent1"/>
            </a:solidFill>
            <a:ln>
              <a:noFill/>
            </a:ln>
            <a:effectLst/>
          </c:spPr>
          <c:invertIfNegative val="0"/>
          <c:cat>
            <c:numRef>
              <c:extLst>
                <c:ext xmlns:c15="http://schemas.microsoft.com/office/drawing/2012/chart" uri="{02D57815-91ED-43cb-92C2-25804820EDAC}">
                  <c15:fullRef>
                    <c15:sqref>Vidicville!$K$2:$K$13</c15:sqref>
                  </c15:fullRef>
                </c:ext>
              </c:extLst>
              <c:f>Vidicville!$K$3:$K$13</c:f>
              <c:numCache>
                <c:formatCode>General</c:formatCode>
                <c:ptCount val="11"/>
                <c:pt idx="0">
                  <c:v>44</c:v>
                </c:pt>
                <c:pt idx="1">
                  <c:v>45</c:v>
                </c:pt>
                <c:pt idx="2">
                  <c:v>46</c:v>
                </c:pt>
                <c:pt idx="3">
                  <c:v>47</c:v>
                </c:pt>
                <c:pt idx="4">
                  <c:v>48</c:v>
                </c:pt>
                <c:pt idx="5">
                  <c:v>49</c:v>
                </c:pt>
                <c:pt idx="6">
                  <c:v>50</c:v>
                </c:pt>
                <c:pt idx="7">
                  <c:v>51</c:v>
                </c:pt>
                <c:pt idx="8">
                  <c:v>52</c:v>
                </c:pt>
                <c:pt idx="9">
                  <c:v>53</c:v>
                </c:pt>
                <c:pt idx="10">
                  <c:v>54</c:v>
                </c:pt>
              </c:numCache>
            </c:numRef>
          </c:cat>
          <c:val>
            <c:numRef>
              <c:extLst>
                <c:ext xmlns:c15="http://schemas.microsoft.com/office/drawing/2012/chart" uri="{02D57815-91ED-43cb-92C2-25804820EDAC}">
                  <c15:fullRef>
                    <c15:sqref>Vidicville!$L$2:$L$13</c15:sqref>
                  </c15:fullRef>
                </c:ext>
              </c:extLst>
              <c:f>Vidicville!$L$3:$L$13</c:f>
              <c:numCache>
                <c:formatCode>General</c:formatCode>
                <c:ptCount val="11"/>
                <c:pt idx="0">
                  <c:v>6</c:v>
                </c:pt>
                <c:pt idx="1">
                  <c:v>10</c:v>
                </c:pt>
                <c:pt idx="2">
                  <c:v>7</c:v>
                </c:pt>
                <c:pt idx="3">
                  <c:v>4</c:v>
                </c:pt>
                <c:pt idx="4">
                  <c:v>10</c:v>
                </c:pt>
                <c:pt idx="5">
                  <c:v>9</c:v>
                </c:pt>
                <c:pt idx="6">
                  <c:v>6</c:v>
                </c:pt>
                <c:pt idx="7">
                  <c:v>20</c:v>
                </c:pt>
                <c:pt idx="8">
                  <c:v>8</c:v>
                </c:pt>
                <c:pt idx="9">
                  <c:v>11</c:v>
                </c:pt>
                <c:pt idx="10">
                  <c:v>4</c:v>
                </c:pt>
              </c:numCache>
            </c:numRef>
          </c:val>
          <c:extLst>
            <c:ext xmlns:c16="http://schemas.microsoft.com/office/drawing/2014/chart" uri="{C3380CC4-5D6E-409C-BE32-E72D297353CC}">
              <c16:uniqueId val="{00000002-4831-4FFE-8BCB-517F9A2DD1BF}"/>
            </c:ext>
          </c:extLst>
        </c:ser>
        <c:dLbls>
          <c:showLegendKey val="0"/>
          <c:showVal val="0"/>
          <c:showCatName val="0"/>
          <c:showSerName val="0"/>
          <c:showPercent val="0"/>
          <c:showBubbleSize val="0"/>
        </c:dLbls>
        <c:gapWidth val="219"/>
        <c:overlap val="-27"/>
        <c:axId val="262941424"/>
        <c:axId val="262945688"/>
      </c:barChart>
      <c:catAx>
        <c:axId val="262941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Time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945688"/>
        <c:crosses val="autoZero"/>
        <c:auto val="1"/>
        <c:lblAlgn val="ctr"/>
        <c:lblOffset val="100"/>
        <c:noMultiLvlLbl val="0"/>
      </c:catAx>
      <c:valAx>
        <c:axId val="262945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941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Commute Times in Bursictown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solidFill>
              <a:schemeClr val="accent1"/>
            </a:solidFill>
            <a:ln>
              <a:noFill/>
            </a:ln>
            <a:effectLst/>
          </c:spPr>
          <c:invertIfNegative val="0"/>
          <c:cat>
            <c:numRef>
              <c:f>Bursictown!$J$2:$J$13</c:f>
              <c:numCache>
                <c:formatCode>0.0</c:formatCode>
                <c:ptCount val="12"/>
                <c:pt idx="0">
                  <c:v>37.582999999999998</c:v>
                </c:pt>
                <c:pt idx="1">
                  <c:v>39.165999999999997</c:v>
                </c:pt>
                <c:pt idx="2">
                  <c:v>40.749000000000002</c:v>
                </c:pt>
                <c:pt idx="3">
                  <c:v>42.332000000000001</c:v>
                </c:pt>
                <c:pt idx="4">
                  <c:v>43.914999999999999</c:v>
                </c:pt>
                <c:pt idx="5">
                  <c:v>45.497999999999998</c:v>
                </c:pt>
                <c:pt idx="6">
                  <c:v>47.081000000000003</c:v>
                </c:pt>
                <c:pt idx="7">
                  <c:v>48.664000000000001</c:v>
                </c:pt>
                <c:pt idx="8">
                  <c:v>50.247</c:v>
                </c:pt>
                <c:pt idx="9">
                  <c:v>51.83</c:v>
                </c:pt>
                <c:pt idx="10">
                  <c:v>53.412999999999997</c:v>
                </c:pt>
                <c:pt idx="11">
                  <c:v>55</c:v>
                </c:pt>
              </c:numCache>
            </c:numRef>
          </c:cat>
          <c:val>
            <c:numRef>
              <c:f>Bursictown!$K$2:$K$13</c:f>
              <c:numCache>
                <c:formatCode>General</c:formatCode>
                <c:ptCount val="12"/>
                <c:pt idx="0">
                  <c:v>2</c:v>
                </c:pt>
                <c:pt idx="1">
                  <c:v>4</c:v>
                </c:pt>
                <c:pt idx="2">
                  <c:v>4</c:v>
                </c:pt>
                <c:pt idx="3">
                  <c:v>13</c:v>
                </c:pt>
                <c:pt idx="4">
                  <c:v>8</c:v>
                </c:pt>
                <c:pt idx="5">
                  <c:v>19</c:v>
                </c:pt>
                <c:pt idx="6">
                  <c:v>19</c:v>
                </c:pt>
                <c:pt idx="7">
                  <c:v>8</c:v>
                </c:pt>
                <c:pt idx="8">
                  <c:v>13</c:v>
                </c:pt>
                <c:pt idx="9">
                  <c:v>4</c:v>
                </c:pt>
                <c:pt idx="10">
                  <c:v>4</c:v>
                </c:pt>
                <c:pt idx="11">
                  <c:v>2</c:v>
                </c:pt>
              </c:numCache>
            </c:numRef>
          </c:val>
          <c:extLst>
            <c:ext xmlns:c16="http://schemas.microsoft.com/office/drawing/2014/chart" uri="{C3380CC4-5D6E-409C-BE32-E72D297353CC}">
              <c16:uniqueId val="{00000001-5D0A-4B5F-A8D9-2239B2810229}"/>
            </c:ext>
          </c:extLst>
        </c:ser>
        <c:dLbls>
          <c:showLegendKey val="0"/>
          <c:showVal val="0"/>
          <c:showCatName val="0"/>
          <c:showSerName val="0"/>
          <c:showPercent val="0"/>
          <c:showBubbleSize val="0"/>
        </c:dLbls>
        <c:gapWidth val="219"/>
        <c:overlap val="-27"/>
        <c:axId val="522851256"/>
        <c:axId val="522849944"/>
      </c:barChart>
      <c:catAx>
        <c:axId val="522851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Times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49944"/>
        <c:crosses val="autoZero"/>
        <c:auto val="1"/>
        <c:lblAlgn val="ctr"/>
        <c:lblOffset val="100"/>
        <c:noMultiLvlLbl val="0"/>
      </c:catAx>
      <c:valAx>
        <c:axId val="522849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51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352424</xdr:colOff>
      <xdr:row>0</xdr:row>
      <xdr:rowOff>149224</xdr:rowOff>
    </xdr:from>
    <xdr:to>
      <xdr:col>24</xdr:col>
      <xdr:colOff>165100</xdr:colOff>
      <xdr:row>17</xdr:row>
      <xdr:rowOff>165100</xdr:rowOff>
    </xdr:to>
    <xdr:graphicFrame macro="">
      <xdr:nvGraphicFramePr>
        <xdr:cNvPr id="2" name="Chart 1">
          <a:extLst>
            <a:ext uri="{FF2B5EF4-FFF2-40B4-BE49-F238E27FC236}">
              <a16:creationId xmlns:a16="http://schemas.microsoft.com/office/drawing/2014/main" id="{FABFC020-3AEE-4916-BC49-C3196BEE44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536575</xdr:colOff>
      <xdr:row>0</xdr:row>
      <xdr:rowOff>123825</xdr:rowOff>
    </xdr:from>
    <xdr:to>
      <xdr:col>19</xdr:col>
      <xdr:colOff>231775</xdr:colOff>
      <xdr:row>15</xdr:row>
      <xdr:rowOff>98425</xdr:rowOff>
    </xdr:to>
    <xdr:graphicFrame macro="">
      <xdr:nvGraphicFramePr>
        <xdr:cNvPr id="2" name="Chart 1">
          <a:extLst>
            <a:ext uri="{FF2B5EF4-FFF2-40B4-BE49-F238E27FC236}">
              <a16:creationId xmlns:a16="http://schemas.microsoft.com/office/drawing/2014/main" id="{D937C60D-39A7-4581-AE83-D4D4E3B16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539750</xdr:colOff>
      <xdr:row>20</xdr:row>
      <xdr:rowOff>19050</xdr:rowOff>
    </xdr:from>
    <xdr:to>
      <xdr:col>12</xdr:col>
      <xdr:colOff>450850</xdr:colOff>
      <xdr:row>27</xdr:row>
      <xdr:rowOff>152400</xdr:rowOff>
    </xdr:to>
    <xdr:sp macro="" textlink="">
      <xdr:nvSpPr>
        <xdr:cNvPr id="3" name="TextBox 2">
          <a:extLst>
            <a:ext uri="{FF2B5EF4-FFF2-40B4-BE49-F238E27FC236}">
              <a16:creationId xmlns:a16="http://schemas.microsoft.com/office/drawing/2014/main" id="{E65CE501-6FD3-41BC-9FE0-158F6B5CDDE5}"/>
            </a:ext>
          </a:extLst>
        </xdr:cNvPr>
        <xdr:cNvSpPr txBox="1"/>
      </xdr:nvSpPr>
      <xdr:spPr>
        <a:xfrm>
          <a:off x="2978150" y="3708400"/>
          <a:ext cx="5257800" cy="1422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Times New Roman" panose="02020603050405020304" pitchFamily="18" charset="0"/>
              <a:ea typeface="+mn-ea"/>
              <a:cs typeface="Times New Roman" panose="02020603050405020304" pitchFamily="18" charset="0"/>
            </a:rPr>
            <a:t>The City Public Works department should invest more money into Vidicville for transportation. The people of Vidicvill take an average of 3.62 minutes longer to get to the city center. Not only that, but the median is also higher by 4.5 minutes for the commuters of Vidicville compared to Bursictown. Although there is a larger overall range in commuting time for the people of Bursictown, the times are all relatively shorter than they are for Vidicville. Therefore, money should be invested into the transportation infrastructure of vidicville in order to shorten the commute time.</a:t>
          </a:r>
        </a:p>
        <a:p>
          <a:br>
            <a:rPr lang="en-US"/>
          </a:b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8"/>
  <sheetViews>
    <sheetView topLeftCell="H1" workbookViewId="0">
      <selection activeCell="G35" sqref="G34:G35"/>
    </sheetView>
  </sheetViews>
  <sheetFormatPr defaultRowHeight="14.5" x14ac:dyDescent="0.35"/>
  <cols>
    <col min="1" max="1" width="12.36328125" bestFit="1" customWidth="1"/>
    <col min="2" max="3" width="12.36328125" customWidth="1"/>
    <col min="7" max="7" width="15.81640625" bestFit="1" customWidth="1"/>
  </cols>
  <sheetData>
    <row r="1" spans="1:12" x14ac:dyDescent="0.35">
      <c r="A1" t="s">
        <v>0</v>
      </c>
      <c r="E1" t="s">
        <v>1</v>
      </c>
      <c r="F1" t="s">
        <v>2</v>
      </c>
      <c r="G1" t="s">
        <v>18</v>
      </c>
      <c r="H1" t="s">
        <v>2</v>
      </c>
      <c r="K1" s="4" t="s">
        <v>19</v>
      </c>
      <c r="L1" s="4" t="s">
        <v>21</v>
      </c>
    </row>
    <row r="2" spans="1:12" ht="15.5" x14ac:dyDescent="0.35">
      <c r="A2">
        <v>53</v>
      </c>
      <c r="B2" t="s">
        <v>22</v>
      </c>
      <c r="C2" s="7">
        <f>AVERAGE(A2:A98)</f>
        <v>49.123711340206185</v>
      </c>
      <c r="E2">
        <v>1</v>
      </c>
      <c r="F2" t="s">
        <v>6</v>
      </c>
      <c r="G2">
        <f>COUNTIF(A2:A98,"&lt;=43")</f>
        <v>2</v>
      </c>
      <c r="H2">
        <v>43</v>
      </c>
      <c r="K2" s="1">
        <v>43</v>
      </c>
      <c r="L2" s="2">
        <v>2</v>
      </c>
    </row>
    <row r="3" spans="1:12" x14ac:dyDescent="0.35">
      <c r="A3">
        <v>53</v>
      </c>
      <c r="B3" t="s">
        <v>23</v>
      </c>
      <c r="C3">
        <f>MEDIAN(A2:A98)</f>
        <v>50</v>
      </c>
      <c r="E3">
        <v>2</v>
      </c>
      <c r="F3" t="s">
        <v>7</v>
      </c>
      <c r="G3">
        <f>COUNTIF(A2:A98,"&lt;=44")-G2</f>
        <v>6</v>
      </c>
      <c r="H3">
        <v>44</v>
      </c>
      <c r="K3" s="1">
        <v>44</v>
      </c>
      <c r="L3" s="2">
        <v>6</v>
      </c>
    </row>
    <row r="4" spans="1:12" x14ac:dyDescent="0.35">
      <c r="A4">
        <v>54</v>
      </c>
      <c r="B4" t="s">
        <v>3</v>
      </c>
      <c r="C4">
        <f>MAX(A2:A98)</f>
        <v>54</v>
      </c>
      <c r="E4">
        <v>3</v>
      </c>
      <c r="F4" t="s">
        <v>8</v>
      </c>
      <c r="G4">
        <f>COUNTIF(A2:A98, "&lt;=45")-SUM(G2:G3)</f>
        <v>10</v>
      </c>
      <c r="H4">
        <v>45</v>
      </c>
      <c r="K4" s="1">
        <v>45</v>
      </c>
      <c r="L4" s="2">
        <v>10</v>
      </c>
    </row>
    <row r="5" spans="1:12" x14ac:dyDescent="0.35">
      <c r="A5">
        <v>51</v>
      </c>
      <c r="B5" t="s">
        <v>4</v>
      </c>
      <c r="C5">
        <f>MIN(A2:A98)</f>
        <v>42</v>
      </c>
      <c r="E5">
        <v>4</v>
      </c>
      <c r="F5" t="s">
        <v>9</v>
      </c>
      <c r="G5">
        <f>COUNTIF(A2:A98,"&lt;=46")-SUM(G2:G4)</f>
        <v>7</v>
      </c>
      <c r="H5">
        <v>46</v>
      </c>
      <c r="K5" s="1">
        <v>46</v>
      </c>
      <c r="L5" s="2">
        <v>7</v>
      </c>
    </row>
    <row r="6" spans="1:12" x14ac:dyDescent="0.35">
      <c r="A6">
        <v>51</v>
      </c>
      <c r="B6" t="s">
        <v>5</v>
      </c>
      <c r="C6">
        <f>C4-C5</f>
        <v>12</v>
      </c>
      <c r="E6">
        <v>5</v>
      </c>
      <c r="F6" t="s">
        <v>10</v>
      </c>
      <c r="G6">
        <f>COUNTIF(A2:A98,"&lt;=47")-SUM(G2:G5)</f>
        <v>4</v>
      </c>
      <c r="H6">
        <v>47</v>
      </c>
      <c r="K6" s="1">
        <v>47</v>
      </c>
      <c r="L6" s="2">
        <v>4</v>
      </c>
    </row>
    <row r="7" spans="1:12" x14ac:dyDescent="0.35">
      <c r="A7">
        <v>51</v>
      </c>
      <c r="B7" t="s">
        <v>24</v>
      </c>
      <c r="C7">
        <f>STDEV(A2:A98)</f>
        <v>3.0898278402646051</v>
      </c>
      <c r="E7">
        <v>6</v>
      </c>
      <c r="F7" t="s">
        <v>11</v>
      </c>
      <c r="G7">
        <f>COUNTIF(A2:A98, "&lt;=48")-SUM(G2:G6)</f>
        <v>10</v>
      </c>
      <c r="H7">
        <v>48</v>
      </c>
      <c r="K7" s="1">
        <v>48</v>
      </c>
      <c r="L7" s="2">
        <v>10</v>
      </c>
    </row>
    <row r="8" spans="1:12" x14ac:dyDescent="0.35">
      <c r="A8">
        <v>51</v>
      </c>
      <c r="B8" t="s">
        <v>25</v>
      </c>
      <c r="C8">
        <f>VAR(A2:A98)</f>
        <v>9.547036082474234</v>
      </c>
      <c r="E8">
        <v>7</v>
      </c>
      <c r="F8" t="s">
        <v>12</v>
      </c>
      <c r="G8">
        <f>COUNTIF(A2:A98,"&lt;=49")-SUM(G2:G7)</f>
        <v>9</v>
      </c>
      <c r="H8">
        <v>49</v>
      </c>
      <c r="K8" s="1">
        <v>49</v>
      </c>
      <c r="L8" s="2">
        <v>9</v>
      </c>
    </row>
    <row r="9" spans="1:12" x14ac:dyDescent="0.35">
      <c r="A9">
        <v>52</v>
      </c>
      <c r="E9">
        <v>8</v>
      </c>
      <c r="F9" t="s">
        <v>13</v>
      </c>
      <c r="G9">
        <f>COUNTIF(A2:A98,"&lt;=50")-SUM(G2:G8)</f>
        <v>6</v>
      </c>
      <c r="H9">
        <v>50</v>
      </c>
      <c r="K9" s="1">
        <v>50</v>
      </c>
      <c r="L9" s="2">
        <v>6</v>
      </c>
    </row>
    <row r="10" spans="1:12" x14ac:dyDescent="0.35">
      <c r="A10">
        <v>52</v>
      </c>
      <c r="E10">
        <v>9</v>
      </c>
      <c r="F10" t="s">
        <v>14</v>
      </c>
      <c r="G10">
        <f>COUNTIF(A2:A98,"&lt;=51")-SUM(G2:G9)</f>
        <v>20</v>
      </c>
      <c r="H10">
        <v>51</v>
      </c>
      <c r="K10" s="1">
        <v>51</v>
      </c>
      <c r="L10" s="2">
        <v>20</v>
      </c>
    </row>
    <row r="11" spans="1:12" x14ac:dyDescent="0.35">
      <c r="A11">
        <v>53</v>
      </c>
      <c r="E11">
        <v>10</v>
      </c>
      <c r="F11" t="s">
        <v>15</v>
      </c>
      <c r="G11">
        <f>COUNTIF(A2:A98,"&lt;=52")-SUM(G2:G10)</f>
        <v>8</v>
      </c>
      <c r="H11">
        <v>52</v>
      </c>
      <c r="K11" s="1">
        <v>52</v>
      </c>
      <c r="L11" s="2">
        <v>8</v>
      </c>
    </row>
    <row r="12" spans="1:12" x14ac:dyDescent="0.35">
      <c r="A12">
        <v>47</v>
      </c>
      <c r="E12">
        <v>11</v>
      </c>
      <c r="F12" t="s">
        <v>16</v>
      </c>
      <c r="G12">
        <f>COUNTIF(A2:A98,"&lt;=53")-SUM(G2:G11)</f>
        <v>11</v>
      </c>
      <c r="H12">
        <v>53</v>
      </c>
      <c r="K12" s="1">
        <v>53</v>
      </c>
      <c r="L12" s="2">
        <v>11</v>
      </c>
    </row>
    <row r="13" spans="1:12" x14ac:dyDescent="0.35">
      <c r="A13">
        <v>47</v>
      </c>
      <c r="E13">
        <v>12</v>
      </c>
      <c r="F13" t="s">
        <v>17</v>
      </c>
      <c r="G13">
        <f>COUNTIF(A2:A98,"&lt;=54")-SUM(G2:G12)</f>
        <v>4</v>
      </c>
      <c r="H13">
        <v>54</v>
      </c>
      <c r="K13" s="1">
        <v>54</v>
      </c>
      <c r="L13" s="2">
        <v>4</v>
      </c>
    </row>
    <row r="14" spans="1:12" ht="15" thickBot="1" x14ac:dyDescent="0.4">
      <c r="A14">
        <v>48</v>
      </c>
      <c r="K14" s="3" t="s">
        <v>20</v>
      </c>
      <c r="L14" s="3">
        <v>0</v>
      </c>
    </row>
    <row r="15" spans="1:12" x14ac:dyDescent="0.35">
      <c r="A15">
        <v>48</v>
      </c>
    </row>
    <row r="16" spans="1:12" x14ac:dyDescent="0.35">
      <c r="A16">
        <v>49</v>
      </c>
    </row>
    <row r="17" spans="1:1" x14ac:dyDescent="0.35">
      <c r="A17">
        <v>49</v>
      </c>
    </row>
    <row r="18" spans="1:1" x14ac:dyDescent="0.35">
      <c r="A18">
        <v>42</v>
      </c>
    </row>
    <row r="19" spans="1:1" x14ac:dyDescent="0.35">
      <c r="A19">
        <v>43</v>
      </c>
    </row>
    <row r="20" spans="1:1" x14ac:dyDescent="0.35">
      <c r="A20">
        <v>53</v>
      </c>
    </row>
    <row r="21" spans="1:1" x14ac:dyDescent="0.35">
      <c r="A21">
        <v>53</v>
      </c>
    </row>
    <row r="22" spans="1:1" x14ac:dyDescent="0.35">
      <c r="A22">
        <v>54</v>
      </c>
    </row>
    <row r="23" spans="1:1" x14ac:dyDescent="0.35">
      <c r="A23">
        <v>51</v>
      </c>
    </row>
    <row r="24" spans="1:1" x14ac:dyDescent="0.35">
      <c r="A24">
        <v>51</v>
      </c>
    </row>
    <row r="25" spans="1:1" x14ac:dyDescent="0.35">
      <c r="A25">
        <v>51</v>
      </c>
    </row>
    <row r="26" spans="1:1" x14ac:dyDescent="0.35">
      <c r="A26">
        <v>51</v>
      </c>
    </row>
    <row r="27" spans="1:1" x14ac:dyDescent="0.35">
      <c r="A27">
        <v>52</v>
      </c>
    </row>
    <row r="28" spans="1:1" x14ac:dyDescent="0.35">
      <c r="A28">
        <v>52</v>
      </c>
    </row>
    <row r="29" spans="1:1" x14ac:dyDescent="0.35">
      <c r="A29">
        <v>53</v>
      </c>
    </row>
    <row r="30" spans="1:1" x14ac:dyDescent="0.35">
      <c r="A30">
        <v>44</v>
      </c>
    </row>
    <row r="31" spans="1:1" x14ac:dyDescent="0.35">
      <c r="A31">
        <v>44</v>
      </c>
    </row>
    <row r="32" spans="1:1" x14ac:dyDescent="0.35">
      <c r="A32">
        <v>44</v>
      </c>
    </row>
    <row r="33" spans="1:1" x14ac:dyDescent="0.35">
      <c r="A33">
        <v>44</v>
      </c>
    </row>
    <row r="34" spans="1:1" x14ac:dyDescent="0.35">
      <c r="A34">
        <v>44</v>
      </c>
    </row>
    <row r="35" spans="1:1" x14ac:dyDescent="0.35">
      <c r="A35">
        <v>44</v>
      </c>
    </row>
    <row r="36" spans="1:1" x14ac:dyDescent="0.35">
      <c r="A36">
        <v>45</v>
      </c>
    </row>
    <row r="37" spans="1:1" x14ac:dyDescent="0.35">
      <c r="A37">
        <v>45</v>
      </c>
    </row>
    <row r="38" spans="1:1" x14ac:dyDescent="0.35">
      <c r="A38">
        <v>45</v>
      </c>
    </row>
    <row r="39" spans="1:1" x14ac:dyDescent="0.35">
      <c r="A39">
        <v>45</v>
      </c>
    </row>
    <row r="40" spans="1:1" x14ac:dyDescent="0.35">
      <c r="A40">
        <v>45</v>
      </c>
    </row>
    <row r="41" spans="1:1" x14ac:dyDescent="0.35">
      <c r="A41">
        <v>45</v>
      </c>
    </row>
    <row r="42" spans="1:1" x14ac:dyDescent="0.35">
      <c r="A42">
        <v>45</v>
      </c>
    </row>
    <row r="43" spans="1:1" x14ac:dyDescent="0.35">
      <c r="A43">
        <v>45</v>
      </c>
    </row>
    <row r="44" spans="1:1" x14ac:dyDescent="0.35">
      <c r="A44">
        <v>45</v>
      </c>
    </row>
    <row r="45" spans="1:1" x14ac:dyDescent="0.35">
      <c r="A45">
        <v>45</v>
      </c>
    </row>
    <row r="46" spans="1:1" x14ac:dyDescent="0.35">
      <c r="A46">
        <v>46</v>
      </c>
    </row>
    <row r="47" spans="1:1" x14ac:dyDescent="0.35">
      <c r="A47">
        <v>46</v>
      </c>
    </row>
    <row r="48" spans="1:1" x14ac:dyDescent="0.35">
      <c r="A48">
        <v>46</v>
      </c>
    </row>
    <row r="49" spans="1:1" x14ac:dyDescent="0.35">
      <c r="A49">
        <v>46</v>
      </c>
    </row>
    <row r="50" spans="1:1" x14ac:dyDescent="0.35">
      <c r="A50">
        <v>46</v>
      </c>
    </row>
    <row r="51" spans="1:1" x14ac:dyDescent="0.35">
      <c r="A51">
        <v>46</v>
      </c>
    </row>
    <row r="52" spans="1:1" x14ac:dyDescent="0.35">
      <c r="A52">
        <v>46</v>
      </c>
    </row>
    <row r="53" spans="1:1" x14ac:dyDescent="0.35">
      <c r="A53">
        <v>53</v>
      </c>
    </row>
    <row r="54" spans="1:1" x14ac:dyDescent="0.35">
      <c r="A54">
        <v>53</v>
      </c>
    </row>
    <row r="55" spans="1:1" x14ac:dyDescent="0.35">
      <c r="A55">
        <v>54</v>
      </c>
    </row>
    <row r="56" spans="1:1" x14ac:dyDescent="0.35">
      <c r="A56">
        <v>51</v>
      </c>
    </row>
    <row r="57" spans="1:1" x14ac:dyDescent="0.35">
      <c r="A57">
        <v>51</v>
      </c>
    </row>
    <row r="58" spans="1:1" x14ac:dyDescent="0.35">
      <c r="A58">
        <v>51</v>
      </c>
    </row>
    <row r="59" spans="1:1" x14ac:dyDescent="0.35">
      <c r="A59">
        <v>51</v>
      </c>
    </row>
    <row r="60" spans="1:1" x14ac:dyDescent="0.35">
      <c r="A60">
        <v>52</v>
      </c>
    </row>
    <row r="61" spans="1:1" x14ac:dyDescent="0.35">
      <c r="A61">
        <v>52</v>
      </c>
    </row>
    <row r="62" spans="1:1" x14ac:dyDescent="0.35">
      <c r="A62">
        <v>53</v>
      </c>
    </row>
    <row r="63" spans="1:1" x14ac:dyDescent="0.35">
      <c r="A63">
        <v>47</v>
      </c>
    </row>
    <row r="64" spans="1:1" x14ac:dyDescent="0.35">
      <c r="A64">
        <v>47</v>
      </c>
    </row>
    <row r="65" spans="1:1" x14ac:dyDescent="0.35">
      <c r="A65">
        <v>48</v>
      </c>
    </row>
    <row r="66" spans="1:1" x14ac:dyDescent="0.35">
      <c r="A66">
        <v>48</v>
      </c>
    </row>
    <row r="67" spans="1:1" x14ac:dyDescent="0.35">
      <c r="A67">
        <v>48</v>
      </c>
    </row>
    <row r="68" spans="1:1" x14ac:dyDescent="0.35">
      <c r="A68">
        <v>48</v>
      </c>
    </row>
    <row r="69" spans="1:1" x14ac:dyDescent="0.35">
      <c r="A69">
        <v>48</v>
      </c>
    </row>
    <row r="70" spans="1:1" x14ac:dyDescent="0.35">
      <c r="A70">
        <v>48</v>
      </c>
    </row>
    <row r="71" spans="1:1" x14ac:dyDescent="0.35">
      <c r="A71">
        <v>48</v>
      </c>
    </row>
    <row r="72" spans="1:1" x14ac:dyDescent="0.35">
      <c r="A72">
        <v>48</v>
      </c>
    </row>
    <row r="73" spans="1:1" x14ac:dyDescent="0.35">
      <c r="A73">
        <v>49</v>
      </c>
    </row>
    <row r="74" spans="1:1" x14ac:dyDescent="0.35">
      <c r="A74">
        <v>49</v>
      </c>
    </row>
    <row r="75" spans="1:1" x14ac:dyDescent="0.35">
      <c r="A75">
        <v>49</v>
      </c>
    </row>
    <row r="76" spans="1:1" x14ac:dyDescent="0.35">
      <c r="A76">
        <v>49</v>
      </c>
    </row>
    <row r="77" spans="1:1" x14ac:dyDescent="0.35">
      <c r="A77">
        <v>49</v>
      </c>
    </row>
    <row r="78" spans="1:1" x14ac:dyDescent="0.35">
      <c r="A78">
        <v>49</v>
      </c>
    </row>
    <row r="79" spans="1:1" x14ac:dyDescent="0.35">
      <c r="A79">
        <v>49</v>
      </c>
    </row>
    <row r="80" spans="1:1" x14ac:dyDescent="0.35">
      <c r="A80">
        <v>50</v>
      </c>
    </row>
    <row r="81" spans="1:1" x14ac:dyDescent="0.35">
      <c r="A81">
        <v>50</v>
      </c>
    </row>
    <row r="82" spans="1:1" x14ac:dyDescent="0.35">
      <c r="A82">
        <v>50</v>
      </c>
    </row>
    <row r="83" spans="1:1" x14ac:dyDescent="0.35">
      <c r="A83">
        <v>50</v>
      </c>
    </row>
    <row r="84" spans="1:1" x14ac:dyDescent="0.35">
      <c r="A84">
        <v>50</v>
      </c>
    </row>
    <row r="85" spans="1:1" x14ac:dyDescent="0.35">
      <c r="A85">
        <v>50</v>
      </c>
    </row>
    <row r="86" spans="1:1" x14ac:dyDescent="0.35">
      <c r="A86">
        <v>51</v>
      </c>
    </row>
    <row r="87" spans="1:1" x14ac:dyDescent="0.35">
      <c r="A87">
        <v>51</v>
      </c>
    </row>
    <row r="88" spans="1:1" x14ac:dyDescent="0.35">
      <c r="A88">
        <v>51</v>
      </c>
    </row>
    <row r="89" spans="1:1" x14ac:dyDescent="0.35">
      <c r="A89">
        <v>51</v>
      </c>
    </row>
    <row r="90" spans="1:1" x14ac:dyDescent="0.35">
      <c r="A90">
        <v>52</v>
      </c>
    </row>
    <row r="91" spans="1:1" x14ac:dyDescent="0.35">
      <c r="A91">
        <v>52</v>
      </c>
    </row>
    <row r="92" spans="1:1" x14ac:dyDescent="0.35">
      <c r="A92">
        <v>53</v>
      </c>
    </row>
    <row r="93" spans="1:1" x14ac:dyDescent="0.35">
      <c r="A93">
        <v>53</v>
      </c>
    </row>
    <row r="94" spans="1:1" x14ac:dyDescent="0.35">
      <c r="A94">
        <v>54</v>
      </c>
    </row>
    <row r="95" spans="1:1" x14ac:dyDescent="0.35">
      <c r="A95">
        <v>51</v>
      </c>
    </row>
    <row r="96" spans="1:1" x14ac:dyDescent="0.35">
      <c r="A96">
        <v>51</v>
      </c>
    </row>
    <row r="97" spans="1:1" x14ac:dyDescent="0.35">
      <c r="A97">
        <v>51</v>
      </c>
    </row>
    <row r="98" spans="1:1" x14ac:dyDescent="0.35">
      <c r="A98">
        <v>51</v>
      </c>
    </row>
  </sheetData>
  <sortState ref="K2:K13">
    <sortCondition ref="K2"/>
  </sortSt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1"/>
  <sheetViews>
    <sheetView tabSelected="1" topLeftCell="C1" zoomScale="81" workbookViewId="0">
      <selection activeCell="N21" sqref="N21"/>
    </sheetView>
  </sheetViews>
  <sheetFormatPr defaultRowHeight="14.5" x14ac:dyDescent="0.35"/>
  <cols>
    <col min="7" max="7" width="15.453125" bestFit="1" customWidth="1"/>
  </cols>
  <sheetData>
    <row r="1" spans="1:11" x14ac:dyDescent="0.35">
      <c r="A1" t="s">
        <v>26</v>
      </c>
      <c r="E1" t="s">
        <v>19</v>
      </c>
      <c r="F1" t="s">
        <v>2</v>
      </c>
      <c r="G1" t="s">
        <v>27</v>
      </c>
      <c r="H1" t="s">
        <v>2</v>
      </c>
      <c r="J1" s="4" t="s">
        <v>19</v>
      </c>
      <c r="K1" s="4" t="s">
        <v>21</v>
      </c>
    </row>
    <row r="2" spans="1:11" x14ac:dyDescent="0.35">
      <c r="A2" s="6">
        <v>45</v>
      </c>
      <c r="B2" t="s">
        <v>22</v>
      </c>
      <c r="C2" s="5">
        <f>AVERAGE(A2:A101)</f>
        <v>45.5</v>
      </c>
      <c r="E2">
        <v>1</v>
      </c>
      <c r="F2" t="s">
        <v>28</v>
      </c>
      <c r="G2">
        <f>COUNTIF(A2:A101,"&lt;=37.583")</f>
        <v>2</v>
      </c>
      <c r="H2">
        <v>37.582999999999998</v>
      </c>
      <c r="J2" s="8">
        <v>37.582999999999998</v>
      </c>
      <c r="K2" s="2">
        <v>2</v>
      </c>
    </row>
    <row r="3" spans="1:11" x14ac:dyDescent="0.35">
      <c r="A3" s="6">
        <v>45</v>
      </c>
      <c r="B3" t="s">
        <v>23</v>
      </c>
      <c r="C3" s="5">
        <f>MEDIAN(A2:A101)</f>
        <v>45.5</v>
      </c>
      <c r="E3">
        <v>2</v>
      </c>
      <c r="F3" t="s">
        <v>29</v>
      </c>
      <c r="G3" s="5">
        <f>COUNTIF(A2:A101, "&lt;=39.166")-G2</f>
        <v>4</v>
      </c>
      <c r="H3">
        <v>39.165999999999997</v>
      </c>
      <c r="J3" s="8">
        <v>39.165999999999997</v>
      </c>
      <c r="K3" s="2">
        <v>4</v>
      </c>
    </row>
    <row r="4" spans="1:11" x14ac:dyDescent="0.35">
      <c r="A4" s="6">
        <v>45</v>
      </c>
      <c r="B4" t="s">
        <v>4</v>
      </c>
      <c r="C4" s="5">
        <f>MIN(A2:A101)</f>
        <v>36</v>
      </c>
      <c r="E4">
        <v>3</v>
      </c>
      <c r="F4" t="s">
        <v>30</v>
      </c>
      <c r="G4" s="5">
        <f>COUNTIF(A2:A101,"&lt;=40.749")-G3-G2</f>
        <v>4</v>
      </c>
      <c r="H4">
        <v>40.749000000000002</v>
      </c>
      <c r="J4" s="8">
        <v>40.749000000000002</v>
      </c>
      <c r="K4" s="2">
        <v>4</v>
      </c>
    </row>
    <row r="5" spans="1:11" x14ac:dyDescent="0.35">
      <c r="A5" s="6">
        <v>45</v>
      </c>
      <c r="B5" t="s">
        <v>3</v>
      </c>
      <c r="C5" s="5">
        <f>MAX(A2:A101)</f>
        <v>55</v>
      </c>
      <c r="E5">
        <v>4</v>
      </c>
      <c r="F5" t="s">
        <v>31</v>
      </c>
      <c r="G5" s="5">
        <f>COUNTIF(A2:A101,"&lt;=42.332")-G4-G3-G2</f>
        <v>13</v>
      </c>
      <c r="H5">
        <v>42.332000000000001</v>
      </c>
      <c r="J5" s="8">
        <v>42.332000000000001</v>
      </c>
      <c r="K5" s="2">
        <v>13</v>
      </c>
    </row>
    <row r="6" spans="1:11" x14ac:dyDescent="0.35">
      <c r="A6" s="6">
        <v>39</v>
      </c>
      <c r="B6" t="s">
        <v>5</v>
      </c>
      <c r="C6" s="5">
        <f>C5-C4</f>
        <v>19</v>
      </c>
      <c r="E6">
        <v>5</v>
      </c>
      <c r="F6" t="s">
        <v>32</v>
      </c>
      <c r="G6" s="5">
        <f>COUNTIF(A2:A101,"&lt;=43.915")-G5-G4-G3-G2</f>
        <v>8</v>
      </c>
      <c r="H6">
        <v>43.914999999999999</v>
      </c>
      <c r="J6" s="8">
        <v>43.914999999999999</v>
      </c>
      <c r="K6" s="2">
        <v>8</v>
      </c>
    </row>
    <row r="7" spans="1:11" x14ac:dyDescent="0.35">
      <c r="A7" s="6">
        <v>39</v>
      </c>
      <c r="B7" t="s">
        <v>24</v>
      </c>
      <c r="C7">
        <f>STDEV(A2:A101)</f>
        <v>3.9196474795109268</v>
      </c>
      <c r="E7">
        <v>6</v>
      </c>
      <c r="F7" t="s">
        <v>33</v>
      </c>
      <c r="G7" s="5">
        <f>COUNTIF(A2:A101,"&lt;=45.498")-G6-G5-G4-G3-G2</f>
        <v>19</v>
      </c>
      <c r="H7">
        <v>45.497999999999998</v>
      </c>
      <c r="J7" s="8">
        <v>45.497999999999998</v>
      </c>
      <c r="K7" s="2">
        <v>19</v>
      </c>
    </row>
    <row r="8" spans="1:11" x14ac:dyDescent="0.35">
      <c r="A8" s="6">
        <v>40</v>
      </c>
      <c r="B8" t="s">
        <v>25</v>
      </c>
      <c r="C8">
        <f>VAR(A2:A101)</f>
        <v>15.363636363636363</v>
      </c>
      <c r="E8">
        <v>7</v>
      </c>
      <c r="F8" t="s">
        <v>34</v>
      </c>
      <c r="G8" s="5">
        <f>COUNTIF(A2:A101,"&lt;=47.081")-SUM(G2:G7)</f>
        <v>19</v>
      </c>
      <c r="H8">
        <v>47.081000000000003</v>
      </c>
      <c r="J8" s="8">
        <v>47.081000000000003</v>
      </c>
      <c r="K8" s="2">
        <v>19</v>
      </c>
    </row>
    <row r="9" spans="1:11" x14ac:dyDescent="0.35">
      <c r="A9" s="6">
        <v>40</v>
      </c>
      <c r="E9">
        <v>8</v>
      </c>
      <c r="F9" t="s">
        <v>35</v>
      </c>
      <c r="G9" s="5">
        <f>COUNTIF(A2:A101,"&lt;=48.664")-SUM(G2:G8)</f>
        <v>8</v>
      </c>
      <c r="H9">
        <v>48.664000000000001</v>
      </c>
      <c r="J9" s="8">
        <v>48.664000000000001</v>
      </c>
      <c r="K9" s="2">
        <v>8</v>
      </c>
    </row>
    <row r="10" spans="1:11" x14ac:dyDescent="0.35">
      <c r="A10" s="6">
        <v>40</v>
      </c>
      <c r="E10">
        <v>9</v>
      </c>
      <c r="F10" t="s">
        <v>36</v>
      </c>
      <c r="G10" s="5">
        <f>COUNTIF(A2:A101,"&lt;=50.247")-SUM(G2:G9)</f>
        <v>13</v>
      </c>
      <c r="H10">
        <v>50.247</v>
      </c>
      <c r="J10" s="8">
        <v>50.247</v>
      </c>
      <c r="K10" s="2">
        <v>13</v>
      </c>
    </row>
    <row r="11" spans="1:11" x14ac:dyDescent="0.35">
      <c r="A11" s="6">
        <v>40</v>
      </c>
      <c r="E11">
        <v>10</v>
      </c>
      <c r="F11" t="s">
        <v>37</v>
      </c>
      <c r="G11" s="5">
        <f>COUNTIF(A2:A101,"&lt;=51.83")-SUM(G2:G10)</f>
        <v>4</v>
      </c>
      <c r="H11">
        <v>51.83</v>
      </c>
      <c r="J11" s="8">
        <v>51.83</v>
      </c>
      <c r="K11" s="2">
        <v>4</v>
      </c>
    </row>
    <row r="12" spans="1:11" x14ac:dyDescent="0.35">
      <c r="A12" s="6">
        <v>41</v>
      </c>
      <c r="E12">
        <v>11</v>
      </c>
      <c r="F12" t="s">
        <v>38</v>
      </c>
      <c r="G12" s="5">
        <f>COUNTIF(A2:A101,"&lt;=53.413")-SUM(G2:G11)</f>
        <v>4</v>
      </c>
      <c r="H12">
        <v>53.412999999999997</v>
      </c>
      <c r="J12" s="8">
        <v>53.412999999999997</v>
      </c>
      <c r="K12" s="2">
        <v>4</v>
      </c>
    </row>
    <row r="13" spans="1:11" x14ac:dyDescent="0.35">
      <c r="A13" s="6">
        <v>41</v>
      </c>
      <c r="E13">
        <v>12</v>
      </c>
      <c r="F13" t="s">
        <v>39</v>
      </c>
      <c r="G13" s="5">
        <f>COUNTIF(A2:A101,"&lt;=55")-SUM(G2:G12)</f>
        <v>2</v>
      </c>
      <c r="H13">
        <v>55</v>
      </c>
      <c r="J13" s="8">
        <v>55</v>
      </c>
      <c r="K13" s="2">
        <v>2</v>
      </c>
    </row>
    <row r="14" spans="1:11" ht="15" thickBot="1" x14ac:dyDescent="0.4">
      <c r="A14" s="6">
        <v>41</v>
      </c>
      <c r="J14" s="3" t="s">
        <v>20</v>
      </c>
      <c r="K14" s="3">
        <v>0</v>
      </c>
    </row>
    <row r="15" spans="1:11" x14ac:dyDescent="0.35">
      <c r="A15" s="6">
        <v>41</v>
      </c>
    </row>
    <row r="16" spans="1:11" x14ac:dyDescent="0.35">
      <c r="A16" s="6">
        <v>41</v>
      </c>
      <c r="F16" t="s">
        <v>40</v>
      </c>
      <c r="G16">
        <f>SUM(G2:G13)</f>
        <v>100</v>
      </c>
    </row>
    <row r="17" spans="1:1" x14ac:dyDescent="0.35">
      <c r="A17" s="6">
        <v>41</v>
      </c>
    </row>
    <row r="18" spans="1:1" x14ac:dyDescent="0.35">
      <c r="A18" s="6">
        <v>42</v>
      </c>
    </row>
    <row r="19" spans="1:1" x14ac:dyDescent="0.35">
      <c r="A19" s="6">
        <v>42</v>
      </c>
    </row>
    <row r="20" spans="1:1" x14ac:dyDescent="0.35">
      <c r="A20" s="6">
        <v>42</v>
      </c>
    </row>
    <row r="21" spans="1:1" x14ac:dyDescent="0.35">
      <c r="A21" s="6">
        <v>42</v>
      </c>
    </row>
    <row r="22" spans="1:1" x14ac:dyDescent="0.35">
      <c r="A22" s="6">
        <v>42</v>
      </c>
    </row>
    <row r="23" spans="1:1" x14ac:dyDescent="0.35">
      <c r="A23" s="6">
        <v>42</v>
      </c>
    </row>
    <row r="24" spans="1:1" x14ac:dyDescent="0.35">
      <c r="A24" s="6">
        <v>42</v>
      </c>
    </row>
    <row r="25" spans="1:1" x14ac:dyDescent="0.35">
      <c r="A25" s="6">
        <v>43</v>
      </c>
    </row>
    <row r="26" spans="1:1" x14ac:dyDescent="0.35">
      <c r="A26" s="6">
        <v>43</v>
      </c>
    </row>
    <row r="27" spans="1:1" x14ac:dyDescent="0.35">
      <c r="A27" s="6">
        <v>43</v>
      </c>
    </row>
    <row r="28" spans="1:1" x14ac:dyDescent="0.35">
      <c r="A28" s="6">
        <v>43</v>
      </c>
    </row>
    <row r="29" spans="1:1" x14ac:dyDescent="0.35">
      <c r="A29" s="6">
        <v>43</v>
      </c>
    </row>
    <row r="30" spans="1:1" x14ac:dyDescent="0.35">
      <c r="A30" s="6">
        <v>43</v>
      </c>
    </row>
    <row r="31" spans="1:1" x14ac:dyDescent="0.35">
      <c r="A31" s="6">
        <v>43</v>
      </c>
    </row>
    <row r="32" spans="1:1" x14ac:dyDescent="0.35">
      <c r="A32" s="6">
        <v>43</v>
      </c>
    </row>
    <row r="33" spans="1:1" x14ac:dyDescent="0.35">
      <c r="A33" s="6">
        <v>44</v>
      </c>
    </row>
    <row r="34" spans="1:1" x14ac:dyDescent="0.35">
      <c r="A34" s="6">
        <v>44</v>
      </c>
    </row>
    <row r="35" spans="1:1" x14ac:dyDescent="0.35">
      <c r="A35" s="6">
        <v>44</v>
      </c>
    </row>
    <row r="36" spans="1:1" x14ac:dyDescent="0.35">
      <c r="A36" s="6">
        <v>44</v>
      </c>
    </row>
    <row r="37" spans="1:1" x14ac:dyDescent="0.35">
      <c r="A37" s="6">
        <v>44</v>
      </c>
    </row>
    <row r="38" spans="1:1" x14ac:dyDescent="0.35">
      <c r="A38" s="6">
        <v>44</v>
      </c>
    </row>
    <row r="39" spans="1:1" x14ac:dyDescent="0.35">
      <c r="A39" s="6">
        <v>44</v>
      </c>
    </row>
    <row r="40" spans="1:1" x14ac:dyDescent="0.35">
      <c r="A40" s="6">
        <v>44</v>
      </c>
    </row>
    <row r="41" spans="1:1" x14ac:dyDescent="0.35">
      <c r="A41" s="6">
        <v>44</v>
      </c>
    </row>
    <row r="42" spans="1:1" x14ac:dyDescent="0.35">
      <c r="A42" s="6">
        <v>45</v>
      </c>
    </row>
    <row r="43" spans="1:1" x14ac:dyDescent="0.35">
      <c r="A43" s="6">
        <v>36</v>
      </c>
    </row>
    <row r="44" spans="1:1" x14ac:dyDescent="0.35">
      <c r="A44" s="6">
        <v>37</v>
      </c>
    </row>
    <row r="45" spans="1:1" x14ac:dyDescent="0.35">
      <c r="A45" s="6">
        <v>38</v>
      </c>
    </row>
    <row r="46" spans="1:1" x14ac:dyDescent="0.35">
      <c r="A46" s="6">
        <v>38</v>
      </c>
    </row>
    <row r="47" spans="1:1" x14ac:dyDescent="0.35">
      <c r="A47" s="6">
        <v>45</v>
      </c>
    </row>
    <row r="48" spans="1:1" x14ac:dyDescent="0.35">
      <c r="A48" s="6">
        <v>45</v>
      </c>
    </row>
    <row r="49" spans="1:1" x14ac:dyDescent="0.35">
      <c r="A49" s="6">
        <v>45</v>
      </c>
    </row>
    <row r="50" spans="1:1" x14ac:dyDescent="0.35">
      <c r="A50" s="6">
        <v>45</v>
      </c>
    </row>
    <row r="51" spans="1:1" x14ac:dyDescent="0.35">
      <c r="A51" s="6">
        <v>45</v>
      </c>
    </row>
    <row r="52" spans="1:1" x14ac:dyDescent="0.35">
      <c r="A52" s="6">
        <v>46</v>
      </c>
    </row>
    <row r="53" spans="1:1" x14ac:dyDescent="0.35">
      <c r="A53" s="6">
        <v>46</v>
      </c>
    </row>
    <row r="54" spans="1:1" x14ac:dyDescent="0.35">
      <c r="A54" s="6">
        <v>46</v>
      </c>
    </row>
    <row r="55" spans="1:1" x14ac:dyDescent="0.35">
      <c r="A55" s="6">
        <v>46</v>
      </c>
    </row>
    <row r="56" spans="1:1" x14ac:dyDescent="0.35">
      <c r="A56" s="6">
        <v>46</v>
      </c>
    </row>
    <row r="57" spans="1:1" x14ac:dyDescent="0.35">
      <c r="A57" s="6">
        <v>46</v>
      </c>
    </row>
    <row r="58" spans="1:1" x14ac:dyDescent="0.35">
      <c r="A58" s="6">
        <v>46</v>
      </c>
    </row>
    <row r="59" spans="1:1" x14ac:dyDescent="0.35">
      <c r="A59" s="6">
        <v>46</v>
      </c>
    </row>
    <row r="60" spans="1:1" x14ac:dyDescent="0.35">
      <c r="A60" s="6">
        <v>46</v>
      </c>
    </row>
    <row r="61" spans="1:1" x14ac:dyDescent="0.35">
      <c r="A61" s="6">
        <v>46</v>
      </c>
    </row>
    <row r="62" spans="1:1" x14ac:dyDescent="0.35">
      <c r="A62" s="6">
        <v>47</v>
      </c>
    </row>
    <row r="63" spans="1:1" x14ac:dyDescent="0.35">
      <c r="A63" s="6">
        <v>47</v>
      </c>
    </row>
    <row r="64" spans="1:1" x14ac:dyDescent="0.35">
      <c r="A64" s="6">
        <v>47</v>
      </c>
    </row>
    <row r="65" spans="1:1" x14ac:dyDescent="0.35">
      <c r="A65" s="6">
        <v>47</v>
      </c>
    </row>
    <row r="66" spans="1:1" x14ac:dyDescent="0.35">
      <c r="A66" s="6">
        <v>47</v>
      </c>
    </row>
    <row r="67" spans="1:1" x14ac:dyDescent="0.35">
      <c r="A67" s="6">
        <v>47</v>
      </c>
    </row>
    <row r="68" spans="1:1" x14ac:dyDescent="0.35">
      <c r="A68" s="6">
        <v>47</v>
      </c>
    </row>
    <row r="69" spans="1:1" x14ac:dyDescent="0.35">
      <c r="A69" s="6">
        <v>47</v>
      </c>
    </row>
    <row r="70" spans="1:1" x14ac:dyDescent="0.35">
      <c r="A70" s="6">
        <v>47</v>
      </c>
    </row>
    <row r="71" spans="1:1" x14ac:dyDescent="0.35">
      <c r="A71" s="6">
        <v>48</v>
      </c>
    </row>
    <row r="72" spans="1:1" x14ac:dyDescent="0.35">
      <c r="A72" s="6">
        <v>48</v>
      </c>
    </row>
    <row r="73" spans="1:1" x14ac:dyDescent="0.35">
      <c r="A73" s="6">
        <v>48</v>
      </c>
    </row>
    <row r="74" spans="1:1" x14ac:dyDescent="0.35">
      <c r="A74" s="6">
        <v>48</v>
      </c>
    </row>
    <row r="75" spans="1:1" x14ac:dyDescent="0.35">
      <c r="A75" s="6">
        <v>48</v>
      </c>
    </row>
    <row r="76" spans="1:1" x14ac:dyDescent="0.35">
      <c r="A76" s="6">
        <v>48</v>
      </c>
    </row>
    <row r="77" spans="1:1" x14ac:dyDescent="0.35">
      <c r="A77" s="6">
        <v>48</v>
      </c>
    </row>
    <row r="78" spans="1:1" x14ac:dyDescent="0.35">
      <c r="A78" s="6">
        <v>48</v>
      </c>
    </row>
    <row r="79" spans="1:1" x14ac:dyDescent="0.35">
      <c r="A79" s="6">
        <v>49</v>
      </c>
    </row>
    <row r="80" spans="1:1" x14ac:dyDescent="0.35">
      <c r="A80" s="6">
        <v>49</v>
      </c>
    </row>
    <row r="81" spans="1:1" x14ac:dyDescent="0.35">
      <c r="A81" s="6">
        <v>49</v>
      </c>
    </row>
    <row r="82" spans="1:1" x14ac:dyDescent="0.35">
      <c r="A82" s="6">
        <v>49</v>
      </c>
    </row>
    <row r="83" spans="1:1" x14ac:dyDescent="0.35">
      <c r="A83" s="6">
        <v>49</v>
      </c>
    </row>
    <row r="84" spans="1:1" x14ac:dyDescent="0.35">
      <c r="A84" s="6">
        <v>49</v>
      </c>
    </row>
    <row r="85" spans="1:1" x14ac:dyDescent="0.35">
      <c r="A85" s="6">
        <v>49</v>
      </c>
    </row>
    <row r="86" spans="1:1" x14ac:dyDescent="0.35">
      <c r="A86" s="6">
        <v>50</v>
      </c>
    </row>
    <row r="87" spans="1:1" x14ac:dyDescent="0.35">
      <c r="A87" s="6">
        <v>50</v>
      </c>
    </row>
    <row r="88" spans="1:1" x14ac:dyDescent="0.35">
      <c r="A88" s="6">
        <v>50</v>
      </c>
    </row>
    <row r="89" spans="1:1" x14ac:dyDescent="0.35">
      <c r="A89" s="6">
        <v>50</v>
      </c>
    </row>
    <row r="90" spans="1:1" x14ac:dyDescent="0.35">
      <c r="A90" s="6">
        <v>50</v>
      </c>
    </row>
    <row r="91" spans="1:1" x14ac:dyDescent="0.35">
      <c r="A91" s="6">
        <v>50</v>
      </c>
    </row>
    <row r="92" spans="1:1" x14ac:dyDescent="0.35">
      <c r="A92" s="6">
        <v>51</v>
      </c>
    </row>
    <row r="93" spans="1:1" x14ac:dyDescent="0.35">
      <c r="A93" s="6">
        <v>51</v>
      </c>
    </row>
    <row r="94" spans="1:1" x14ac:dyDescent="0.35">
      <c r="A94" s="6">
        <v>51</v>
      </c>
    </row>
    <row r="95" spans="1:1" x14ac:dyDescent="0.35">
      <c r="A95" s="6">
        <v>51</v>
      </c>
    </row>
    <row r="96" spans="1:1" x14ac:dyDescent="0.35">
      <c r="A96" s="6">
        <v>52</v>
      </c>
    </row>
    <row r="97" spans="1:1" x14ac:dyDescent="0.35">
      <c r="A97" s="6">
        <v>52</v>
      </c>
    </row>
    <row r="98" spans="1:1" x14ac:dyDescent="0.35">
      <c r="A98" s="6">
        <v>53</v>
      </c>
    </row>
    <row r="99" spans="1:1" x14ac:dyDescent="0.35">
      <c r="A99" s="6">
        <v>53</v>
      </c>
    </row>
    <row r="100" spans="1:1" x14ac:dyDescent="0.35">
      <c r="A100" s="6">
        <v>54</v>
      </c>
    </row>
    <row r="101" spans="1:1" x14ac:dyDescent="0.35">
      <c r="A101" s="6">
        <v>55</v>
      </c>
    </row>
  </sheetData>
  <sortState ref="J2:J13">
    <sortCondition ref="J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Vidicville</vt:lpstr>
      <vt:lpstr>Bursictown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Jocelyn Hawk</dc:creator>
  <cp:lastModifiedBy>Jocelyn Hawk</cp:lastModifiedBy>
  <dcterms:created xsi:type="dcterms:W3CDTF">2017-01-24T01:06:25Z</dcterms:created>
  <dcterms:modified xsi:type="dcterms:W3CDTF">2017-01-24T19:32:03Z</dcterms:modified>
</cp:coreProperties>
</file>