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<sst xmlns="http://schemas.openxmlformats.org/spreadsheetml/2006/main" count="75" uniqueCount="65">
  <si>
    <t xml:space="preserve">ESS10 neff estimates (for 3rd release countries, these are preliminary prior to roh estimation)</t>
  </si>
  <si>
    <t xml:space="preserve">Predicted</t>
  </si>
  <si>
    <t xml:space="preserve">Actual</t>
  </si>
  <si>
    <t xml:space="preserve">n_gross</t>
  </si>
  <si>
    <t xml:space="preserve">ri</t>
  </si>
  <si>
    <t xml:space="preserve">rr</t>
  </si>
  <si>
    <t xml:space="preserve">n_net</t>
  </si>
  <si>
    <t xml:space="preserve">deffp</t>
  </si>
  <si>
    <t xml:space="preserve">roh</t>
  </si>
  <si>
    <t xml:space="preserve">b_bar</t>
  </si>
  <si>
    <t xml:space="preserve">deffc</t>
  </si>
  <si>
    <t xml:space="preserve">deff</t>
  </si>
  <si>
    <t xml:space="preserve">neff</t>
  </si>
  <si>
    <t xml:space="preserve">1st release countries</t>
  </si>
  <si>
    <t xml:space="preserve">BG</t>
  </si>
  <si>
    <t xml:space="preserve">CZ</t>
  </si>
  <si>
    <t xml:space="preserve">EE</t>
  </si>
  <si>
    <t xml:space="preserve">FI</t>
  </si>
  <si>
    <t xml:space="preserve">FR-1</t>
  </si>
  <si>
    <t xml:space="preserve">FR-2</t>
  </si>
  <si>
    <t xml:space="preserve">FR</t>
  </si>
  <si>
    <t xml:space="preserve">HR-D1</t>
  </si>
  <si>
    <t xml:space="preserve">HR-D2</t>
  </si>
  <si>
    <t xml:space="preserve">HR</t>
  </si>
  <si>
    <t xml:space="preserve">HU-1</t>
  </si>
  <si>
    <t xml:space="preserve">HU-2</t>
  </si>
  <si>
    <t xml:space="preserve">HU</t>
  </si>
  <si>
    <t xml:space="preserve">LT-1</t>
  </si>
  <si>
    <t xml:space="preserve">LT-2</t>
  </si>
  <si>
    <t xml:space="preserve">LT</t>
  </si>
  <si>
    <t xml:space="preserve">SI</t>
  </si>
  <si>
    <t xml:space="preserve">SK-1</t>
  </si>
  <si>
    <t xml:space="preserve">SK-2</t>
  </si>
  <si>
    <t xml:space="preserve">SK</t>
  </si>
  <si>
    <t xml:space="preserve">2nd release countries</t>
  </si>
  <si>
    <t xml:space="preserve">AT</t>
  </si>
  <si>
    <t xml:space="preserve">CH</t>
  </si>
  <si>
    <t xml:space="preserve">DE</t>
  </si>
  <si>
    <t xml:space="preserve">ES</t>
  </si>
  <si>
    <t xml:space="preserve">GR</t>
  </si>
  <si>
    <t xml:space="preserve">IS-1</t>
  </si>
  <si>
    <t xml:space="preserve">IS-2</t>
  </si>
  <si>
    <t xml:space="preserve">IS</t>
  </si>
  <si>
    <t xml:space="preserve">IT-1</t>
  </si>
  <si>
    <t xml:space="preserve">IT-2</t>
  </si>
  <si>
    <t xml:space="preserve">IT</t>
  </si>
  <si>
    <t xml:space="preserve">ME</t>
  </si>
  <si>
    <t xml:space="preserve">MK</t>
  </si>
  <si>
    <t xml:space="preserve">NL</t>
  </si>
  <si>
    <t xml:space="preserve">NO</t>
  </si>
  <si>
    <t xml:space="preserve">PL-1</t>
  </si>
  <si>
    <t xml:space="preserve">PL-2</t>
  </si>
  <si>
    <t xml:space="preserve">PL</t>
  </si>
  <si>
    <t xml:space="preserve">PT-1</t>
  </si>
  <si>
    <t xml:space="preserve">PT-2</t>
  </si>
  <si>
    <t xml:space="preserve">PT</t>
  </si>
  <si>
    <t xml:space="preserve">RS</t>
  </si>
  <si>
    <t xml:space="preserve">SE</t>
  </si>
  <si>
    <t xml:space="preserve">3rd release countries (provisional - awaiting final data for calculation of roh and deffc)</t>
  </si>
  <si>
    <t xml:space="preserve">BE</t>
  </si>
  <si>
    <t xml:space="preserve">CY</t>
  </si>
  <si>
    <t xml:space="preserve">GB</t>
  </si>
  <si>
    <t xml:space="preserve">IE</t>
  </si>
  <si>
    <t xml:space="preserve">IL</t>
  </si>
  <si>
    <t xml:space="preserve">LV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</si>
</sst>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1" min="2" style="0" width="8.15"/>
    <col collapsed="false" customWidth="true" hidden="false" outlineLevel="0" max="12" min="12" style="0" width="2"/>
    <col collapsed="false" customWidth="true" hidden="false" outlineLevel="0" max="22" min="13" style="0" width="8.15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B3" s="1"/>
      <c r="C3" s="1"/>
      <c r="D3" s="1"/>
      <c r="E3" s="1" t="s">
        <v>1</v>
      </c>
      <c r="F3" s="1"/>
      <c r="G3" s="1"/>
      <c r="H3" s="1"/>
      <c r="I3" s="1"/>
      <c r="J3" s="1"/>
      <c r="K3" s="1"/>
      <c r="M3" s="1"/>
      <c r="N3" s="1"/>
      <c r="O3" s="1"/>
      <c r="P3" s="1" t="s">
        <v>2</v>
      </c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B4" s="0" t="s">
        <v>3</v>
      </c>
      <c r="C4" s="0" t="s">
        <v>4</v>
      </c>
      <c r="D4" s="0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/>
      <c r="M4" s="0" t="s">
        <v>3</v>
      </c>
      <c r="N4" s="0" t="s">
        <v>4</v>
      </c>
      <c r="O4" s="0" t="s">
        <v>5</v>
      </c>
      <c r="P4" s="2" t="s">
        <v>6</v>
      </c>
      <c r="Q4" s="2" t="s">
        <v>7</v>
      </c>
      <c r="R4" s="2" t="s">
        <v>8</v>
      </c>
      <c r="S4" s="2" t="s">
        <v>9</v>
      </c>
      <c r="T4" s="2" t="s">
        <v>10</v>
      </c>
      <c r="U4" s="2" t="s">
        <v>11</v>
      </c>
      <c r="V4" s="2" t="s">
        <v>12</v>
      </c>
      <c r="W4" s="2"/>
      <c r="X4" s="2"/>
      <c r="Y4" s="2"/>
      <c r="Z4" s="2"/>
      <c r="AA4" s="2"/>
    </row>
    <row r="5" customFormat="false" ht="15" hidden="false" customHeight="false" outlineLevel="0" collapsed="false">
      <c r="A5" s="3" t="s">
        <v>13</v>
      </c>
      <c r="E5" s="2"/>
      <c r="F5" s="2"/>
      <c r="G5" s="2"/>
      <c r="H5" s="2"/>
      <c r="I5" s="2"/>
      <c r="J5" s="2"/>
      <c r="K5" s="2"/>
      <c r="L5" s="2"/>
      <c r="P5" s="2"/>
      <c r="Q5" s="2"/>
      <c r="R5" s="2"/>
      <c r="S5" s="2"/>
      <c r="T5" s="2"/>
      <c r="U5" s="2"/>
    </row>
    <row r="6" customFormat="false" ht="15" hidden="false" customHeight="false" outlineLevel="0" collapsed="false">
      <c r="A6" s="0" t="s">
        <v>14</v>
      </c>
      <c r="B6" s="0" t="n">
        <v>3848</v>
      </c>
      <c r="C6" s="4" t="n">
        <v>0.048</v>
      </c>
      <c r="D6" s="4" t="n">
        <v>0.694</v>
      </c>
      <c r="E6" s="2" t="n">
        <v>2548</v>
      </c>
      <c r="F6" s="5" t="n">
        <v>1.147</v>
      </c>
      <c r="G6" s="5" t="n">
        <v>0.145</v>
      </c>
      <c r="H6" s="5" t="n">
        <v>5.28</v>
      </c>
      <c r="I6" s="5" t="n">
        <v>1.621</v>
      </c>
      <c r="J6" s="5" t="n">
        <v>1.859</v>
      </c>
      <c r="K6" s="6" t="n">
        <v>1366</v>
      </c>
      <c r="L6" s="6"/>
      <c r="M6" s="7" t="n">
        <v>3848</v>
      </c>
      <c r="N6" s="8" t="n">
        <v>0.03</v>
      </c>
      <c r="O6" s="8" t="n">
        <v>0.729</v>
      </c>
      <c r="P6" s="7" t="n">
        <v>2720</v>
      </c>
      <c r="Q6" s="7" t="n">
        <v>1.603</v>
      </c>
      <c r="R6" s="8" t="n">
        <v>0.143</v>
      </c>
      <c r="S6" s="8" t="n">
        <v>5.66</v>
      </c>
      <c r="T6" s="8" t="n">
        <f aca="false">1+((S6-1)*R6)</f>
        <v>1.66638</v>
      </c>
      <c r="U6" s="8" t="n">
        <f aca="false">Q6*T6</f>
        <v>2.67120714</v>
      </c>
      <c r="V6" s="9" t="n">
        <f aca="false">P6/U6</f>
        <v>1018.26622101647</v>
      </c>
      <c r="W6" s="2"/>
      <c r="X6" s="2"/>
      <c r="Y6" s="2"/>
      <c r="Z6" s="2"/>
      <c r="AA6" s="2"/>
    </row>
    <row r="7" customFormat="false" ht="15" hidden="false" customHeight="false" outlineLevel="0" collapsed="false">
      <c r="A7" s="0" t="s">
        <v>15</v>
      </c>
      <c r="B7" s="0" t="n">
        <v>3402</v>
      </c>
      <c r="C7" s="4" t="n">
        <v>0.001</v>
      </c>
      <c r="D7" s="4" t="n">
        <v>0.67</v>
      </c>
      <c r="E7" s="2" t="n">
        <v>2277</v>
      </c>
      <c r="F7" s="5" t="n">
        <v>1.186</v>
      </c>
      <c r="G7" s="5" t="n">
        <v>0.13</v>
      </c>
      <c r="H7" s="5" t="n">
        <v>4.02</v>
      </c>
      <c r="I7" s="5" t="n">
        <v>1.393</v>
      </c>
      <c r="J7" s="5" t="n">
        <v>1.651</v>
      </c>
      <c r="K7" s="6" t="n">
        <v>1379</v>
      </c>
      <c r="L7" s="6"/>
      <c r="M7" s="7" t="n">
        <v>3402</v>
      </c>
      <c r="N7" s="8" t="n">
        <v>0.06</v>
      </c>
      <c r="O7" s="8" t="n">
        <v>0.7285</v>
      </c>
      <c r="P7" s="7" t="n">
        <v>2477</v>
      </c>
      <c r="Q7" s="7" t="n">
        <v>1.223</v>
      </c>
      <c r="R7" s="8" t="n">
        <v>0.0566</v>
      </c>
      <c r="S7" s="8" t="n">
        <v>4.369</v>
      </c>
      <c r="T7" s="8" t="n">
        <f aca="false">1+((S7-1)*R7)</f>
        <v>1.1906854</v>
      </c>
      <c r="U7" s="8" t="n">
        <f aca="false">Q7*T7</f>
        <v>1.4562082442</v>
      </c>
      <c r="V7" s="9" t="n">
        <f aca="false">P7/U7</f>
        <v>1700.99297944903</v>
      </c>
      <c r="W7" s="2"/>
      <c r="X7" s="2"/>
      <c r="Y7" s="2"/>
      <c r="Z7" s="2"/>
      <c r="AA7" s="2"/>
    </row>
    <row r="8" customFormat="false" ht="15" hidden="false" customHeight="false" outlineLevel="0" collapsed="false">
      <c r="A8" s="0" t="s">
        <v>16</v>
      </c>
      <c r="B8" s="0" t="n">
        <v>3300</v>
      </c>
      <c r="C8" s="4" t="n">
        <v>0.05</v>
      </c>
      <c r="D8" s="4" t="n">
        <v>0.64</v>
      </c>
      <c r="E8" s="2" t="n">
        <v>2000</v>
      </c>
      <c r="F8" s="5" t="n">
        <v>1</v>
      </c>
      <c r="G8" s="5" t="n">
        <v>0</v>
      </c>
      <c r="H8" s="5" t="n">
        <v>1</v>
      </c>
      <c r="I8" s="5" t="n">
        <v>1</v>
      </c>
      <c r="J8" s="5" t="n">
        <v>1</v>
      </c>
      <c r="K8" s="6" t="n">
        <v>2000</v>
      </c>
      <c r="L8" s="6"/>
      <c r="M8" s="7" t="n">
        <v>3300</v>
      </c>
      <c r="N8" s="8" t="n">
        <v>0.0448</v>
      </c>
      <c r="O8" s="8" t="n">
        <v>0.4918</v>
      </c>
      <c r="P8" s="7" t="n">
        <v>1550</v>
      </c>
      <c r="Q8" s="8" t="n">
        <v>1.000001</v>
      </c>
      <c r="R8" s="8" t="n">
        <f aca="false">G8</f>
        <v>0</v>
      </c>
      <c r="S8" s="8" t="n">
        <f aca="false">H8</f>
        <v>1</v>
      </c>
      <c r="T8" s="8" t="n">
        <f aca="false">1+((S8-1)*R8)</f>
        <v>1</v>
      </c>
      <c r="U8" s="8" t="n">
        <f aca="false">Q8*T8</f>
        <v>1.000001</v>
      </c>
      <c r="V8" s="9" t="n">
        <f aca="false">P8/U8</f>
        <v>1549.99845000155</v>
      </c>
      <c r="W8" s="2"/>
      <c r="X8" s="2"/>
      <c r="Y8" s="2"/>
      <c r="Z8" s="2"/>
      <c r="AA8" s="2"/>
    </row>
    <row r="9" customFormat="false" ht="15" hidden="false" customHeight="false" outlineLevel="0" collapsed="false">
      <c r="A9" s="0" t="s">
        <v>17</v>
      </c>
      <c r="B9" s="0" t="n">
        <v>3900</v>
      </c>
      <c r="C9" s="4" t="n">
        <v>0.02</v>
      </c>
      <c r="D9" s="4" t="n">
        <v>0.55</v>
      </c>
      <c r="E9" s="2" t="n">
        <v>2102</v>
      </c>
      <c r="F9" s="5" t="n">
        <v>1</v>
      </c>
      <c r="G9" s="5" t="n">
        <v>0</v>
      </c>
      <c r="H9" s="5" t="n">
        <v>1</v>
      </c>
      <c r="I9" s="5" t="n">
        <v>1</v>
      </c>
      <c r="J9" s="5" t="n">
        <v>1</v>
      </c>
      <c r="K9" s="6" t="n">
        <v>2102</v>
      </c>
      <c r="L9" s="6"/>
      <c r="M9" s="7" t="n">
        <v>3900</v>
      </c>
      <c r="N9" s="8" t="n">
        <v>0.0577</v>
      </c>
      <c r="O9" s="8" t="n">
        <v>0.4291</v>
      </c>
      <c r="P9" s="7" t="n">
        <v>1577</v>
      </c>
      <c r="Q9" s="8" t="n">
        <v>1</v>
      </c>
      <c r="R9" s="8" t="n">
        <f aca="false">G9</f>
        <v>0</v>
      </c>
      <c r="S9" s="8" t="n">
        <f aca="false">H9</f>
        <v>1</v>
      </c>
      <c r="T9" s="8" t="n">
        <f aca="false">1+((S9-1)*R9)</f>
        <v>1</v>
      </c>
      <c r="U9" s="8" t="n">
        <f aca="false">Q9*T9</f>
        <v>1</v>
      </c>
      <c r="V9" s="9" t="n">
        <f aca="false">P9/U9</f>
        <v>1577</v>
      </c>
      <c r="W9" s="2"/>
      <c r="X9" s="2"/>
      <c r="Y9" s="2"/>
      <c r="Z9" s="2"/>
      <c r="AA9" s="2"/>
    </row>
    <row r="10" customFormat="false" ht="15" hidden="false" customHeight="false" outlineLevel="0" collapsed="false">
      <c r="A10" s="0" t="s">
        <v>18</v>
      </c>
      <c r="B10" s="0" t="n">
        <v>389</v>
      </c>
      <c r="C10" s="4" t="n">
        <v>0.048</v>
      </c>
      <c r="D10" s="4" t="n">
        <v>0.35</v>
      </c>
      <c r="E10" s="2" t="n">
        <v>155</v>
      </c>
      <c r="F10" s="5" t="n">
        <v>1</v>
      </c>
      <c r="G10" s="5" t="n">
        <v>0</v>
      </c>
      <c r="H10" s="5" t="n">
        <v>1</v>
      </c>
      <c r="I10" s="5" t="n">
        <v>1</v>
      </c>
      <c r="J10" s="5" t="n">
        <v>1</v>
      </c>
      <c r="K10" s="6" t="n">
        <v>130</v>
      </c>
      <c r="L10" s="6"/>
      <c r="M10" s="7" t="n">
        <v>465</v>
      </c>
      <c r="N10" s="8" t="n">
        <v>0.1118</v>
      </c>
      <c r="O10" s="8" t="n">
        <v>0.2881</v>
      </c>
      <c r="P10" s="7" t="n">
        <v>119</v>
      </c>
      <c r="Q10" s="8" t="n">
        <v>1.0002056</v>
      </c>
      <c r="R10" s="8" t="n">
        <f aca="false">G10</f>
        <v>0</v>
      </c>
      <c r="S10" s="8" t="n">
        <f aca="false">H10</f>
        <v>1</v>
      </c>
      <c r="T10" s="8" t="n">
        <f aca="false">1+((S10-1)*R10)</f>
        <v>1</v>
      </c>
      <c r="U10" s="8" t="n">
        <f aca="false">Q10*T10</f>
        <v>1.0002056</v>
      </c>
      <c r="V10" s="9" t="n">
        <f aca="false">P10/U10</f>
        <v>118.975538629258</v>
      </c>
      <c r="W10" s="2"/>
      <c r="X10" s="2"/>
      <c r="Y10" s="2"/>
      <c r="Z10" s="2"/>
      <c r="AA10" s="2"/>
    </row>
    <row r="11" customFormat="false" ht="15" hidden="false" customHeight="false" outlineLevel="0" collapsed="false">
      <c r="A11" s="0" t="s">
        <v>19</v>
      </c>
      <c r="B11" s="0" t="n">
        <v>4064</v>
      </c>
      <c r="C11" s="4" t="n">
        <v>0.051</v>
      </c>
      <c r="D11" s="4" t="n">
        <v>0.435</v>
      </c>
      <c r="E11" s="2" t="n">
        <v>1677</v>
      </c>
      <c r="F11" s="5" t="n">
        <v>1</v>
      </c>
      <c r="G11" s="5" t="n">
        <v>0.03</v>
      </c>
      <c r="H11" s="5" t="n">
        <v>6.605</v>
      </c>
      <c r="I11" s="5" t="n">
        <v>1.168</v>
      </c>
      <c r="J11" s="5" t="n">
        <v>1.168</v>
      </c>
      <c r="K11" s="6" t="n">
        <v>1436</v>
      </c>
      <c r="L11" s="6"/>
      <c r="M11" s="7" t="n">
        <v>4821</v>
      </c>
      <c r="N11" s="8" t="n">
        <v>0.0794</v>
      </c>
      <c r="O11" s="8" t="n">
        <v>0.4187</v>
      </c>
      <c r="P11" s="7" t="n">
        <v>1858</v>
      </c>
      <c r="Q11" s="8" t="n">
        <v>1.0001597</v>
      </c>
      <c r="R11" s="8" t="n">
        <v>0.0232</v>
      </c>
      <c r="S11" s="8" t="n">
        <v>7.31496</v>
      </c>
      <c r="T11" s="8" t="n">
        <f aca="false">1+((S11-1)*R11)</f>
        <v>1.146507072</v>
      </c>
      <c r="U11" s="8" t="n">
        <f aca="false">Q11*T11</f>
        <v>1.1466901691794</v>
      </c>
      <c r="V11" s="9" t="n">
        <f aca="false">P11/U11</f>
        <v>1620.31562660874</v>
      </c>
      <c r="W11" s="2"/>
      <c r="X11" s="2"/>
      <c r="Y11" s="2"/>
      <c r="Z11" s="2"/>
      <c r="AA11" s="2"/>
    </row>
    <row r="12" customFormat="false" ht="15" hidden="false" customHeight="false" outlineLevel="0" collapsed="false">
      <c r="A12" s="0" t="s">
        <v>20</v>
      </c>
      <c r="B12" s="0" t="n">
        <v>4453</v>
      </c>
      <c r="C12" s="4"/>
      <c r="D12" s="4"/>
      <c r="E12" s="6" t="n">
        <f aca="false">E10+E11</f>
        <v>1832</v>
      </c>
      <c r="F12" s="5"/>
      <c r="G12" s="5"/>
      <c r="H12" s="5"/>
      <c r="I12" s="5"/>
      <c r="J12" s="8" t="n">
        <f aca="false">(0.086*J10)+(0.914*J11)</f>
        <v>1.153552</v>
      </c>
      <c r="K12" s="6" t="n">
        <v>1566</v>
      </c>
      <c r="L12" s="6"/>
      <c r="M12" s="7" t="n">
        <v>5286</v>
      </c>
      <c r="N12" s="8"/>
      <c r="O12" s="8"/>
      <c r="P12" s="7" t="n">
        <f aca="false">P10+P11</f>
        <v>1977</v>
      </c>
      <c r="Q12" s="7"/>
      <c r="R12" s="7"/>
      <c r="S12" s="8"/>
      <c r="T12" s="8"/>
      <c r="U12" s="8" t="n">
        <f aca="false">(0.086*U10)+(0.914*U11)</f>
        <v>1.13409249622997</v>
      </c>
      <c r="V12" s="9" t="n">
        <f aca="false">P12/U12</f>
        <v>1743.24405334845</v>
      </c>
      <c r="W12" s="2"/>
      <c r="X12" s="2"/>
      <c r="Y12" s="2"/>
      <c r="Z12" s="2"/>
      <c r="AA12" s="2"/>
    </row>
    <row r="13" customFormat="false" ht="15" hidden="false" customHeight="false" outlineLevel="0" collapsed="false">
      <c r="A13" s="0" t="s">
        <v>21</v>
      </c>
      <c r="B13" s="0" t="n">
        <v>1836</v>
      </c>
      <c r="C13" s="4" t="n">
        <v>0.09</v>
      </c>
      <c r="D13" s="4" t="n">
        <v>0.45</v>
      </c>
      <c r="E13" s="2" t="n">
        <v>751</v>
      </c>
      <c r="F13" s="5" t="n">
        <v>1</v>
      </c>
      <c r="G13" s="5" t="n">
        <v>0</v>
      </c>
      <c r="H13" s="5" t="n">
        <v>1</v>
      </c>
      <c r="I13" s="5" t="n">
        <v>1</v>
      </c>
      <c r="J13" s="5" t="n">
        <v>1</v>
      </c>
      <c r="K13" s="6" t="n">
        <v>751</v>
      </c>
      <c r="L13" s="6"/>
      <c r="M13" s="10" t="n">
        <v>1836</v>
      </c>
      <c r="N13" s="8" t="n">
        <v>0.2456</v>
      </c>
      <c r="O13" s="8" t="n">
        <v>0.4903</v>
      </c>
      <c r="P13" s="7" t="n">
        <v>679</v>
      </c>
      <c r="Q13" s="7" t="n">
        <v>1.004</v>
      </c>
      <c r="R13" s="8" t="n">
        <f aca="false">G13</f>
        <v>0</v>
      </c>
      <c r="S13" s="8" t="n">
        <f aca="false">H13</f>
        <v>1</v>
      </c>
      <c r="T13" s="8" t="n">
        <f aca="false">I13</f>
        <v>1</v>
      </c>
      <c r="U13" s="8" t="n">
        <f aca="false">Q13*T13</f>
        <v>1.004</v>
      </c>
      <c r="V13" s="9"/>
      <c r="W13" s="2"/>
      <c r="X13" s="2"/>
      <c r="Y13" s="2"/>
      <c r="Z13" s="2"/>
      <c r="AA13" s="2"/>
    </row>
    <row r="14" customFormat="false" ht="15" hidden="false" customHeight="false" outlineLevel="0" collapsed="false">
      <c r="A14" s="0" t="s">
        <v>22</v>
      </c>
      <c r="B14" s="0" t="n">
        <v>2104</v>
      </c>
      <c r="C14" s="4" t="n">
        <v>0.09</v>
      </c>
      <c r="D14" s="4" t="n">
        <v>0.45</v>
      </c>
      <c r="E14" s="2" t="n">
        <v>862</v>
      </c>
      <c r="F14" s="5" t="n">
        <v>1.01</v>
      </c>
      <c r="G14" s="5" t="n">
        <v>0.061</v>
      </c>
      <c r="H14" s="5" t="n">
        <v>3.276</v>
      </c>
      <c r="I14" s="5" t="n">
        <v>1.139</v>
      </c>
      <c r="J14" s="5" t="n">
        <v>1.15</v>
      </c>
      <c r="K14" s="6" t="n">
        <v>749</v>
      </c>
      <c r="L14" s="6"/>
      <c r="M14" s="10" t="n">
        <v>2104</v>
      </c>
      <c r="N14" s="8" t="n">
        <v>0.192</v>
      </c>
      <c r="O14" s="8" t="n">
        <v>0.5382</v>
      </c>
      <c r="P14" s="7" t="n">
        <v>915</v>
      </c>
      <c r="Q14" s="7" t="n">
        <v>1.014</v>
      </c>
      <c r="R14" s="8" t="n">
        <v>0.0775</v>
      </c>
      <c r="S14" s="8" t="n">
        <v>3.479</v>
      </c>
      <c r="T14" s="8" t="n">
        <f aca="false">1+((S14-1)*R14)</f>
        <v>1.1921225</v>
      </c>
      <c r="U14" s="8" t="n">
        <f aca="false">Q14*T14</f>
        <v>1.208812215</v>
      </c>
      <c r="V14" s="9"/>
      <c r="W14" s="2"/>
      <c r="X14" s="2"/>
      <c r="Y14" s="2"/>
      <c r="Z14" s="2"/>
      <c r="AA14" s="2"/>
    </row>
    <row r="15" customFormat="false" ht="15" hidden="false" customHeight="false" outlineLevel="0" collapsed="false">
      <c r="A15" s="0" t="s">
        <v>23</v>
      </c>
      <c r="B15" s="0" t="n">
        <v>3940</v>
      </c>
      <c r="C15" s="4"/>
      <c r="D15" s="4"/>
      <c r="E15" s="2" t="n">
        <v>1613</v>
      </c>
      <c r="F15" s="5"/>
      <c r="G15" s="5"/>
      <c r="H15" s="5"/>
      <c r="I15" s="5"/>
      <c r="J15" s="5" t="n">
        <v>1.075</v>
      </c>
      <c r="K15" s="6" t="n">
        <v>1500</v>
      </c>
      <c r="L15" s="6"/>
      <c r="M15" s="10" t="n">
        <v>3940</v>
      </c>
      <c r="N15" s="8"/>
      <c r="O15" s="8"/>
      <c r="P15" s="7" t="n">
        <f aca="false">P13+P14</f>
        <v>1594</v>
      </c>
      <c r="Q15" s="7"/>
      <c r="R15" s="7"/>
      <c r="S15" s="8"/>
      <c r="T15" s="8"/>
      <c r="U15" s="8" t="n">
        <f aca="false">(0.5001*U13)+(0.4999*U14)</f>
        <v>1.1063856262785</v>
      </c>
      <c r="V15" s="9" t="n">
        <f aca="false">P15/U15</f>
        <v>1440.72732159552</v>
      </c>
      <c r="W15" s="2"/>
      <c r="X15" s="2"/>
      <c r="Y15" s="2"/>
      <c r="Z15" s="2"/>
      <c r="AA15" s="2"/>
    </row>
    <row r="16" customFormat="false" ht="15" hidden="false" customHeight="false" outlineLevel="0" collapsed="false">
      <c r="A16" s="0" t="s">
        <v>24</v>
      </c>
      <c r="B16" s="0" t="n">
        <v>2300</v>
      </c>
      <c r="C16" s="4" t="n">
        <v>0.046</v>
      </c>
      <c r="D16" s="4" t="n">
        <v>0.394</v>
      </c>
      <c r="E16" s="2" t="n">
        <v>865</v>
      </c>
      <c r="F16" s="5" t="n">
        <v>1</v>
      </c>
      <c r="G16" s="5" t="n">
        <v>0</v>
      </c>
      <c r="H16" s="5" t="n">
        <v>1</v>
      </c>
      <c r="I16" s="5" t="n">
        <v>1</v>
      </c>
      <c r="J16" s="5" t="n">
        <v>1</v>
      </c>
      <c r="K16" s="6" t="n">
        <v>865</v>
      </c>
      <c r="L16" s="6"/>
      <c r="M16" s="10" t="n">
        <v>2300</v>
      </c>
      <c r="N16" s="8" t="n">
        <v>0.0939</v>
      </c>
      <c r="O16" s="8" t="n">
        <v>0.4304</v>
      </c>
      <c r="P16" s="7" t="n">
        <v>897</v>
      </c>
      <c r="Q16" s="8" t="n">
        <v>1.01516</v>
      </c>
      <c r="R16" s="8" t="n">
        <v>0</v>
      </c>
      <c r="S16" s="8" t="n">
        <v>1</v>
      </c>
      <c r="T16" s="8" t="n">
        <f aca="false">1+((S16-1)*R16)</f>
        <v>1</v>
      </c>
      <c r="U16" s="8" t="n">
        <f aca="false">Q16*T16</f>
        <v>1.01516</v>
      </c>
      <c r="V16" s="9" t="n">
        <f aca="false">P16/U16</f>
        <v>883.604554947003</v>
      </c>
      <c r="W16" s="2"/>
      <c r="X16" s="2"/>
      <c r="Y16" s="2"/>
      <c r="Z16" s="2"/>
      <c r="AA16" s="2"/>
    </row>
    <row r="17" customFormat="false" ht="15" hidden="false" customHeight="false" outlineLevel="0" collapsed="false">
      <c r="A17" s="0" t="s">
        <v>25</v>
      </c>
      <c r="B17" s="0" t="n">
        <v>2400</v>
      </c>
      <c r="C17" s="4" t="n">
        <v>0.039</v>
      </c>
      <c r="D17" s="4" t="n">
        <v>0.408</v>
      </c>
      <c r="E17" s="2" t="n">
        <v>941</v>
      </c>
      <c r="F17" s="5" t="n">
        <v>1</v>
      </c>
      <c r="G17" s="5" t="n">
        <v>0.12</v>
      </c>
      <c r="H17" s="5" t="n">
        <v>6.3</v>
      </c>
      <c r="I17" s="5" t="n">
        <v>1.633</v>
      </c>
      <c r="J17" s="5" t="n">
        <v>1.633</v>
      </c>
      <c r="K17" s="6" t="n">
        <v>576</v>
      </c>
      <c r="L17" s="6"/>
      <c r="M17" s="10" t="n">
        <v>2400</v>
      </c>
      <c r="N17" s="8" t="n">
        <v>0.1638</v>
      </c>
      <c r="O17" s="8" t="n">
        <v>0.4753</v>
      </c>
      <c r="P17" s="7" t="n">
        <v>954</v>
      </c>
      <c r="Q17" s="8" t="n">
        <v>1.0001632</v>
      </c>
      <c r="R17" s="8" t="n">
        <v>0.1207</v>
      </c>
      <c r="S17" s="8" t="n">
        <v>6.36</v>
      </c>
      <c r="T17" s="8" t="n">
        <f aca="false">1+((S17-1)*R17)</f>
        <v>1.646952</v>
      </c>
      <c r="U17" s="8" t="n">
        <f aca="false">Q17*T17</f>
        <v>1.6472207825664</v>
      </c>
      <c r="V17" s="9" t="n">
        <f aca="false">P17/U17</f>
        <v>579.157335857341</v>
      </c>
      <c r="W17" s="2"/>
      <c r="X17" s="2"/>
      <c r="Y17" s="2"/>
      <c r="Z17" s="2"/>
      <c r="AA17" s="2"/>
    </row>
    <row r="18" customFormat="false" ht="15" hidden="false" customHeight="false" outlineLevel="0" collapsed="false">
      <c r="A18" s="0" t="s">
        <v>26</v>
      </c>
      <c r="B18" s="11" t="n">
        <v>4700</v>
      </c>
      <c r="C18" s="12"/>
      <c r="D18" s="12"/>
      <c r="E18" s="6" t="n">
        <f aca="false">E16+E17</f>
        <v>1806</v>
      </c>
      <c r="F18" s="5"/>
      <c r="G18" s="5"/>
      <c r="H18" s="5"/>
      <c r="I18" s="5"/>
      <c r="J18" s="5" t="n">
        <v>1.253</v>
      </c>
      <c r="K18" s="6" t="n">
        <v>1441</v>
      </c>
      <c r="L18" s="6"/>
      <c r="M18" s="7" t="n">
        <f aca="false">M16+M17</f>
        <v>4700</v>
      </c>
      <c r="N18" s="8"/>
      <c r="O18" s="8"/>
      <c r="P18" s="7" t="n">
        <f aca="false">P16+P17</f>
        <v>1851</v>
      </c>
      <c r="Q18" s="7"/>
      <c r="R18" s="7"/>
      <c r="S18" s="8"/>
      <c r="T18" s="8"/>
      <c r="U18" s="8" t="n">
        <f aca="false">(0.6*U16)+(0.4*U17)</f>
        <v>1.26798431302656</v>
      </c>
      <c r="V18" s="9" t="n">
        <f aca="false">P18/U18</f>
        <v>1459.79723959032</v>
      </c>
      <c r="W18" s="2"/>
      <c r="X18" s="2"/>
      <c r="Y18" s="2"/>
      <c r="Z18" s="2"/>
      <c r="AA18" s="2"/>
    </row>
    <row r="19" customFormat="false" ht="15" hidden="false" customHeight="false" outlineLevel="0" collapsed="false">
      <c r="A19" s="0" t="s">
        <v>27</v>
      </c>
      <c r="B19" s="11" t="n">
        <v>3358</v>
      </c>
      <c r="C19" s="12" t="n">
        <v>0.26</v>
      </c>
      <c r="D19" s="12" t="n">
        <v>0.47</v>
      </c>
      <c r="E19" s="6" t="n">
        <v>1168</v>
      </c>
      <c r="F19" s="5" t="n">
        <v>1.203</v>
      </c>
      <c r="G19" s="5" t="n">
        <v>0</v>
      </c>
      <c r="H19" s="5" t="n">
        <v>1</v>
      </c>
      <c r="I19" s="5" t="n">
        <v>1</v>
      </c>
      <c r="J19" s="5" t="n">
        <v>1.203</v>
      </c>
      <c r="K19" s="6" t="n">
        <v>971</v>
      </c>
      <c r="L19" s="6"/>
      <c r="M19" s="7" t="n">
        <v>3654</v>
      </c>
      <c r="N19" s="8" t="n">
        <v>0.1965</v>
      </c>
      <c r="O19" s="8" t="n">
        <v>0.329</v>
      </c>
      <c r="P19" s="7" t="n">
        <v>966</v>
      </c>
      <c r="Q19" s="7" t="n">
        <v>1.2595</v>
      </c>
      <c r="R19" s="8" t="n">
        <f aca="false">G19</f>
        <v>0</v>
      </c>
      <c r="S19" s="8" t="n">
        <f aca="false">H19</f>
        <v>1</v>
      </c>
      <c r="T19" s="8" t="n">
        <f aca="false">I19</f>
        <v>1</v>
      </c>
      <c r="U19" s="8" t="n">
        <f aca="false">Q19*T19</f>
        <v>1.2595</v>
      </c>
      <c r="V19" s="9"/>
      <c r="W19" s="2"/>
      <c r="X19" s="2"/>
      <c r="Y19" s="2"/>
      <c r="Z19" s="2"/>
      <c r="AA19" s="2"/>
    </row>
    <row r="20" customFormat="false" ht="15" hidden="false" customHeight="false" outlineLevel="0" collapsed="false">
      <c r="A20" s="0" t="s">
        <v>28</v>
      </c>
      <c r="B20" s="11" t="n">
        <v>1968</v>
      </c>
      <c r="C20" s="12" t="n">
        <v>0.299</v>
      </c>
      <c r="D20" s="12" t="n">
        <v>0.59</v>
      </c>
      <c r="E20" s="6" t="n">
        <v>814</v>
      </c>
      <c r="F20" s="5" t="n">
        <v>1.215</v>
      </c>
      <c r="G20" s="5" t="n">
        <v>0.113</v>
      </c>
      <c r="H20" s="5" t="n">
        <v>3.309</v>
      </c>
      <c r="I20" s="5" t="n">
        <v>1.261</v>
      </c>
      <c r="J20" s="5" t="n">
        <v>1.532</v>
      </c>
      <c r="K20" s="6" t="n">
        <v>529</v>
      </c>
      <c r="L20" s="6"/>
      <c r="M20" s="7" t="n">
        <v>2176</v>
      </c>
      <c r="N20" s="8" t="n">
        <v>0.2992</v>
      </c>
      <c r="O20" s="8" t="n">
        <v>0.4551</v>
      </c>
      <c r="P20" s="7" t="n">
        <v>694</v>
      </c>
      <c r="Q20" s="7" t="n">
        <v>1.2757</v>
      </c>
      <c r="R20" s="8" t="n">
        <v>0.0725</v>
      </c>
      <c r="S20" s="8" t="n">
        <v>2.8211</v>
      </c>
      <c r="T20" s="8" t="n">
        <f aca="false">1+((S20-1)*R20)</f>
        <v>1.13202975</v>
      </c>
      <c r="U20" s="8" t="n">
        <f aca="false">Q20*T20</f>
        <v>1.444130352075</v>
      </c>
      <c r="V20" s="9"/>
      <c r="W20" s="2"/>
      <c r="X20" s="2"/>
      <c r="Y20" s="2"/>
      <c r="Z20" s="2"/>
      <c r="AA20" s="2"/>
    </row>
    <row r="21" customFormat="false" ht="15" hidden="false" customHeight="false" outlineLevel="0" collapsed="false">
      <c r="A21" s="0" t="s">
        <v>29</v>
      </c>
      <c r="B21" s="6" t="n">
        <f aca="false">B19+B20</f>
        <v>5326</v>
      </c>
      <c r="C21" s="12"/>
      <c r="D21" s="12"/>
      <c r="E21" s="6" t="n">
        <f aca="false">E19+E20</f>
        <v>1982</v>
      </c>
      <c r="F21" s="5"/>
      <c r="G21" s="5"/>
      <c r="H21" s="5"/>
      <c r="I21" s="5"/>
      <c r="J21" s="5"/>
      <c r="K21" s="6" t="n">
        <v>1500</v>
      </c>
      <c r="L21" s="6"/>
      <c r="M21" s="7" t="n">
        <f aca="false">M19+M20</f>
        <v>5830</v>
      </c>
      <c r="N21" s="8"/>
      <c r="O21" s="8"/>
      <c r="P21" s="7" t="n">
        <f aca="false">P19+P20</f>
        <v>1660</v>
      </c>
      <c r="Q21" s="7"/>
      <c r="R21" s="7"/>
      <c r="S21" s="8"/>
      <c r="T21" s="8"/>
      <c r="U21" s="8" t="n">
        <f aca="false">(0.647*U19)+(0.353*U20)</f>
        <v>1.32467451428248</v>
      </c>
      <c r="V21" s="9" t="n">
        <f aca="false">P21/U21</f>
        <v>1253.13802153064</v>
      </c>
      <c r="W21" s="2"/>
      <c r="X21" s="2"/>
      <c r="Y21" s="2"/>
      <c r="Z21" s="2"/>
      <c r="AA21" s="2"/>
    </row>
    <row r="22" customFormat="false" ht="15" hidden="false" customHeight="false" outlineLevel="0" collapsed="false">
      <c r="A22" s="0" t="s">
        <v>30</v>
      </c>
      <c r="B22" s="11" t="n">
        <v>2400</v>
      </c>
      <c r="C22" s="12" t="n">
        <v>0.026</v>
      </c>
      <c r="D22" s="12" t="n">
        <v>0.55</v>
      </c>
      <c r="E22" s="6" t="n">
        <v>1286</v>
      </c>
      <c r="F22" s="5" t="n">
        <v>1</v>
      </c>
      <c r="G22" s="5" t="n">
        <v>0.06</v>
      </c>
      <c r="H22" s="5" t="n">
        <v>4.29</v>
      </c>
      <c r="I22" s="5" t="n">
        <v>1.197</v>
      </c>
      <c r="J22" s="5" t="n">
        <v>1.197</v>
      </c>
      <c r="K22" s="6" t="n">
        <v>1075</v>
      </c>
      <c r="L22" s="6"/>
      <c r="M22" s="7" t="n">
        <v>2400</v>
      </c>
      <c r="N22" s="8" t="n">
        <v>0.1017</v>
      </c>
      <c r="O22" s="8" t="n">
        <v>0.5807</v>
      </c>
      <c r="P22" s="7" t="n">
        <v>1252</v>
      </c>
      <c r="Q22" s="8" t="n">
        <v>1</v>
      </c>
      <c r="R22" s="8" t="n">
        <v>0.0308</v>
      </c>
      <c r="S22" s="8" t="n">
        <v>4.17333</v>
      </c>
      <c r="T22" s="8" t="n">
        <f aca="false">1+((S22-1)*R22)</f>
        <v>1.097738564</v>
      </c>
      <c r="U22" s="8" t="n">
        <f aca="false">Q22*T22</f>
        <v>1.097738564</v>
      </c>
      <c r="V22" s="9" t="n">
        <f aca="false">P22/U22</f>
        <v>1140.52657076918</v>
      </c>
      <c r="W22" s="2"/>
      <c r="X22" s="2"/>
      <c r="Y22" s="2"/>
      <c r="Z22" s="2"/>
      <c r="AA22" s="2"/>
    </row>
    <row r="23" customFormat="false" ht="15" hidden="false" customHeight="false" outlineLevel="0" collapsed="false">
      <c r="A23" s="0" t="s">
        <v>31</v>
      </c>
      <c r="B23" s="11" t="n">
        <v>2575</v>
      </c>
      <c r="C23" s="12" t="n">
        <v>0.046</v>
      </c>
      <c r="D23" s="12" t="n">
        <v>0.54</v>
      </c>
      <c r="E23" s="6" t="n">
        <v>1327</v>
      </c>
      <c r="F23" s="5" t="n">
        <v>1.265</v>
      </c>
      <c r="G23" s="5" t="n">
        <v>0.16</v>
      </c>
      <c r="H23" s="5" t="n">
        <v>3</v>
      </c>
      <c r="I23" s="5" t="n">
        <v>1.32</v>
      </c>
      <c r="J23" s="5" t="n">
        <v>1.67</v>
      </c>
      <c r="K23" s="6" t="n">
        <v>795</v>
      </c>
      <c r="L23" s="6"/>
      <c r="M23" s="7" t="n">
        <v>2676</v>
      </c>
      <c r="N23" s="8" t="n">
        <v>0.0374</v>
      </c>
      <c r="O23" s="8" t="n">
        <v>0.4418</v>
      </c>
      <c r="P23" s="7" t="n">
        <v>1138</v>
      </c>
      <c r="Q23" s="7" t="n">
        <v>1.243</v>
      </c>
      <c r="R23" s="8" t="n">
        <v>0.13647</v>
      </c>
      <c r="S23" s="8" t="n">
        <v>2.5516</v>
      </c>
      <c r="T23" s="8" t="n">
        <f aca="false">1+((S23-1)*R23)</f>
        <v>1.211746852</v>
      </c>
      <c r="U23" s="8" t="n">
        <f aca="false">Q23*T23</f>
        <v>1.506201337036</v>
      </c>
      <c r="V23" s="9"/>
      <c r="W23" s="2"/>
      <c r="X23" s="2"/>
      <c r="Y23" s="2"/>
      <c r="Z23" s="2"/>
      <c r="AA23" s="2"/>
    </row>
    <row r="24" customFormat="false" ht="15" hidden="false" customHeight="false" outlineLevel="0" collapsed="false">
      <c r="A24" s="0" t="s">
        <v>32</v>
      </c>
      <c r="B24" s="11" t="n">
        <v>585</v>
      </c>
      <c r="C24" s="12" t="n">
        <v>0.051</v>
      </c>
      <c r="D24" s="12" t="n">
        <v>0.59</v>
      </c>
      <c r="E24" s="6" t="n">
        <v>328</v>
      </c>
      <c r="F24" s="5" t="n">
        <v>1.265</v>
      </c>
      <c r="G24" s="5" t="n">
        <v>0.16</v>
      </c>
      <c r="H24" s="5" t="n">
        <v>3.26</v>
      </c>
      <c r="I24" s="5" t="n">
        <v>1.3616</v>
      </c>
      <c r="J24" s="5" t="n">
        <v>1.722</v>
      </c>
      <c r="K24" s="6" t="n">
        <v>190</v>
      </c>
      <c r="L24" s="6"/>
      <c r="M24" s="7" t="n">
        <v>582</v>
      </c>
      <c r="N24" s="8" t="n">
        <v>0.0309</v>
      </c>
      <c r="O24" s="8" t="n">
        <v>0.4965</v>
      </c>
      <c r="P24" s="7" t="n">
        <v>280</v>
      </c>
      <c r="Q24" s="7" t="n">
        <v>1.475</v>
      </c>
      <c r="R24" s="8" t="n">
        <v>0.1713</v>
      </c>
      <c r="S24" s="8" t="n">
        <v>2.8866</v>
      </c>
      <c r="T24" s="8" t="n">
        <f aca="false">1+((S24-1)*R24)</f>
        <v>1.32317458</v>
      </c>
      <c r="U24" s="8" t="n">
        <f aca="false">Q24*T24</f>
        <v>1.9516825055</v>
      </c>
      <c r="V24" s="9"/>
      <c r="W24" s="2"/>
      <c r="X24" s="2"/>
      <c r="Y24" s="2"/>
      <c r="Z24" s="2"/>
      <c r="AA24" s="2"/>
    </row>
    <row r="25" customFormat="false" ht="15" hidden="false" customHeight="false" outlineLevel="0" collapsed="false">
      <c r="A25" s="0" t="s">
        <v>33</v>
      </c>
      <c r="B25" s="11" t="n">
        <v>3160</v>
      </c>
      <c r="C25" s="12"/>
      <c r="D25" s="12"/>
      <c r="E25" s="6" t="n">
        <f aca="false">E23+E24</f>
        <v>1655</v>
      </c>
      <c r="F25" s="5"/>
      <c r="G25" s="5"/>
      <c r="H25" s="5"/>
      <c r="I25" s="5"/>
      <c r="J25" s="13" t="n">
        <f aca="false">(0.815*J23)+(0.185*J24)</f>
        <v>1.67962</v>
      </c>
      <c r="K25" s="6" t="n">
        <v>985</v>
      </c>
      <c r="L25" s="6"/>
      <c r="M25" s="7" t="n">
        <f aca="false">M23+M24</f>
        <v>3258</v>
      </c>
      <c r="N25" s="8"/>
      <c r="O25" s="8"/>
      <c r="P25" s="7" t="n">
        <f aca="false">P23+P24</f>
        <v>1418</v>
      </c>
      <c r="Q25" s="7"/>
      <c r="R25" s="7"/>
      <c r="S25" s="7"/>
      <c r="T25" s="7"/>
      <c r="U25" s="8" t="n">
        <f aca="false">(0.815*U23)+(0.185*U24)</f>
        <v>1.58861535320184</v>
      </c>
      <c r="V25" s="9" t="n">
        <f aca="false">P25/U25</f>
        <v>892.601218502662</v>
      </c>
      <c r="W25" s="2"/>
      <c r="X25" s="2"/>
      <c r="Y25" s="2"/>
      <c r="Z25" s="2"/>
      <c r="AA25" s="2"/>
    </row>
    <row r="26" customFormat="false" ht="15" hidden="false" customHeight="false" outlineLevel="0" collapsed="false">
      <c r="C26" s="4"/>
      <c r="D26" s="4"/>
      <c r="E26" s="2"/>
      <c r="F26" s="5"/>
      <c r="G26" s="5"/>
      <c r="H26" s="2"/>
      <c r="I26" s="5"/>
      <c r="J26" s="5"/>
      <c r="K26" s="6"/>
      <c r="L26" s="6"/>
      <c r="M26" s="7"/>
      <c r="N26" s="8"/>
      <c r="O26" s="8"/>
      <c r="P26" s="7"/>
      <c r="Q26" s="7"/>
      <c r="R26" s="7"/>
      <c r="S26" s="7"/>
      <c r="T26" s="7"/>
      <c r="U26" s="7"/>
      <c r="V26" s="7"/>
      <c r="W26" s="2"/>
      <c r="X26" s="2"/>
      <c r="Y26" s="2"/>
    </row>
    <row r="27" customFormat="false" ht="15" hidden="false" customHeight="false" outlineLevel="0" collapsed="false">
      <c r="C27" s="4"/>
      <c r="D27" s="4"/>
      <c r="E27" s="2"/>
      <c r="F27" s="5"/>
      <c r="G27" s="5"/>
      <c r="H27" s="2"/>
      <c r="I27" s="5"/>
      <c r="J27" s="5"/>
      <c r="K27" s="2"/>
      <c r="L27" s="2"/>
      <c r="M27" s="2"/>
      <c r="N27" s="5"/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5" hidden="false" customHeight="false" outlineLevel="0" collapsed="false">
      <c r="A28" s="3" t="s">
        <v>34</v>
      </c>
      <c r="C28" s="4"/>
      <c r="D28" s="4"/>
      <c r="E28" s="2"/>
      <c r="F28" s="5"/>
      <c r="G28" s="5"/>
      <c r="H28" s="2"/>
      <c r="I28" s="5"/>
      <c r="J28" s="5"/>
      <c r="K28" s="2"/>
      <c r="L28" s="2"/>
      <c r="M28" s="2"/>
      <c r="N28" s="5"/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" hidden="false" customHeight="false" outlineLevel="0" collapsed="false">
      <c r="C29" s="4"/>
      <c r="D29" s="4"/>
      <c r="E29" s="2"/>
      <c r="F29" s="5"/>
      <c r="G29" s="5"/>
      <c r="H29" s="2"/>
      <c r="I29" s="5"/>
      <c r="J29" s="5"/>
      <c r="K29" s="2"/>
      <c r="L29" s="2"/>
      <c r="M29" s="2"/>
      <c r="N29" s="5"/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5" hidden="false" customHeight="false" outlineLevel="0" collapsed="false">
      <c r="A30" s="0" t="s">
        <v>35</v>
      </c>
      <c r="B30" s="0" t="n">
        <v>6000</v>
      </c>
      <c r="C30" s="4" t="n">
        <v>0.03</v>
      </c>
      <c r="D30" s="4" t="n">
        <v>0.32</v>
      </c>
      <c r="E30" s="2" t="n">
        <v>1862</v>
      </c>
      <c r="F30" s="5" t="n">
        <v>1.25</v>
      </c>
      <c r="G30" s="5" t="n">
        <v>0</v>
      </c>
      <c r="H30" s="5" t="n">
        <v>1</v>
      </c>
      <c r="I30" s="5" t="n">
        <v>1</v>
      </c>
      <c r="J30" s="5" t="n">
        <v>1.25</v>
      </c>
      <c r="K30" s="2" t="n">
        <v>1490</v>
      </c>
      <c r="L30" s="2"/>
      <c r="M30" s="7" t="n">
        <v>6000</v>
      </c>
      <c r="N30" s="8" t="n">
        <v>0.0125</v>
      </c>
      <c r="O30" s="8" t="n">
        <v>0.3222</v>
      </c>
      <c r="P30" s="7" t="n">
        <v>1909</v>
      </c>
      <c r="Q30" s="8" t="n">
        <v>1.2266</v>
      </c>
      <c r="R30" s="8" t="n">
        <v>0</v>
      </c>
      <c r="S30" s="8" t="n">
        <v>1</v>
      </c>
      <c r="T30" s="8" t="n">
        <v>1</v>
      </c>
      <c r="U30" s="8" t="n">
        <f aca="false">#REF!*#REF!</f>
        <v>1.2266</v>
      </c>
      <c r="V30" s="9" t="n">
        <f aca="false">P30/U30</f>
        <v>1556.33458340127</v>
      </c>
      <c r="W30" s="2"/>
      <c r="X30" s="2"/>
      <c r="Y30" s="2"/>
      <c r="Z30" s="2"/>
      <c r="AA30" s="2"/>
    </row>
    <row r="31" customFormat="false" ht="15" hidden="false" customHeight="false" outlineLevel="0" collapsed="false">
      <c r="A31" s="0" t="s">
        <v>36</v>
      </c>
      <c r="B31" s="0" t="n">
        <v>3100</v>
      </c>
      <c r="C31" s="4" t="n">
        <v>0.03</v>
      </c>
      <c r="D31" s="4" t="n">
        <v>0.499</v>
      </c>
      <c r="E31" s="2" t="n">
        <v>1500</v>
      </c>
      <c r="F31" s="5" t="n">
        <v>1</v>
      </c>
      <c r="G31" s="5" t="n">
        <v>0</v>
      </c>
      <c r="H31" s="5" t="n">
        <v>1</v>
      </c>
      <c r="I31" s="5" t="n">
        <v>1</v>
      </c>
      <c r="J31" s="5" t="n">
        <v>1</v>
      </c>
      <c r="K31" s="2" t="n">
        <v>1500</v>
      </c>
      <c r="L31" s="2"/>
      <c r="M31" s="7" t="n">
        <v>3102</v>
      </c>
      <c r="N31" s="8" t="n">
        <v>0.009</v>
      </c>
      <c r="O31" s="8" t="n">
        <v>0.496</v>
      </c>
      <c r="P31" s="7" t="n">
        <v>1523</v>
      </c>
      <c r="Q31" s="8" t="n">
        <v>1</v>
      </c>
      <c r="R31" s="8" t="n">
        <v>0</v>
      </c>
      <c r="S31" s="8" t="n">
        <v>1</v>
      </c>
      <c r="T31" s="8" t="n">
        <v>1</v>
      </c>
      <c r="U31" s="8" t="n">
        <v>1</v>
      </c>
      <c r="V31" s="9" t="n">
        <f aca="false">P31/U31</f>
        <v>1523</v>
      </c>
      <c r="W31" s="2"/>
      <c r="X31" s="2"/>
      <c r="Y31" s="2"/>
      <c r="Z31" s="2"/>
      <c r="AA31" s="2"/>
    </row>
    <row r="32" customFormat="false" ht="15" hidden="false" customHeight="false" outlineLevel="0" collapsed="false">
      <c r="A32" s="0" t="s">
        <v>37</v>
      </c>
      <c r="B32" s="0" t="n">
        <v>24000</v>
      </c>
      <c r="C32" s="4" t="n">
        <v>0.02</v>
      </c>
      <c r="D32" s="4" t="n">
        <v>0.3</v>
      </c>
      <c r="E32" s="2" t="n">
        <v>7056</v>
      </c>
      <c r="F32" s="5" t="n">
        <v>1</v>
      </c>
      <c r="G32" s="5" t="n">
        <v>0.04</v>
      </c>
      <c r="H32" s="5" t="n">
        <v>35.28</v>
      </c>
      <c r="I32" s="5" t="n">
        <v>2.371</v>
      </c>
      <c r="J32" s="5" t="n">
        <v>2.371</v>
      </c>
      <c r="K32" s="2" t="n">
        <v>2976</v>
      </c>
      <c r="L32" s="2"/>
      <c r="M32" s="7" t="n">
        <v>23997</v>
      </c>
      <c r="N32" s="8" t="n">
        <v>0.0041</v>
      </c>
      <c r="O32" s="8" t="n">
        <v>0.3715</v>
      </c>
      <c r="P32" s="7" t="n">
        <v>8877</v>
      </c>
      <c r="Q32" s="8" t="n">
        <v>1.0021</v>
      </c>
      <c r="R32" s="8" t="n">
        <v>0.01044</v>
      </c>
      <c r="S32" s="8" t="n">
        <v>44.385</v>
      </c>
      <c r="T32" s="8" t="n">
        <f aca="false">1+((S32-1)*R32)</f>
        <v>1.4529394</v>
      </c>
      <c r="U32" s="8" t="n">
        <f aca="false">#REF!*#REF!</f>
        <v>1.45599057274</v>
      </c>
      <c r="V32" s="9" t="n">
        <f aca="false">P32/U32</f>
        <v>6096.88013521581</v>
      </c>
      <c r="W32" s="2"/>
      <c r="X32" s="2"/>
      <c r="Y32" s="2"/>
      <c r="Z32" s="2"/>
      <c r="AA32" s="2"/>
    </row>
    <row r="33" customFormat="false" ht="15" hidden="false" customHeight="false" outlineLevel="0" collapsed="false">
      <c r="A33" s="0" t="s">
        <v>38</v>
      </c>
      <c r="B33" s="0" t="n">
        <v>3367</v>
      </c>
      <c r="C33" s="4" t="n">
        <v>0.046</v>
      </c>
      <c r="D33" s="4" t="n">
        <v>0.54</v>
      </c>
      <c r="E33" s="2" t="n">
        <v>1735</v>
      </c>
      <c r="F33" s="5" t="n">
        <v>1</v>
      </c>
      <c r="G33" s="5" t="n">
        <v>0.059</v>
      </c>
      <c r="H33" s="5" t="n">
        <v>3.606</v>
      </c>
      <c r="I33" s="5" t="n">
        <v>1.154</v>
      </c>
      <c r="J33" s="5" t="n">
        <v>1.154</v>
      </c>
      <c r="K33" s="2" t="n">
        <v>1500</v>
      </c>
      <c r="L33" s="2"/>
      <c r="M33" s="7" t="n">
        <v>6734</v>
      </c>
      <c r="N33" s="8" t="n">
        <v>0.003</v>
      </c>
      <c r="O33" s="8" t="n">
        <v>0.382</v>
      </c>
      <c r="P33" s="7" t="n">
        <v>2562</v>
      </c>
      <c r="Q33" s="8" t="n">
        <v>1.019</v>
      </c>
      <c r="R33" s="8" t="n">
        <v>0.014</v>
      </c>
      <c r="S33" s="8" t="n">
        <v>5.326</v>
      </c>
      <c r="T33" s="8" t="n">
        <f aca="false">1+((S33-1)*R33)</f>
        <v>1.060564</v>
      </c>
      <c r="U33" s="8" t="n">
        <f aca="false">#REF!*#REF!</f>
        <v>1.080714716</v>
      </c>
      <c r="V33" s="9" t="n">
        <f aca="false">P33/U33</f>
        <v>2370.65338527323</v>
      </c>
      <c r="W33" s="2"/>
      <c r="X33" s="2"/>
      <c r="Y33" s="2"/>
      <c r="Z33" s="2"/>
      <c r="AA33" s="2"/>
    </row>
    <row r="34" customFormat="false" ht="15" hidden="false" customHeight="false" outlineLevel="0" collapsed="false">
      <c r="A34" s="0" t="s">
        <v>39</v>
      </c>
      <c r="B34" s="0" t="n">
        <v>5684</v>
      </c>
      <c r="C34" s="4" t="n">
        <v>0.02</v>
      </c>
      <c r="D34" s="4" t="n">
        <v>0.5</v>
      </c>
      <c r="E34" s="2" t="n">
        <v>2785</v>
      </c>
      <c r="F34" s="5" t="n">
        <v>1.268</v>
      </c>
      <c r="G34" s="5" t="n">
        <v>0.036</v>
      </c>
      <c r="H34" s="5" t="n">
        <v>13.72</v>
      </c>
      <c r="I34" s="5" t="n">
        <v>1.458</v>
      </c>
      <c r="J34" s="5" t="n">
        <v>1.849</v>
      </c>
      <c r="K34" s="2" t="n">
        <v>1500</v>
      </c>
      <c r="L34" s="2"/>
      <c r="M34" s="7" t="n">
        <v>5684</v>
      </c>
      <c r="N34" s="8" t="n">
        <v>0.0125</v>
      </c>
      <c r="O34" s="8" t="n">
        <v>0.5143</v>
      </c>
      <c r="P34" s="7" t="n">
        <v>2887</v>
      </c>
      <c r="Q34" s="8" t="n">
        <v>1.492</v>
      </c>
      <c r="R34" s="8" t="n">
        <v>0.142</v>
      </c>
      <c r="S34" s="8" t="n">
        <v>14.222</v>
      </c>
      <c r="T34" s="8" t="n">
        <f aca="false">1+((S34-1)*R34)</f>
        <v>2.877524</v>
      </c>
      <c r="U34" s="8" t="n">
        <f aca="false">#REF!*#REF!</f>
        <v>4.293265808</v>
      </c>
      <c r="V34" s="9" t="n">
        <f aca="false">P34/U34</f>
        <v>672.448464434793</v>
      </c>
      <c r="W34" s="2"/>
      <c r="X34" s="2"/>
      <c r="Y34" s="2"/>
      <c r="Z34" s="2"/>
      <c r="AA34" s="2"/>
    </row>
    <row r="35" customFormat="false" ht="15" hidden="false" customHeight="false" outlineLevel="0" collapsed="false">
      <c r="A35" s="0" t="s">
        <v>40</v>
      </c>
      <c r="B35" s="0" t="n">
        <v>2290</v>
      </c>
      <c r="C35" s="4" t="n">
        <v>0.03</v>
      </c>
      <c r="D35" s="4" t="n">
        <v>0.38</v>
      </c>
      <c r="E35" s="2" t="n">
        <v>844</v>
      </c>
      <c r="F35" s="5" t="n">
        <v>1</v>
      </c>
      <c r="G35" s="5" t="n">
        <v>0</v>
      </c>
      <c r="H35" s="5" t="n">
        <v>1</v>
      </c>
      <c r="I35" s="5" t="n">
        <v>1</v>
      </c>
      <c r="J35" s="5" t="n">
        <v>1</v>
      </c>
      <c r="K35" s="2" t="n">
        <v>844</v>
      </c>
      <c r="L35" s="2"/>
      <c r="M35" s="10" t="n">
        <v>2290</v>
      </c>
      <c r="N35" s="8" t="n">
        <v>0.072</v>
      </c>
      <c r="O35" s="8" t="n">
        <v>0.346</v>
      </c>
      <c r="P35" s="7" t="n">
        <v>735</v>
      </c>
      <c r="Q35" s="8" t="n">
        <v>1</v>
      </c>
      <c r="R35" s="8" t="n">
        <v>0</v>
      </c>
      <c r="S35" s="8" t="n">
        <v>1</v>
      </c>
      <c r="T35" s="8" t="n">
        <f aca="false">1+((S35-1)*G35)</f>
        <v>1</v>
      </c>
      <c r="U35" s="8" t="n">
        <f aca="false">#REF!*#REF!</f>
        <v>1</v>
      </c>
      <c r="V35" s="9"/>
      <c r="W35" s="2"/>
      <c r="X35" s="2"/>
      <c r="Y35" s="2"/>
      <c r="Z35" s="2"/>
      <c r="AA35" s="2"/>
    </row>
    <row r="36" customFormat="false" ht="15" hidden="false" customHeight="false" outlineLevel="0" collapsed="false">
      <c r="A36" s="0" t="s">
        <v>41</v>
      </c>
      <c r="B36" s="0" t="n">
        <v>468</v>
      </c>
      <c r="C36" s="4" t="n">
        <v>0.02</v>
      </c>
      <c r="D36" s="4" t="n">
        <v>0.4</v>
      </c>
      <c r="E36" s="2" t="n">
        <v>183</v>
      </c>
      <c r="F36" s="5" t="n">
        <v>1</v>
      </c>
      <c r="G36" s="5" t="n">
        <v>0.02</v>
      </c>
      <c r="H36" s="5" t="n">
        <v>15.29</v>
      </c>
      <c r="I36" s="5" t="n">
        <v>1.208</v>
      </c>
      <c r="J36" s="5" t="n">
        <v>1.208</v>
      </c>
      <c r="K36" s="2" t="n">
        <v>152</v>
      </c>
      <c r="L36" s="2"/>
      <c r="M36" s="10" t="n">
        <v>468</v>
      </c>
      <c r="N36" s="8" t="n">
        <v>0.051</v>
      </c>
      <c r="O36" s="8" t="n">
        <v>0.385</v>
      </c>
      <c r="P36" s="7" t="n">
        <v>171</v>
      </c>
      <c r="Q36" s="8" t="n">
        <v>1</v>
      </c>
      <c r="R36" s="8" t="n">
        <v>0.0186</v>
      </c>
      <c r="S36" s="8" t="n">
        <v>14.25</v>
      </c>
      <c r="T36" s="8" t="n">
        <f aca="false">1+((32/44)*(S36-1)*G36)</f>
        <v>1.19272727272727</v>
      </c>
      <c r="U36" s="8" t="n">
        <f aca="false">#REF!*#REF!</f>
        <v>1.19272727272727</v>
      </c>
      <c r="V36" s="9"/>
      <c r="W36" s="2"/>
      <c r="X36" s="2"/>
      <c r="Y36" s="2"/>
      <c r="Z36" s="2"/>
      <c r="AA36" s="2"/>
    </row>
    <row r="37" customFormat="false" ht="15.65" hidden="false" customHeight="true" outlineLevel="0" collapsed="false">
      <c r="A37" s="0" t="s">
        <v>42</v>
      </c>
      <c r="B37" s="6" t="n">
        <f aca="false">B35+B36</f>
        <v>2758</v>
      </c>
      <c r="C37" s="4"/>
      <c r="D37" s="4"/>
      <c r="E37" s="2" t="n">
        <v>1027</v>
      </c>
      <c r="F37" s="5"/>
      <c r="G37" s="5"/>
      <c r="H37" s="2"/>
      <c r="I37" s="5"/>
      <c r="J37" s="13" t="n">
        <f aca="false">(0.85*J35)+(0.15*J36)</f>
        <v>1.0312</v>
      </c>
      <c r="K37" s="14" t="n">
        <f aca="false">E37/J37</f>
        <v>995.927075252134</v>
      </c>
      <c r="L37" s="2"/>
      <c r="M37" s="7" t="n">
        <f aca="false">M35+M36</f>
        <v>2758</v>
      </c>
      <c r="N37" s="8"/>
      <c r="O37" s="8"/>
      <c r="P37" s="7" t="n">
        <f aca="false">P35+P36</f>
        <v>906</v>
      </c>
      <c r="Q37" s="7"/>
      <c r="R37" s="8"/>
      <c r="S37" s="7"/>
      <c r="T37" s="7"/>
      <c r="U37" s="8" t="n">
        <f aca="false">(0.85*U35)+(0.15*U36)</f>
        <v>1.02890909090909</v>
      </c>
      <c r="V37" s="9" t="n">
        <f aca="false">P37/U37</f>
        <v>880.544265771338</v>
      </c>
      <c r="W37" s="2"/>
      <c r="X37" s="2"/>
      <c r="Y37" s="2"/>
      <c r="Z37" s="2"/>
      <c r="AA37" s="2"/>
    </row>
    <row r="38" customFormat="false" ht="15" hidden="false" customHeight="false" outlineLevel="0" collapsed="false">
      <c r="A38" s="0" t="s">
        <v>43</v>
      </c>
      <c r="B38" s="6" t="n">
        <v>486</v>
      </c>
      <c r="C38" s="4" t="n">
        <v>0.032</v>
      </c>
      <c r="D38" s="4" t="n">
        <v>0.49</v>
      </c>
      <c r="E38" s="2" t="n">
        <v>231</v>
      </c>
      <c r="F38" s="5" t="n">
        <v>1</v>
      </c>
      <c r="G38" s="5" t="n">
        <v>0</v>
      </c>
      <c r="H38" s="5" t="n">
        <v>1</v>
      </c>
      <c r="I38" s="5" t="n">
        <v>1</v>
      </c>
      <c r="J38" s="13" t="n">
        <v>1</v>
      </c>
      <c r="K38" s="14" t="n">
        <v>231</v>
      </c>
      <c r="L38" s="2"/>
      <c r="M38" s="7" t="n">
        <v>486</v>
      </c>
      <c r="N38" s="8" t="n">
        <v>0.0576</v>
      </c>
      <c r="O38" s="8" t="n">
        <v>0.548</v>
      </c>
      <c r="P38" s="7" t="n">
        <v>251</v>
      </c>
      <c r="Q38" s="8" t="n">
        <v>1</v>
      </c>
      <c r="R38" s="8" t="n">
        <v>0</v>
      </c>
      <c r="S38" s="8" t="n">
        <v>1</v>
      </c>
      <c r="T38" s="8" t="n">
        <v>1</v>
      </c>
      <c r="U38" s="8" t="n">
        <f aca="false">Q38*T38</f>
        <v>1</v>
      </c>
      <c r="V38" s="9" t="n">
        <f aca="false">P38/U38</f>
        <v>251</v>
      </c>
      <c r="W38" s="2"/>
      <c r="X38" s="2"/>
      <c r="Y38" s="2"/>
      <c r="Z38" s="2"/>
      <c r="AA38" s="2"/>
    </row>
    <row r="39" customFormat="false" ht="15" hidden="false" customHeight="false" outlineLevel="0" collapsed="false">
      <c r="A39" s="0" t="s">
        <v>44</v>
      </c>
      <c r="B39" s="6" t="n">
        <v>4975</v>
      </c>
      <c r="C39" s="4" t="n">
        <v>0.039</v>
      </c>
      <c r="D39" s="4" t="n">
        <v>0.5</v>
      </c>
      <c r="E39" s="2" t="n">
        <v>2390</v>
      </c>
      <c r="F39" s="5" t="n">
        <v>1</v>
      </c>
      <c r="G39" s="5" t="n">
        <v>0.095</v>
      </c>
      <c r="H39" s="2" t="n">
        <v>12.01</v>
      </c>
      <c r="I39" s="5" t="n">
        <v>2.046</v>
      </c>
      <c r="J39" s="13" t="n">
        <v>2.046</v>
      </c>
      <c r="K39" s="14" t="n">
        <v>1168</v>
      </c>
      <c r="L39" s="2"/>
      <c r="M39" s="7" t="n">
        <v>4975</v>
      </c>
      <c r="N39" s="8" t="n">
        <v>0.0557</v>
      </c>
      <c r="O39" s="8" t="n">
        <v>0.5085</v>
      </c>
      <c r="P39" s="7" t="n">
        <v>2389</v>
      </c>
      <c r="Q39" s="8" t="n">
        <v>1.003</v>
      </c>
      <c r="R39" s="8" t="n">
        <v>0.0735</v>
      </c>
      <c r="S39" s="8" t="n">
        <v>12.005</v>
      </c>
      <c r="T39" s="8" t="n">
        <f aca="false">1+((S39-1)*R39)</f>
        <v>1.8088675</v>
      </c>
      <c r="U39" s="8" t="n">
        <f aca="false">Q39*T39</f>
        <v>1.8142941025</v>
      </c>
      <c r="V39" s="9" t="n">
        <f aca="false">P39/U39</f>
        <v>1316.76556557621</v>
      </c>
      <c r="W39" s="2"/>
      <c r="X39" s="2"/>
      <c r="Y39" s="2"/>
      <c r="Z39" s="2"/>
      <c r="AA39" s="2"/>
    </row>
    <row r="40" customFormat="false" ht="15" hidden="false" customHeight="false" outlineLevel="0" collapsed="false">
      <c r="A40" s="0" t="s">
        <v>45</v>
      </c>
      <c r="B40" s="6" t="n">
        <v>5461</v>
      </c>
      <c r="C40" s="4"/>
      <c r="D40" s="4"/>
      <c r="E40" s="2" t="n">
        <v>2621</v>
      </c>
      <c r="F40" s="5"/>
      <c r="G40" s="5"/>
      <c r="H40" s="2"/>
      <c r="I40" s="5"/>
      <c r="J40" s="13" t="n">
        <f aca="false">(0.15*J38)+(0.85*J39)</f>
        <v>1.8891</v>
      </c>
      <c r="K40" s="14" t="n">
        <f aca="false">E40/J40</f>
        <v>1387.43316923403</v>
      </c>
      <c r="L40" s="2"/>
      <c r="M40" s="7" t="n">
        <f aca="false">M38+M39</f>
        <v>5461</v>
      </c>
      <c r="N40" s="8"/>
      <c r="O40" s="8"/>
      <c r="P40" s="7" t="n">
        <v>2640</v>
      </c>
      <c r="Q40" s="7"/>
      <c r="R40" s="8"/>
      <c r="S40" s="7"/>
      <c r="T40" s="7"/>
      <c r="U40" s="8" t="n">
        <f aca="false">(0.15*U38)+(0.85*U39)</f>
        <v>1.692149987125</v>
      </c>
      <c r="V40" s="9" t="n">
        <f aca="false">P40/U40</f>
        <v>1560.1453890535</v>
      </c>
      <c r="W40" s="2"/>
      <c r="X40" s="2"/>
      <c r="Y40" s="2"/>
      <c r="Z40" s="2"/>
      <c r="AA40" s="2"/>
    </row>
    <row r="41" customFormat="false" ht="15" hidden="false" customHeight="false" outlineLevel="0" collapsed="false">
      <c r="A41" s="0" t="s">
        <v>46</v>
      </c>
      <c r="B41" s="0" t="n">
        <v>2250</v>
      </c>
      <c r="C41" s="4" t="n">
        <v>0.043</v>
      </c>
      <c r="D41" s="4" t="n">
        <v>0.6</v>
      </c>
      <c r="E41" s="2" t="n">
        <v>1292</v>
      </c>
      <c r="F41" s="5" t="n">
        <v>1.261</v>
      </c>
      <c r="G41" s="5" t="n">
        <v>0.149</v>
      </c>
      <c r="H41" s="5" t="n">
        <v>2.871</v>
      </c>
      <c r="I41" s="5" t="n">
        <v>1.279</v>
      </c>
      <c r="J41" s="5" t="n">
        <v>1.613</v>
      </c>
      <c r="K41" s="2" t="n">
        <v>800</v>
      </c>
      <c r="L41" s="2"/>
      <c r="M41" s="7" t="n">
        <v>2250</v>
      </c>
      <c r="N41" s="8" t="n">
        <v>0.089</v>
      </c>
      <c r="O41" s="8" t="n">
        <v>0.654</v>
      </c>
      <c r="P41" s="7" t="n">
        <v>1340</v>
      </c>
      <c r="Q41" s="8" t="n">
        <v>1.246</v>
      </c>
      <c r="R41" s="8" t="n">
        <v>0.178497</v>
      </c>
      <c r="S41" s="7" t="n">
        <v>2.978</v>
      </c>
      <c r="T41" s="8" t="n">
        <f aca="false">1+((S41-1)*R41)</f>
        <v>1.353067066</v>
      </c>
      <c r="U41" s="8" t="n">
        <f aca="false">Q41*T41</f>
        <v>1.685921564236</v>
      </c>
      <c r="V41" s="9" t="n">
        <f aca="false">P41/U41</f>
        <v>794.817522016358</v>
      </c>
      <c r="W41" s="2"/>
      <c r="X41" s="2"/>
      <c r="Y41" s="2"/>
      <c r="Z41" s="2"/>
      <c r="AA41" s="2"/>
    </row>
    <row r="42" customFormat="false" ht="15" hidden="false" customHeight="false" outlineLevel="0" collapsed="false">
      <c r="A42" s="0" t="s">
        <v>47</v>
      </c>
      <c r="B42" s="6" t="n">
        <v>2580</v>
      </c>
      <c r="C42" s="4" t="n">
        <v>0.06</v>
      </c>
      <c r="D42" s="4" t="n">
        <v>0.55</v>
      </c>
      <c r="E42" s="2" t="n">
        <v>1334</v>
      </c>
      <c r="F42" s="5" t="n">
        <v>1.209</v>
      </c>
      <c r="G42" s="5" t="n">
        <v>0.056</v>
      </c>
      <c r="H42" s="5" t="n">
        <v>7.755</v>
      </c>
      <c r="I42" s="5" t="n">
        <v>1.378</v>
      </c>
      <c r="J42" s="5" t="n">
        <v>1.666</v>
      </c>
      <c r="K42" s="2" t="n">
        <v>801</v>
      </c>
      <c r="L42" s="2"/>
      <c r="M42" s="7" t="n">
        <v>2580</v>
      </c>
      <c r="N42" s="8" t="n">
        <v>0.03</v>
      </c>
      <c r="O42" s="8" t="n">
        <v>0.574</v>
      </c>
      <c r="P42" s="7" t="n">
        <v>1436</v>
      </c>
      <c r="Q42" s="8" t="n">
        <v>1.641</v>
      </c>
      <c r="R42" s="8" t="n">
        <v>0.1437</v>
      </c>
      <c r="S42" s="7" t="n">
        <v>8.349</v>
      </c>
      <c r="T42" s="8" t="n">
        <f aca="false">1+((S42-1)*R42)</f>
        <v>2.0560513</v>
      </c>
      <c r="U42" s="8" t="n">
        <f aca="false">Q42*T42</f>
        <v>3.3739801833</v>
      </c>
      <c r="V42" s="9" t="n">
        <f aca="false">P42/U42</f>
        <v>425.610087192476</v>
      </c>
      <c r="W42" s="2"/>
      <c r="X42" s="2"/>
      <c r="Y42" s="2"/>
      <c r="Z42" s="2"/>
      <c r="AA42" s="2"/>
    </row>
    <row r="43" customFormat="false" ht="15" hidden="false" customHeight="false" outlineLevel="0" collapsed="false">
      <c r="A43" s="0" t="s">
        <v>48</v>
      </c>
      <c r="B43" s="0" t="n">
        <v>3693</v>
      </c>
      <c r="C43" s="4" t="n">
        <v>0.025</v>
      </c>
      <c r="D43" s="4" t="n">
        <v>0.5</v>
      </c>
      <c r="E43" s="2" t="n">
        <v>1800</v>
      </c>
      <c r="F43" s="5" t="n">
        <v>1</v>
      </c>
      <c r="G43" s="5" t="n">
        <v>0</v>
      </c>
      <c r="H43" s="5" t="n">
        <v>1</v>
      </c>
      <c r="I43" s="5" t="n">
        <v>1</v>
      </c>
      <c r="J43" s="5" t="n">
        <v>1</v>
      </c>
      <c r="K43" s="2" t="n">
        <v>1800</v>
      </c>
      <c r="L43" s="2"/>
      <c r="M43" s="7" t="n">
        <v>4187</v>
      </c>
      <c r="N43" s="8" t="n">
        <v>0.0191</v>
      </c>
      <c r="O43" s="8" t="n">
        <v>0.3589</v>
      </c>
      <c r="P43" s="7" t="n">
        <v>1474</v>
      </c>
      <c r="Q43" s="8" t="n">
        <v>1.0044</v>
      </c>
      <c r="R43" s="8" t="n">
        <v>0</v>
      </c>
      <c r="S43" s="8" t="n">
        <v>1</v>
      </c>
      <c r="T43" s="8" t="n">
        <v>1</v>
      </c>
      <c r="U43" s="8" t="n">
        <f aca="false">Q43*T43</f>
        <v>1.0044</v>
      </c>
      <c r="V43" s="9" t="n">
        <f aca="false">P43/U43</f>
        <v>1467.54281162883</v>
      </c>
      <c r="W43" s="2"/>
      <c r="X43" s="2"/>
      <c r="Y43" s="2"/>
      <c r="Z43" s="2"/>
      <c r="AA43" s="2"/>
      <c r="AB43" s="15"/>
    </row>
    <row r="44" customFormat="false" ht="15" hidden="false" customHeight="false" outlineLevel="0" collapsed="false">
      <c r="A44" s="0" t="s">
        <v>49</v>
      </c>
      <c r="B44" s="0" t="n">
        <v>3448</v>
      </c>
      <c r="C44" s="4" t="n">
        <v>0.03</v>
      </c>
      <c r="D44" s="4" t="n">
        <v>0.45</v>
      </c>
      <c r="E44" s="2" t="n">
        <v>1504</v>
      </c>
      <c r="F44" s="5" t="n">
        <v>1</v>
      </c>
      <c r="G44" s="5" t="n">
        <v>0</v>
      </c>
      <c r="H44" s="5" t="n">
        <v>1</v>
      </c>
      <c r="I44" s="5" t="n">
        <v>1</v>
      </c>
      <c r="J44" s="5" t="n">
        <v>1</v>
      </c>
      <c r="K44" s="2" t="n">
        <v>1504</v>
      </c>
      <c r="L44" s="2"/>
      <c r="M44" s="7" t="n">
        <v>3881</v>
      </c>
      <c r="N44" s="8" t="n">
        <v>0.1512</v>
      </c>
      <c r="O44" s="8" t="n">
        <v>0.4296</v>
      </c>
      <c r="P44" s="7" t="n">
        <v>1415</v>
      </c>
      <c r="Q44" s="8" t="n">
        <v>1.00015</v>
      </c>
      <c r="R44" s="8" t="n">
        <v>0</v>
      </c>
      <c r="S44" s="8" t="n">
        <v>1</v>
      </c>
      <c r="T44" s="8" t="n">
        <v>1</v>
      </c>
      <c r="U44" s="8" t="n">
        <f aca="false">Q44*T44</f>
        <v>1.00015</v>
      </c>
      <c r="V44" s="9" t="n">
        <f aca="false">P44/U44</f>
        <v>1414.78778183273</v>
      </c>
      <c r="W44" s="2"/>
      <c r="X44" s="2"/>
      <c r="Y44" s="2"/>
      <c r="Z44" s="2"/>
      <c r="AA44" s="2"/>
    </row>
    <row r="45" customFormat="false" ht="15" hidden="false" customHeight="false" outlineLevel="0" collapsed="false">
      <c r="A45" s="0" t="s">
        <v>50</v>
      </c>
      <c r="B45" s="0" t="n">
        <v>3324</v>
      </c>
      <c r="C45" s="4" t="n">
        <v>0.089</v>
      </c>
      <c r="D45" s="4" t="n">
        <v>0.3</v>
      </c>
      <c r="E45" s="2" t="n">
        <v>908</v>
      </c>
      <c r="F45" s="5" t="n">
        <v>1.002</v>
      </c>
      <c r="G45" s="5" t="n">
        <v>0</v>
      </c>
      <c r="H45" s="5" t="n">
        <v>1</v>
      </c>
      <c r="I45" s="5" t="n">
        <v>1</v>
      </c>
      <c r="J45" s="5" t="n">
        <v>1.002</v>
      </c>
      <c r="K45" s="2" t="n">
        <v>905</v>
      </c>
      <c r="L45" s="2"/>
      <c r="M45" s="10" t="n">
        <v>3324</v>
      </c>
      <c r="N45" s="8" t="n">
        <v>0.04</v>
      </c>
      <c r="O45" s="8" t="n">
        <v>0.39</v>
      </c>
      <c r="P45" s="7" t="n">
        <v>1245</v>
      </c>
      <c r="Q45" s="8" t="n">
        <v>1</v>
      </c>
      <c r="R45" s="8" t="n">
        <v>0</v>
      </c>
      <c r="S45" s="8" t="n">
        <v>1</v>
      </c>
      <c r="T45" s="8" t="n">
        <v>1</v>
      </c>
      <c r="U45" s="8" t="n">
        <f aca="false">Q45*T45</f>
        <v>1</v>
      </c>
      <c r="V45" s="9"/>
      <c r="W45" s="2"/>
      <c r="X45" s="2"/>
      <c r="Y45" s="2"/>
      <c r="Z45" s="2"/>
      <c r="AA45" s="2"/>
    </row>
    <row r="46" customFormat="false" ht="15" hidden="false" customHeight="false" outlineLevel="0" collapsed="false">
      <c r="A46" s="0" t="s">
        <v>51</v>
      </c>
      <c r="B46" s="0" t="n">
        <v>2404</v>
      </c>
      <c r="C46" s="4" t="n">
        <v>0.089</v>
      </c>
      <c r="D46" s="4" t="n">
        <v>0.3</v>
      </c>
      <c r="E46" s="2" t="n">
        <v>657</v>
      </c>
      <c r="F46" s="5" t="n">
        <v>1.005</v>
      </c>
      <c r="G46" s="5" t="n">
        <v>0.12</v>
      </c>
      <c r="H46" s="5" t="n">
        <v>1.82</v>
      </c>
      <c r="I46" s="5" t="n">
        <v>1.098</v>
      </c>
      <c r="J46" s="5" t="n">
        <v>1.103</v>
      </c>
      <c r="K46" s="2" t="n">
        <v>595</v>
      </c>
      <c r="L46" s="2"/>
      <c r="M46" s="10" t="n">
        <v>2404</v>
      </c>
      <c r="N46" s="8" t="n">
        <v>0.046</v>
      </c>
      <c r="O46" s="8" t="n">
        <v>0.365</v>
      </c>
      <c r="P46" s="7" t="n">
        <v>838</v>
      </c>
      <c r="Q46" s="8" t="n">
        <v>1</v>
      </c>
      <c r="R46" s="8" t="n">
        <v>0.047</v>
      </c>
      <c r="S46" s="8" t="n">
        <v>1.394</v>
      </c>
      <c r="T46" s="8" t="n">
        <f aca="false">1+((S46-1)*R46)</f>
        <v>1.018518</v>
      </c>
      <c r="U46" s="8" t="n">
        <f aca="false">Q46*T46</f>
        <v>1.018518</v>
      </c>
      <c r="V46" s="9"/>
      <c r="W46" s="2"/>
      <c r="X46" s="2"/>
      <c r="Y46" s="2"/>
      <c r="Z46" s="2"/>
      <c r="AA46" s="2"/>
    </row>
    <row r="47" customFormat="false" ht="15" hidden="false" customHeight="false" outlineLevel="0" collapsed="false">
      <c r="A47" s="0" t="s">
        <v>52</v>
      </c>
      <c r="B47" s="0" t="n">
        <v>5728</v>
      </c>
      <c r="C47" s="4"/>
      <c r="D47" s="4"/>
      <c r="E47" s="2" t="n">
        <v>1565</v>
      </c>
      <c r="F47" s="5"/>
      <c r="G47" s="5"/>
      <c r="H47" s="5"/>
      <c r="I47" s="5"/>
      <c r="J47" s="5"/>
      <c r="K47" s="2"/>
      <c r="L47" s="2"/>
      <c r="M47" s="10" t="n">
        <v>5728</v>
      </c>
      <c r="N47" s="8"/>
      <c r="O47" s="8"/>
      <c r="P47" s="7" t="n">
        <v>2083</v>
      </c>
      <c r="Q47" s="8"/>
      <c r="R47" s="8"/>
      <c r="S47" s="8"/>
      <c r="T47" s="8"/>
      <c r="U47" s="8" t="n">
        <f aca="false">(0.604*U45)+(0.396*U46)</f>
        <v>1.007333128</v>
      </c>
      <c r="V47" s="9" t="n">
        <f aca="false">P47/U47</f>
        <v>2067.83629178926</v>
      </c>
      <c r="W47" s="2"/>
      <c r="X47" s="2"/>
      <c r="Y47" s="2"/>
      <c r="Z47" s="2"/>
      <c r="AA47" s="2"/>
    </row>
    <row r="48" customFormat="false" ht="15" hidden="false" customHeight="false" outlineLevel="0" collapsed="false">
      <c r="A48" s="0" t="s">
        <v>53</v>
      </c>
      <c r="B48" s="0" t="n">
        <v>2584</v>
      </c>
      <c r="C48" s="4" t="n">
        <v>0.331</v>
      </c>
      <c r="D48" s="4" t="n">
        <v>0.48</v>
      </c>
      <c r="E48" s="16" t="n">
        <f aca="false">B48*(1-C48)*D48</f>
        <v>829.77408</v>
      </c>
      <c r="F48" s="5" t="n">
        <v>1.201</v>
      </c>
      <c r="G48" s="5" t="n">
        <v>0.037</v>
      </c>
      <c r="H48" s="5" t="n">
        <v>5.49</v>
      </c>
      <c r="I48" s="5" t="n">
        <v>1.166</v>
      </c>
      <c r="J48" s="5" t="n">
        <v>1.401</v>
      </c>
      <c r="K48" s="2" t="n">
        <v>592</v>
      </c>
      <c r="L48" s="2"/>
      <c r="M48" s="10" t="n">
        <v>2584</v>
      </c>
      <c r="N48" s="8" t="n">
        <v>0.3077</v>
      </c>
      <c r="O48" s="8" t="n">
        <v>0.5338</v>
      </c>
      <c r="P48" s="7" t="n">
        <v>955</v>
      </c>
      <c r="Q48" s="8" t="n">
        <v>1.201</v>
      </c>
      <c r="R48" s="8" t="n">
        <v>0.031</v>
      </c>
      <c r="S48" s="8" t="n">
        <v>6.283</v>
      </c>
      <c r="T48" s="8" t="n">
        <f aca="false">1+((S48-1)*R48)</f>
        <v>1.163773</v>
      </c>
      <c r="U48" s="8" t="n">
        <f aca="false">Q48*T48</f>
        <v>1.397691373</v>
      </c>
      <c r="V48" s="9"/>
      <c r="W48" s="2"/>
      <c r="X48" s="2"/>
      <c r="Y48" s="2"/>
      <c r="Z48" s="2"/>
      <c r="AA48" s="2"/>
    </row>
    <row r="49" customFormat="false" ht="15" hidden="false" customHeight="false" outlineLevel="0" collapsed="false">
      <c r="A49" s="0" t="s">
        <v>54</v>
      </c>
      <c r="B49" s="0" t="n">
        <v>2670</v>
      </c>
      <c r="C49" s="4" t="n">
        <v>0.215</v>
      </c>
      <c r="D49" s="4" t="n">
        <v>0.38</v>
      </c>
      <c r="E49" s="16" t="n">
        <f aca="false">B49*(1-C49)*D49</f>
        <v>796.461</v>
      </c>
      <c r="F49" s="5" t="n">
        <v>1.203</v>
      </c>
      <c r="G49" s="5" t="n">
        <v>0</v>
      </c>
      <c r="H49" s="5" t="n">
        <v>1</v>
      </c>
      <c r="I49" s="5" t="n">
        <v>1</v>
      </c>
      <c r="J49" s="5" t="n">
        <v>1.203</v>
      </c>
      <c r="K49" s="2" t="n">
        <v>662</v>
      </c>
      <c r="L49" s="2"/>
      <c r="M49" s="10" t="n">
        <v>2670</v>
      </c>
      <c r="N49" s="8" t="n">
        <v>0.2007</v>
      </c>
      <c r="O49" s="8" t="n">
        <v>0.4133</v>
      </c>
      <c r="P49" s="7" t="n">
        <v>883</v>
      </c>
      <c r="Q49" s="8" t="n">
        <v>1.194</v>
      </c>
      <c r="R49" s="8" t="n">
        <v>0</v>
      </c>
      <c r="S49" s="8" t="n">
        <v>1</v>
      </c>
      <c r="T49" s="8" t="n">
        <f aca="false">1+((S49-1)*R49)</f>
        <v>1</v>
      </c>
      <c r="U49" s="8" t="n">
        <f aca="false">Q49*T49</f>
        <v>1.194</v>
      </c>
      <c r="V49" s="9"/>
      <c r="W49" s="2"/>
      <c r="X49" s="2"/>
      <c r="Y49" s="2"/>
      <c r="Z49" s="2"/>
      <c r="AA49" s="2"/>
    </row>
    <row r="50" customFormat="false" ht="15" hidden="false" customHeight="false" outlineLevel="0" collapsed="false">
      <c r="A50" s="0" t="s">
        <v>55</v>
      </c>
      <c r="B50" s="0" t="n">
        <f aca="false">B48+B49</f>
        <v>5254</v>
      </c>
      <c r="C50" s="4"/>
      <c r="D50" s="4"/>
      <c r="E50" s="14" t="n">
        <f aca="false">E48+E49</f>
        <v>1626.23508</v>
      </c>
      <c r="F50" s="5"/>
      <c r="G50" s="5"/>
      <c r="H50" s="5"/>
      <c r="I50" s="5"/>
      <c r="J50" s="5"/>
      <c r="K50" s="2" t="n">
        <v>1254</v>
      </c>
      <c r="L50" s="2"/>
      <c r="M50" s="10" t="n">
        <f aca="false">M48+M49</f>
        <v>5254</v>
      </c>
      <c r="N50" s="8"/>
      <c r="O50" s="8"/>
      <c r="P50" s="17" t="n">
        <f aca="false">P48+P49</f>
        <v>1838</v>
      </c>
      <c r="Q50" s="8"/>
      <c r="R50" s="8"/>
      <c r="S50" s="8"/>
      <c r="T50" s="8"/>
      <c r="U50" s="8" t="n">
        <f aca="false">(0.472*U48)+(0.528*U49)</f>
        <v>1.290142328056</v>
      </c>
      <c r="V50" s="9" t="n">
        <f aca="false">P50/U50</f>
        <v>1424.64901742238</v>
      </c>
      <c r="W50" s="2"/>
      <c r="X50" s="2"/>
      <c r="Y50" s="2"/>
      <c r="Z50" s="2"/>
      <c r="AA50" s="2"/>
    </row>
    <row r="51" customFormat="false" ht="15" hidden="false" customHeight="false" outlineLevel="0" collapsed="false">
      <c r="A51" s="0" t="s">
        <v>56</v>
      </c>
      <c r="B51" s="0" t="n">
        <v>5194</v>
      </c>
      <c r="C51" s="4" t="n">
        <v>0.015</v>
      </c>
      <c r="D51" s="4" t="n">
        <v>0.39</v>
      </c>
      <c r="E51" s="16" t="n">
        <f aca="false">B51*(1-C51)*D51</f>
        <v>1995.2751</v>
      </c>
      <c r="F51" s="5" t="n">
        <v>1.33</v>
      </c>
      <c r="G51" s="5" t="n">
        <v>0</v>
      </c>
      <c r="H51" s="5" t="n">
        <v>1</v>
      </c>
      <c r="I51" s="5" t="n">
        <v>1</v>
      </c>
      <c r="J51" s="5" t="n">
        <v>1.33</v>
      </c>
      <c r="K51" s="2" t="n">
        <v>1500</v>
      </c>
      <c r="L51" s="2"/>
      <c r="M51" s="7" t="n">
        <v>5194</v>
      </c>
      <c r="N51" s="8" t="n">
        <v>0.114</v>
      </c>
      <c r="O51" s="8" t="n">
        <v>0.3444</v>
      </c>
      <c r="P51" s="7" t="n">
        <v>1585</v>
      </c>
      <c r="Q51" s="8" t="n">
        <v>1.2746</v>
      </c>
      <c r="R51" s="8" t="n">
        <v>0</v>
      </c>
      <c r="S51" s="8" t="n">
        <v>1</v>
      </c>
      <c r="T51" s="8" t="n">
        <f aca="false">1+((S51-1)*R51)</f>
        <v>1</v>
      </c>
      <c r="U51" s="8" t="n">
        <f aca="false">Q51*T51</f>
        <v>1.2746</v>
      </c>
      <c r="V51" s="9" t="n">
        <f aca="false">P51/U51</f>
        <v>1243.52738113918</v>
      </c>
      <c r="W51" s="2"/>
      <c r="X51" s="2"/>
      <c r="Y51" s="2"/>
      <c r="Z51" s="2"/>
      <c r="AA51" s="2"/>
    </row>
    <row r="52" customFormat="false" ht="15" hidden="false" customHeight="false" outlineLevel="0" collapsed="false">
      <c r="A52" s="0" t="s">
        <v>57</v>
      </c>
      <c r="B52" s="0" t="n">
        <v>6250</v>
      </c>
      <c r="C52" s="4" t="n">
        <v>0.04</v>
      </c>
      <c r="D52" s="4" t="n">
        <v>0.3</v>
      </c>
      <c r="E52" s="2" t="n">
        <v>1800</v>
      </c>
      <c r="F52" s="5" t="n">
        <v>1</v>
      </c>
      <c r="G52" s="5" t="n">
        <v>0</v>
      </c>
      <c r="H52" s="5" t="n">
        <v>1</v>
      </c>
      <c r="I52" s="5" t="n">
        <v>1</v>
      </c>
      <c r="J52" s="5" t="n">
        <v>1</v>
      </c>
      <c r="K52" s="2" t="n">
        <v>1800</v>
      </c>
      <c r="M52" s="7" t="n">
        <v>6251</v>
      </c>
      <c r="N52" s="18" t="n">
        <v>0.0685</v>
      </c>
      <c r="O52" s="18" t="n">
        <v>0.393</v>
      </c>
      <c r="P52" s="7" t="n">
        <v>2289</v>
      </c>
      <c r="Q52" s="8" t="n">
        <v>1</v>
      </c>
      <c r="R52" s="18" t="n">
        <v>0</v>
      </c>
      <c r="S52" s="8" t="n">
        <v>1</v>
      </c>
      <c r="T52" s="18" t="n">
        <v>1</v>
      </c>
      <c r="U52" s="8" t="n">
        <f aca="false">Q52*T52</f>
        <v>1</v>
      </c>
      <c r="V52" s="9" t="n">
        <f aca="false">P52/U52</f>
        <v>2289</v>
      </c>
    </row>
    <row r="54" customFormat="false" ht="15" hidden="false" customHeight="false" outlineLevel="0" collapsed="false">
      <c r="A54" s="3" t="s">
        <v>58</v>
      </c>
    </row>
    <row r="56" customFormat="false" ht="15" hidden="false" customHeight="false" outlineLevel="0" collapsed="false">
      <c r="A56" s="0" t="s">
        <v>59</v>
      </c>
      <c r="C56" s="4"/>
      <c r="D56" s="4"/>
      <c r="F56" s="4"/>
      <c r="G56" s="4"/>
      <c r="H56" s="4"/>
      <c r="I56" s="4"/>
    </row>
    <row r="57" customFormat="false" ht="15" hidden="false" customHeight="false" outlineLevel="0" collapsed="false">
      <c r="A57" s="0" t="s">
        <v>60</v>
      </c>
      <c r="C57" s="4"/>
      <c r="D57" s="4"/>
      <c r="F57" s="4"/>
      <c r="G57" s="4"/>
      <c r="H57" s="4"/>
      <c r="I57" s="4"/>
    </row>
    <row r="58" customFormat="false" ht="15" hidden="false" customHeight="false" outlineLevel="0" collapsed="false">
      <c r="A58" s="0" t="s">
        <v>61</v>
      </c>
      <c r="C58" s="4"/>
      <c r="D58" s="4"/>
      <c r="F58" s="4"/>
      <c r="G58" s="4"/>
      <c r="H58" s="4"/>
      <c r="I58" s="4"/>
    </row>
    <row r="59" customFormat="false" ht="15" hidden="false" customHeight="false" outlineLevel="0" collapsed="false">
      <c r="A59" s="0" t="s">
        <v>62</v>
      </c>
      <c r="B59" s="0" t="n">
        <v>3750</v>
      </c>
      <c r="C59" s="4" t="n">
        <v>0.08</v>
      </c>
      <c r="D59" s="4" t="n">
        <v>0.65</v>
      </c>
      <c r="E59" s="0" t="n">
        <v>2243</v>
      </c>
      <c r="F59" s="4" t="n">
        <v>1.251</v>
      </c>
      <c r="G59" s="4" t="n">
        <v>0.08</v>
      </c>
      <c r="H59" s="4" t="n">
        <v>3.588</v>
      </c>
      <c r="I59" s="4" t="n">
        <v>1.207</v>
      </c>
      <c r="J59" s="4" t="n">
        <v>1.51</v>
      </c>
      <c r="K59" s="0" t="n">
        <v>1485</v>
      </c>
      <c r="M59" s="10" t="n">
        <v>5000</v>
      </c>
      <c r="N59" s="10" t="n">
        <v>0.0632</v>
      </c>
      <c r="O59" s="18" t="n">
        <v>0.04</v>
      </c>
      <c r="P59" s="10" t="n">
        <v>1770</v>
      </c>
      <c r="Q59" s="18" t="n">
        <v>1.25</v>
      </c>
      <c r="R59" s="10" t="n">
        <f aca="false">G59</f>
        <v>0.08</v>
      </c>
      <c r="S59" s="10" t="n">
        <f aca="false">P59/625</f>
        <v>2.832</v>
      </c>
      <c r="T59" s="8" t="n">
        <f aca="false">1+((S59-1)*R59)</f>
        <v>1.14656</v>
      </c>
      <c r="U59" s="8" t="n">
        <f aca="false">Q59*T59</f>
        <v>1.4332</v>
      </c>
      <c r="V59" s="9" t="n">
        <f aca="false">P59/U59</f>
        <v>1234.99860452135</v>
      </c>
    </row>
    <row r="60" customFormat="false" ht="15" hidden="false" customHeight="false" outlineLevel="0" collapsed="false">
      <c r="A60" s="0" t="s">
        <v>63</v>
      </c>
      <c r="B60" s="0" t="n">
        <v>4000</v>
      </c>
      <c r="C60" s="4" t="n">
        <v>0.02</v>
      </c>
      <c r="D60" s="4" t="n">
        <v>0.55</v>
      </c>
      <c r="E60" s="0" t="n">
        <v>2156</v>
      </c>
      <c r="F60" s="4" t="n">
        <v>1.225</v>
      </c>
      <c r="G60" s="4" t="n">
        <v>0.153</v>
      </c>
      <c r="H60" s="4" t="n">
        <v>8.624</v>
      </c>
      <c r="I60" s="4" t="n">
        <v>2.166</v>
      </c>
      <c r="J60" s="4" t="n">
        <v>2.653</v>
      </c>
      <c r="K60" s="0" t="n">
        <v>813</v>
      </c>
      <c r="M60" s="10" t="n">
        <v>4000</v>
      </c>
      <c r="N60" s="10" t="n">
        <v>0.0078</v>
      </c>
      <c r="O60" s="10" t="n">
        <v>0.305</v>
      </c>
      <c r="P60" s="10" t="n">
        <v>1211</v>
      </c>
      <c r="Q60" s="10" t="n">
        <v>1.232</v>
      </c>
      <c r="R60" s="10" t="n">
        <f aca="false">G60</f>
        <v>0.153</v>
      </c>
      <c r="S60" s="10" t="n">
        <v>4.844</v>
      </c>
      <c r="T60" s="8" t="n">
        <f aca="false">1+((S60-1)*R60)</f>
        <v>1.588132</v>
      </c>
      <c r="U60" s="8" t="n">
        <f aca="false">Q60*T60</f>
        <v>1.956578624</v>
      </c>
      <c r="V60" s="9" t="n">
        <f aca="false">P60/U60</f>
        <v>618.937560262337</v>
      </c>
    </row>
    <row r="61" customFormat="false" ht="15" hidden="false" customHeight="false" outlineLevel="0" collapsed="false">
      <c r="A61" s="0" t="s">
        <v>64</v>
      </c>
      <c r="B61" s="0" t="n">
        <v>4400</v>
      </c>
      <c r="C61" s="4" t="n">
        <v>0.03</v>
      </c>
      <c r="D61" s="4" t="n">
        <v>0.25</v>
      </c>
      <c r="E61" s="0" t="n">
        <v>1067</v>
      </c>
      <c r="F61" s="4" t="n">
        <v>1</v>
      </c>
      <c r="G61" s="4" t="n">
        <v>0</v>
      </c>
      <c r="H61" s="4" t="n">
        <v>1</v>
      </c>
      <c r="I61" s="4" t="n">
        <v>1</v>
      </c>
      <c r="J61" s="4" t="n">
        <v>1</v>
      </c>
      <c r="K61" s="0" t="n">
        <v>1067</v>
      </c>
      <c r="M61" s="14" t="n">
        <v>4400</v>
      </c>
      <c r="N61" s="19" t="n">
        <v>0.003</v>
      </c>
      <c r="O61" s="0" t="n">
        <v>0.247</v>
      </c>
      <c r="P61" s="0" t="n">
        <v>1056</v>
      </c>
      <c r="Q61" s="4" t="n">
        <v>1.00006</v>
      </c>
      <c r="R61" s="4" t="n">
        <v>0</v>
      </c>
      <c r="S61" s="4" t="n">
        <v>1</v>
      </c>
      <c r="T61" s="8" t="n">
        <f aca="false">1+((S61-1)*R61)</f>
        <v>1</v>
      </c>
      <c r="U61" s="8" t="n">
        <f aca="false">Q61*T61</f>
        <v>1.00006</v>
      </c>
      <c r="V61" s="9" t="n">
        <f aca="false">P61/U61</f>
        <v>1055.93664380137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LibreOffice/7.4.4.2$Linux_X86_64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2022-09-15T13:19:16Z</dcterms:created>
  <dc:creator>Peter Lynn</dc:creator>
  <dc:description/>
  <dc:language>en-GB</dc:language>
  <cp:lastModifiedBy>Mārtiņš Liberts</cp:lastModifiedBy>
  <dcterms:modified xsi:type="dcterms:W3CDTF">2023-01-24T19:27:54Z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