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I:\ISERProjects\ESS\SWEP 2021-23\Quality reports\"/>
    </mc:Choice>
  </mc:AlternateContent>
  <xr:revisionPtr revIDLastSave="0" documentId="8_{58BF93F1-B1CC-463C-AF6D-93B925D47667}" xr6:coauthVersionLast="47" xr6:coauthVersionMax="47" xr10:uidLastSave="{00000000-0000-0000-0000-000000000000}"/>
  <bookViews>
    <workbookView xWindow="22932" yWindow="-108" windowWidth="23256" windowHeight="12576" xr2:uid="{A329C4E8-85FC-4774-9974-7A13C88348D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2" i="1" l="1"/>
  <c r="V30" i="1"/>
  <c r="V31" i="1"/>
  <c r="V32" i="1"/>
  <c r="U32" i="1"/>
  <c r="U31" i="1"/>
  <c r="U30" i="1"/>
  <c r="T31" i="1"/>
  <c r="T30" i="1"/>
  <c r="K32" i="1"/>
  <c r="J32" i="1"/>
  <c r="B32" i="1"/>
  <c r="T33" i="1"/>
  <c r="U33" i="1" s="1"/>
  <c r="V33" i="1" s="1"/>
  <c r="T22" i="1"/>
  <c r="U22" i="1" s="1"/>
  <c r="V22" i="1" s="1"/>
  <c r="T24" i="1"/>
  <c r="U24" i="1" s="1"/>
  <c r="T23" i="1"/>
  <c r="U23" i="1" s="1"/>
  <c r="P25" i="1"/>
  <c r="M25" i="1"/>
  <c r="E25" i="1"/>
  <c r="M18" i="1"/>
  <c r="M21" i="1"/>
  <c r="E21" i="1"/>
  <c r="P21" i="1"/>
  <c r="T20" i="1"/>
  <c r="U20" i="1" s="1"/>
  <c r="T19" i="1"/>
  <c r="U19" i="1" s="1"/>
  <c r="S19" i="1"/>
  <c r="R19" i="1"/>
  <c r="E18" i="1"/>
  <c r="B21" i="1"/>
  <c r="P18" i="1"/>
  <c r="T16" i="1"/>
  <c r="U16" i="1" s="1"/>
  <c r="T17" i="1"/>
  <c r="U17" i="1" s="1"/>
  <c r="E12" i="1"/>
  <c r="P12" i="1"/>
  <c r="S10" i="1"/>
  <c r="T11" i="1"/>
  <c r="U11" i="1" s="1"/>
  <c r="R10" i="1"/>
  <c r="T10" i="1" s="1"/>
  <c r="U10" i="1" s="1"/>
  <c r="R9" i="1"/>
  <c r="S9" i="1"/>
  <c r="R8" i="1"/>
  <c r="S8" i="1"/>
  <c r="T14" i="1"/>
  <c r="U14" i="1" s="1"/>
  <c r="T7" i="1"/>
  <c r="U7" i="1" s="1"/>
  <c r="V7" i="1" s="1"/>
  <c r="T6" i="1"/>
  <c r="U6" i="1" s="1"/>
  <c r="V6" i="1" s="1"/>
  <c r="P15" i="1"/>
  <c r="T13" i="1"/>
  <c r="U13" i="1" s="1"/>
  <c r="S13" i="1"/>
  <c r="R13" i="1"/>
  <c r="U18" i="1" l="1"/>
  <c r="V18" i="1" s="1"/>
  <c r="U21" i="1"/>
  <c r="V21" i="1" s="1"/>
  <c r="U25" i="1"/>
  <c r="V25" i="1" s="1"/>
  <c r="T9" i="1"/>
  <c r="U9" i="1" s="1"/>
  <c r="V9" i="1" s="1"/>
  <c r="U12" i="1"/>
  <c r="V12" i="1" s="1"/>
  <c r="T8" i="1"/>
  <c r="U8" i="1" s="1"/>
  <c r="V8" i="1" s="1"/>
  <c r="U15" i="1"/>
  <c r="V15" i="1" s="1"/>
</calcChain>
</file>

<file path=xl/sharedStrings.xml><?xml version="1.0" encoding="utf-8"?>
<sst xmlns="http://schemas.openxmlformats.org/spreadsheetml/2006/main" count="49" uniqueCount="39">
  <si>
    <t>1st release countries</t>
  </si>
  <si>
    <t>Predicted</t>
  </si>
  <si>
    <t>Actual</t>
  </si>
  <si>
    <t>n_net</t>
  </si>
  <si>
    <t>deffp</t>
  </si>
  <si>
    <t>roh</t>
  </si>
  <si>
    <t>b_bar</t>
  </si>
  <si>
    <t>deffc</t>
  </si>
  <si>
    <t>deff</t>
  </si>
  <si>
    <t>neff</t>
  </si>
  <si>
    <t>BG</t>
  </si>
  <si>
    <t>CZ</t>
  </si>
  <si>
    <t>EE</t>
  </si>
  <si>
    <t>FI</t>
  </si>
  <si>
    <t>FR</t>
  </si>
  <si>
    <t>HR</t>
  </si>
  <si>
    <t>HU</t>
  </si>
  <si>
    <t>LT</t>
  </si>
  <si>
    <t>SK</t>
  </si>
  <si>
    <t>SI</t>
  </si>
  <si>
    <t>n_gross</t>
  </si>
  <si>
    <t>ri</t>
  </si>
  <si>
    <t>rr</t>
  </si>
  <si>
    <t>HR-D1</t>
  </si>
  <si>
    <t>HR-D2</t>
  </si>
  <si>
    <t>FR-1</t>
  </si>
  <si>
    <t>FR-2</t>
  </si>
  <si>
    <t>HU-1</t>
  </si>
  <si>
    <t>HU-2</t>
  </si>
  <si>
    <t>LT-1</t>
  </si>
  <si>
    <t>LT-2</t>
  </si>
  <si>
    <t>SK-1</t>
  </si>
  <si>
    <t>SK-2</t>
  </si>
  <si>
    <t>2nd release countries</t>
  </si>
  <si>
    <t>ME</t>
  </si>
  <si>
    <t>IS</t>
  </si>
  <si>
    <t>IS-1</t>
  </si>
  <si>
    <t>IS-2</t>
  </si>
  <si>
    <t>ESS10 neff estimates (for 2nd release countries, these are preliminary prior to roh estimation)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</si>
</sst>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0" xfId="0" applyAlignment="1">
      <alignment horizontal="right"/>
    </xf>
    <xf numFmtId="0" fontId="0" fillId="0" borderId="0" xfId="0" applyFill="1" applyAlignment="1">
      <alignment horizontal="right"/>
    </xf>
    <xf numFmtId="0" fontId="0" fillId="2" borderId="0" xfId="0" applyFill="1" applyAlignment="1">
      <alignment horizontal="right"/>
    </xf>
    <xf numFmtId="0" fontId="0" fillId="0" borderId="1" xfId="0" applyBorder="1"/>
    <xf numFmtId="164" fontId="0" fillId="0" borderId="0" xfId="0" applyNumberFormat="1" applyAlignment="1">
      <alignment horizontal="right"/>
    </xf>
    <xf numFmtId="164" fontId="0" fillId="0" borderId="0" xfId="0" applyNumberFormat="1"/>
    <xf numFmtId="164" fontId="0" fillId="2" borderId="0" xfId="0" applyNumberFormat="1" applyFill="1" applyAlignment="1">
      <alignment horizontal="right"/>
    </xf>
    <xf numFmtId="1" fontId="0" fillId="2" borderId="0" xfId="0" applyNumberFormat="1" applyFill="1" applyAlignment="1">
      <alignment horizontal="right"/>
    </xf>
    <xf numFmtId="0" fontId="0" fillId="0" borderId="0" xfId="0" applyFill="1"/>
    <xf numFmtId="164" fontId="0" fillId="0" borderId="0" xfId="0" applyNumberFormat="1" applyFill="1"/>
    <xf numFmtId="1" fontId="0" fillId="0" borderId="0" xfId="0" applyNumberFormat="1"/>
    <xf numFmtId="164" fontId="0" fillId="0" borderId="0" xfId="0" applyNumberForma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FAF43-D8CC-41DF-A67A-98E81968C9DE}">
  <dimension ref="A1:AA40"/>
  <sheetViews>
    <sheetView tabSelected="1" workbookViewId="0">
      <pane ySplit="4" topLeftCell="A15" activePane="bottomLeft" state="frozen"/>
      <selection pane="bottomLeft" activeCell="A2" sqref="A2"/>
    </sheetView>
  </sheetViews>
  <sheetFormatPr defaultRowHeight="14.4" x14ac:dyDescent="0.3"/>
  <cols>
    <col min="2" max="11" width="8.109375" customWidth="1"/>
    <col min="12" max="12" width="2" customWidth="1"/>
    <col min="13" max="22" width="8.109375" customWidth="1"/>
  </cols>
  <sheetData>
    <row r="1" spans="1:27" x14ac:dyDescent="0.3">
      <c r="A1" t="s">
        <v>38</v>
      </c>
    </row>
    <row r="3" spans="1:27" x14ac:dyDescent="0.3">
      <c r="B3" s="6"/>
      <c r="C3" s="6"/>
      <c r="D3" s="6"/>
      <c r="E3" s="6" t="s">
        <v>1</v>
      </c>
      <c r="F3" s="6"/>
      <c r="G3" s="6"/>
      <c r="H3" s="6"/>
      <c r="I3" s="6"/>
      <c r="J3" s="6"/>
      <c r="K3" s="6"/>
      <c r="M3" s="6"/>
      <c r="N3" s="6"/>
      <c r="O3" s="6"/>
      <c r="P3" s="6" t="s">
        <v>2</v>
      </c>
      <c r="Q3" s="6"/>
      <c r="R3" s="6"/>
      <c r="S3" s="6"/>
      <c r="T3" s="6"/>
      <c r="U3" s="6"/>
      <c r="V3" s="6"/>
    </row>
    <row r="4" spans="1:27" x14ac:dyDescent="0.3">
      <c r="B4" t="s">
        <v>20</v>
      </c>
      <c r="C4" t="s">
        <v>21</v>
      </c>
      <c r="D4" t="s">
        <v>22</v>
      </c>
      <c r="E4" s="3" t="s">
        <v>3</v>
      </c>
      <c r="F4" s="3" t="s">
        <v>4</v>
      </c>
      <c r="G4" s="3" t="s">
        <v>5</v>
      </c>
      <c r="H4" s="3" t="s">
        <v>6</v>
      </c>
      <c r="I4" s="3" t="s">
        <v>7</v>
      </c>
      <c r="J4" s="3" t="s">
        <v>8</v>
      </c>
      <c r="K4" s="3" t="s">
        <v>9</v>
      </c>
      <c r="L4" s="3"/>
      <c r="M4" t="s">
        <v>20</v>
      </c>
      <c r="N4" t="s">
        <v>21</v>
      </c>
      <c r="O4" t="s">
        <v>22</v>
      </c>
      <c r="P4" s="3" t="s">
        <v>3</v>
      </c>
      <c r="Q4" s="3" t="s">
        <v>4</v>
      </c>
      <c r="R4" s="3" t="s">
        <v>5</v>
      </c>
      <c r="S4" s="3" t="s">
        <v>6</v>
      </c>
      <c r="T4" s="3" t="s">
        <v>7</v>
      </c>
      <c r="U4" s="3" t="s">
        <v>8</v>
      </c>
      <c r="V4" s="3" t="s">
        <v>9</v>
      </c>
      <c r="W4" s="3"/>
      <c r="X4" s="3"/>
      <c r="Y4" s="3"/>
      <c r="Z4" s="3"/>
      <c r="AA4" s="3"/>
    </row>
    <row r="5" spans="1:27" x14ac:dyDescent="0.3">
      <c r="A5" s="1" t="s">
        <v>0</v>
      </c>
      <c r="E5" s="3"/>
      <c r="F5" s="3"/>
      <c r="G5" s="3"/>
      <c r="H5" s="3"/>
      <c r="I5" s="3"/>
      <c r="J5" s="3"/>
      <c r="K5" s="3"/>
      <c r="L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spans="1:27" x14ac:dyDescent="0.3">
      <c r="A6" t="s">
        <v>10</v>
      </c>
      <c r="B6">
        <v>3848</v>
      </c>
      <c r="C6" s="8">
        <v>4.8000000000000001E-2</v>
      </c>
      <c r="D6" s="8">
        <v>0.69399999999999995</v>
      </c>
      <c r="E6" s="3">
        <v>2548</v>
      </c>
      <c r="F6" s="7">
        <v>1.147</v>
      </c>
      <c r="G6" s="7">
        <v>0.14499999999999999</v>
      </c>
      <c r="H6" s="7">
        <v>5.28</v>
      </c>
      <c r="I6" s="7">
        <v>1.621</v>
      </c>
      <c r="J6" s="7">
        <v>1.859</v>
      </c>
      <c r="K6" s="4">
        <v>1366</v>
      </c>
      <c r="L6" s="4"/>
      <c r="M6" s="5">
        <v>3848</v>
      </c>
      <c r="N6" s="9">
        <v>0.03</v>
      </c>
      <c r="O6" s="9">
        <v>0.72899999999999998</v>
      </c>
      <c r="P6" s="5">
        <v>2720</v>
      </c>
      <c r="Q6" s="5">
        <v>1.004</v>
      </c>
      <c r="R6" s="9">
        <v>0.16309999999999999</v>
      </c>
      <c r="S6" s="9">
        <v>5.66</v>
      </c>
      <c r="T6" s="9">
        <f t="shared" ref="T6:T11" si="0">1+((S6-1)*R6)</f>
        <v>1.760046</v>
      </c>
      <c r="U6" s="9">
        <f>Q6*T6</f>
        <v>1.7670861840000001</v>
      </c>
      <c r="V6" s="10">
        <f>P6/U6</f>
        <v>1539.2571254464631</v>
      </c>
      <c r="W6" s="3"/>
      <c r="X6" s="3"/>
      <c r="Y6" s="3"/>
      <c r="Z6" s="3"/>
      <c r="AA6" s="3"/>
    </row>
    <row r="7" spans="1:27" x14ac:dyDescent="0.3">
      <c r="A7" t="s">
        <v>11</v>
      </c>
      <c r="B7">
        <v>3402</v>
      </c>
      <c r="C7" s="8">
        <v>1E-3</v>
      </c>
      <c r="D7" s="8">
        <v>0.67</v>
      </c>
      <c r="E7" s="3">
        <v>2277</v>
      </c>
      <c r="F7" s="7">
        <v>1.1859999999999999</v>
      </c>
      <c r="G7" s="7">
        <v>0.13</v>
      </c>
      <c r="H7" s="7">
        <v>4.0199999999999996</v>
      </c>
      <c r="I7" s="7">
        <v>1.393</v>
      </c>
      <c r="J7" s="7">
        <v>1.651</v>
      </c>
      <c r="K7" s="4">
        <v>1379</v>
      </c>
      <c r="L7" s="4"/>
      <c r="M7" s="5">
        <v>3402</v>
      </c>
      <c r="N7" s="9">
        <v>0.06</v>
      </c>
      <c r="O7" s="9">
        <v>0.72850000000000004</v>
      </c>
      <c r="P7" s="5">
        <v>2477</v>
      </c>
      <c r="Q7" s="5">
        <v>1.2230000000000001</v>
      </c>
      <c r="R7" s="9">
        <v>6.9400000000000003E-2</v>
      </c>
      <c r="S7" s="9">
        <v>4.3689999999999998</v>
      </c>
      <c r="T7" s="9">
        <f t="shared" si="0"/>
        <v>1.2338085999999999</v>
      </c>
      <c r="U7" s="9">
        <f t="shared" ref="U7:U24" si="1">Q7*T7</f>
        <v>1.5089479178</v>
      </c>
      <c r="V7" s="10">
        <f t="shared" ref="V7:V22" si="2">P7/U7</f>
        <v>1641.5410835460711</v>
      </c>
      <c r="W7" s="3"/>
      <c r="X7" s="3"/>
      <c r="Y7" s="3"/>
      <c r="Z7" s="3"/>
      <c r="AA7" s="3"/>
    </row>
    <row r="8" spans="1:27" x14ac:dyDescent="0.3">
      <c r="A8" t="s">
        <v>12</v>
      </c>
      <c r="B8">
        <v>3300</v>
      </c>
      <c r="C8" s="8">
        <v>0.05</v>
      </c>
      <c r="D8" s="8">
        <v>0.64</v>
      </c>
      <c r="E8" s="3">
        <v>2000</v>
      </c>
      <c r="F8" s="7">
        <v>1</v>
      </c>
      <c r="G8" s="7">
        <v>0</v>
      </c>
      <c r="H8" s="7">
        <v>1</v>
      </c>
      <c r="I8" s="7">
        <v>1</v>
      </c>
      <c r="J8" s="7">
        <v>1</v>
      </c>
      <c r="K8" s="4">
        <v>2000</v>
      </c>
      <c r="L8" s="4"/>
      <c r="M8" s="5">
        <v>3300</v>
      </c>
      <c r="N8" s="9">
        <v>4.48E-2</v>
      </c>
      <c r="O8" s="9">
        <v>0.49180000000000001</v>
      </c>
      <c r="P8" s="5">
        <v>1550</v>
      </c>
      <c r="Q8" s="9">
        <v>1.0000009999999999</v>
      </c>
      <c r="R8" s="9">
        <f t="shared" ref="R8:S10" si="3">G8</f>
        <v>0</v>
      </c>
      <c r="S8" s="9">
        <f t="shared" si="3"/>
        <v>1</v>
      </c>
      <c r="T8" s="9">
        <f t="shared" si="0"/>
        <v>1</v>
      </c>
      <c r="U8" s="9">
        <f t="shared" si="1"/>
        <v>1.0000009999999999</v>
      </c>
      <c r="V8" s="10">
        <f t="shared" si="2"/>
        <v>1549.9984500015501</v>
      </c>
      <c r="W8" s="3"/>
      <c r="X8" s="3"/>
      <c r="Y8" s="3"/>
      <c r="Z8" s="3"/>
      <c r="AA8" s="3"/>
    </row>
    <row r="9" spans="1:27" x14ac:dyDescent="0.3">
      <c r="A9" t="s">
        <v>13</v>
      </c>
      <c r="B9">
        <v>3900</v>
      </c>
      <c r="C9" s="8">
        <v>0.02</v>
      </c>
      <c r="D9" s="8">
        <v>0.55000000000000004</v>
      </c>
      <c r="E9" s="3">
        <v>2102</v>
      </c>
      <c r="F9" s="7">
        <v>1</v>
      </c>
      <c r="G9" s="7">
        <v>0</v>
      </c>
      <c r="H9" s="7">
        <v>1</v>
      </c>
      <c r="I9" s="7">
        <v>1</v>
      </c>
      <c r="J9" s="7">
        <v>1</v>
      </c>
      <c r="K9" s="4">
        <v>2102</v>
      </c>
      <c r="L9" s="4"/>
      <c r="M9" s="5">
        <v>3900</v>
      </c>
      <c r="N9" s="9">
        <v>5.7700000000000001E-2</v>
      </c>
      <c r="O9" s="9">
        <v>0.42909999999999998</v>
      </c>
      <c r="P9" s="5">
        <v>1577</v>
      </c>
      <c r="Q9" s="9">
        <v>1</v>
      </c>
      <c r="R9" s="9">
        <f t="shared" si="3"/>
        <v>0</v>
      </c>
      <c r="S9" s="9">
        <f t="shared" si="3"/>
        <v>1</v>
      </c>
      <c r="T9" s="9">
        <f t="shared" si="0"/>
        <v>1</v>
      </c>
      <c r="U9" s="9">
        <f t="shared" si="1"/>
        <v>1</v>
      </c>
      <c r="V9" s="10">
        <f t="shared" si="2"/>
        <v>1577</v>
      </c>
      <c r="W9" s="3"/>
      <c r="X9" s="3"/>
      <c r="Y9" s="3"/>
      <c r="Z9" s="3"/>
      <c r="AA9" s="3"/>
    </row>
    <row r="10" spans="1:27" x14ac:dyDescent="0.3">
      <c r="A10" t="s">
        <v>25</v>
      </c>
      <c r="B10">
        <v>389</v>
      </c>
      <c r="C10" s="8">
        <v>4.8000000000000001E-2</v>
      </c>
      <c r="D10" s="8">
        <v>0.35</v>
      </c>
      <c r="E10" s="3">
        <v>155</v>
      </c>
      <c r="F10" s="7">
        <v>1</v>
      </c>
      <c r="G10" s="7">
        <v>0</v>
      </c>
      <c r="H10" s="7">
        <v>1</v>
      </c>
      <c r="I10" s="7">
        <v>1</v>
      </c>
      <c r="J10" s="7">
        <v>1</v>
      </c>
      <c r="K10" s="4">
        <v>130</v>
      </c>
      <c r="L10" s="4"/>
      <c r="M10" s="5">
        <v>465</v>
      </c>
      <c r="N10" s="9">
        <v>0.1118</v>
      </c>
      <c r="O10" s="9">
        <v>0.28810000000000002</v>
      </c>
      <c r="P10" s="5">
        <v>119</v>
      </c>
      <c r="Q10" s="9">
        <v>1.0002055999999999</v>
      </c>
      <c r="R10" s="9">
        <f t="shared" si="3"/>
        <v>0</v>
      </c>
      <c r="S10" s="9">
        <f t="shared" si="3"/>
        <v>1</v>
      </c>
      <c r="T10" s="9">
        <f t="shared" si="0"/>
        <v>1</v>
      </c>
      <c r="U10" s="9">
        <f t="shared" si="1"/>
        <v>1.0002055999999999</v>
      </c>
      <c r="V10" s="10"/>
      <c r="W10" s="3"/>
      <c r="X10" s="3"/>
      <c r="Y10" s="3"/>
      <c r="Z10" s="3"/>
      <c r="AA10" s="3"/>
    </row>
    <row r="11" spans="1:27" x14ac:dyDescent="0.3">
      <c r="A11" t="s">
        <v>26</v>
      </c>
      <c r="B11">
        <v>4064</v>
      </c>
      <c r="C11" s="8">
        <v>5.0999999999999997E-2</v>
      </c>
      <c r="D11" s="8">
        <v>0.435</v>
      </c>
      <c r="E11" s="3">
        <v>1677</v>
      </c>
      <c r="F11" s="7">
        <v>1</v>
      </c>
      <c r="G11" s="7">
        <v>0.03</v>
      </c>
      <c r="H11" s="7">
        <v>6.6050000000000004</v>
      </c>
      <c r="I11" s="7">
        <v>1.1679999999999999</v>
      </c>
      <c r="J11" s="7">
        <v>1.1679999999999999</v>
      </c>
      <c r="K11" s="4">
        <v>1436</v>
      </c>
      <c r="L11" s="4"/>
      <c r="M11" s="5">
        <v>4821</v>
      </c>
      <c r="N11" s="9">
        <v>7.9399999999999998E-2</v>
      </c>
      <c r="O11" s="9">
        <v>0.41870000000000002</v>
      </c>
      <c r="P11" s="5">
        <v>1858</v>
      </c>
      <c r="Q11" s="9">
        <v>1.0001597</v>
      </c>
      <c r="R11" s="9">
        <v>3.2079999999999997E-2</v>
      </c>
      <c r="S11" s="9">
        <v>7.3149600000000001</v>
      </c>
      <c r="T11" s="9">
        <f t="shared" si="0"/>
        <v>1.2025839168000001</v>
      </c>
      <c r="U11" s="9">
        <f t="shared" si="1"/>
        <v>1.202775969451513</v>
      </c>
      <c r="V11" s="10"/>
      <c r="W11" s="3"/>
      <c r="X11" s="3"/>
      <c r="Y11" s="3"/>
      <c r="Z11" s="3"/>
      <c r="AA11" s="3"/>
    </row>
    <row r="12" spans="1:27" x14ac:dyDescent="0.3">
      <c r="A12" t="s">
        <v>14</v>
      </c>
      <c r="B12">
        <v>4453</v>
      </c>
      <c r="C12" s="8"/>
      <c r="D12" s="8"/>
      <c r="E12" s="4">
        <f>E10+E11</f>
        <v>1832</v>
      </c>
      <c r="F12" s="7"/>
      <c r="G12" s="7"/>
      <c r="H12" s="7"/>
      <c r="I12" s="7"/>
      <c r="J12" s="7"/>
      <c r="K12" s="4">
        <v>1566</v>
      </c>
      <c r="L12" s="4"/>
      <c r="M12" s="5">
        <v>5286</v>
      </c>
      <c r="N12" s="9"/>
      <c r="O12" s="9"/>
      <c r="P12" s="5">
        <f>P10+P11</f>
        <v>1977</v>
      </c>
      <c r="Q12" s="5"/>
      <c r="R12" s="5"/>
      <c r="S12" s="9"/>
      <c r="T12" s="9"/>
      <c r="U12" s="9">
        <f>(0.086*U10)+(0.914*U11)</f>
        <v>1.1853549176786828</v>
      </c>
      <c r="V12" s="10">
        <f t="shared" si="2"/>
        <v>1667.8548935129236</v>
      </c>
      <c r="W12" s="3"/>
      <c r="X12" s="3"/>
      <c r="Y12" s="3"/>
      <c r="Z12" s="3"/>
      <c r="AA12" s="3"/>
    </row>
    <row r="13" spans="1:27" x14ac:dyDescent="0.3">
      <c r="A13" t="s">
        <v>23</v>
      </c>
      <c r="B13">
        <v>1836</v>
      </c>
      <c r="C13" s="8">
        <v>0.09</v>
      </c>
      <c r="D13" s="8">
        <v>0.45</v>
      </c>
      <c r="E13" s="3">
        <v>751</v>
      </c>
      <c r="F13" s="7">
        <v>1</v>
      </c>
      <c r="G13" s="7">
        <v>0</v>
      </c>
      <c r="H13" s="7">
        <v>1</v>
      </c>
      <c r="I13" s="7">
        <v>1</v>
      </c>
      <c r="J13" s="7">
        <v>1</v>
      </c>
      <c r="K13" s="4">
        <v>751</v>
      </c>
      <c r="L13" s="4"/>
      <c r="M13" s="2">
        <v>1836</v>
      </c>
      <c r="N13" s="9">
        <v>0.24560000000000001</v>
      </c>
      <c r="O13" s="9">
        <v>0.49030000000000001</v>
      </c>
      <c r="P13" s="5">
        <v>679</v>
      </c>
      <c r="Q13" s="5">
        <v>1.004</v>
      </c>
      <c r="R13" s="9">
        <f>G13</f>
        <v>0</v>
      </c>
      <c r="S13" s="9">
        <f>H13</f>
        <v>1</v>
      </c>
      <c r="T13" s="9">
        <f>I13</f>
        <v>1</v>
      </c>
      <c r="U13" s="9">
        <f t="shared" si="1"/>
        <v>1.004</v>
      </c>
      <c r="V13" s="10"/>
      <c r="W13" s="3"/>
      <c r="X13" s="3"/>
      <c r="Y13" s="3"/>
      <c r="Z13" s="3"/>
      <c r="AA13" s="3"/>
    </row>
    <row r="14" spans="1:27" x14ac:dyDescent="0.3">
      <c r="A14" t="s">
        <v>24</v>
      </c>
      <c r="B14">
        <v>2104</v>
      </c>
      <c r="C14" s="8">
        <v>0.09</v>
      </c>
      <c r="D14" s="8">
        <v>0.45</v>
      </c>
      <c r="E14" s="3">
        <v>862</v>
      </c>
      <c r="F14" s="7">
        <v>1.01</v>
      </c>
      <c r="G14" s="7">
        <v>6.0999999999999999E-2</v>
      </c>
      <c r="H14" s="7">
        <v>3.2759999999999998</v>
      </c>
      <c r="I14" s="7">
        <v>1.139</v>
      </c>
      <c r="J14" s="7">
        <v>1.1499999999999999</v>
      </c>
      <c r="K14" s="4">
        <v>749</v>
      </c>
      <c r="L14" s="4"/>
      <c r="M14" s="2">
        <v>2104</v>
      </c>
      <c r="N14" s="9">
        <v>0.192</v>
      </c>
      <c r="O14" s="9">
        <v>0.53820000000000001</v>
      </c>
      <c r="P14" s="5">
        <v>915</v>
      </c>
      <c r="Q14" s="5">
        <v>1.014</v>
      </c>
      <c r="R14" s="9">
        <v>8.0199999999999994E-2</v>
      </c>
      <c r="S14" s="9">
        <v>3.4790000000000001</v>
      </c>
      <c r="T14" s="9">
        <f>1+((S14-1)*R14)</f>
        <v>1.1988158</v>
      </c>
      <c r="U14" s="9">
        <f t="shared" si="1"/>
        <v>1.2155992212</v>
      </c>
      <c r="V14" s="10"/>
      <c r="W14" s="3"/>
      <c r="X14" s="3"/>
      <c r="Y14" s="3"/>
      <c r="Z14" s="3"/>
      <c r="AA14" s="3"/>
    </row>
    <row r="15" spans="1:27" x14ac:dyDescent="0.3">
      <c r="A15" t="s">
        <v>15</v>
      </c>
      <c r="B15">
        <v>3940</v>
      </c>
      <c r="C15" s="8"/>
      <c r="D15" s="8"/>
      <c r="E15" s="3">
        <v>1613</v>
      </c>
      <c r="F15" s="7"/>
      <c r="G15" s="7"/>
      <c r="H15" s="7"/>
      <c r="I15" s="7"/>
      <c r="J15" s="7">
        <v>1.075</v>
      </c>
      <c r="K15" s="4">
        <v>1500</v>
      </c>
      <c r="L15" s="4"/>
      <c r="M15" s="2">
        <v>3940</v>
      </c>
      <c r="N15" s="9"/>
      <c r="O15" s="9"/>
      <c r="P15" s="5">
        <f>P13+P14</f>
        <v>1594</v>
      </c>
      <c r="Q15" s="5"/>
      <c r="R15" s="5"/>
      <c r="S15" s="9"/>
      <c r="T15" s="9"/>
      <c r="U15" s="9">
        <f>(0.5001*U13)+(0.4999*U14)</f>
        <v>1.1097784506778798</v>
      </c>
      <c r="V15" s="10">
        <f t="shared" si="2"/>
        <v>1436.3227174093583</v>
      </c>
      <c r="W15" s="3"/>
      <c r="X15" s="3"/>
      <c r="Y15" s="3"/>
      <c r="Z15" s="3"/>
      <c r="AA15" s="3"/>
    </row>
    <row r="16" spans="1:27" x14ac:dyDescent="0.3">
      <c r="A16" t="s">
        <v>27</v>
      </c>
      <c r="B16">
        <v>2300</v>
      </c>
      <c r="C16" s="8">
        <v>4.5999999999999999E-2</v>
      </c>
      <c r="D16" s="8">
        <v>0.39400000000000002</v>
      </c>
      <c r="E16" s="3">
        <v>865</v>
      </c>
      <c r="F16" s="7">
        <v>1</v>
      </c>
      <c r="G16" s="7">
        <v>0</v>
      </c>
      <c r="H16" s="7">
        <v>1</v>
      </c>
      <c r="I16" s="7">
        <v>1</v>
      </c>
      <c r="J16" s="7">
        <v>1</v>
      </c>
      <c r="K16" s="4">
        <v>865</v>
      </c>
      <c r="L16" s="4"/>
      <c r="M16" s="2">
        <v>2300</v>
      </c>
      <c r="N16" s="9">
        <v>9.3899999999999997E-2</v>
      </c>
      <c r="O16" s="9">
        <v>0.4304</v>
      </c>
      <c r="P16" s="5">
        <v>897</v>
      </c>
      <c r="Q16" s="9">
        <v>1.0151600000000001</v>
      </c>
      <c r="R16" s="5">
        <v>0</v>
      </c>
      <c r="S16" s="9">
        <v>1</v>
      </c>
      <c r="T16" s="9">
        <f>1+((S16-1)*R16)</f>
        <v>1</v>
      </c>
      <c r="U16" s="9">
        <f t="shared" si="1"/>
        <v>1.0151600000000001</v>
      </c>
      <c r="V16" s="10"/>
      <c r="W16" s="3"/>
      <c r="X16" s="3"/>
      <c r="Y16" s="3"/>
      <c r="Z16" s="3"/>
      <c r="AA16" s="3"/>
    </row>
    <row r="17" spans="1:27" x14ac:dyDescent="0.3">
      <c r="A17" t="s">
        <v>28</v>
      </c>
      <c r="B17">
        <v>2400</v>
      </c>
      <c r="C17" s="8">
        <v>3.9E-2</v>
      </c>
      <c r="D17" s="8">
        <v>0.40799999999999997</v>
      </c>
      <c r="E17" s="3">
        <v>941</v>
      </c>
      <c r="F17" s="7">
        <v>1</v>
      </c>
      <c r="G17" s="7">
        <v>0.12</v>
      </c>
      <c r="H17" s="7">
        <v>6.3</v>
      </c>
      <c r="I17" s="7">
        <v>1.633</v>
      </c>
      <c r="J17" s="7">
        <v>1.633</v>
      </c>
      <c r="K17" s="4">
        <v>576</v>
      </c>
      <c r="L17" s="4"/>
      <c r="M17" s="2">
        <v>2400</v>
      </c>
      <c r="N17" s="9">
        <v>0.1638</v>
      </c>
      <c r="O17" s="9">
        <v>0.4753</v>
      </c>
      <c r="P17" s="5">
        <v>954</v>
      </c>
      <c r="Q17" s="9">
        <v>1.0001632</v>
      </c>
      <c r="R17" s="9">
        <v>0.13208</v>
      </c>
      <c r="S17" s="9">
        <v>6.36</v>
      </c>
      <c r="T17" s="9">
        <f>1+((S17-1)*R17)</f>
        <v>1.7079488</v>
      </c>
      <c r="U17" s="9">
        <f t="shared" si="1"/>
        <v>1.70822753724416</v>
      </c>
      <c r="V17" s="10"/>
      <c r="W17" s="3"/>
      <c r="X17" s="3"/>
      <c r="Y17" s="3"/>
      <c r="Z17" s="3"/>
      <c r="AA17" s="3"/>
    </row>
    <row r="18" spans="1:27" x14ac:dyDescent="0.3">
      <c r="A18" t="s">
        <v>16</v>
      </c>
      <c r="B18" s="11">
        <v>4700</v>
      </c>
      <c r="C18" s="12"/>
      <c r="D18" s="12"/>
      <c r="E18" s="4">
        <f>E16+E17</f>
        <v>1806</v>
      </c>
      <c r="F18" s="7"/>
      <c r="G18" s="7"/>
      <c r="H18" s="7"/>
      <c r="I18" s="7"/>
      <c r="J18" s="7">
        <v>1.2529999999999999</v>
      </c>
      <c r="K18" s="4">
        <v>1441</v>
      </c>
      <c r="L18" s="4"/>
      <c r="M18" s="5">
        <f>M16+M17</f>
        <v>4700</v>
      </c>
      <c r="N18" s="9"/>
      <c r="O18" s="9"/>
      <c r="P18" s="5">
        <f>P16+P17</f>
        <v>1851</v>
      </c>
      <c r="Q18" s="5"/>
      <c r="R18" s="5"/>
      <c r="S18" s="9"/>
      <c r="T18" s="9"/>
      <c r="U18" s="9">
        <f>(0.6*U16)+(0.4*U17)</f>
        <v>1.2923870148976642</v>
      </c>
      <c r="V18" s="10">
        <f t="shared" si="2"/>
        <v>1432.2335172537839</v>
      </c>
      <c r="W18" s="3"/>
      <c r="X18" s="3"/>
      <c r="Y18" s="3"/>
      <c r="Z18" s="3"/>
      <c r="AA18" s="3"/>
    </row>
    <row r="19" spans="1:27" x14ac:dyDescent="0.3">
      <c r="A19" t="s">
        <v>29</v>
      </c>
      <c r="B19" s="11">
        <v>3358</v>
      </c>
      <c r="C19" s="12">
        <v>0.26</v>
      </c>
      <c r="D19" s="12">
        <v>0.47</v>
      </c>
      <c r="E19" s="4">
        <v>1168</v>
      </c>
      <c r="F19" s="7">
        <v>1.2030000000000001</v>
      </c>
      <c r="G19" s="7">
        <v>0</v>
      </c>
      <c r="H19" s="7">
        <v>1</v>
      </c>
      <c r="I19" s="7">
        <v>1</v>
      </c>
      <c r="J19" s="7">
        <v>1.2030000000000001</v>
      </c>
      <c r="K19" s="4">
        <v>971</v>
      </c>
      <c r="L19" s="4"/>
      <c r="M19" s="5">
        <v>3654</v>
      </c>
      <c r="N19" s="9">
        <v>0.19650000000000001</v>
      </c>
      <c r="O19" s="9">
        <v>0.32900000000000001</v>
      </c>
      <c r="P19" s="5">
        <v>966</v>
      </c>
      <c r="Q19" s="5">
        <v>1.2595000000000001</v>
      </c>
      <c r="R19" s="9">
        <f>G19</f>
        <v>0</v>
      </c>
      <c r="S19" s="9">
        <f>H19</f>
        <v>1</v>
      </c>
      <c r="T19" s="9">
        <f>I19</f>
        <v>1</v>
      </c>
      <c r="U19" s="9">
        <f t="shared" si="1"/>
        <v>1.2595000000000001</v>
      </c>
      <c r="V19" s="10"/>
      <c r="W19" s="3"/>
      <c r="X19" s="3"/>
      <c r="Y19" s="3"/>
      <c r="Z19" s="3"/>
      <c r="AA19" s="3"/>
    </row>
    <row r="20" spans="1:27" x14ac:dyDescent="0.3">
      <c r="A20" t="s">
        <v>30</v>
      </c>
      <c r="B20" s="11">
        <v>1968</v>
      </c>
      <c r="C20" s="12">
        <v>0.29899999999999999</v>
      </c>
      <c r="D20" s="12">
        <v>0.59</v>
      </c>
      <c r="E20" s="4">
        <v>814</v>
      </c>
      <c r="F20" s="7">
        <v>1.2150000000000001</v>
      </c>
      <c r="G20" s="7">
        <v>0.113</v>
      </c>
      <c r="H20" s="7">
        <v>3.3090000000000002</v>
      </c>
      <c r="I20" s="7">
        <v>1.2609999999999999</v>
      </c>
      <c r="J20" s="7">
        <v>1.532</v>
      </c>
      <c r="K20" s="4">
        <v>529</v>
      </c>
      <c r="L20" s="4"/>
      <c r="M20" s="5">
        <v>2176</v>
      </c>
      <c r="N20" s="9">
        <v>0.29920000000000002</v>
      </c>
      <c r="O20" s="9">
        <v>0.4551</v>
      </c>
      <c r="P20" s="5">
        <v>694</v>
      </c>
      <c r="Q20" s="5">
        <v>1.2757000000000001</v>
      </c>
      <c r="R20" s="9">
        <v>8.29434E-2</v>
      </c>
      <c r="S20" s="9">
        <v>2.8210999999999999</v>
      </c>
      <c r="T20" s="9">
        <f>1+((S20-1)*R20)</f>
        <v>1.1510482257399999</v>
      </c>
      <c r="U20" s="9">
        <f t="shared" si="1"/>
        <v>1.4683922215765179</v>
      </c>
      <c r="V20" s="10"/>
      <c r="W20" s="3"/>
      <c r="X20" s="3"/>
      <c r="Y20" s="3"/>
      <c r="Z20" s="3"/>
      <c r="AA20" s="3"/>
    </row>
    <row r="21" spans="1:27" x14ac:dyDescent="0.3">
      <c r="A21" t="s">
        <v>17</v>
      </c>
      <c r="B21" s="4">
        <f>B19+B20</f>
        <v>5326</v>
      </c>
      <c r="C21" s="12"/>
      <c r="D21" s="12"/>
      <c r="E21" s="4">
        <f>E19+E20</f>
        <v>1982</v>
      </c>
      <c r="F21" s="7"/>
      <c r="G21" s="7"/>
      <c r="H21" s="7"/>
      <c r="I21" s="7"/>
      <c r="J21" s="7"/>
      <c r="K21" s="4">
        <v>1500</v>
      </c>
      <c r="L21" s="4"/>
      <c r="M21" s="5">
        <f>M19+M20</f>
        <v>5830</v>
      </c>
      <c r="N21" s="9"/>
      <c r="O21" s="9"/>
      <c r="P21" s="5">
        <f>P19+P20</f>
        <v>1660</v>
      </c>
      <c r="Q21" s="5"/>
      <c r="R21" s="5"/>
      <c r="S21" s="9"/>
      <c r="T21" s="9"/>
      <c r="U21" s="9">
        <f>(0.647*U19)+(0.353*U20)</f>
        <v>1.3332389542165108</v>
      </c>
      <c r="V21" s="10">
        <f t="shared" si="2"/>
        <v>1245.0881327387506</v>
      </c>
      <c r="W21" s="3"/>
      <c r="X21" s="3"/>
      <c r="Y21" s="3"/>
      <c r="Z21" s="3"/>
      <c r="AA21" s="3"/>
    </row>
    <row r="22" spans="1:27" x14ac:dyDescent="0.3">
      <c r="A22" t="s">
        <v>19</v>
      </c>
      <c r="B22" s="11">
        <v>2400</v>
      </c>
      <c r="C22" s="12">
        <v>2.5999999999999999E-2</v>
      </c>
      <c r="D22" s="12">
        <v>0.55000000000000004</v>
      </c>
      <c r="E22" s="4">
        <v>1286</v>
      </c>
      <c r="F22" s="7">
        <v>1</v>
      </c>
      <c r="G22" s="7">
        <v>0.06</v>
      </c>
      <c r="H22" s="7">
        <v>4.29</v>
      </c>
      <c r="I22" s="7">
        <v>1.1970000000000001</v>
      </c>
      <c r="J22" s="7">
        <v>1.1970000000000001</v>
      </c>
      <c r="K22" s="4">
        <v>1075</v>
      </c>
      <c r="L22" s="4"/>
      <c r="M22" s="5">
        <v>2400</v>
      </c>
      <c r="N22" s="9">
        <v>0.1017</v>
      </c>
      <c r="O22" s="9">
        <v>0.58069999999999999</v>
      </c>
      <c r="P22" s="5">
        <v>1252</v>
      </c>
      <c r="Q22" s="9">
        <v>1</v>
      </c>
      <c r="R22" s="5">
        <v>3.9298E-2</v>
      </c>
      <c r="S22" s="9">
        <v>4.17333</v>
      </c>
      <c r="T22" s="9">
        <f>1+((S22-1)*R22)</f>
        <v>1.12470552234</v>
      </c>
      <c r="U22" s="9">
        <f t="shared" si="1"/>
        <v>1.12470552234</v>
      </c>
      <c r="V22" s="10">
        <f t="shared" si="2"/>
        <v>1113.1802726416406</v>
      </c>
      <c r="W22" s="3"/>
      <c r="X22" s="3"/>
      <c r="Y22" s="3"/>
      <c r="Z22" s="3"/>
      <c r="AA22" s="3"/>
    </row>
    <row r="23" spans="1:27" x14ac:dyDescent="0.3">
      <c r="A23" t="s">
        <v>31</v>
      </c>
      <c r="B23" s="11">
        <v>2575</v>
      </c>
      <c r="C23" s="12">
        <v>4.5999999999999999E-2</v>
      </c>
      <c r="D23" s="12">
        <v>0.54</v>
      </c>
      <c r="E23" s="4">
        <v>1327</v>
      </c>
      <c r="F23" s="7">
        <v>1.2649999999999999</v>
      </c>
      <c r="G23" s="7">
        <v>0.16</v>
      </c>
      <c r="H23" s="7">
        <v>3</v>
      </c>
      <c r="I23" s="7">
        <v>1.32</v>
      </c>
      <c r="J23" s="7">
        <v>1.67</v>
      </c>
      <c r="K23" s="4">
        <v>795</v>
      </c>
      <c r="L23" s="4"/>
      <c r="M23" s="5">
        <v>2676</v>
      </c>
      <c r="N23" s="9">
        <v>3.7400000000000003E-2</v>
      </c>
      <c r="O23" s="9">
        <v>0.44180000000000003</v>
      </c>
      <c r="P23" s="5">
        <v>1138</v>
      </c>
      <c r="Q23" s="5">
        <v>1.2430000000000001</v>
      </c>
      <c r="R23" s="9">
        <v>0.16255</v>
      </c>
      <c r="S23" s="9">
        <v>2.5516000000000001</v>
      </c>
      <c r="T23" s="9">
        <f>1+((S23-1)*R23)</f>
        <v>1.2522125800000001</v>
      </c>
      <c r="U23" s="9">
        <f t="shared" si="1"/>
        <v>1.5565002369400003</v>
      </c>
      <c r="V23" s="10"/>
      <c r="W23" s="3"/>
      <c r="X23" s="3"/>
      <c r="Y23" s="3"/>
      <c r="Z23" s="3"/>
      <c r="AA23" s="3"/>
    </row>
    <row r="24" spans="1:27" x14ac:dyDescent="0.3">
      <c r="A24" t="s">
        <v>32</v>
      </c>
      <c r="B24" s="11">
        <v>585</v>
      </c>
      <c r="C24" s="12">
        <v>5.0999999999999997E-2</v>
      </c>
      <c r="D24" s="12">
        <v>0.59</v>
      </c>
      <c r="E24" s="4">
        <v>328</v>
      </c>
      <c r="F24" s="7">
        <v>1.2649999999999999</v>
      </c>
      <c r="G24" s="7">
        <v>0.16</v>
      </c>
      <c r="H24" s="7">
        <v>3.26</v>
      </c>
      <c r="I24" s="7">
        <v>1.3615999999999999</v>
      </c>
      <c r="J24" s="7">
        <v>1.722</v>
      </c>
      <c r="K24" s="4">
        <v>190</v>
      </c>
      <c r="L24" s="4"/>
      <c r="M24" s="5">
        <v>582</v>
      </c>
      <c r="N24" s="9">
        <v>3.09E-2</v>
      </c>
      <c r="O24" s="9">
        <v>0.4965</v>
      </c>
      <c r="P24" s="5">
        <v>280</v>
      </c>
      <c r="Q24" s="5">
        <v>1.4750000000000001</v>
      </c>
      <c r="R24" s="9">
        <v>0.19844999999999999</v>
      </c>
      <c r="S24" s="9">
        <v>2.8866000000000001</v>
      </c>
      <c r="T24" s="9">
        <f>1+((S24-1)*R24)</f>
        <v>1.37439577</v>
      </c>
      <c r="U24" s="9">
        <f t="shared" si="1"/>
        <v>2.0272337607500002</v>
      </c>
      <c r="V24" s="10"/>
      <c r="W24" s="3"/>
      <c r="X24" s="3"/>
      <c r="Y24" s="3"/>
      <c r="Z24" s="3"/>
      <c r="AA24" s="3"/>
    </row>
    <row r="25" spans="1:27" x14ac:dyDescent="0.3">
      <c r="A25" t="s">
        <v>18</v>
      </c>
      <c r="B25" s="11">
        <v>3160</v>
      </c>
      <c r="C25" s="12"/>
      <c r="D25" s="12"/>
      <c r="E25" s="4">
        <f>E23+E24</f>
        <v>1655</v>
      </c>
      <c r="F25" s="7"/>
      <c r="G25" s="7"/>
      <c r="H25" s="7"/>
      <c r="I25" s="7"/>
      <c r="J25" s="7"/>
      <c r="K25" s="4">
        <v>985</v>
      </c>
      <c r="L25" s="4"/>
      <c r="M25" s="5">
        <f>M23+M24</f>
        <v>3258</v>
      </c>
      <c r="N25" s="9"/>
      <c r="O25" s="9"/>
      <c r="P25" s="5">
        <f>P23+P24</f>
        <v>1418</v>
      </c>
      <c r="Q25" s="5"/>
      <c r="R25" s="5"/>
      <c r="S25" s="5"/>
      <c r="T25" s="5"/>
      <c r="U25" s="9">
        <f>(0.815*U23)+(0.185*U24)</f>
        <v>1.6435859388448502</v>
      </c>
      <c r="V25" s="10">
        <f t="shared" ref="V25" si="4">P25/U25</f>
        <v>862.74770700253305</v>
      </c>
      <c r="W25" s="3"/>
      <c r="X25" s="3"/>
      <c r="Y25" s="3"/>
      <c r="Z25" s="3"/>
      <c r="AA25" s="3"/>
    </row>
    <row r="26" spans="1:27" x14ac:dyDescent="0.3">
      <c r="C26" s="8"/>
      <c r="D26" s="8"/>
      <c r="E26" s="3"/>
      <c r="F26" s="7"/>
      <c r="G26" s="7"/>
      <c r="H26" s="3"/>
      <c r="I26" s="7"/>
      <c r="J26" s="7"/>
      <c r="K26" s="4"/>
      <c r="L26" s="4"/>
      <c r="M26" s="5"/>
      <c r="N26" s="9"/>
      <c r="O26" s="9"/>
      <c r="P26" s="5"/>
      <c r="Q26" s="5"/>
      <c r="R26" s="5"/>
      <c r="S26" s="5"/>
      <c r="T26" s="5"/>
      <c r="U26" s="5"/>
      <c r="V26" s="5"/>
      <c r="W26" s="3"/>
      <c r="X26" s="3"/>
      <c r="Y26" s="3"/>
      <c r="Z26" s="3"/>
      <c r="AA26" s="3"/>
    </row>
    <row r="27" spans="1:27" x14ac:dyDescent="0.3">
      <c r="C27" s="8"/>
      <c r="D27" s="8"/>
      <c r="E27" s="3"/>
      <c r="F27" s="7"/>
      <c r="G27" s="7"/>
      <c r="H27" s="3"/>
      <c r="I27" s="7"/>
      <c r="J27" s="7"/>
      <c r="K27" s="3"/>
      <c r="L27" s="3"/>
      <c r="M27" s="3"/>
      <c r="N27" s="7"/>
      <c r="O27" s="7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spans="1:27" x14ac:dyDescent="0.3">
      <c r="A28" s="1" t="s">
        <v>33</v>
      </c>
      <c r="C28" s="8"/>
      <c r="D28" s="8"/>
      <c r="E28" s="3"/>
      <c r="F28" s="7"/>
      <c r="G28" s="7"/>
      <c r="H28" s="3"/>
      <c r="I28" s="7"/>
      <c r="J28" s="7"/>
      <c r="K28" s="3"/>
      <c r="L28" s="3"/>
      <c r="M28" s="3"/>
      <c r="N28" s="7"/>
      <c r="O28" s="7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spans="1:27" x14ac:dyDescent="0.3">
      <c r="C29" s="8"/>
      <c r="D29" s="8"/>
      <c r="E29" s="3"/>
      <c r="F29" s="7"/>
      <c r="G29" s="7"/>
      <c r="H29" s="3"/>
      <c r="I29" s="7"/>
      <c r="J29" s="7"/>
      <c r="K29" s="3"/>
      <c r="L29" s="3"/>
      <c r="M29" s="3"/>
      <c r="N29" s="7"/>
      <c r="O29" s="7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spans="1:27" x14ac:dyDescent="0.3">
      <c r="A30" t="s">
        <v>36</v>
      </c>
      <c r="B30">
        <v>2290</v>
      </c>
      <c r="C30" s="8">
        <v>0.03</v>
      </c>
      <c r="D30" s="8">
        <v>0.38</v>
      </c>
      <c r="E30" s="3">
        <v>844</v>
      </c>
      <c r="F30" s="7">
        <v>1</v>
      </c>
      <c r="G30" s="7">
        <v>0</v>
      </c>
      <c r="H30" s="7">
        <v>1</v>
      </c>
      <c r="I30" s="7">
        <v>1</v>
      </c>
      <c r="J30" s="7">
        <v>1</v>
      </c>
      <c r="K30" s="3">
        <v>844</v>
      </c>
      <c r="L30" s="3"/>
      <c r="M30" s="2">
        <v>2290</v>
      </c>
      <c r="N30" s="9">
        <v>7.1999999999999995E-2</v>
      </c>
      <c r="O30" s="9">
        <v>0.34599999999999997</v>
      </c>
      <c r="P30" s="5">
        <v>735</v>
      </c>
      <c r="Q30" s="9">
        <v>1</v>
      </c>
      <c r="R30" s="5"/>
      <c r="S30" s="9">
        <v>1</v>
      </c>
      <c r="T30" s="9">
        <f>1+((S30-1)*G30)</f>
        <v>1</v>
      </c>
      <c r="U30" s="9">
        <f t="shared" ref="U30:U31" si="5">Q30*T30</f>
        <v>1</v>
      </c>
      <c r="V30" s="10">
        <f t="shared" ref="V30:V32" si="6">P30/U30</f>
        <v>735</v>
      </c>
      <c r="W30" s="3"/>
      <c r="X30" s="3"/>
      <c r="Y30" s="3"/>
      <c r="Z30" s="3"/>
      <c r="AA30" s="3"/>
    </row>
    <row r="31" spans="1:27" x14ac:dyDescent="0.3">
      <c r="A31" t="s">
        <v>37</v>
      </c>
      <c r="B31">
        <v>468</v>
      </c>
      <c r="C31" s="8">
        <v>0.02</v>
      </c>
      <c r="D31" s="8">
        <v>0.4</v>
      </c>
      <c r="E31" s="3">
        <v>183</v>
      </c>
      <c r="F31" s="7">
        <v>1</v>
      </c>
      <c r="G31" s="7">
        <v>0.02</v>
      </c>
      <c r="H31" s="7">
        <v>15.29</v>
      </c>
      <c r="I31" s="7">
        <v>1.208</v>
      </c>
      <c r="J31" s="7">
        <v>1.208</v>
      </c>
      <c r="K31" s="3">
        <v>152</v>
      </c>
      <c r="L31" s="3"/>
      <c r="M31" s="2">
        <v>468</v>
      </c>
      <c r="N31" s="9">
        <v>5.0999999999999997E-2</v>
      </c>
      <c r="O31" s="9">
        <v>0.38500000000000001</v>
      </c>
      <c r="P31" s="5">
        <v>171</v>
      </c>
      <c r="Q31" s="9">
        <v>1</v>
      </c>
      <c r="R31" s="5"/>
      <c r="S31" s="9">
        <v>14.25</v>
      </c>
      <c r="T31" s="9">
        <f>1+((32/44)*(S31-1)*G31)</f>
        <v>1.1927272727272729</v>
      </c>
      <c r="U31" s="9">
        <f t="shared" si="5"/>
        <v>1.1927272727272729</v>
      </c>
      <c r="V31" s="10">
        <f t="shared" si="6"/>
        <v>143.36890243902437</v>
      </c>
      <c r="W31" s="3"/>
      <c r="X31" s="3"/>
      <c r="Y31" s="3"/>
      <c r="Z31" s="3"/>
      <c r="AA31" s="3"/>
    </row>
    <row r="32" spans="1:27" x14ac:dyDescent="0.3">
      <c r="A32" t="s">
        <v>35</v>
      </c>
      <c r="B32" s="4">
        <f>B30+B31</f>
        <v>2758</v>
      </c>
      <c r="C32" s="8"/>
      <c r="D32" s="8"/>
      <c r="E32" s="3">
        <v>1027</v>
      </c>
      <c r="F32" s="7"/>
      <c r="G32" s="7"/>
      <c r="H32" s="3"/>
      <c r="I32" s="7"/>
      <c r="J32" s="14">
        <f>(0.85*J30)+(0.15*J31)</f>
        <v>1.0311999999999999</v>
      </c>
      <c r="K32" s="13">
        <f>E32/J32</f>
        <v>995.92707525213359</v>
      </c>
      <c r="L32" s="3"/>
      <c r="M32" s="5"/>
      <c r="N32" s="9"/>
      <c r="O32" s="9"/>
      <c r="P32" s="5">
        <f>P30+P31</f>
        <v>906</v>
      </c>
      <c r="Q32" s="5"/>
      <c r="R32" s="5"/>
      <c r="S32" s="5"/>
      <c r="T32" s="5"/>
      <c r="U32" s="9">
        <f>(0.85*U30)+(0.15*U31)</f>
        <v>1.028909090909091</v>
      </c>
      <c r="V32" s="10">
        <f t="shared" si="6"/>
        <v>880.54426577133756</v>
      </c>
      <c r="W32" s="3"/>
      <c r="X32" s="3"/>
      <c r="Y32" s="3"/>
      <c r="Z32" s="3"/>
      <c r="AA32" s="3"/>
    </row>
    <row r="33" spans="1:27" x14ac:dyDescent="0.3">
      <c r="A33" t="s">
        <v>34</v>
      </c>
      <c r="B33">
        <v>2250</v>
      </c>
      <c r="C33" s="8">
        <v>4.2999999999999997E-2</v>
      </c>
      <c r="D33" s="8">
        <v>0.6</v>
      </c>
      <c r="E33" s="3">
        <v>1292</v>
      </c>
      <c r="F33" s="7">
        <v>1.2609999999999999</v>
      </c>
      <c r="G33" s="7">
        <v>0.14899999999999999</v>
      </c>
      <c r="H33" s="3">
        <v>2.871</v>
      </c>
      <c r="I33" s="7">
        <v>1.2789999999999999</v>
      </c>
      <c r="J33" s="7">
        <v>1.613</v>
      </c>
      <c r="K33" s="3">
        <v>800</v>
      </c>
      <c r="L33" s="3"/>
      <c r="M33" s="5">
        <v>2250</v>
      </c>
      <c r="N33" s="9">
        <v>8.8999999999999996E-2</v>
      </c>
      <c r="O33" s="9">
        <v>0.65400000000000003</v>
      </c>
      <c r="P33" s="5">
        <v>1340</v>
      </c>
      <c r="Q33" s="5">
        <v>1.246</v>
      </c>
      <c r="R33" s="5"/>
      <c r="S33" s="5">
        <v>2.9780000000000002</v>
      </c>
      <c r="T33" s="9">
        <f>1+((S33-1)*G33)</f>
        <v>1.2947220000000002</v>
      </c>
      <c r="U33" s="9">
        <f t="shared" ref="U33" si="7">Q33*T33</f>
        <v>1.6132236120000001</v>
      </c>
      <c r="V33" s="10">
        <f t="shared" ref="V33" si="8">P33/U33</f>
        <v>830.63500312813414</v>
      </c>
      <c r="W33" s="3"/>
      <c r="X33" s="3"/>
      <c r="Y33" s="3"/>
      <c r="Z33" s="3"/>
      <c r="AA33" s="3"/>
    </row>
    <row r="34" spans="1:27" x14ac:dyDescent="0.3">
      <c r="C34" s="8"/>
      <c r="D34" s="8"/>
      <c r="E34" s="3"/>
      <c r="F34" s="7"/>
      <c r="G34" s="7"/>
      <c r="H34" s="3"/>
      <c r="I34" s="7"/>
      <c r="J34" s="7"/>
      <c r="K34" s="3"/>
      <c r="L34" s="3"/>
      <c r="M34" s="3"/>
      <c r="N34" s="7"/>
      <c r="O34" s="7"/>
      <c r="P34" s="3"/>
      <c r="Q34" s="3"/>
      <c r="R34" s="3"/>
      <c r="S34" s="3"/>
      <c r="T34" s="7"/>
      <c r="U34" s="3"/>
      <c r="V34" s="3"/>
      <c r="W34" s="3"/>
      <c r="X34" s="3"/>
      <c r="Y34" s="3"/>
      <c r="Z34" s="3"/>
      <c r="AA34" s="3"/>
    </row>
    <row r="35" spans="1:27" x14ac:dyDescent="0.3">
      <c r="C35" s="8"/>
      <c r="D35" s="8"/>
      <c r="E35" s="3"/>
      <c r="F35" s="7"/>
      <c r="G35" s="7"/>
      <c r="H35" s="3"/>
      <c r="I35" s="7"/>
      <c r="J35" s="7"/>
      <c r="K35" s="3"/>
      <c r="L35" s="3"/>
      <c r="M35" s="3"/>
      <c r="N35" s="7"/>
      <c r="O35" s="7"/>
      <c r="P35" s="3"/>
      <c r="Q35" s="3"/>
      <c r="R35" s="3"/>
      <c r="S35" s="3"/>
      <c r="T35" s="7"/>
      <c r="U35" s="3"/>
      <c r="V35" s="3"/>
      <c r="W35" s="3"/>
      <c r="X35" s="3"/>
      <c r="Y35" s="3"/>
      <c r="Z35" s="3"/>
      <c r="AA35" s="3"/>
    </row>
    <row r="36" spans="1:27" x14ac:dyDescent="0.3">
      <c r="N36" s="8"/>
      <c r="O36" s="8"/>
      <c r="T36" s="8"/>
    </row>
    <row r="37" spans="1:27" x14ac:dyDescent="0.3">
      <c r="T37" s="8"/>
    </row>
    <row r="38" spans="1:27" x14ac:dyDescent="0.3">
      <c r="T38" s="8"/>
    </row>
    <row r="39" spans="1:27" x14ac:dyDescent="0.3">
      <c r="T39" s="8"/>
    </row>
    <row r="40" spans="1:27" x14ac:dyDescent="0.3">
      <c r="T40" s="8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Lynn</dc:creator>
  <cp:lastModifiedBy>Peter Lynn</cp:lastModifiedBy>
  <dcterms:created xsi:type="dcterms:W3CDTF">2022-09-15T13:19:16Z</dcterms:created>
  <dcterms:modified xsi:type="dcterms:W3CDTF">2022-10-28T10:50:15Z</dcterms:modified>
</cp:coreProperties>
</file>